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Run set up notes" sheetId="1" state="visible" r:id="rId2"/>
    <sheet name="MasterMix" sheetId="2" state="visible" r:id="rId3"/>
    <sheet name="Dilution Plate" sheetId="3" state="visible" r:id="rId4"/>
    <sheet name="Plate 3_primertest" sheetId="4" state="visible" r:id="rId5"/>
    <sheet name="Plate 1" sheetId="5" state="visible" r:id="rId6"/>
    <sheet name="Plate 2_spike200" sheetId="6" state="visible" r:id="rId7"/>
    <sheet name="Plate 4_noru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<sst xmlns="http://schemas.openxmlformats.org/spreadsheetml/2006/main" count="2023" uniqueCount="940">
  <si>
    <t xml:space="preserve">** All Volumes will be 20uL</t>
  </si>
  <si>
    <t xml:space="preserve">** New Primers 96x96 fomrat</t>
  </si>
  <si>
    <t xml:space="preserve">384-Primer Sets: 11,12,13</t>
  </si>
  <si>
    <t xml:space="preserve">Goals of  experiment: optimize negative contrrols-- S2 spike ((500 copies per rxn);  change RPP concentration</t>
  </si>
  <si>
    <t xml:space="preserve">**All set up is in 4-384 well plates; 40 cycles</t>
  </si>
  <si>
    <t xml:space="preserve">** 96 well format, copied over into 4 quadrants of 384 well plate</t>
  </si>
  <si>
    <t xml:space="preserve">https://docs.google.com/spreadsheets/d/1BQsejgFC_puH2WJUyWngWh3Bo1GUN8iiMYwQ4ydvodw/edit#gid=1490559299</t>
  </si>
  <si>
    <t xml:space="preserve">384 well plate will have different final volume</t>
  </si>
  <si>
    <t xml:space="preserve">plate 1</t>
  </si>
  <si>
    <t xml:space="preserve">uses plate 11 primers</t>
  </si>
  <si>
    <t xml:space="preserve">Dilution Plate</t>
  </si>
  <si>
    <t xml:space="preserve">1341</t>
  </si>
  <si>
    <t xml:space="preserve">1381</t>
  </si>
  <si>
    <t xml:space="preserve">plate 2</t>
  </si>
  <si>
    <t xml:space="preserve">uses plate 12 primers</t>
  </si>
  <si>
    <t xml:space="preserve">for all:  S2  spike =  500 copies</t>
  </si>
  <si>
    <t xml:space="preserve">1411</t>
  </si>
  <si>
    <t xml:space="preserve">004</t>
  </si>
  <si>
    <t xml:space="preserve">plate 3</t>
  </si>
  <si>
    <t xml:space="preserve">uses plate 13 primers</t>
  </si>
  <si>
    <t xml:space="preserve">RPP w naked per Octant</t>
  </si>
  <si>
    <t xml:space="preserve">RPP 50nM</t>
  </si>
  <si>
    <t xml:space="preserve">RPP 10nM</t>
  </si>
  <si>
    <t xml:space="preserve">LS notes</t>
  </si>
  <si>
    <t xml:space="preserve">Plate 3 was set up using 4 separate master mixes and plate primers were included in the master mix instead of with the well primers in initial stamped primer plate</t>
  </si>
  <si>
    <t xml:space="preserve">SSV16 - Mastermixes</t>
  </si>
  <si>
    <t xml:space="preserve">Mix 1 - plate 1.1-1.4</t>
  </si>
  <si>
    <t xml:space="preserve">RT-PCR mix:</t>
  </si>
  <si>
    <t xml:space="preserve">uL or copies per reaction</t>
  </si>
  <si>
    <t xml:space="preserve">4x Mastermix</t>
  </si>
  <si>
    <t xml:space="preserve">H2O</t>
  </si>
  <si>
    <t xml:space="preserve">Stock is 3000ng/uL (per EJ)</t>
  </si>
  <si>
    <t xml:space="preserve">Dilution 4</t>
  </si>
  <si>
    <t xml:space="preserve">S2 RNA spike quant</t>
  </si>
  <si>
    <t xml:space="preserve">1:20 working stock prepared from Eric's stock</t>
  </si>
  <si>
    <t xml:space="preserve">RPP naked Primer F/R (working conc of 2uM, 200nM final conc)</t>
  </si>
  <si>
    <t xml:space="preserve">qubit RNA HS(ng/uL)</t>
  </si>
  <si>
    <t xml:space="preserve">77.6 ng/uL</t>
  </si>
  <si>
    <t xml:space="preserve">Lysate</t>
  </si>
  <si>
    <t xml:space="preserve">&gt; prepare 4 consecutive 1:100 dilution steps </t>
  </si>
  <si>
    <t xml:space="preserve">indexed primers (prestampled)</t>
  </si>
  <si>
    <t xml:space="preserve">&gt; 99 uL ddH2O, 0.1% Tween + 1 uL previous dilution</t>
  </si>
  <si>
    <t xml:space="preserve">Total Volume</t>
  </si>
  <si>
    <t xml:space="preserve">&gt; the final dilution should have 3600 copies / uL</t>
  </si>
  <si>
    <t xml:space="preserve">Total to add to 384 well plate</t>
  </si>
  <si>
    <t xml:space="preserve">&gt; add 3.8uL (42500 copies) to RT-PCR mix</t>
  </si>
  <si>
    <t xml:space="preserve">From V3 expt: Measured at 25 ng/uL, corresponding to 3.6*10^11 copies/uL (assuming a length of 130 nt)</t>
  </si>
  <si>
    <t xml:space="preserve">Mix 2 - plate 2.1-2.4</t>
  </si>
  <si>
    <t xml:space="preserve">Based on this should 3.6*10^11 (3.104)=</t>
  </si>
  <si>
    <t xml:space="preserve">copies/uL</t>
  </si>
  <si>
    <t xml:space="preserve">dilution </t>
  </si>
  <si>
    <t xml:space="preserve">dilution step</t>
  </si>
  <si>
    <t xml:space="preserve">dilution 1: X</t>
  </si>
  <si>
    <t xml:space="preserve">ng/uL</t>
  </si>
  <si>
    <t xml:space="preserve">actual copies/uL</t>
  </si>
  <si>
    <t xml:space="preserve">2.58E+10</t>
  </si>
  <si>
    <t xml:space="preserve">Mix 3 - plate 3.1 and 3.4</t>
  </si>
  <si>
    <t xml:space="preserve">Mix 4 - plate 3.2</t>
  </si>
  <si>
    <t xml:space="preserve">20x RPP i5</t>
  </si>
  <si>
    <t xml:space="preserve">20x S2 i5</t>
  </si>
  <si>
    <t xml:space="preserve">i7 primer mix</t>
  </si>
  <si>
    <t xml:space="preserve">Mix 5 - plate 3.3</t>
  </si>
  <si>
    <t xml:space="preserve">Make 20x stocks of each primer</t>
  </si>
  <si>
    <t xml:space="preserve">final conc (nM)</t>
  </si>
  <si>
    <t xml:space="preserve">20x conc (uM)</t>
  </si>
  <si>
    <t xml:space="preserve">final vol (uL)</t>
  </si>
  <si>
    <t xml:space="preserve">uL stock primer 
(at 200uM)</t>
  </si>
  <si>
    <t xml:space="preserve">uL H2O</t>
  </si>
  <si>
    <t xml:space="preserve">RPP i5 (plate)</t>
  </si>
  <si>
    <t xml:space="preserve">S2 i5 (plate)</t>
  </si>
  <si>
    <t xml:space="preserve">Make 20x RPP i5
diluted 5-fold</t>
  </si>
  <si>
    <t xml:space="preserve">use 400uL H2O with 100uL RPP i5</t>
  </si>
  <si>
    <t xml:space="preserve">make 500uL total</t>
  </si>
  <si>
    <t xml:space="preserve">20x RPP i5 (diluted 5-fold)</t>
  </si>
  <si>
    <t xml:space="preserve">***for i7 primer, use 10x plate used for plating plates 11 and 12</t>
  </si>
  <si>
    <t xml:space="preserve">10x i7 mixed together at correct conc</t>
  </si>
  <si>
    <t xml:space="preserve">use 2uL</t>
  </si>
  <si>
    <t xml:space="preserve">Lysate Background</t>
  </si>
  <si>
    <t xml:space="preserve">A</t>
  </si>
  <si>
    <t xml:space="preserve">NS_water: 1_to_2</t>
  </si>
  <si>
    <t xml:space="preserve">NS_Saliva: 1_to_2</t>
  </si>
  <si>
    <t xml:space="preserve">RNA extraction</t>
  </si>
  <si>
    <t xml:space="preserve">TE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</si>
  <si>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</si>
  <si>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</si>
  <si>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</si>
  <si>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</si>
  <si>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</si>
  <si>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</si>
  <si>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</si>
  <si>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Virus Spike-In (Identity)</t>
  </si>
  <si>
    <t xml:space="preserve">-</t>
  </si>
  <si>
    <t xml:space="preserve">ATCC Inactivated 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</si>
  <si>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</si>
  <si>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</si>
  <si>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</si>
  <si>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</si>
  <si>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</si>
  <si>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Virus Spike-In (Copies)</t>
  </si>
  <si>
    <t xml:space="preserve">Primer Mix 10x concentration (4 mcM for S2 and 2 mcM for RPP30)</t>
  </si>
  <si>
    <t xml:space="preserve">final concentration of RPP30 (full lenght) = 200nM)</t>
  </si>
  <si>
    <t xml:space="preserve">naked RPP titration (final con, nM) ** Laila this is the CDC primers we ordered initially</t>
  </si>
  <si>
    <t xml:space="preserve">Taqpath</t>
  </si>
  <si>
    <t xml:space="preserve">Background Purified Extract Information:</t>
  </si>
  <si>
    <t xml:space="preserve"> </t>
  </si>
  <si>
    <t xml:space="preserve">per well</t>
  </si>
  <si>
    <t xml:space="preserve">wells</t>
  </si>
  <si>
    <t xml:space="preserve">uL</t>
  </si>
  <si>
    <t xml:space="preserve">total in 96 well plate (8 copies)</t>
  </si>
  <si>
    <t xml:space="preserve">Saliva Dilution (mL)</t>
  </si>
  <si>
    <t xml:space="preserve">NS</t>
  </si>
  <si>
    <t xml:space="preserve">Saliva in NS</t>
  </si>
  <si>
    <t xml:space="preserve">T5,6,7</t>
  </si>
  <si>
    <t xml:space="preserve">Saliva</t>
  </si>
  <si>
    <t xml:space="preserve">HEK lysate + </t>
  </si>
  <si>
    <t xml:space="preserve">** make working dilution for 2uM</t>
  </si>
  <si>
    <t xml:space="preserve">Final Concentration (uM)</t>
  </si>
  <si>
    <t xml:space="preserve">volume water</t>
  </si>
  <si>
    <t xml:space="preserve">volume of 100uM stock, per primer</t>
  </si>
  <si>
    <t xml:space="preserve">&gt; add  enough to dilute down from 10x  for each mastermix</t>
  </si>
  <si>
    <t xml:space="preserve">Prepare Lysate Plate</t>
  </si>
  <si>
    <t xml:space="preserve">&gt; bleach pipettes and UV treat pippettes, tubes and 96-well plate</t>
  </si>
  <si>
    <t xml:space="preserve">&gt; NS Saliva and  RNA extraction</t>
  </si>
  <si>
    <t xml:space="preserve">&gt; TE: 1:1 need </t>
  </si>
  <si>
    <t xml:space="preserve">total per sample</t>
  </si>
  <si>
    <t xml:space="preserve">total across plates</t>
  </si>
  <si>
    <t xml:space="preserve">dilution factor</t>
  </si>
  <si>
    <t xml:space="preserve">Plate 1</t>
  </si>
  <si>
    <t xml:space="preserve">total clinical sample lysate per well</t>
  </si>
  <si>
    <t xml:space="preserve">total water</t>
  </si>
  <si>
    <t xml:space="preserve">Prepare plates with PCR Barcodes</t>
  </si>
  <si>
    <t xml:space="preserve">Spike-in dilution series calculations:</t>
  </si>
  <si>
    <t xml:space="preserve">Set up a dilution series for each individual column (true dilution replicates) &gt; in 96-well plate, can perform dilution series with regular pipette</t>
  </si>
  <si>
    <t xml:space="preserve">Dilution Series: </t>
  </si>
  <si>
    <t xml:space="preserve">Per sample:</t>
  </si>
  <si>
    <t xml:space="preserve">ATCC: 1.1 million copies/uL</t>
  </si>
  <si>
    <t xml:space="preserve">D1:</t>
  </si>
  <si>
    <t xml:space="preserve">D2:</t>
  </si>
  <si>
    <t xml:space="preserve">D3:</t>
  </si>
  <si>
    <t xml:space="preserve">D4: </t>
  </si>
  <si>
    <t xml:space="preserve">D5: </t>
  </si>
  <si>
    <t xml:space="preserve">* now you have a completed lysate plate; spin down and hold on ice until you are ready to add 7uL of each well to the 4 96 well plates</t>
  </si>
  <si>
    <t xml:space="preserve">25 min</t>
  </si>
  <si>
    <t xml:space="preserve">* Pipet 5 uL of each into each of 4 plates for PCR</t>
  </si>
  <si>
    <t xml:space="preserve">uL per reaction</t>
  </si>
  <si>
    <t xml:space="preserve">* Hold at -20 until ready to prepare mastermix and primers</t>
  </si>
  <si>
    <t xml:space="preserve">minimum volume needed</t>
  </si>
  <si>
    <t xml:space="preserve">uL to carry to dilution well</t>
  </si>
  <si>
    <t xml:space="preserve">Virus Dilution</t>
  </si>
  <si>
    <t xml:space="preserve">Dilution factor</t>
  </si>
  <si>
    <t xml:space="preserve">Contrived SARS-CoV2 Spike-in:</t>
  </si>
  <si>
    <t xml:space="preserve">Dilution Factor</t>
  </si>
  <si>
    <t xml:space="preserve">uL for D1</t>
  </si>
  <si>
    <t xml:space="preserve">1 to 200</t>
  </si>
  <si>
    <t xml:space="preserve">number of 96-well plates</t>
  </si>
  <si>
    <t xml:space="preserve">volume per row</t>
  </si>
  <si>
    <t xml:space="preserve">2) ATCC inactivated Virus Spike</t>
  </si>
  <si>
    <t xml:space="preserve">Stock is at 1.16*10^6 copies per uL</t>
  </si>
  <si>
    <t xml:space="preserve">&gt; perform 2x dilution series from vial 1 (D1) as detailed above</t>
  </si>
  <si>
    <t xml:space="preserve">Copies/uL of Final Dilution of Virus</t>
  </si>
  <si>
    <t xml:space="preserve">ATCC to add to first row, 2 wells , A5, A11</t>
  </si>
  <si>
    <t xml:space="preserve">background lysate to add to first row</t>
  </si>
  <si>
    <t xml:space="preserve">PCR:</t>
  </si>
  <si>
    <t xml:space="preserve">Notes: </t>
  </si>
  <si>
    <t xml:space="preserve">On 384well Veriti Thermocycler</t>
  </si>
  <si>
    <t xml:space="preserve">55C</t>
  </si>
  <si>
    <t xml:space="preserve">10 min</t>
  </si>
  <si>
    <t xml:space="preserve">95C</t>
  </si>
  <si>
    <t xml:space="preserve">1 min</t>
  </si>
  <si>
    <t xml:space="preserve">10 sec</t>
  </si>
  <si>
    <t xml:space="preserve">60C</t>
  </si>
  <si>
    <t xml:space="preserve">30 sec</t>
  </si>
  <si>
    <t xml:space="preserve">Go to step 3, 40 cycles</t>
  </si>
  <si>
    <t xml:space="preserve">Hold at 12C</t>
  </si>
  <si>
    <t xml:space="preserve">Plate replicates:</t>
  </si>
  <si>
    <t xml:space="preserve">MM #1</t>
  </si>
  <si>
    <t xml:space="preserve">Plate 1:</t>
  </si>
  <si>
    <t xml:space="preserve">Dilutions</t>
  </si>
  <si>
    <t xml:space="preserve">Plate 2:</t>
  </si>
  <si>
    <t xml:space="preserve">Clinical</t>
  </si>
  <si>
    <t xml:space="preserve">Plate 4:</t>
  </si>
  <si>
    <t xml:space="preserve">Contrived samples</t>
  </si>
  <si>
    <t xml:space="preserve">MM #2</t>
  </si>
  <si>
    <t xml:space="preserve">Plate 3:</t>
  </si>
  <si>
    <t xml:space="preserve">Note: dilutions was prepared at larger stock</t>
  </si>
  <si>
    <t xml:space="preserve">Library clean-up and sequencing:</t>
  </si>
  <si>
    <t xml:space="preserve">ng/uL by HS qubit (based on a dilution 1:20)</t>
  </si>
  <si>
    <t xml:space="preserve">&gt; Pooling, bead clean-up and quantification done by Valerie</t>
  </si>
  <si>
    <t xml:space="preserve">50 cycles</t>
  </si>
  <si>
    <t xml:space="preserve">&gt; Library comes in at XXX</t>
  </si>
  <si>
    <t xml:space="preserve">&gt; This corresponds to XXX nM (assuming an average amplicon size of 156 bp)</t>
  </si>
  <si>
    <t xml:space="preserve">Library dilution: need 20 uL at 2 nM</t>
  </si>
  <si>
    <t xml:space="preserve">&gt; Dilute libary 1:100</t>
  </si>
  <si>
    <t xml:space="preserve">&gt; add XX uL of diluted library to XX uL ddH2O in low-bind tube</t>
  </si>
  <si>
    <t xml:space="preserve">&gt; store at 4C until sequencing</t>
  </si>
  <si>
    <t xml:space="preserve">Primer mix: Need 100 uL at 10 uM of read 1 and i7 primers for S2 and RPP3, in separate mixes (20 uM primer per mix)</t>
  </si>
  <si>
    <t xml:space="preserve">Primer stocks are at 100 uM</t>
  </si>
  <si>
    <t xml:space="preserve">Read 1 mix:</t>
  </si>
  <si>
    <t xml:space="preserve">80 uL ddH2O</t>
  </si>
  <si>
    <t xml:space="preserve">10 uL S2 read 1</t>
  </si>
  <si>
    <t xml:space="preserve">10 uL RPP3 read 1</t>
  </si>
  <si>
    <t xml:space="preserve">i7 mix:</t>
  </si>
  <si>
    <t xml:space="preserve">10 uL S2 i7</t>
  </si>
  <si>
    <t xml:space="preserve">10 uL RPP3 i7</t>
  </si>
  <si>
    <t xml:space="preserve">** LOD aim for 10 copies</t>
  </si>
  <si>
    <t xml:space="preserve">Quadrents</t>
  </si>
  <si>
    <t xml:space="preserve">Plate used</t>
  </si>
  <si>
    <t xml:space="preserve">NBC</t>
  </si>
  <si>
    <t xml:space="preserve">N518</t>
  </si>
  <si>
    <t xml:space="preserve">N526</t>
  </si>
  <si>
    <t xml:space="preserve">N534</t>
  </si>
  <si>
    <t xml:space="preserve">N542</t>
  </si>
  <si>
    <t xml:space="preserve">N550</t>
  </si>
  <si>
    <t xml:space="preserve">N558</t>
  </si>
  <si>
    <t xml:space="preserve">N566</t>
  </si>
  <si>
    <t xml:space="preserve">N574</t>
  </si>
  <si>
    <t xml:space="preserve">N581</t>
  </si>
  <si>
    <t xml:space="preserve">N589</t>
  </si>
  <si>
    <t xml:space="preserve">N597</t>
  </si>
  <si>
    <t xml:space="preserve">N511</t>
  </si>
  <si>
    <t xml:space="preserve">N519</t>
  </si>
  <si>
    <t xml:space="preserve">N527</t>
  </si>
  <si>
    <t xml:space="preserve">N535</t>
  </si>
  <si>
    <t xml:space="preserve">N543</t>
  </si>
  <si>
    <t xml:space="preserve">N551</t>
  </si>
  <si>
    <t xml:space="preserve">N559</t>
  </si>
  <si>
    <t xml:space="preserve">N567</t>
  </si>
  <si>
    <t xml:space="preserve">N575</t>
  </si>
  <si>
    <t xml:space="preserve">N582</t>
  </si>
  <si>
    <t xml:space="preserve">N590</t>
  </si>
  <si>
    <t xml:space="preserve">N598</t>
  </si>
  <si>
    <t xml:space="preserve">N512</t>
  </si>
  <si>
    <t xml:space="preserve">N520</t>
  </si>
  <si>
    <t xml:space="preserve">N528</t>
  </si>
  <si>
    <t xml:space="preserve">N536</t>
  </si>
  <si>
    <t xml:space="preserve">N544</t>
  </si>
  <si>
    <t xml:space="preserve">N552</t>
  </si>
  <si>
    <t xml:space="preserve">N560</t>
  </si>
  <si>
    <t xml:space="preserve">N568</t>
  </si>
  <si>
    <t xml:space="preserve">N576</t>
  </si>
  <si>
    <t xml:space="preserve">N583</t>
  </si>
  <si>
    <t xml:space="preserve">N591</t>
  </si>
  <si>
    <t xml:space="preserve">N599</t>
  </si>
  <si>
    <t xml:space="preserve">N513</t>
  </si>
  <si>
    <t xml:space="preserve">N521</t>
  </si>
  <si>
    <t xml:space="preserve">N529</t>
  </si>
  <si>
    <t xml:space="preserve">N537</t>
  </si>
  <si>
    <t xml:space="preserve">N545</t>
  </si>
  <si>
    <t xml:space="preserve">N553</t>
  </si>
  <si>
    <t xml:space="preserve">N561</t>
  </si>
  <si>
    <t xml:space="preserve">N569</t>
  </si>
  <si>
    <t xml:space="preserve">N584</t>
  </si>
  <si>
    <t xml:space="preserve">N592</t>
  </si>
  <si>
    <t xml:space="preserve">N600</t>
  </si>
  <si>
    <t xml:space="preserve">N514</t>
  </si>
  <si>
    <t xml:space="preserve">N522</t>
  </si>
  <si>
    <t xml:space="preserve">N530</t>
  </si>
  <si>
    <t xml:space="preserve">N538</t>
  </si>
  <si>
    <t xml:space="preserve">N546</t>
  </si>
  <si>
    <t xml:space="preserve">N554</t>
  </si>
  <si>
    <t xml:space="preserve">N562</t>
  </si>
  <si>
    <t xml:space="preserve">N570</t>
  </si>
  <si>
    <t xml:space="preserve">N577</t>
  </si>
  <si>
    <t xml:space="preserve">N585</t>
  </si>
  <si>
    <t xml:space="preserve">N593</t>
  </si>
  <si>
    <t xml:space="preserve">N601</t>
  </si>
  <si>
    <t xml:space="preserve">N515</t>
  </si>
  <si>
    <t xml:space="preserve">N523</t>
  </si>
  <si>
    <t xml:space="preserve">N531</t>
  </si>
  <si>
    <t xml:space="preserve">N539</t>
  </si>
  <si>
    <t xml:space="preserve">N547</t>
  </si>
  <si>
    <t xml:space="preserve">N555</t>
  </si>
  <si>
    <t xml:space="preserve">N563</t>
  </si>
  <si>
    <t xml:space="preserve">N571</t>
  </si>
  <si>
    <t xml:space="preserve">N578</t>
  </si>
  <si>
    <t xml:space="preserve">N586</t>
  </si>
  <si>
    <t xml:space="preserve">N594</t>
  </si>
  <si>
    <t xml:space="preserve">N602</t>
  </si>
  <si>
    <t xml:space="preserve">N516</t>
  </si>
  <si>
    <t xml:space="preserve">N524</t>
  </si>
  <si>
    <t xml:space="preserve">N532</t>
  </si>
  <si>
    <t xml:space="preserve">N540</t>
  </si>
  <si>
    <t xml:space="preserve">N548</t>
  </si>
  <si>
    <t xml:space="preserve">N556</t>
  </si>
  <si>
    <t xml:space="preserve">N564</t>
  </si>
  <si>
    <t xml:space="preserve">N572</t>
  </si>
  <si>
    <t xml:space="preserve">N579</t>
  </si>
  <si>
    <t xml:space="preserve">N587</t>
  </si>
  <si>
    <t xml:space="preserve">N595</t>
  </si>
  <si>
    <t xml:space="preserve">N603</t>
  </si>
  <si>
    <t xml:space="preserve">N517</t>
  </si>
  <si>
    <t xml:space="preserve">N525</t>
  </si>
  <si>
    <t xml:space="preserve">N533</t>
  </si>
  <si>
    <t xml:space="preserve">N541</t>
  </si>
  <si>
    <t xml:space="preserve">N549</t>
  </si>
  <si>
    <t xml:space="preserve">N557</t>
  </si>
  <si>
    <t xml:space="preserve">N565</t>
  </si>
  <si>
    <t xml:space="preserve">N573</t>
  </si>
  <si>
    <t xml:space="preserve">N580</t>
  </si>
  <si>
    <t xml:space="preserve">N588</t>
  </si>
  <si>
    <t xml:space="preserve">N596</t>
  </si>
  <si>
    <t xml:space="preserve">PPC</t>
  </si>
  <si>
    <t xml:space="preserve">N742</t>
  </si>
  <si>
    <t xml:space="preserve">N750</t>
  </si>
  <si>
    <t xml:space="preserve">N758</t>
  </si>
  <si>
    <t xml:space="preserve">N766</t>
  </si>
  <si>
    <t xml:space="preserve">N774</t>
  </si>
  <si>
    <t xml:space="preserve">N782</t>
  </si>
  <si>
    <t xml:space="preserve">N790</t>
  </si>
  <si>
    <t xml:space="preserve">N798</t>
  </si>
  <si>
    <t xml:space="preserve">N806</t>
  </si>
  <si>
    <t xml:space="preserve">N814</t>
  </si>
  <si>
    <t xml:space="preserve">N822</t>
  </si>
  <si>
    <t xml:space="preserve">N735</t>
  </si>
  <si>
    <t xml:space="preserve">N743</t>
  </si>
  <si>
    <t xml:space="preserve">N751</t>
  </si>
  <si>
    <t xml:space="preserve">N759</t>
  </si>
  <si>
    <t xml:space="preserve">N767</t>
  </si>
  <si>
    <t xml:space="preserve">N775</t>
  </si>
  <si>
    <t xml:space="preserve">N783</t>
  </si>
  <si>
    <t xml:space="preserve">N791</t>
  </si>
  <si>
    <t xml:space="preserve">N799</t>
  </si>
  <si>
    <t xml:space="preserve">N807</t>
  </si>
  <si>
    <t xml:space="preserve">N815</t>
  </si>
  <si>
    <t xml:space="preserve">N823</t>
  </si>
  <si>
    <t xml:space="preserve">N736</t>
  </si>
  <si>
    <t xml:space="preserve">N744</t>
  </si>
  <si>
    <t xml:space="preserve">N752</t>
  </si>
  <si>
    <t xml:space="preserve">N760</t>
  </si>
  <si>
    <t xml:space="preserve">N768</t>
  </si>
  <si>
    <t xml:space="preserve">N776</t>
  </si>
  <si>
    <t xml:space="preserve">N784</t>
  </si>
  <si>
    <t xml:space="preserve">N792</t>
  </si>
  <si>
    <t xml:space="preserve">N800</t>
  </si>
  <si>
    <t xml:space="preserve">N808</t>
  </si>
  <si>
    <t xml:space="preserve">N816</t>
  </si>
  <si>
    <t xml:space="preserve">N824</t>
  </si>
  <si>
    <t xml:space="preserve">N737</t>
  </si>
  <si>
    <t xml:space="preserve">N745</t>
  </si>
  <si>
    <t xml:space="preserve">N753</t>
  </si>
  <si>
    <t xml:space="preserve">N761</t>
  </si>
  <si>
    <t xml:space="preserve">N769</t>
  </si>
  <si>
    <t xml:space="preserve">N777</t>
  </si>
  <si>
    <t xml:space="preserve">N785</t>
  </si>
  <si>
    <t xml:space="preserve">N793</t>
  </si>
  <si>
    <t xml:space="preserve">N801</t>
  </si>
  <si>
    <t xml:space="preserve">N809</t>
  </si>
  <si>
    <t xml:space="preserve">N817</t>
  </si>
  <si>
    <t xml:space="preserve">N825</t>
  </si>
  <si>
    <t xml:space="preserve">N738</t>
  </si>
  <si>
    <t xml:space="preserve">N746</t>
  </si>
  <si>
    <t xml:space="preserve">N754</t>
  </si>
  <si>
    <t xml:space="preserve">N762</t>
  </si>
  <si>
    <t xml:space="preserve">N770</t>
  </si>
  <si>
    <t xml:space="preserve">N778</t>
  </si>
  <si>
    <t xml:space="preserve">N786</t>
  </si>
  <si>
    <t xml:space="preserve">N794</t>
  </si>
  <si>
    <t xml:space="preserve">N802</t>
  </si>
  <si>
    <t xml:space="preserve">N810</t>
  </si>
  <si>
    <t xml:space="preserve">N818</t>
  </si>
  <si>
    <t xml:space="preserve">N826</t>
  </si>
  <si>
    <t xml:space="preserve">N739</t>
  </si>
  <si>
    <t xml:space="preserve">N747</t>
  </si>
  <si>
    <t xml:space="preserve">N755</t>
  </si>
  <si>
    <t xml:space="preserve">N763</t>
  </si>
  <si>
    <t xml:space="preserve">N771</t>
  </si>
  <si>
    <t xml:space="preserve">N779</t>
  </si>
  <si>
    <t xml:space="preserve">N787</t>
  </si>
  <si>
    <t xml:space="preserve">N795</t>
  </si>
  <si>
    <t xml:space="preserve">N803</t>
  </si>
  <si>
    <t xml:space="preserve">N811</t>
  </si>
  <si>
    <t xml:space="preserve">N819</t>
  </si>
  <si>
    <t xml:space="preserve">N827</t>
  </si>
  <si>
    <t xml:space="preserve">N740</t>
  </si>
  <si>
    <t xml:space="preserve">N748</t>
  </si>
  <si>
    <t xml:space="preserve">N756</t>
  </si>
  <si>
    <t xml:space="preserve">N764</t>
  </si>
  <si>
    <t xml:space="preserve">N772</t>
  </si>
  <si>
    <t xml:space="preserve">N780</t>
  </si>
  <si>
    <t xml:space="preserve">N788</t>
  </si>
  <si>
    <t xml:space="preserve">N796</t>
  </si>
  <si>
    <t xml:space="preserve">N804</t>
  </si>
  <si>
    <t xml:space="preserve">N812</t>
  </si>
  <si>
    <t xml:space="preserve">N820</t>
  </si>
  <si>
    <t xml:space="preserve">N828</t>
  </si>
  <si>
    <t xml:space="preserve">N741</t>
  </si>
  <si>
    <t xml:space="preserve">N749</t>
  </si>
  <si>
    <t xml:space="preserve">N757</t>
  </si>
  <si>
    <t xml:space="preserve">N765</t>
  </si>
  <si>
    <t xml:space="preserve">N773</t>
  </si>
  <si>
    <t xml:space="preserve">N781</t>
  </si>
  <si>
    <t xml:space="preserve">N789</t>
  </si>
  <si>
    <t xml:space="preserve">N797</t>
  </si>
  <si>
    <t xml:space="preserve">N805</t>
  </si>
  <si>
    <t xml:space="preserve">N813</t>
  </si>
  <si>
    <t xml:space="preserve">N821</t>
  </si>
  <si>
    <t xml:space="preserve">N900</t>
  </si>
  <si>
    <t xml:space="preserve">N908</t>
  </si>
  <si>
    <t xml:space="preserve">N916</t>
  </si>
  <si>
    <t xml:space="preserve">N924</t>
  </si>
  <si>
    <t xml:space="preserve">N932</t>
  </si>
  <si>
    <t xml:space="preserve">N940</t>
  </si>
  <si>
    <t xml:space="preserve">N948</t>
  </si>
  <si>
    <t xml:space="preserve">N956</t>
  </si>
  <si>
    <t xml:space="preserve">N964</t>
  </si>
  <si>
    <t xml:space="preserve">N972</t>
  </si>
  <si>
    <t xml:space="preserve">N980</t>
  </si>
  <si>
    <t xml:space="preserve">N893</t>
  </si>
  <si>
    <t xml:space="preserve">N901</t>
  </si>
  <si>
    <t xml:space="preserve">N909</t>
  </si>
  <si>
    <t xml:space="preserve">N917</t>
  </si>
  <si>
    <t xml:space="preserve">N925</t>
  </si>
  <si>
    <t xml:space="preserve">N933</t>
  </si>
  <si>
    <t xml:space="preserve">N941</t>
  </si>
  <si>
    <t xml:space="preserve">N949</t>
  </si>
  <si>
    <t xml:space="preserve">N957</t>
  </si>
  <si>
    <t xml:space="preserve">N965</t>
  </si>
  <si>
    <t xml:space="preserve">N973</t>
  </si>
  <si>
    <t xml:space="preserve">N981</t>
  </si>
  <si>
    <t xml:space="preserve">N894</t>
  </si>
  <si>
    <t xml:space="preserve">N902</t>
  </si>
  <si>
    <t xml:space="preserve">N910</t>
  </si>
  <si>
    <t xml:space="preserve">N918</t>
  </si>
  <si>
    <t xml:space="preserve">N926</t>
  </si>
  <si>
    <t xml:space="preserve">N934</t>
  </si>
  <si>
    <t xml:space="preserve">N942</t>
  </si>
  <si>
    <t xml:space="preserve">N950</t>
  </si>
  <si>
    <t xml:space="preserve">N958</t>
  </si>
  <si>
    <t xml:space="preserve">N966</t>
  </si>
  <si>
    <t xml:space="preserve">N974</t>
  </si>
  <si>
    <t xml:space="preserve">N982</t>
  </si>
  <si>
    <t xml:space="preserve">N895</t>
  </si>
  <si>
    <t xml:space="preserve">N903</t>
  </si>
  <si>
    <t xml:space="preserve">N911</t>
  </si>
  <si>
    <t xml:space="preserve">N919</t>
  </si>
  <si>
    <t xml:space="preserve">N927</t>
  </si>
  <si>
    <t xml:space="preserve">N935</t>
  </si>
  <si>
    <t xml:space="preserve">N943</t>
  </si>
  <si>
    <t xml:space="preserve">N951</t>
  </si>
  <si>
    <t xml:space="preserve">N959</t>
  </si>
  <si>
    <t xml:space="preserve">N967</t>
  </si>
  <si>
    <t xml:space="preserve">N975</t>
  </si>
  <si>
    <t xml:space="preserve">N983</t>
  </si>
  <si>
    <t xml:space="preserve">N896</t>
  </si>
  <si>
    <t xml:space="preserve">N904</t>
  </si>
  <si>
    <t xml:space="preserve">N912</t>
  </si>
  <si>
    <t xml:space="preserve">N920</t>
  </si>
  <si>
    <t xml:space="preserve">N928</t>
  </si>
  <si>
    <t xml:space="preserve">N936</t>
  </si>
  <si>
    <t xml:space="preserve">N944</t>
  </si>
  <si>
    <t xml:space="preserve">N952</t>
  </si>
  <si>
    <t xml:space="preserve">N960</t>
  </si>
  <si>
    <t xml:space="preserve">N968</t>
  </si>
  <si>
    <t xml:space="preserve">N976</t>
  </si>
  <si>
    <t xml:space="preserve">N984</t>
  </si>
  <si>
    <t xml:space="preserve">N897</t>
  </si>
  <si>
    <t xml:space="preserve">N905</t>
  </si>
  <si>
    <t xml:space="preserve">N913</t>
  </si>
  <si>
    <t xml:space="preserve">N921</t>
  </si>
  <si>
    <t xml:space="preserve">N929</t>
  </si>
  <si>
    <t xml:space="preserve">N937</t>
  </si>
  <si>
    <t xml:space="preserve">N945</t>
  </si>
  <si>
    <t xml:space="preserve">N953</t>
  </si>
  <si>
    <t xml:space="preserve">N961</t>
  </si>
  <si>
    <t xml:space="preserve">N969</t>
  </si>
  <si>
    <t xml:space="preserve">N977</t>
  </si>
  <si>
    <t xml:space="preserve">N985</t>
  </si>
  <si>
    <t xml:space="preserve">N898</t>
  </si>
  <si>
    <t xml:space="preserve">N906</t>
  </si>
  <si>
    <t xml:space="preserve">N914</t>
  </si>
  <si>
    <t xml:space="preserve">N922</t>
  </si>
  <si>
    <t xml:space="preserve">N930</t>
  </si>
  <si>
    <t xml:space="preserve">N938</t>
  </si>
  <si>
    <t xml:space="preserve">N946</t>
  </si>
  <si>
    <t xml:space="preserve">N954</t>
  </si>
  <si>
    <t xml:space="preserve">N962</t>
  </si>
  <si>
    <t xml:space="preserve">N970</t>
  </si>
  <si>
    <t xml:space="preserve">N978</t>
  </si>
  <si>
    <t xml:space="preserve">N986</t>
  </si>
  <si>
    <t xml:space="preserve">N899</t>
  </si>
  <si>
    <t xml:space="preserve">N907</t>
  </si>
  <si>
    <t xml:space="preserve">N915</t>
  </si>
  <si>
    <t xml:space="preserve">N923</t>
  </si>
  <si>
    <t xml:space="preserve">N931</t>
  </si>
  <si>
    <t xml:space="preserve">N939</t>
  </si>
  <si>
    <t xml:space="preserve">N947</t>
  </si>
  <si>
    <t xml:space="preserve">N955</t>
  </si>
  <si>
    <t xml:space="preserve">N963</t>
  </si>
  <si>
    <t xml:space="preserve">N971</t>
  </si>
  <si>
    <t xml:space="preserve">N979</t>
  </si>
  <si>
    <t xml:space="preserve">N1148</t>
  </si>
  <si>
    <t xml:space="preserve">N1155</t>
  </si>
  <si>
    <t xml:space="preserve">N836</t>
  </si>
  <si>
    <t xml:space="preserve">N843</t>
  </si>
  <si>
    <t xml:space="preserve">N851</t>
  </si>
  <si>
    <t xml:space="preserve">N859</t>
  </si>
  <si>
    <t xml:space="preserve">N867</t>
  </si>
  <si>
    <t xml:space="preserve">N875</t>
  </si>
  <si>
    <t xml:space="preserve">N883</t>
  </si>
  <si>
    <t xml:space="preserve">N891</t>
  </si>
  <si>
    <t xml:space="preserve">N1149</t>
  </si>
  <si>
    <t xml:space="preserve">N1156</t>
  </si>
  <si>
    <t xml:space="preserve">N829</t>
  </si>
  <si>
    <t xml:space="preserve">N837</t>
  </si>
  <si>
    <t xml:space="preserve">N844</t>
  </si>
  <si>
    <t xml:space="preserve">N852</t>
  </si>
  <si>
    <t xml:space="preserve">N860</t>
  </si>
  <si>
    <t xml:space="preserve">N868</t>
  </si>
  <si>
    <t xml:space="preserve">N876</t>
  </si>
  <si>
    <t xml:space="preserve">N884</t>
  </si>
  <si>
    <t xml:space="preserve">N892</t>
  </si>
  <si>
    <t xml:space="preserve">N1150</t>
  </si>
  <si>
    <t xml:space="preserve">N1157</t>
  </si>
  <si>
    <t xml:space="preserve">N830</t>
  </si>
  <si>
    <t xml:space="preserve">N845</t>
  </si>
  <si>
    <t xml:space="preserve">N853</t>
  </si>
  <si>
    <t xml:space="preserve">N861</t>
  </si>
  <si>
    <t xml:space="preserve">N869</t>
  </si>
  <si>
    <t xml:space="preserve">N877</t>
  </si>
  <si>
    <t xml:space="preserve">N885</t>
  </si>
  <si>
    <t xml:space="preserve">N1151</t>
  </si>
  <si>
    <t xml:space="preserve">N1158</t>
  </si>
  <si>
    <t xml:space="preserve">N831</t>
  </si>
  <si>
    <t xml:space="preserve">N838</t>
  </si>
  <si>
    <t xml:space="preserve">N846</t>
  </si>
  <si>
    <t xml:space="preserve">N854</t>
  </si>
  <si>
    <t xml:space="preserve">N862</t>
  </si>
  <si>
    <t xml:space="preserve">N870</t>
  </si>
  <si>
    <t xml:space="preserve">N878</t>
  </si>
  <si>
    <t xml:space="preserve">N886</t>
  </si>
  <si>
    <t xml:space="preserve">N1159</t>
  </si>
  <si>
    <t xml:space="preserve">N832</t>
  </si>
  <si>
    <t xml:space="preserve">N839</t>
  </si>
  <si>
    <t xml:space="preserve">N847</t>
  </si>
  <si>
    <t xml:space="preserve">N855</t>
  </si>
  <si>
    <t xml:space="preserve">N863</t>
  </si>
  <si>
    <t xml:space="preserve">N871</t>
  </si>
  <si>
    <t xml:space="preserve">N879</t>
  </si>
  <si>
    <t xml:space="preserve">N887</t>
  </si>
  <si>
    <t xml:space="preserve">N1152</t>
  </si>
  <si>
    <t xml:space="preserve">N1160</t>
  </si>
  <si>
    <t xml:space="preserve">N833</t>
  </si>
  <si>
    <t xml:space="preserve">N840</t>
  </si>
  <si>
    <t xml:space="preserve">N848</t>
  </si>
  <si>
    <t xml:space="preserve">N856</t>
  </si>
  <si>
    <t xml:space="preserve">N864</t>
  </si>
  <si>
    <t xml:space="preserve">N872</t>
  </si>
  <si>
    <t xml:space="preserve">N880</t>
  </si>
  <si>
    <t xml:space="preserve">N888</t>
  </si>
  <si>
    <t xml:space="preserve">NTC</t>
  </si>
  <si>
    <t xml:space="preserve">N1153</t>
  </si>
  <si>
    <t xml:space="preserve">N1161</t>
  </si>
  <si>
    <t xml:space="preserve">N834</t>
  </si>
  <si>
    <t xml:space="preserve">N841</t>
  </si>
  <si>
    <t xml:space="preserve">N849</t>
  </si>
  <si>
    <t xml:space="preserve">N857</t>
  </si>
  <si>
    <t xml:space="preserve">N865</t>
  </si>
  <si>
    <t xml:space="preserve">N873</t>
  </si>
  <si>
    <t xml:space="preserve">N881</t>
  </si>
  <si>
    <t xml:space="preserve">N889</t>
  </si>
  <si>
    <t xml:space="preserve">N1154</t>
  </si>
  <si>
    <t xml:space="preserve">N835</t>
  </si>
  <si>
    <t xml:space="preserve">N842</t>
  </si>
  <si>
    <t xml:space="preserve">N850</t>
  </si>
  <si>
    <t xml:space="preserve">N858</t>
  </si>
  <si>
    <t xml:space="preserve">N866</t>
  </si>
  <si>
    <t xml:space="preserve">N874</t>
  </si>
  <si>
    <t xml:space="preserve">N882</t>
  </si>
  <si>
    <t xml:space="preserve">N890</t>
  </si>
  <si>
    <t xml:space="preserve">N234</t>
  </si>
  <si>
    <t xml:space="preserve">N242</t>
  </si>
  <si>
    <t xml:space="preserve">N250</t>
  </si>
  <si>
    <t xml:space="preserve">N258</t>
  </si>
  <si>
    <t xml:space="preserve">N266</t>
  </si>
  <si>
    <t xml:space="preserve">N274</t>
  </si>
  <si>
    <t xml:space="preserve">N282</t>
  </si>
  <si>
    <t xml:space="preserve">N290</t>
  </si>
  <si>
    <t xml:space="preserve">N298</t>
  </si>
  <si>
    <t xml:space="preserve">N306</t>
  </si>
  <si>
    <t xml:space="preserve">N314</t>
  </si>
  <si>
    <t xml:space="preserve">N227</t>
  </si>
  <si>
    <t xml:space="preserve">N235</t>
  </si>
  <si>
    <t xml:space="preserve">N243</t>
  </si>
  <si>
    <t xml:space="preserve">N251</t>
  </si>
  <si>
    <t xml:space="preserve">N259</t>
  </si>
  <si>
    <t xml:space="preserve">N267</t>
  </si>
  <si>
    <t xml:space="preserve">N275</t>
  </si>
  <si>
    <t xml:space="preserve">N283</t>
  </si>
  <si>
    <t xml:space="preserve">N291</t>
  </si>
  <si>
    <t xml:space="preserve">N299</t>
  </si>
  <si>
    <t xml:space="preserve">N307</t>
  </si>
  <si>
    <t xml:space="preserve">N315</t>
  </si>
  <si>
    <t xml:space="preserve">N228</t>
  </si>
  <si>
    <t xml:space="preserve">N236</t>
  </si>
  <si>
    <t xml:space="preserve">N244</t>
  </si>
  <si>
    <t xml:space="preserve">N252</t>
  </si>
  <si>
    <t xml:space="preserve">N260</t>
  </si>
  <si>
    <t xml:space="preserve">N268</t>
  </si>
  <si>
    <t xml:space="preserve">N276</t>
  </si>
  <si>
    <t xml:space="preserve">N284</t>
  </si>
  <si>
    <t xml:space="preserve">N292</t>
  </si>
  <si>
    <t xml:space="preserve">N300</t>
  </si>
  <si>
    <t xml:space="preserve">N308</t>
  </si>
  <si>
    <t xml:space="preserve">N316</t>
  </si>
  <si>
    <t xml:space="preserve">N229</t>
  </si>
  <si>
    <t xml:space="preserve">N237</t>
  </si>
  <si>
    <t xml:space="preserve">N245</t>
  </si>
  <si>
    <t xml:space="preserve">N253</t>
  </si>
  <si>
    <t xml:space="preserve">N261</t>
  </si>
  <si>
    <t xml:space="preserve">N269</t>
  </si>
  <si>
    <t xml:space="preserve">N277</t>
  </si>
  <si>
    <t xml:space="preserve">N285</t>
  </si>
  <si>
    <t xml:space="preserve">N293</t>
  </si>
  <si>
    <t xml:space="preserve">N301</t>
  </si>
  <si>
    <t xml:space="preserve">N309</t>
  </si>
  <si>
    <t xml:space="preserve">N317</t>
  </si>
  <si>
    <t xml:space="preserve">N230</t>
  </si>
  <si>
    <t xml:space="preserve">N238</t>
  </si>
  <si>
    <t xml:space="preserve">N246</t>
  </si>
  <si>
    <t xml:space="preserve">N254</t>
  </si>
  <si>
    <t xml:space="preserve">N262</t>
  </si>
  <si>
    <t xml:space="preserve">N270</t>
  </si>
  <si>
    <t xml:space="preserve">N278</t>
  </si>
  <si>
    <t xml:space="preserve">N286</t>
  </si>
  <si>
    <t xml:space="preserve">N294</t>
  </si>
  <si>
    <t xml:space="preserve">N302</t>
  </si>
  <si>
    <t xml:space="preserve">N310</t>
  </si>
  <si>
    <t xml:space="preserve">N318</t>
  </si>
  <si>
    <t xml:space="preserve">N231</t>
  </si>
  <si>
    <t xml:space="preserve">N239</t>
  </si>
  <si>
    <t xml:space="preserve">N247</t>
  </si>
  <si>
    <t xml:space="preserve">N255</t>
  </si>
  <si>
    <t xml:space="preserve">N263</t>
  </si>
  <si>
    <t xml:space="preserve">N271</t>
  </si>
  <si>
    <t xml:space="preserve">N279</t>
  </si>
  <si>
    <t xml:space="preserve">N287</t>
  </si>
  <si>
    <t xml:space="preserve">N295</t>
  </si>
  <si>
    <t xml:space="preserve">N303</t>
  </si>
  <si>
    <t xml:space="preserve">N311</t>
  </si>
  <si>
    <t xml:space="preserve">N319</t>
  </si>
  <si>
    <t xml:space="preserve">N232</t>
  </si>
  <si>
    <t xml:space="preserve">N240</t>
  </si>
  <si>
    <t xml:space="preserve">N248</t>
  </si>
  <si>
    <t xml:space="preserve">N256</t>
  </si>
  <si>
    <t xml:space="preserve">N264</t>
  </si>
  <si>
    <t xml:space="preserve">N272</t>
  </si>
  <si>
    <t xml:space="preserve">N280</t>
  </si>
  <si>
    <t xml:space="preserve">N288</t>
  </si>
  <si>
    <t xml:space="preserve">N296</t>
  </si>
  <si>
    <t xml:space="preserve">N304</t>
  </si>
  <si>
    <t xml:space="preserve">N312</t>
  </si>
  <si>
    <t xml:space="preserve">N320</t>
  </si>
  <si>
    <t xml:space="preserve">N233</t>
  </si>
  <si>
    <t xml:space="preserve">N241</t>
  </si>
  <si>
    <t xml:space="preserve">N249</t>
  </si>
  <si>
    <t xml:space="preserve">N257</t>
  </si>
  <si>
    <t xml:space="preserve">N265</t>
  </si>
  <si>
    <t xml:space="preserve">N273</t>
  </si>
  <si>
    <t xml:space="preserve">N281</t>
  </si>
  <si>
    <t xml:space="preserve">N289</t>
  </si>
  <si>
    <t xml:space="preserve">N297</t>
  </si>
  <si>
    <t xml:space="preserve">N305</t>
  </si>
  <si>
    <t xml:space="preserve">N313</t>
  </si>
  <si>
    <t xml:space="preserve">diluted 1:2 with H20</t>
  </si>
  <si>
    <t xml:space="preserve">Positive Controls (need 10)</t>
  </si>
  <si>
    <t xml:space="preserve">Ct</t>
  </si>
  <si>
    <t xml:space="preserve">U0002</t>
  </si>
  <si>
    <t xml:space="preserve">U0003</t>
  </si>
  <si>
    <t xml:space="preserve">U0004</t>
  </si>
  <si>
    <t xml:space="preserve">U0070</t>
  </si>
  <si>
    <t xml:space="preserve">U0036</t>
  </si>
  <si>
    <t xml:space="preserve">U0037</t>
  </si>
  <si>
    <t xml:space="preserve">U0040</t>
  </si>
  <si>
    <t xml:space="preserve">U0041</t>
  </si>
  <si>
    <t xml:space="preserve">U0077</t>
  </si>
  <si>
    <t xml:space="preserve">U0078</t>
  </si>
  <si>
    <t xml:space="preserve">1525</t>
  </si>
  <si>
    <t xml:space="preserve">1343</t>
  </si>
  <si>
    <t xml:space="preserve">N1425</t>
  </si>
  <si>
    <t xml:space="preserve">N1433</t>
  </si>
  <si>
    <t xml:space="preserve">N1441</t>
  </si>
  <si>
    <t xml:space="preserve">N1449</t>
  </si>
  <si>
    <t xml:space="preserve">N1457</t>
  </si>
  <si>
    <t xml:space="preserve">N1465</t>
  </si>
  <si>
    <t xml:space="preserve">N1473</t>
  </si>
  <si>
    <t xml:space="preserve">N1481</t>
  </si>
  <si>
    <t xml:space="preserve">N1489</t>
  </si>
  <si>
    <t xml:space="preserve">N1497</t>
  </si>
  <si>
    <t xml:space="preserve">N1418</t>
  </si>
  <si>
    <t xml:space="preserve">N1426</t>
  </si>
  <si>
    <t xml:space="preserve">N1434</t>
  </si>
  <si>
    <t xml:space="preserve">N1442</t>
  </si>
  <si>
    <t xml:space="preserve">N1450</t>
  </si>
  <si>
    <t xml:space="preserve">N1458</t>
  </si>
  <si>
    <t xml:space="preserve">N1466</t>
  </si>
  <si>
    <t xml:space="preserve">N1474</t>
  </si>
  <si>
    <t xml:space="preserve">N1482</t>
  </si>
  <si>
    <t xml:space="preserve">N1490</t>
  </si>
  <si>
    <t xml:space="preserve">N1498</t>
  </si>
  <si>
    <t xml:space="preserve">N1419</t>
  </si>
  <si>
    <t xml:space="preserve">N1427</t>
  </si>
  <si>
    <t xml:space="preserve">N1435</t>
  </si>
  <si>
    <t xml:space="preserve">N1443</t>
  </si>
  <si>
    <t xml:space="preserve">N1451</t>
  </si>
  <si>
    <t xml:space="preserve">N1459</t>
  </si>
  <si>
    <t xml:space="preserve">N1467</t>
  </si>
  <si>
    <t xml:space="preserve">N1475</t>
  </si>
  <si>
    <t xml:space="preserve">N1483</t>
  </si>
  <si>
    <t xml:space="preserve">N1491</t>
  </si>
  <si>
    <t xml:space="preserve">N1499</t>
  </si>
  <si>
    <t xml:space="preserve">N1420</t>
  </si>
  <si>
    <t xml:space="preserve">N1428</t>
  </si>
  <si>
    <t xml:space="preserve">N1436</t>
  </si>
  <si>
    <t xml:space="preserve">N1444</t>
  </si>
  <si>
    <t xml:space="preserve">N1452</t>
  </si>
  <si>
    <t xml:space="preserve">N1460</t>
  </si>
  <si>
    <t xml:space="preserve">N1468</t>
  </si>
  <si>
    <t xml:space="preserve">N1476</t>
  </si>
  <si>
    <t xml:space="preserve">N1484</t>
  </si>
  <si>
    <t xml:space="preserve">N1492</t>
  </si>
  <si>
    <t xml:space="preserve">N1500</t>
  </si>
  <si>
    <t xml:space="preserve">N1421</t>
  </si>
  <si>
    <t xml:space="preserve">N1429</t>
  </si>
  <si>
    <t xml:space="preserve">N1437</t>
  </si>
  <si>
    <t xml:space="preserve">N1445</t>
  </si>
  <si>
    <t xml:space="preserve">N1453</t>
  </si>
  <si>
    <t xml:space="preserve">N1461</t>
  </si>
  <si>
    <t xml:space="preserve">N1469</t>
  </si>
  <si>
    <t xml:space="preserve">N1477</t>
  </si>
  <si>
    <t xml:space="preserve">N1485</t>
  </si>
  <si>
    <t xml:space="preserve">N1493</t>
  </si>
  <si>
    <t xml:space="preserve">N1501</t>
  </si>
  <si>
    <t xml:space="preserve">N1422</t>
  </si>
  <si>
    <t xml:space="preserve">N1430</t>
  </si>
  <si>
    <t xml:space="preserve">N1438</t>
  </si>
  <si>
    <t xml:space="preserve">N1446</t>
  </si>
  <si>
    <t xml:space="preserve">N1454</t>
  </si>
  <si>
    <t xml:space="preserve">N1462</t>
  </si>
  <si>
    <t xml:space="preserve">N1470</t>
  </si>
  <si>
    <t xml:space="preserve">N1478</t>
  </si>
  <si>
    <t xml:space="preserve">N1486</t>
  </si>
  <si>
    <t xml:space="preserve">N1494</t>
  </si>
  <si>
    <t xml:space="preserve">N1502</t>
  </si>
  <si>
    <t xml:space="preserve">N1423</t>
  </si>
  <si>
    <t xml:space="preserve">N1431</t>
  </si>
  <si>
    <t xml:space="preserve">N1439</t>
  </si>
  <si>
    <t xml:space="preserve">N1447</t>
  </si>
  <si>
    <t xml:space="preserve">N1455</t>
  </si>
  <si>
    <t xml:space="preserve">N1463</t>
  </si>
  <si>
    <t xml:space="preserve">N1471</t>
  </si>
  <si>
    <t xml:space="preserve">N1479</t>
  </si>
  <si>
    <t xml:space="preserve">N1487</t>
  </si>
  <si>
    <t xml:space="preserve">N1495</t>
  </si>
  <si>
    <t xml:space="preserve">N1503</t>
  </si>
  <si>
    <t xml:space="preserve">N1424</t>
  </si>
  <si>
    <t xml:space="preserve">N1432</t>
  </si>
  <si>
    <t xml:space="preserve">N1440</t>
  </si>
  <si>
    <t xml:space="preserve">N1448</t>
  </si>
  <si>
    <t xml:space="preserve">N1456</t>
  </si>
  <si>
    <t xml:space="preserve">N1464</t>
  </si>
  <si>
    <t xml:space="preserve">N1472</t>
  </si>
  <si>
    <t xml:space="preserve">N1480</t>
  </si>
  <si>
    <t xml:space="preserve">N1488</t>
  </si>
  <si>
    <t xml:space="preserve">N1496</t>
  </si>
  <si>
    <t xml:space="preserve">N1504</t>
  </si>
  <si>
    <t xml:space="preserve">N1881</t>
  </si>
  <si>
    <t xml:space="preserve">N1889</t>
  </si>
  <si>
    <t xml:space="preserve">N1897</t>
  </si>
  <si>
    <t xml:space="preserve">N1905</t>
  </si>
  <si>
    <t xml:space="preserve">N1913</t>
  </si>
  <si>
    <t xml:space="preserve">N1921</t>
  </si>
  <si>
    <t xml:space="preserve">N1928</t>
  </si>
  <si>
    <t xml:space="preserve">N1935</t>
  </si>
  <si>
    <t xml:space="preserve">N1943</t>
  </si>
  <si>
    <t xml:space="preserve">N1951</t>
  </si>
  <si>
    <t xml:space="preserve">N1959</t>
  </si>
  <si>
    <t xml:space="preserve">N1874</t>
  </si>
  <si>
    <t xml:space="preserve">N1882</t>
  </si>
  <si>
    <t xml:space="preserve">N1890</t>
  </si>
  <si>
    <t xml:space="preserve">N1898</t>
  </si>
  <si>
    <t xml:space="preserve">N1906</t>
  </si>
  <si>
    <t xml:space="preserve">N1914</t>
  </si>
  <si>
    <t xml:space="preserve">N1922</t>
  </si>
  <si>
    <t xml:space="preserve">N1936</t>
  </si>
  <si>
    <t xml:space="preserve">N1944</t>
  </si>
  <si>
    <t xml:space="preserve">N1952</t>
  </si>
  <si>
    <t xml:space="preserve">N1960</t>
  </si>
  <si>
    <t xml:space="preserve">N1875</t>
  </si>
  <si>
    <t xml:space="preserve">N1883</t>
  </si>
  <si>
    <t xml:space="preserve">N1891</t>
  </si>
  <si>
    <t xml:space="preserve">N1899</t>
  </si>
  <si>
    <t xml:space="preserve">N1907</t>
  </si>
  <si>
    <t xml:space="preserve">N1915</t>
  </si>
  <si>
    <t xml:space="preserve">N1923</t>
  </si>
  <si>
    <t xml:space="preserve">N1929</t>
  </si>
  <si>
    <t xml:space="preserve">N1937</t>
  </si>
  <si>
    <t xml:space="preserve">N1945</t>
  </si>
  <si>
    <t xml:space="preserve">N1953</t>
  </si>
  <si>
    <t xml:space="preserve">N1961</t>
  </si>
  <si>
    <t xml:space="preserve">N1876</t>
  </si>
  <si>
    <t xml:space="preserve">N1884</t>
  </si>
  <si>
    <t xml:space="preserve">N1892</t>
  </si>
  <si>
    <t xml:space="preserve">N1900</t>
  </si>
  <si>
    <t xml:space="preserve">N1908</t>
  </si>
  <si>
    <t xml:space="preserve">N1916</t>
  </si>
  <si>
    <t xml:space="preserve">N1924</t>
  </si>
  <si>
    <t xml:space="preserve">N1930</t>
  </si>
  <si>
    <t xml:space="preserve">N1938</t>
  </si>
  <si>
    <t xml:space="preserve">N1946</t>
  </si>
  <si>
    <t xml:space="preserve">N1954</t>
  </si>
  <si>
    <t xml:space="preserve">N1962</t>
  </si>
  <si>
    <t xml:space="preserve">N1877</t>
  </si>
  <si>
    <t xml:space="preserve">N1885</t>
  </si>
  <si>
    <t xml:space="preserve">N1893</t>
  </si>
  <si>
    <t xml:space="preserve">N1901</t>
  </si>
  <si>
    <t xml:space="preserve">N1909</t>
  </si>
  <si>
    <t xml:space="preserve">N1917</t>
  </si>
  <si>
    <t xml:space="preserve">N1925</t>
  </si>
  <si>
    <t xml:space="preserve">N1931</t>
  </si>
  <si>
    <t xml:space="preserve">N1939</t>
  </si>
  <si>
    <t xml:space="preserve">N1947</t>
  </si>
  <si>
    <t xml:space="preserve">N1955</t>
  </si>
  <si>
    <t xml:space="preserve">N1963</t>
  </si>
  <si>
    <t xml:space="preserve">N1878</t>
  </si>
  <si>
    <t xml:space="preserve">N1886</t>
  </si>
  <si>
    <t xml:space="preserve">N1894</t>
  </si>
  <si>
    <t xml:space="preserve">N1902</t>
  </si>
  <si>
    <t xml:space="preserve">N1910</t>
  </si>
  <si>
    <t xml:space="preserve">N1918</t>
  </si>
  <si>
    <t xml:space="preserve">N1932</t>
  </si>
  <si>
    <t xml:space="preserve">N1940</t>
  </si>
  <si>
    <t xml:space="preserve">N1948</t>
  </si>
  <si>
    <t xml:space="preserve">N1956</t>
  </si>
  <si>
    <t xml:space="preserve">N1964</t>
  </si>
  <si>
    <t xml:space="preserve">N1879</t>
  </si>
  <si>
    <t xml:space="preserve">N1887</t>
  </si>
  <si>
    <t xml:space="preserve">N1895</t>
  </si>
  <si>
    <t xml:space="preserve">N1903</t>
  </si>
  <si>
    <t xml:space="preserve">N1911</t>
  </si>
  <si>
    <t xml:space="preserve">N1919</t>
  </si>
  <si>
    <t xml:space="preserve">N1926</t>
  </si>
  <si>
    <t xml:space="preserve">N1933</t>
  </si>
  <si>
    <t xml:space="preserve">N1941</t>
  </si>
  <si>
    <t xml:space="preserve">N1949</t>
  </si>
  <si>
    <t xml:space="preserve">N1957</t>
  </si>
  <si>
    <t xml:space="preserve">N1965</t>
  </si>
  <si>
    <t xml:space="preserve">N1880</t>
  </si>
  <si>
    <t xml:space="preserve">N1888</t>
  </si>
  <si>
    <t xml:space="preserve">N1896</t>
  </si>
  <si>
    <t xml:space="preserve">N1904</t>
  </si>
  <si>
    <t xml:space="preserve">N1912</t>
  </si>
  <si>
    <t xml:space="preserve">N1920</t>
  </si>
  <si>
    <t xml:space="preserve">N1927</t>
  </si>
  <si>
    <t xml:space="preserve">N1934</t>
  </si>
  <si>
    <t xml:space="preserve">N1942</t>
  </si>
  <si>
    <t xml:space="preserve">N1950</t>
  </si>
  <si>
    <t xml:space="preserve">N1958</t>
  </si>
  <si>
    <t xml:space="preserve">N2660</t>
  </si>
  <si>
    <t xml:space="preserve">N2668</t>
  </si>
  <si>
    <t xml:space="preserve">N2675</t>
  </si>
  <si>
    <t xml:space="preserve">N2683</t>
  </si>
  <si>
    <t xml:space="preserve">N2691</t>
  </si>
  <si>
    <t xml:space="preserve">N2699</t>
  </si>
  <si>
    <t xml:space="preserve">N2707</t>
  </si>
  <si>
    <t xml:space="preserve">N2715</t>
  </si>
  <si>
    <t xml:space="preserve">N2723</t>
  </si>
  <si>
    <t xml:space="preserve">N2729</t>
  </si>
  <si>
    <t xml:space="preserve">N2653</t>
  </si>
  <si>
    <t xml:space="preserve">N2661</t>
  </si>
  <si>
    <t xml:space="preserve">N2669</t>
  </si>
  <si>
    <t xml:space="preserve">N2676</t>
  </si>
  <si>
    <t xml:space="preserve">N2684</t>
  </si>
  <si>
    <t xml:space="preserve">N2692</t>
  </si>
  <si>
    <t xml:space="preserve">N2700</t>
  </si>
  <si>
    <t xml:space="preserve">N2708</t>
  </si>
  <si>
    <t xml:space="preserve">N2716</t>
  </si>
  <si>
    <t xml:space="preserve">N2724</t>
  </si>
  <si>
    <t xml:space="preserve">N2730</t>
  </si>
  <si>
    <t xml:space="preserve">N2654</t>
  </si>
  <si>
    <t xml:space="preserve">N2662</t>
  </si>
  <si>
    <t xml:space="preserve">N2670</t>
  </si>
  <si>
    <t xml:space="preserve">N2677</t>
  </si>
  <si>
    <t xml:space="preserve">N2685</t>
  </si>
  <si>
    <t xml:space="preserve">N2693</t>
  </si>
  <si>
    <t xml:space="preserve">N2701</t>
  </si>
  <si>
    <t xml:space="preserve">N2709</t>
  </si>
  <si>
    <t xml:space="preserve">N2717</t>
  </si>
  <si>
    <t xml:space="preserve">N2725</t>
  </si>
  <si>
    <t xml:space="preserve">N2731</t>
  </si>
  <si>
    <t xml:space="preserve">N2655</t>
  </si>
  <si>
    <t xml:space="preserve">N2663</t>
  </si>
  <si>
    <t xml:space="preserve">N2678</t>
  </si>
  <si>
    <t xml:space="preserve">N2686</t>
  </si>
  <si>
    <t xml:space="preserve">N2694</t>
  </si>
  <si>
    <t xml:space="preserve">N2702</t>
  </si>
  <si>
    <t xml:space="preserve">N2710</t>
  </si>
  <si>
    <t xml:space="preserve">N2718</t>
  </si>
  <si>
    <t xml:space="preserve">N2726</t>
  </si>
  <si>
    <t xml:space="preserve">N2732</t>
  </si>
  <si>
    <t xml:space="preserve">N2656</t>
  </si>
  <si>
    <t xml:space="preserve">N2664</t>
  </si>
  <si>
    <t xml:space="preserve">N2671</t>
  </si>
  <si>
    <t xml:space="preserve">N2679</t>
  </si>
  <si>
    <t xml:space="preserve">N2687</t>
  </si>
  <si>
    <t xml:space="preserve">N2695</t>
  </si>
  <si>
    <t xml:space="preserve">N2703</t>
  </si>
  <si>
    <t xml:space="preserve">N2711</t>
  </si>
  <si>
    <t xml:space="preserve">N2719</t>
  </si>
  <si>
    <t xml:space="preserve">N2727</t>
  </si>
  <si>
    <t xml:space="preserve">N2733</t>
  </si>
  <si>
    <t xml:space="preserve">N2657</t>
  </si>
  <si>
    <t xml:space="preserve">N2665</t>
  </si>
  <si>
    <t xml:space="preserve">N2672</t>
  </si>
  <si>
    <t xml:space="preserve">N2680</t>
  </si>
  <si>
    <t xml:space="preserve">N2688</t>
  </si>
  <si>
    <t xml:space="preserve">N2696</t>
  </si>
  <si>
    <t xml:space="preserve">N2704</t>
  </si>
  <si>
    <t xml:space="preserve">N2712</t>
  </si>
  <si>
    <t xml:space="preserve">N2720</t>
  </si>
  <si>
    <t xml:space="preserve">N2728</t>
  </si>
  <si>
    <t xml:space="preserve">N2734</t>
  </si>
  <si>
    <t xml:space="preserve">N2658</t>
  </si>
  <si>
    <t xml:space="preserve">N2666</t>
  </si>
  <si>
    <t xml:space="preserve">N2673</t>
  </si>
  <si>
    <t xml:space="preserve">N2681</t>
  </si>
  <si>
    <t xml:space="preserve">N2689</t>
  </si>
  <si>
    <t xml:space="preserve">N2697</t>
  </si>
  <si>
    <t xml:space="preserve">N2705</t>
  </si>
  <si>
    <t xml:space="preserve">N2713</t>
  </si>
  <si>
    <t xml:space="preserve">N2721</t>
  </si>
  <si>
    <t xml:space="preserve">N2735</t>
  </si>
  <si>
    <t xml:space="preserve">N2659</t>
  </si>
  <si>
    <t xml:space="preserve">N2667</t>
  </si>
  <si>
    <t xml:space="preserve">N2674</t>
  </si>
  <si>
    <t xml:space="preserve">N2682</t>
  </si>
  <si>
    <t xml:space="preserve">N2690</t>
  </si>
  <si>
    <t xml:space="preserve">N2698</t>
  </si>
  <si>
    <t xml:space="preserve">N2706</t>
  </si>
  <si>
    <t xml:space="preserve">N2714</t>
  </si>
  <si>
    <t xml:space="preserve">N2722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</si>
</sst>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H:MM"/>
    <numFmt numFmtId="166" formatCode="@"/>
    <numFmt numFmtId="167" formatCode="0"/>
    <numFmt numFmtId="168" formatCode="0.0"/>
    <numFmt numFmtId="169" formatCode="#,##0"/>
    <numFmt numFmtId="170" formatCode="0.000"/>
  </numFmts>
  <fonts count="2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1"/>
      <color rgb="FF0000FF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1"/>
      <color rgb="FF000000"/>
      <name val="Inconsolata"/>
      <family val="0"/>
      <charset val="1"/>
    </font>
    <font>
      <sz val="11"/>
      <color rgb="FF1155CC"/>
      <name val="Inconsolata"/>
      <family val="0"/>
      <charset val="1"/>
    </font>
    <font>
      <sz val="12"/>
      <color rgb="FF000000"/>
      <name val="Calibri"/>
      <family val="2"/>
      <charset val="1"/>
    </font>
    <font>
      <sz val="11"/>
      <color rgb="FF1D1C1D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FF0000"/>
      <name val="Calibri"/>
      <family val="2"/>
      <charset val="1"/>
    </font>
    <font>
      <sz val="11"/>
      <color rgb="FF1D1C1D"/>
      <name val="Slack-Lato"/>
      <family val="0"/>
      <charset val="1"/>
    </font>
    <font>
      <b val="true"/>
      <sz val="16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sz val="14"/>
      <color rgb="FF1D1C1D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8F8F8"/>
      </patternFill>
    </fill>
    <fill>
      <patternFill patternType="solid">
        <fgColor rgb="FFF4CCCC"/>
        <bgColor rgb="FFEAD1D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8F8F8"/>
      </patternFill>
    </fill>
    <fill>
      <patternFill patternType="solid">
        <fgColor rgb="FFC9DAF8"/>
        <bgColor rgb="FFD6DCE4"/>
      </patternFill>
    </fill>
    <fill>
      <patternFill patternType="solid">
        <fgColor rgb="FFD9D2E9"/>
        <bgColor rgb="FFD9D9D9"/>
      </patternFill>
    </fill>
    <fill>
      <patternFill patternType="solid">
        <fgColor rgb="FFD9D9D9"/>
        <bgColor rgb="FFD6DCE4"/>
      </patternFill>
    </fill>
    <fill>
      <patternFill patternType="solid">
        <fgColor rgb="FFF8F8F8"/>
        <bgColor rgb="FFFFFFFF"/>
      </patternFill>
    </fill>
    <fill>
      <patternFill patternType="solid">
        <fgColor rgb="FFBFBFBF"/>
        <bgColor rgb="FFD9D2E9"/>
      </patternFill>
    </fill>
    <fill>
      <patternFill patternType="solid">
        <fgColor rgb="FFD6DCE4"/>
        <bgColor rgb="FFD9D9D9"/>
      </patternFill>
    </fill>
    <fill>
      <patternFill patternType="solid">
        <fgColor rgb="FFEAD1DC"/>
        <bgColor rgb="FFF4CCCC"/>
      </patternFill>
    </fill>
    <fill>
      <patternFill patternType="solid">
        <fgColor rgb="FF00FF00"/>
        <bgColor rgb="FF33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2CC"/>
      <rgbColor rgb="FFF8F8F8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9D9"/>
      <rgbColor rgb="FFD6DCE4"/>
      <rgbColor rgb="FFEAD1DC"/>
      <rgbColor rgb="FFD9D2E9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s.google.com/spreadsheets/d/1BQsejgFC_puH2WJUyWngWh3Bo1GUN8iiMYwQ4ydvodw/ed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.7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customFormat="false" ht="15.75" hidden="false" customHeight="false" outlineLevel="0" collapsed="false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.75" hidden="false" customHeight="false" outlineLevel="0" collapsed="false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customFormat="false" ht="15.7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1"/>
      <c r="N7" s="1"/>
    </row>
    <row r="8" customFormat="false" ht="15.75" hidden="false" customHeight="false" outlineLevel="0" collapsed="false">
      <c r="A8" s="3" t="s">
        <v>5</v>
      </c>
      <c r="B8" s="1"/>
      <c r="C8" s="1"/>
      <c r="D8" s="1"/>
      <c r="E8" s="1"/>
      <c r="F8" s="1"/>
      <c r="G8" s="1"/>
      <c r="H8" s="4"/>
      <c r="I8" s="1"/>
      <c r="J8" s="1"/>
      <c r="K8" s="1"/>
      <c r="L8" s="1"/>
      <c r="M8" s="1"/>
      <c r="N8" s="1"/>
    </row>
    <row r="9" customFormat="false" ht="15.75" hidden="false" customHeight="false" outlineLevel="0" collapsed="false">
      <c r="A9" s="5" t="s">
        <v>6</v>
      </c>
      <c r="B9" s="1"/>
      <c r="C9" s="1"/>
      <c r="D9" s="1"/>
      <c r="E9" s="1"/>
      <c r="F9" s="1"/>
      <c r="G9" s="1"/>
      <c r="H9" s="4"/>
      <c r="I9" s="1"/>
      <c r="J9" s="1"/>
      <c r="K9" s="1"/>
      <c r="L9" s="1"/>
      <c r="M9" s="1"/>
      <c r="N9" s="1"/>
    </row>
    <row r="10" customFormat="false" ht="15.75" hidden="false" customHeight="false" outlineLevel="0" collapsed="false">
      <c r="A10" s="3" t="s">
        <v>7</v>
      </c>
      <c r="B10" s="1"/>
      <c r="C10" s="1"/>
      <c r="D10" s="1"/>
      <c r="E10" s="1"/>
      <c r="F10" s="1"/>
      <c r="G10" s="1"/>
      <c r="H10" s="4"/>
      <c r="I10" s="1"/>
      <c r="J10" s="1"/>
      <c r="K10" s="1"/>
      <c r="L10" s="1"/>
      <c r="M10" s="1"/>
      <c r="N10" s="1"/>
    </row>
    <row r="12" customFormat="false" ht="15.75" hidden="false" customHeight="false" outlineLevel="0" collapsed="false">
      <c r="A12" s="3" t="s">
        <v>8</v>
      </c>
      <c r="B12" s="1" t="s">
        <v>9</v>
      </c>
    </row>
    <row r="13" customFormat="false" ht="15.75" hidden="false" customHeight="false" outlineLevel="0" collapsed="false">
      <c r="A13" s="6" t="n">
        <v>1</v>
      </c>
      <c r="B13" s="6" t="n">
        <v>2</v>
      </c>
      <c r="C13" s="7"/>
      <c r="D13" s="8" t="s">
        <v>10</v>
      </c>
      <c r="E13" s="8" t="s">
        <v>11</v>
      </c>
    </row>
    <row r="14" customFormat="false" ht="15.75" hidden="false" customHeight="false" outlineLevel="0" collapsed="false">
      <c r="A14" s="6" t="n">
        <v>3</v>
      </c>
      <c r="B14" s="6" t="n">
        <v>4</v>
      </c>
      <c r="C14" s="7"/>
      <c r="D14" s="8" t="s">
        <v>12</v>
      </c>
      <c r="E14" s="9" t="n">
        <v>1411</v>
      </c>
    </row>
    <row r="15" customFormat="false" ht="15.75" hidden="false" customHeight="false" outlineLevel="0" collapsed="false">
      <c r="A15" s="10"/>
      <c r="B15" s="10"/>
      <c r="D15" s="11"/>
      <c r="E15" s="11"/>
    </row>
    <row r="16" customFormat="false" ht="15.75" hidden="false" customHeight="false" outlineLevel="0" collapsed="false">
      <c r="A16" s="3" t="s">
        <v>13</v>
      </c>
      <c r="B16" s="12" t="s">
        <v>14</v>
      </c>
      <c r="D16" s="11"/>
      <c r="E16" s="11"/>
      <c r="G16" s="1" t="s">
        <v>15</v>
      </c>
    </row>
    <row r="17" customFormat="false" ht="15.75" hidden="false" customHeight="false" outlineLevel="0" collapsed="false">
      <c r="A17" s="6" t="n">
        <v>5</v>
      </c>
      <c r="B17" s="6" t="n">
        <v>6</v>
      </c>
      <c r="C17" s="13"/>
      <c r="D17" s="8" t="s">
        <v>16</v>
      </c>
      <c r="E17" s="8" t="s">
        <v>10</v>
      </c>
    </row>
    <row r="18" customFormat="false" ht="15.75" hidden="false" customHeight="false" outlineLevel="0" collapsed="false">
      <c r="A18" s="6" t="n">
        <v>7</v>
      </c>
      <c r="B18" s="6" t="n">
        <v>8</v>
      </c>
      <c r="C18" s="13"/>
      <c r="D18" s="8" t="s">
        <v>17</v>
      </c>
      <c r="E18" s="14" t="n">
        <v>1302</v>
      </c>
    </row>
    <row r="19" customFormat="false" ht="15.75" hidden="false" customHeight="false" outlineLevel="0" collapsed="false">
      <c r="A19" s="10"/>
      <c r="B19" s="10"/>
      <c r="D19" s="11"/>
      <c r="E19" s="11"/>
    </row>
    <row r="20" customFormat="false" ht="15.75" hidden="false" customHeight="false" outlineLevel="0" collapsed="false">
      <c r="A20" s="3" t="s">
        <v>18</v>
      </c>
      <c r="B20" s="12" t="s">
        <v>19</v>
      </c>
      <c r="D20" s="11"/>
      <c r="E20" s="11"/>
    </row>
    <row r="21" customFormat="false" ht="15.75" hidden="false" customHeight="false" outlineLevel="0" collapsed="false">
      <c r="A21" s="15" t="n">
        <v>9</v>
      </c>
      <c r="B21" s="15" t="n">
        <v>10</v>
      </c>
      <c r="C21" s="16"/>
      <c r="D21" s="8" t="s">
        <v>10</v>
      </c>
      <c r="E21" s="8" t="s">
        <v>10</v>
      </c>
      <c r="G21" s="17" t="s">
        <v>20</v>
      </c>
      <c r="H21" s="17" t="s">
        <v>21</v>
      </c>
    </row>
    <row r="22" customFormat="false" ht="15.75" hidden="false" customHeight="false" outlineLevel="0" collapsed="false">
      <c r="A22" s="15" t="n">
        <v>11</v>
      </c>
      <c r="B22" s="15" t="n">
        <v>12</v>
      </c>
      <c r="C22" s="16"/>
      <c r="D22" s="18" t="s">
        <v>10</v>
      </c>
      <c r="E22" s="8" t="s">
        <v>10</v>
      </c>
      <c r="G22" s="17" t="s">
        <v>22</v>
      </c>
      <c r="H22" s="17" t="s">
        <v>20</v>
      </c>
    </row>
    <row r="23" customFormat="false" ht="15.75" hidden="false" customHeight="false" outlineLevel="0" collapsed="false">
      <c r="A23" s="10"/>
      <c r="B23" s="10"/>
      <c r="D23" s="11"/>
      <c r="E23" s="11"/>
    </row>
    <row r="24" customFormat="false" ht="15.75" hidden="false" customHeight="false" outlineLevel="0" collapsed="false">
      <c r="A24" s="3"/>
      <c r="B24" s="10"/>
      <c r="D24" s="11"/>
      <c r="E24" s="11"/>
    </row>
    <row r="25" customFormat="false" ht="15.75" hidden="false" customHeight="false" outlineLevel="0" collapsed="false">
      <c r="A25" s="16" t="s">
        <v>23</v>
      </c>
      <c r="B25" s="16"/>
      <c r="C25" s="16"/>
      <c r="D25" s="19"/>
      <c r="E25" s="20"/>
    </row>
    <row r="26" customFormat="false" ht="15.75" hidden="false" customHeight="false" outlineLevel="0" collapsed="false">
      <c r="A26" s="21" t="s">
        <v>24</v>
      </c>
      <c r="B26" s="16"/>
      <c r="C26" s="16"/>
      <c r="D26" s="19"/>
      <c r="E26" s="19"/>
    </row>
  </sheetData>
  <hyperlinks>
    <hyperlink ref="A9" r:id="rId1" location="gid=1490559299" display="https://docs.google.com/spreadsheets/d/1BQsejgFC_puH2WJUyWngWh3Bo1GUN8iiMYwQ4ydvodw/edit#gid=1490559299"/>
  </hyperlink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5" min="1" style="0" width="14.1734693877551"/>
    <col collapsed="false" hidden="false" max="6" min="6" style="0" width="15.3877551020408"/>
    <col collapsed="false" hidden="false" max="1025" min="7" style="0" width="14.1734693877551"/>
  </cols>
  <sheetData>
    <row r="1" customFormat="false" ht="15.75" hidden="false" customHeight="false" outlineLevel="0" collapsed="false">
      <c r="A1" s="22" t="s">
        <v>25</v>
      </c>
      <c r="B1" s="22"/>
      <c r="C1" s="23"/>
      <c r="D1" s="24"/>
      <c r="E1" s="1"/>
      <c r="G1" s="1"/>
      <c r="H1" s="25"/>
      <c r="I1" s="1"/>
      <c r="J1" s="1"/>
      <c r="K1" s="1"/>
      <c r="L1" s="1"/>
      <c r="M1" s="1"/>
    </row>
    <row r="2" customFormat="false" ht="15.75" hidden="false" customHeight="false" outlineLevel="0" collapsed="false">
      <c r="A2" s="22"/>
      <c r="B2" s="22"/>
      <c r="C2" s="23"/>
      <c r="D2" s="24"/>
      <c r="E2" s="1"/>
      <c r="G2" s="1"/>
      <c r="H2" s="25"/>
      <c r="I2" s="1"/>
      <c r="J2" s="1"/>
      <c r="K2" s="1"/>
      <c r="L2" s="1"/>
      <c r="M2" s="1"/>
    </row>
    <row r="3" customFormat="false" ht="15.75" hidden="false" customHeight="false" outlineLevel="0" collapsed="false">
      <c r="A3" s="26" t="s">
        <v>26</v>
      </c>
      <c r="B3" s="26" t="s">
        <v>27</v>
      </c>
      <c r="C3" s="27" t="s">
        <v>28</v>
      </c>
      <c r="D3" s="28" t="n">
        <f aca="false">384*1*1.2</f>
        <v>460.8</v>
      </c>
      <c r="E3" s="1"/>
      <c r="G3" s="1"/>
      <c r="H3" s="25"/>
      <c r="I3" s="1"/>
      <c r="J3" s="1"/>
      <c r="K3" s="1"/>
      <c r="L3" s="1"/>
      <c r="M3" s="1"/>
    </row>
    <row r="4" customFormat="false" ht="15.75" hidden="false" customHeight="false" outlineLevel="0" collapsed="false">
      <c r="A4" s="29"/>
      <c r="B4" s="17" t="s">
        <v>29</v>
      </c>
      <c r="C4" s="30" t="n">
        <f aca="false">B10/4</f>
        <v>5</v>
      </c>
      <c r="D4" s="31" t="n">
        <f aca="false">C4*D3</f>
        <v>2304</v>
      </c>
      <c r="G4" s="1"/>
      <c r="H4" s="1"/>
      <c r="I4" s="1"/>
      <c r="J4" s="1"/>
      <c r="K4" s="1"/>
      <c r="L4" s="1"/>
      <c r="M4" s="1"/>
      <c r="N4" s="1"/>
      <c r="O4" s="1"/>
      <c r="T4" s="1"/>
      <c r="U4" s="1"/>
      <c r="V4" s="1"/>
    </row>
    <row r="5" customFormat="false" ht="15.75" hidden="false" customHeight="false" outlineLevel="0" collapsed="false">
      <c r="A5" s="29"/>
      <c r="B5" s="17" t="s">
        <v>30</v>
      </c>
      <c r="C5" s="30" t="n">
        <f aca="false">B11-C4-C7</f>
        <v>6</v>
      </c>
      <c r="D5" s="31" t="n">
        <f aca="false">C5*D3</f>
        <v>2764.8</v>
      </c>
      <c r="G5" s="17" t="s">
        <v>31</v>
      </c>
      <c r="H5" s="17"/>
      <c r="I5" s="1"/>
      <c r="J5" s="1"/>
      <c r="K5" s="1"/>
      <c r="L5" s="1"/>
      <c r="M5" s="1"/>
      <c r="N5" s="1"/>
      <c r="O5" s="1"/>
      <c r="T5" s="1"/>
      <c r="U5" s="1"/>
      <c r="V5" s="1"/>
    </row>
    <row r="6" customFormat="false" ht="15.75" hidden="false" customHeight="false" outlineLevel="0" collapsed="false">
      <c r="A6" s="29" t="s">
        <v>32</v>
      </c>
      <c r="B6" s="17" t="s">
        <v>33</v>
      </c>
      <c r="C6" s="30" t="n">
        <f aca="false">D3*100</f>
        <v>46080</v>
      </c>
      <c r="D6" s="31" t="n">
        <f aca="false">C6/$J$21</f>
        <v>4.12371134</v>
      </c>
      <c r="G6" s="17" t="s">
        <v>34</v>
      </c>
      <c r="H6" s="17"/>
      <c r="I6" s="17"/>
      <c r="J6" s="17"/>
      <c r="K6" s="17"/>
      <c r="L6" s="1"/>
      <c r="M6" s="1"/>
      <c r="N6" s="1"/>
      <c r="O6" s="1"/>
      <c r="T6" s="1"/>
      <c r="U6" s="1"/>
      <c r="V6" s="1"/>
    </row>
    <row r="7" customFormat="false" ht="15.75" hidden="false" customHeight="true" outlineLevel="0" collapsed="false">
      <c r="A7" s="29" t="s">
        <v>35</v>
      </c>
      <c r="B7" s="29"/>
      <c r="C7" s="32" t="n">
        <f aca="false">B10/10</f>
        <v>2</v>
      </c>
      <c r="D7" s="33" t="n">
        <f aca="false">C7*D3</f>
        <v>921.6</v>
      </c>
      <c r="E7" s="34" t="n">
        <f aca="false">SUM(D4:D7)</f>
        <v>5994.523711</v>
      </c>
      <c r="G7" s="35" t="s">
        <v>36</v>
      </c>
      <c r="H7" s="36" t="s">
        <v>37</v>
      </c>
      <c r="I7" s="17"/>
      <c r="J7" s="17"/>
      <c r="K7" s="17"/>
      <c r="L7" s="1"/>
      <c r="M7" s="1"/>
      <c r="N7" s="1"/>
      <c r="O7" s="1"/>
      <c r="T7" s="1"/>
      <c r="U7" s="1"/>
      <c r="V7" s="1"/>
    </row>
    <row r="8" customFormat="false" ht="15.75" hidden="false" customHeight="false" outlineLevel="0" collapsed="false">
      <c r="A8" s="37" t="s">
        <v>38</v>
      </c>
      <c r="B8" s="37" t="n">
        <v>5</v>
      </c>
      <c r="C8" s="38"/>
      <c r="D8" s="38"/>
      <c r="E8" s="34" t="n">
        <f aca="false">E7/(384*2)</f>
        <v>7.805369416</v>
      </c>
      <c r="G8" s="17" t="s">
        <v>39</v>
      </c>
      <c r="H8" s="17"/>
      <c r="I8" s="17"/>
      <c r="J8" s="17"/>
      <c r="K8" s="1"/>
      <c r="L8" s="1"/>
      <c r="M8" s="1"/>
      <c r="N8" s="1"/>
      <c r="O8" s="1"/>
      <c r="T8" s="1"/>
      <c r="U8" s="1"/>
      <c r="V8" s="1"/>
    </row>
    <row r="9" customFormat="false" ht="15.75" hidden="false" customHeight="false" outlineLevel="0" collapsed="false">
      <c r="A9" s="37" t="s">
        <v>40</v>
      </c>
      <c r="B9" s="37" t="n">
        <f aca="false">B10/10</f>
        <v>2</v>
      </c>
      <c r="C9" s="38"/>
      <c r="D9" s="38"/>
      <c r="G9" s="17"/>
      <c r="H9" s="17" t="s">
        <v>41</v>
      </c>
      <c r="I9" s="17"/>
      <c r="J9" s="17"/>
      <c r="K9" s="1"/>
      <c r="L9" s="1"/>
      <c r="M9" s="1"/>
      <c r="N9" s="1"/>
      <c r="O9" s="1"/>
      <c r="T9" s="1"/>
      <c r="U9" s="1"/>
      <c r="V9" s="1"/>
    </row>
    <row r="10" customFormat="false" ht="15.75" hidden="false" customHeight="false" outlineLevel="0" collapsed="false">
      <c r="A10" s="39" t="s">
        <v>42</v>
      </c>
      <c r="B10" s="40" t="n">
        <v>20</v>
      </c>
      <c r="C10" s="40"/>
      <c r="D10" s="40"/>
      <c r="F10" s="1"/>
      <c r="G10" s="17" t="s">
        <v>43</v>
      </c>
      <c r="H10" s="17"/>
      <c r="I10" s="1"/>
      <c r="J10" s="1"/>
      <c r="K10" s="1"/>
      <c r="L10" s="1"/>
      <c r="M10" s="1"/>
      <c r="N10" s="1"/>
      <c r="O10" s="1"/>
      <c r="T10" s="1"/>
      <c r="U10" s="1"/>
      <c r="V10" s="1"/>
    </row>
    <row r="11" customFormat="false" ht="15.75" hidden="false" customHeight="false" outlineLevel="0" collapsed="false">
      <c r="A11" s="39" t="s">
        <v>44</v>
      </c>
      <c r="B11" s="37" t="n">
        <f aca="false">B10-B8-B9</f>
        <v>13</v>
      </c>
      <c r="C11" s="37"/>
      <c r="D11" s="37"/>
      <c r="F11" s="1"/>
      <c r="G11" s="17" t="s">
        <v>45</v>
      </c>
      <c r="H11" s="17"/>
      <c r="I11" s="1"/>
      <c r="J11" s="1"/>
      <c r="K11" s="1"/>
      <c r="L11" s="1"/>
      <c r="M11" s="1"/>
      <c r="N11" s="1"/>
      <c r="O11" s="1"/>
      <c r="T11" s="1"/>
      <c r="U11" s="1"/>
      <c r="V11" s="1"/>
    </row>
    <row r="12" customFormat="false" ht="15.75" hidden="false" customHeight="false" outlineLevel="0" collapsed="false">
      <c r="A12" s="41"/>
      <c r="B12" s="41"/>
      <c r="C12" s="41"/>
      <c r="D12" s="41"/>
      <c r="F12" s="1"/>
      <c r="G12" s="1"/>
      <c r="H12" s="1"/>
      <c r="I12" s="1"/>
      <c r="J12" s="1"/>
      <c r="K12" s="1"/>
      <c r="L12" s="1"/>
      <c r="M12" s="1"/>
      <c r="N12" s="1"/>
      <c r="O12" s="1"/>
      <c r="T12" s="1"/>
      <c r="U12" s="1"/>
      <c r="V12" s="1"/>
    </row>
    <row r="13" customFormat="false" ht="15.75" hidden="false" customHeight="false" outlineLevel="0" collapsed="false">
      <c r="A13" s="42"/>
      <c r="B13" s="42"/>
      <c r="C13" s="43"/>
      <c r="D13" s="44"/>
      <c r="E13" s="41"/>
      <c r="F13" s="1"/>
      <c r="G13" s="45"/>
      <c r="H13" s="45"/>
      <c r="I13" s="40" t="s">
        <v>46</v>
      </c>
      <c r="J13" s="40"/>
      <c r="K13" s="40"/>
      <c r="L13" s="40"/>
      <c r="M13" s="40"/>
      <c r="N13" s="40"/>
      <c r="O13" s="1"/>
      <c r="T13" s="1"/>
      <c r="U13" s="1"/>
      <c r="V13" s="1"/>
    </row>
    <row r="14" customFormat="false" ht="15.75" hidden="false" customHeight="false" outlineLevel="0" collapsed="false">
      <c r="A14" s="26" t="s">
        <v>47</v>
      </c>
      <c r="B14" s="26" t="s">
        <v>27</v>
      </c>
      <c r="C14" s="27" t="s">
        <v>28</v>
      </c>
      <c r="D14" s="28" t="n">
        <f aca="false">384*1*1.2</f>
        <v>460.8</v>
      </c>
      <c r="E14" s="41"/>
      <c r="F14" s="1"/>
      <c r="G14" s="45"/>
      <c r="H14" s="45"/>
      <c r="I14" s="40" t="s">
        <v>48</v>
      </c>
      <c r="J14" s="40"/>
      <c r="K14" s="45"/>
      <c r="L14" s="45"/>
      <c r="M14" s="45"/>
      <c r="N14" s="45"/>
      <c r="O14" s="1"/>
      <c r="T14" s="1"/>
      <c r="U14" s="1"/>
      <c r="V14" s="1"/>
    </row>
    <row r="15" customFormat="false" ht="15.75" hidden="false" customHeight="false" outlineLevel="0" collapsed="false">
      <c r="A15" s="29"/>
      <c r="B15" s="17" t="s">
        <v>29</v>
      </c>
      <c r="C15" s="30" t="n">
        <f aca="false">B21/4</f>
        <v>5</v>
      </c>
      <c r="D15" s="31" t="n">
        <f aca="false">C15*D14</f>
        <v>2304</v>
      </c>
      <c r="E15" s="41"/>
      <c r="F15" s="1"/>
      <c r="G15" s="45"/>
      <c r="H15" s="45"/>
      <c r="I15" s="45"/>
      <c r="J15" s="45" t="s">
        <v>49</v>
      </c>
      <c r="K15" s="45"/>
      <c r="L15" s="45"/>
      <c r="M15" s="45"/>
      <c r="N15" s="45"/>
      <c r="O15" s="1"/>
      <c r="T15" s="1"/>
      <c r="U15" s="1"/>
      <c r="V15" s="1"/>
    </row>
    <row r="16" customFormat="false" ht="15.75" hidden="false" customHeight="false" outlineLevel="0" collapsed="false">
      <c r="A16" s="29"/>
      <c r="B16" s="17" t="s">
        <v>30</v>
      </c>
      <c r="C16" s="30" t="n">
        <f aca="false">B22-C15-C18</f>
        <v>6</v>
      </c>
      <c r="D16" s="31" t="n">
        <f aca="false">C16*D14</f>
        <v>2764.8</v>
      </c>
      <c r="E16" s="41"/>
      <c r="F16" s="1"/>
      <c r="G16" s="46" t="s">
        <v>50</v>
      </c>
      <c r="H16" s="45" t="s">
        <v>51</v>
      </c>
      <c r="I16" s="45" t="s">
        <v>52</v>
      </c>
      <c r="J16" s="47" t="n">
        <f aca="false">(3.6*10^11)* (3.104)</f>
        <v>1117440000000</v>
      </c>
      <c r="K16" s="45"/>
      <c r="L16" s="45"/>
      <c r="M16" s="45"/>
      <c r="N16" s="45" t="s">
        <v>53</v>
      </c>
      <c r="O16" s="1" t="s">
        <v>54</v>
      </c>
      <c r="T16" s="1"/>
      <c r="U16" s="1"/>
      <c r="V16" s="1"/>
    </row>
    <row r="17" customFormat="false" ht="15.75" hidden="false" customHeight="false" outlineLevel="0" collapsed="false">
      <c r="A17" s="29" t="s">
        <v>32</v>
      </c>
      <c r="B17" s="17" t="s">
        <v>33</v>
      </c>
      <c r="C17" s="30" t="n">
        <f aca="false">D14*500</f>
        <v>230400</v>
      </c>
      <c r="D17" s="31" t="n">
        <f aca="false">C17/$J$21</f>
        <v>20.6185567</v>
      </c>
      <c r="E17" s="41"/>
      <c r="F17" s="1"/>
      <c r="G17" s="46"/>
      <c r="H17" s="47"/>
      <c r="I17" s="47"/>
      <c r="J17" s="47"/>
      <c r="K17" s="45"/>
      <c r="L17" s="45"/>
      <c r="M17" s="45"/>
      <c r="N17" s="47"/>
      <c r="O17" s="48"/>
      <c r="T17" s="48"/>
      <c r="U17" s="1"/>
      <c r="V17" s="1"/>
    </row>
    <row r="18" customFormat="false" ht="15.75" hidden="false" customHeight="true" outlineLevel="0" collapsed="false">
      <c r="A18" s="29" t="s">
        <v>35</v>
      </c>
      <c r="B18" s="29"/>
      <c r="C18" s="32" t="n">
        <f aca="false">B21/10</f>
        <v>2</v>
      </c>
      <c r="D18" s="33" t="n">
        <f aca="false">C18*D14</f>
        <v>921.6</v>
      </c>
      <c r="E18" s="41"/>
      <c r="F18" s="1"/>
      <c r="G18" s="46" t="n">
        <v>1</v>
      </c>
      <c r="H18" s="47" t="n">
        <v>100</v>
      </c>
      <c r="I18" s="47" t="n">
        <v>100</v>
      </c>
      <c r="J18" s="47" t="n">
        <f aca="false">J16/H18</f>
        <v>11174400000</v>
      </c>
      <c r="K18" s="45"/>
      <c r="L18" s="40"/>
      <c r="M18" s="45"/>
      <c r="N18" s="47" t="n">
        <v>1.79</v>
      </c>
      <c r="O18" s="48" t="s">
        <v>55</v>
      </c>
      <c r="T18" s="48"/>
      <c r="U18" s="1"/>
      <c r="V18" s="1"/>
    </row>
    <row r="19" customFormat="false" ht="15.75" hidden="false" customHeight="false" outlineLevel="0" collapsed="false">
      <c r="A19" s="37" t="s">
        <v>38</v>
      </c>
      <c r="B19" s="37" t="n">
        <v>5</v>
      </c>
      <c r="C19" s="38"/>
      <c r="D19" s="38"/>
      <c r="E19" s="41"/>
      <c r="F19" s="1"/>
      <c r="G19" s="46" t="n">
        <v>2</v>
      </c>
      <c r="H19" s="47" t="n">
        <v>100</v>
      </c>
      <c r="I19" s="47" t="n">
        <v>10000</v>
      </c>
      <c r="J19" s="47" t="n">
        <f aca="false">J18/H19</f>
        <v>111744000</v>
      </c>
      <c r="K19" s="45"/>
      <c r="L19" s="40"/>
      <c r="M19" s="45"/>
      <c r="N19" s="47" t="n">
        <f aca="false">N18/H19</f>
        <v>0.0179</v>
      </c>
      <c r="O19" s="25" t="n">
        <f aca="false">(N19/N18)*O18</f>
        <v>258000000</v>
      </c>
      <c r="T19" s="48"/>
      <c r="U19" s="1"/>
      <c r="V19" s="1"/>
    </row>
    <row r="20" customFormat="false" ht="15.75" hidden="false" customHeight="false" outlineLevel="0" collapsed="false">
      <c r="A20" s="37" t="s">
        <v>40</v>
      </c>
      <c r="B20" s="37" t="n">
        <f aca="false">B21/10</f>
        <v>2</v>
      </c>
      <c r="C20" s="38"/>
      <c r="D20" s="38"/>
      <c r="E20" s="41"/>
      <c r="F20" s="1"/>
      <c r="G20" s="46" t="n">
        <v>3</v>
      </c>
      <c r="H20" s="47" t="n">
        <v>100</v>
      </c>
      <c r="I20" s="47" t="n">
        <v>1000000</v>
      </c>
      <c r="J20" s="47" t="n">
        <f aca="false">J19/H20</f>
        <v>1117440</v>
      </c>
      <c r="K20" s="45"/>
      <c r="L20" s="40"/>
      <c r="M20" s="45"/>
      <c r="N20" s="47" t="n">
        <f aca="false">N19/H20</f>
        <v>0.000179</v>
      </c>
      <c r="O20" s="25" t="n">
        <f aca="false">(N20/N19)*O19</f>
        <v>2580000</v>
      </c>
      <c r="T20" s="48"/>
      <c r="U20" s="1"/>
      <c r="V20" s="1"/>
    </row>
    <row r="21" customFormat="false" ht="15.75" hidden="false" customHeight="false" outlineLevel="0" collapsed="false">
      <c r="A21" s="39" t="s">
        <v>42</v>
      </c>
      <c r="B21" s="40" t="n">
        <v>20</v>
      </c>
      <c r="C21" s="40"/>
      <c r="D21" s="40"/>
      <c r="E21" s="41"/>
      <c r="F21" s="1"/>
      <c r="G21" s="46" t="n">
        <v>4</v>
      </c>
      <c r="H21" s="47" t="n">
        <v>100</v>
      </c>
      <c r="I21" s="47" t="n">
        <v>10000000</v>
      </c>
      <c r="J21" s="47" t="n">
        <f aca="false">J20/H21</f>
        <v>11174.4</v>
      </c>
      <c r="K21" s="47" t="n">
        <f aca="false">40000/J21</f>
        <v>3.579610538</v>
      </c>
      <c r="L21" s="40"/>
      <c r="M21" s="45"/>
      <c r="N21" s="47" t="n">
        <f aca="false">N20/H21</f>
        <v>1.79E-006</v>
      </c>
      <c r="O21" s="25" t="n">
        <f aca="false">(N21/N20)*O20</f>
        <v>25800</v>
      </c>
      <c r="T21" s="48"/>
      <c r="U21" s="1"/>
      <c r="V21" s="1"/>
    </row>
    <row r="22" customFormat="false" ht="15.75" hidden="false" customHeight="false" outlineLevel="0" collapsed="false">
      <c r="A22" s="39" t="s">
        <v>44</v>
      </c>
      <c r="B22" s="37" t="n">
        <f aca="false">B21-B19-B20</f>
        <v>13</v>
      </c>
      <c r="C22" s="37"/>
      <c r="D22" s="37"/>
      <c r="E22" s="41"/>
      <c r="F22" s="1"/>
      <c r="G22" s="46" t="n">
        <v>5</v>
      </c>
      <c r="H22" s="47" t="n">
        <v>3</v>
      </c>
      <c r="I22" s="47" t="n">
        <f aca="false">I21*3</f>
        <v>30000000</v>
      </c>
      <c r="J22" s="47" t="n">
        <f aca="false">J21/H22</f>
        <v>3724.8</v>
      </c>
      <c r="K22" s="47" t="n">
        <f aca="false">5000/J22</f>
        <v>1.342353952</v>
      </c>
      <c r="L22" s="40"/>
      <c r="M22" s="45"/>
      <c r="N22" s="47" t="n">
        <f aca="false">N21/H22</f>
        <v>5.96666666666667E-007</v>
      </c>
      <c r="O22" s="25" t="n">
        <f aca="false">(N22/N21)*O21</f>
        <v>8600</v>
      </c>
      <c r="T22" s="48"/>
      <c r="U22" s="1"/>
      <c r="V22" s="1"/>
    </row>
    <row r="23" customFormat="false" ht="15.75" hidden="false" customHeight="false" outlineLevel="0" collapsed="false">
      <c r="A23" s="42"/>
      <c r="B23" s="42"/>
      <c r="C23" s="43"/>
      <c r="D23" s="44"/>
      <c r="E23" s="4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customFormat="false" ht="15.75" hidden="false" customHeight="false" outlineLevel="0" collapsed="false">
      <c r="A24" s="4"/>
      <c r="B24" s="4"/>
      <c r="C24" s="49"/>
      <c r="D24" s="49"/>
      <c r="E24" s="4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customFormat="false" ht="15.75" hidden="false" customHeight="false" outlineLevel="0" collapsed="false">
      <c r="A25" s="26" t="s">
        <v>56</v>
      </c>
      <c r="B25" s="26" t="s">
        <v>27</v>
      </c>
      <c r="C25" s="27" t="s">
        <v>28</v>
      </c>
      <c r="D25" s="28" t="n">
        <f aca="false">96*2*1.2</f>
        <v>230.4</v>
      </c>
      <c r="E25" s="41"/>
      <c r="F25" s="26" t="s">
        <v>57</v>
      </c>
      <c r="G25" s="26" t="s">
        <v>27</v>
      </c>
      <c r="H25" s="27" t="s">
        <v>28</v>
      </c>
      <c r="I25" s="28" t="n">
        <f aca="false">96*1*1.2</f>
        <v>115.2</v>
      </c>
      <c r="J25" s="1"/>
      <c r="O25" s="1"/>
      <c r="P25" s="1"/>
      <c r="Q25" s="1"/>
    </row>
    <row r="26" customFormat="false" ht="15.75" hidden="false" customHeight="false" outlineLevel="0" collapsed="false">
      <c r="A26" s="29"/>
      <c r="B26" s="17" t="s">
        <v>29</v>
      </c>
      <c r="C26" s="30" t="n">
        <f aca="false">B35/4</f>
        <v>5</v>
      </c>
      <c r="D26" s="31" t="n">
        <f aca="false">C26*D25</f>
        <v>1152</v>
      </c>
      <c r="E26" s="41"/>
      <c r="F26" s="29"/>
      <c r="G26" s="17" t="s">
        <v>29</v>
      </c>
      <c r="H26" s="30" t="n">
        <f aca="false">G35/4</f>
        <v>5</v>
      </c>
      <c r="I26" s="31" t="n">
        <f aca="false">H26*I25</f>
        <v>576</v>
      </c>
      <c r="J26" s="1"/>
      <c r="K26" s="1"/>
      <c r="O26" s="1"/>
      <c r="P26" s="1"/>
      <c r="Q26" s="1"/>
    </row>
    <row r="27" customFormat="false" ht="15.75" hidden="false" customHeight="false" outlineLevel="0" collapsed="false">
      <c r="A27" s="29"/>
      <c r="B27" s="17" t="s">
        <v>30</v>
      </c>
      <c r="C27" s="30" t="n">
        <f aca="false">B36-C26-C243-C29-C30-C31</f>
        <v>4</v>
      </c>
      <c r="D27" s="31" t="n">
        <f aca="false">C27*D25</f>
        <v>921.6</v>
      </c>
      <c r="E27" s="41"/>
      <c r="F27" s="29"/>
      <c r="G27" s="17" t="s">
        <v>30</v>
      </c>
      <c r="H27" s="30" t="n">
        <f aca="false">G36-H26-H243-H29-H30-H31</f>
        <v>6</v>
      </c>
      <c r="I27" s="31" t="n">
        <f aca="false">H27*I25</f>
        <v>691.2</v>
      </c>
      <c r="J27" s="1"/>
      <c r="K27" s="1"/>
      <c r="O27" s="1"/>
      <c r="P27" s="1"/>
      <c r="Q27" s="1"/>
    </row>
    <row r="28" customFormat="false" ht="15.75" hidden="false" customHeight="false" outlineLevel="0" collapsed="false">
      <c r="A28" s="29" t="s">
        <v>32</v>
      </c>
      <c r="B28" s="17" t="s">
        <v>33</v>
      </c>
      <c r="C28" s="30" t="n">
        <f aca="false">D25*100*2</f>
        <v>46080</v>
      </c>
      <c r="D28" s="31" t="n">
        <f aca="false">C28/$J$21</f>
        <v>4.12371134</v>
      </c>
      <c r="E28" s="41"/>
      <c r="F28" s="29" t="s">
        <v>32</v>
      </c>
      <c r="G28" s="17" t="s">
        <v>33</v>
      </c>
      <c r="H28" s="30" t="n">
        <f aca="false">I25*100*2</f>
        <v>23040</v>
      </c>
      <c r="I28" s="31" t="n">
        <f aca="false">H28/$J$21</f>
        <v>2.06185567</v>
      </c>
      <c r="J28" s="1"/>
      <c r="O28" s="1"/>
      <c r="P28" s="1"/>
      <c r="Q28" s="1"/>
    </row>
    <row r="29" customFormat="false" ht="15.75" hidden="false" customHeight="true" outlineLevel="0" collapsed="false">
      <c r="A29" s="29" t="s">
        <v>35</v>
      </c>
      <c r="B29" s="29"/>
      <c r="C29" s="32" t="n">
        <f aca="false">B35/10</f>
        <v>2</v>
      </c>
      <c r="D29" s="33" t="n">
        <f aca="false">C29*D25</f>
        <v>460.8</v>
      </c>
      <c r="E29" s="41"/>
      <c r="F29" s="29" t="s">
        <v>35</v>
      </c>
      <c r="G29" s="29"/>
      <c r="H29" s="50" t="n">
        <v>0</v>
      </c>
      <c r="I29" s="33" t="n">
        <f aca="false">H29*I25</f>
        <v>0</v>
      </c>
      <c r="J29" s="1"/>
      <c r="O29" s="1"/>
      <c r="P29" s="1"/>
      <c r="Q29" s="1"/>
    </row>
    <row r="30" customFormat="false" ht="15.75" hidden="false" customHeight="false" outlineLevel="0" collapsed="false">
      <c r="A30" s="37" t="s">
        <v>58</v>
      </c>
      <c r="B30" s="37"/>
      <c r="C30" s="51" t="n">
        <v>1</v>
      </c>
      <c r="D30" s="33" t="n">
        <f aca="false">C30*$D$25</f>
        <v>230.4</v>
      </c>
      <c r="E30" s="41"/>
      <c r="F30" s="37" t="s">
        <v>58</v>
      </c>
      <c r="G30" s="37"/>
      <c r="H30" s="37" t="n">
        <v>1</v>
      </c>
      <c r="I30" s="33" t="n">
        <f aca="false">H30*$D$25</f>
        <v>230.4</v>
      </c>
      <c r="J30" s="1"/>
      <c r="O30" s="1"/>
      <c r="P30" s="1"/>
      <c r="Q30" s="1"/>
    </row>
    <row r="31" customFormat="false" ht="15.75" hidden="false" customHeight="false" outlineLevel="0" collapsed="false">
      <c r="A31" s="37" t="s">
        <v>59</v>
      </c>
      <c r="B31" s="37"/>
      <c r="C31" s="51" t="n">
        <v>1</v>
      </c>
      <c r="D31" s="33" t="n">
        <f aca="false">C31*$D$25</f>
        <v>230.4</v>
      </c>
      <c r="E31" s="41"/>
      <c r="F31" s="37" t="s">
        <v>59</v>
      </c>
      <c r="G31" s="37"/>
      <c r="H31" s="37" t="n">
        <v>1</v>
      </c>
      <c r="I31" s="33" t="n">
        <f aca="false">H31*$D$25</f>
        <v>230.4</v>
      </c>
      <c r="J31" s="1"/>
      <c r="O31" s="1"/>
      <c r="P31" s="1"/>
      <c r="Q31" s="1"/>
    </row>
    <row r="32" customFormat="false" ht="15.75" hidden="false" customHeight="false" outlineLevel="0" collapsed="false">
      <c r="A32" s="37" t="s">
        <v>60</v>
      </c>
      <c r="B32" s="37" t="n">
        <v>2</v>
      </c>
      <c r="C32" s="52"/>
      <c r="D32" s="38"/>
      <c r="E32" s="41"/>
      <c r="F32" s="37" t="s">
        <v>60</v>
      </c>
      <c r="G32" s="37" t="n">
        <v>2</v>
      </c>
      <c r="H32" s="38"/>
      <c r="I32" s="38"/>
      <c r="J32" s="1"/>
      <c r="O32" s="1"/>
      <c r="P32" s="1"/>
      <c r="Q32" s="1"/>
    </row>
    <row r="33" customFormat="false" ht="15.75" hidden="false" customHeight="false" outlineLevel="0" collapsed="false">
      <c r="A33" s="37" t="s">
        <v>38</v>
      </c>
      <c r="B33" s="37" t="n">
        <v>5</v>
      </c>
      <c r="C33" s="38"/>
      <c r="D33" s="38"/>
      <c r="E33" s="41"/>
      <c r="F33" s="37" t="s">
        <v>38</v>
      </c>
      <c r="G33" s="37" t="n">
        <v>5</v>
      </c>
      <c r="H33" s="38"/>
      <c r="I33" s="38"/>
      <c r="J33" s="1"/>
      <c r="O33" s="1"/>
      <c r="P33" s="1"/>
      <c r="Q33" s="1"/>
    </row>
    <row r="34" customFormat="false" ht="15.75" hidden="false" customHeight="false" outlineLevel="0" collapsed="false">
      <c r="A34" s="37"/>
      <c r="B34" s="37"/>
      <c r="C34" s="38"/>
      <c r="D34" s="38"/>
      <c r="E34" s="41"/>
      <c r="F34" s="37"/>
      <c r="G34" s="37"/>
      <c r="H34" s="38"/>
      <c r="I34" s="38"/>
      <c r="J34" s="1"/>
      <c r="O34" s="1"/>
      <c r="P34" s="1"/>
      <c r="Q34" s="1"/>
    </row>
    <row r="35" customFormat="false" ht="15.75" hidden="false" customHeight="false" outlineLevel="0" collapsed="false">
      <c r="A35" s="39" t="s">
        <v>42</v>
      </c>
      <c r="B35" s="40" t="n">
        <v>20</v>
      </c>
      <c r="C35" s="40"/>
      <c r="D35" s="40"/>
      <c r="F35" s="39" t="s">
        <v>42</v>
      </c>
      <c r="G35" s="40" t="n">
        <v>20</v>
      </c>
      <c r="H35" s="40"/>
      <c r="I35" s="40"/>
      <c r="J35" s="1"/>
      <c r="O35" s="1"/>
      <c r="P35" s="1"/>
      <c r="Q35" s="1"/>
    </row>
    <row r="36" customFormat="false" ht="15.75" hidden="false" customHeight="false" outlineLevel="0" collapsed="false">
      <c r="A36" s="39" t="s">
        <v>44</v>
      </c>
      <c r="B36" s="37" t="n">
        <f aca="false">B35-B33-B32</f>
        <v>13</v>
      </c>
      <c r="C36" s="37"/>
      <c r="D36" s="37"/>
      <c r="F36" s="39" t="s">
        <v>44</v>
      </c>
      <c r="G36" s="37" t="n">
        <f aca="false">G35-G33-G32</f>
        <v>13</v>
      </c>
      <c r="H36" s="37"/>
      <c r="I36" s="37"/>
      <c r="J36" s="1"/>
      <c r="O36" s="1"/>
      <c r="P36" s="1"/>
      <c r="Q36" s="1"/>
    </row>
    <row r="37" customFormat="false" ht="15.75" hidden="false" customHeight="false" outlineLevel="0" collapsed="false"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customFormat="false" ht="15.75" hidden="false" customHeight="false" outlineLevel="0" collapsed="false">
      <c r="A38" s="26" t="s">
        <v>61</v>
      </c>
      <c r="B38" s="26" t="s">
        <v>27</v>
      </c>
      <c r="C38" s="27" t="s">
        <v>28</v>
      </c>
      <c r="D38" s="28" t="n">
        <f aca="false">96*1*1.2</f>
        <v>115.2</v>
      </c>
      <c r="F38" s="22" t="s">
        <v>62</v>
      </c>
      <c r="G38" s="22" t="s">
        <v>63</v>
      </c>
      <c r="H38" s="23" t="s">
        <v>64</v>
      </c>
      <c r="I38" s="3" t="s">
        <v>65</v>
      </c>
      <c r="J38" s="53" t="s">
        <v>66</v>
      </c>
      <c r="K38" s="3" t="s">
        <v>67</v>
      </c>
      <c r="L38" s="1"/>
      <c r="M38" s="1"/>
      <c r="N38" s="1"/>
      <c r="O38" s="1"/>
      <c r="P38" s="1"/>
      <c r="Q38" s="1"/>
    </row>
    <row r="39" customFormat="false" ht="15.75" hidden="false" customHeight="false" outlineLevel="0" collapsed="false">
      <c r="A39" s="29"/>
      <c r="B39" s="17" t="s">
        <v>29</v>
      </c>
      <c r="C39" s="30" t="n">
        <f aca="false">B48/4</f>
        <v>5</v>
      </c>
      <c r="D39" s="31" t="n">
        <f aca="false">C39*D38</f>
        <v>576</v>
      </c>
      <c r="F39" s="54" t="s">
        <v>68</v>
      </c>
      <c r="G39" s="1" t="n">
        <v>50</v>
      </c>
      <c r="H39" s="25" t="n">
        <f aca="false">G39*20/1000</f>
        <v>1</v>
      </c>
      <c r="I39" s="1" t="n">
        <v>1000</v>
      </c>
      <c r="J39" s="25" t="n">
        <f aca="false">H39*I39/200</f>
        <v>5</v>
      </c>
      <c r="K39" s="1" t="n">
        <f aca="false">I39-J39</f>
        <v>995</v>
      </c>
      <c r="L39" s="1"/>
      <c r="M39" s="1"/>
      <c r="N39" s="1"/>
      <c r="O39" s="1"/>
      <c r="P39" s="1"/>
      <c r="Q39" s="1"/>
    </row>
    <row r="40" customFormat="false" ht="15.75" hidden="false" customHeight="false" outlineLevel="0" collapsed="false">
      <c r="A40" s="29"/>
      <c r="B40" s="17" t="s">
        <v>30</v>
      </c>
      <c r="C40" s="30" t="n">
        <f aca="false">B49-C39-C256-C42-C43-C44</f>
        <v>6</v>
      </c>
      <c r="D40" s="31" t="n">
        <f aca="false">C40*D38</f>
        <v>691.2</v>
      </c>
      <c r="F40" s="54" t="s">
        <v>69</v>
      </c>
      <c r="G40" s="1" t="n">
        <v>400</v>
      </c>
      <c r="H40" s="25" t="n">
        <f aca="false">G40*20/1000</f>
        <v>8</v>
      </c>
      <c r="I40" s="1" t="n">
        <v>1000</v>
      </c>
      <c r="J40" s="25" t="n">
        <f aca="false">H40*I40/200</f>
        <v>40</v>
      </c>
      <c r="K40" s="1" t="n">
        <f aca="false">I40-J40</f>
        <v>960</v>
      </c>
      <c r="L40" s="1"/>
      <c r="M40" s="1"/>
      <c r="N40" s="1"/>
      <c r="O40" s="1"/>
      <c r="P40" s="1"/>
      <c r="Q40" s="1"/>
    </row>
    <row r="41" customFormat="false" ht="15.75" hidden="false" customHeight="false" outlineLevel="0" collapsed="false">
      <c r="A41" s="29" t="s">
        <v>32</v>
      </c>
      <c r="B41" s="17" t="s">
        <v>33</v>
      </c>
      <c r="C41" s="30" t="n">
        <f aca="false">D38*100*2</f>
        <v>23040</v>
      </c>
      <c r="D41" s="31" t="n">
        <f aca="false">C41/$J$21</f>
        <v>2.06185567</v>
      </c>
      <c r="F41" s="54"/>
      <c r="G41" s="1"/>
      <c r="H41" s="25"/>
      <c r="J41" s="25"/>
      <c r="K41" s="1"/>
      <c r="L41" s="1"/>
      <c r="M41" s="1"/>
      <c r="N41" s="1"/>
      <c r="O41" s="1"/>
      <c r="P41" s="1"/>
      <c r="Q41" s="1"/>
    </row>
    <row r="42" customFormat="false" ht="15.75" hidden="false" customHeight="true" outlineLevel="0" collapsed="false">
      <c r="A42" s="29" t="s">
        <v>35</v>
      </c>
      <c r="B42" s="29"/>
      <c r="C42" s="32" t="n">
        <v>0</v>
      </c>
      <c r="D42" s="33" t="n">
        <f aca="false">C42*D38</f>
        <v>0</v>
      </c>
      <c r="F42" s="22" t="s">
        <v>70</v>
      </c>
      <c r="G42" s="55" t="s">
        <v>71</v>
      </c>
      <c r="H42" s="55"/>
      <c r="I42" s="1" t="s">
        <v>72</v>
      </c>
      <c r="J42" s="24"/>
      <c r="K42" s="3"/>
      <c r="L42" s="1"/>
      <c r="M42" s="1"/>
      <c r="N42" s="1"/>
      <c r="O42" s="1"/>
      <c r="P42" s="1"/>
      <c r="Q42" s="1"/>
    </row>
    <row r="43" customFormat="false" ht="15.75" hidden="false" customHeight="false" outlineLevel="0" collapsed="false">
      <c r="A43" s="37" t="s">
        <v>73</v>
      </c>
      <c r="B43" s="37"/>
      <c r="C43" s="51" t="n">
        <v>1</v>
      </c>
      <c r="D43" s="33" t="n">
        <f aca="false">C43*$D$25</f>
        <v>230.4</v>
      </c>
      <c r="J43" s="25"/>
      <c r="K43" s="1"/>
      <c r="L43" s="1"/>
      <c r="M43" s="1"/>
      <c r="N43" s="1"/>
      <c r="O43" s="1"/>
      <c r="P43" s="1"/>
      <c r="Q43" s="1"/>
    </row>
    <row r="44" customFormat="false" ht="15.75" hidden="false" customHeight="false" outlineLevel="0" collapsed="false">
      <c r="A44" s="37" t="s">
        <v>59</v>
      </c>
      <c r="B44" s="37"/>
      <c r="C44" s="51" t="n">
        <v>1</v>
      </c>
      <c r="D44" s="33" t="n">
        <f aca="false">C44*$D$25</f>
        <v>230.4</v>
      </c>
      <c r="F44" s="1" t="s">
        <v>74</v>
      </c>
      <c r="G44" s="1"/>
      <c r="H44" s="1"/>
      <c r="J44" s="25"/>
      <c r="K44" s="1"/>
      <c r="L44" s="1"/>
      <c r="M44" s="1"/>
      <c r="N44" s="1"/>
      <c r="O44" s="1"/>
      <c r="P44" s="1"/>
      <c r="Q44" s="1"/>
    </row>
    <row r="45" customFormat="false" ht="15.75" hidden="false" customHeight="false" outlineLevel="0" collapsed="false">
      <c r="A45" s="37" t="s">
        <v>60</v>
      </c>
      <c r="B45" s="37" t="n">
        <v>2</v>
      </c>
      <c r="C45" s="52"/>
      <c r="D45" s="38"/>
      <c r="E45" s="1"/>
      <c r="F45" s="1" t="s">
        <v>75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customFormat="false" ht="15.75" hidden="false" customHeight="false" outlineLevel="0" collapsed="false">
      <c r="A46" s="37" t="s">
        <v>38</v>
      </c>
      <c r="B46" s="37" t="n">
        <v>5</v>
      </c>
      <c r="C46" s="38"/>
      <c r="D46" s="38"/>
      <c r="E46" s="1"/>
      <c r="F46" s="1" t="s">
        <v>76</v>
      </c>
      <c r="G46" s="1"/>
      <c r="H46" s="1"/>
      <c r="I46" s="54"/>
      <c r="J46" s="1"/>
      <c r="K46" s="1"/>
      <c r="L46" s="1"/>
      <c r="M46" s="1"/>
      <c r="N46" s="1"/>
      <c r="O46" s="1"/>
      <c r="P46" s="1"/>
      <c r="Q46" s="1"/>
    </row>
    <row r="47" customFormat="false" ht="15.75" hidden="false" customHeight="false" outlineLevel="0" collapsed="false">
      <c r="A47" s="37"/>
      <c r="B47" s="37"/>
      <c r="C47" s="38"/>
      <c r="D47" s="38"/>
      <c r="E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customFormat="false" ht="15.75" hidden="false" customHeight="false" outlineLevel="0" collapsed="false">
      <c r="A48" s="39" t="s">
        <v>42</v>
      </c>
      <c r="B48" s="40" t="n">
        <v>20</v>
      </c>
      <c r="C48" s="40"/>
      <c r="D48" s="40"/>
      <c r="E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customFormat="false" ht="15.75" hidden="false" customHeight="false" outlineLevel="0" collapsed="false">
      <c r="A49" s="39" t="s">
        <v>44</v>
      </c>
      <c r="B49" s="37" t="n">
        <f aca="false">B48-B46-B45</f>
        <v>13</v>
      </c>
      <c r="C49" s="37"/>
      <c r="D49" s="37"/>
      <c r="E49" s="1"/>
      <c r="H49" s="1"/>
      <c r="I49" s="1"/>
      <c r="J49" s="1"/>
      <c r="K49" s="1"/>
      <c r="L49" s="1"/>
      <c r="M49" s="1"/>
      <c r="N49" s="1"/>
      <c r="O49" s="1"/>
      <c r="P49" s="1"/>
      <c r="Q49" s="1"/>
    </row>
  </sheetData>
  <mergeCells count="16">
    <mergeCell ref="A7:B7"/>
    <mergeCell ref="B10:D10"/>
    <mergeCell ref="B11:D11"/>
    <mergeCell ref="A18:B18"/>
    <mergeCell ref="B21:D21"/>
    <mergeCell ref="B22:D22"/>
    <mergeCell ref="A29:B29"/>
    <mergeCell ref="F29:G29"/>
    <mergeCell ref="B35:D35"/>
    <mergeCell ref="G35:I35"/>
    <mergeCell ref="B36:D36"/>
    <mergeCell ref="G36:I36"/>
    <mergeCell ref="A42:B42"/>
    <mergeCell ref="G42:H42"/>
    <mergeCell ref="B48:D48"/>
    <mergeCell ref="B49:D49"/>
  </mergeCells>
  <printOptions headings="false" gridLines="true" gridLinesSet="true" horizontalCentered="true" verticalCentered="false"/>
  <pageMargins left="0.25" right="0.25" top="0.75" bottom="0.75" header="0.511805555555555" footer="0.511805555555555"/>
  <pageSetup paperSize="1" scale="100" firstPageNumber="0" fitToWidth="0" fitToHeight="1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3"/>
      <c r="B1" s="1"/>
      <c r="C1" s="1"/>
      <c r="D1" s="1"/>
      <c r="E1" s="1"/>
      <c r="F1" s="1"/>
      <c r="G1" s="1"/>
      <c r="H1" s="4"/>
      <c r="I1" s="1"/>
      <c r="J1" s="1"/>
      <c r="K1" s="1"/>
      <c r="L1" s="1"/>
      <c r="M1" s="1"/>
      <c r="N1" s="1"/>
    </row>
    <row r="2" customFormat="false" ht="15.75" hidden="false" customHeight="false" outlineLevel="0" collapsed="false">
      <c r="A2" s="3"/>
      <c r="B2" s="17"/>
      <c r="C2" s="17"/>
      <c r="D2" s="17"/>
      <c r="E2" s="17"/>
      <c r="F2" s="17"/>
      <c r="G2" s="17"/>
      <c r="H2" s="37"/>
      <c r="I2" s="17"/>
      <c r="J2" s="17"/>
      <c r="K2" s="17"/>
      <c r="L2" s="17"/>
      <c r="M2" s="17"/>
      <c r="N2" s="1" t="n">
        <f aca="false">8*18</f>
        <v>144</v>
      </c>
    </row>
    <row r="3" customFormat="false" ht="15.75" hidden="false" customHeight="false" outlineLevel="0" collapsed="false">
      <c r="A3" s="17" t="s">
        <v>77</v>
      </c>
      <c r="B3" s="56" t="n">
        <v>1</v>
      </c>
      <c r="C3" s="56" t="n">
        <v>2</v>
      </c>
      <c r="D3" s="56" t="n">
        <v>3</v>
      </c>
      <c r="E3" s="56" t="n">
        <v>4</v>
      </c>
      <c r="F3" s="56" t="n">
        <v>5</v>
      </c>
      <c r="G3" s="56" t="n">
        <v>6</v>
      </c>
      <c r="H3" s="56" t="n">
        <v>7</v>
      </c>
      <c r="I3" s="56" t="n">
        <v>8</v>
      </c>
      <c r="J3" s="56" t="n">
        <v>9</v>
      </c>
      <c r="K3" s="56" t="n">
        <v>10</v>
      </c>
      <c r="L3" s="56" t="n">
        <v>11</v>
      </c>
      <c r="M3" s="56" t="n">
        <v>12</v>
      </c>
      <c r="N3" s="1" t="n">
        <f aca="false">N2/2</f>
        <v>72</v>
      </c>
    </row>
    <row r="4" customFormat="false" ht="15.75" hidden="false" customHeight="false" outlineLevel="0" collapsed="false">
      <c r="A4" s="17" t="s">
        <v>78</v>
      </c>
      <c r="B4" s="57" t="s">
        <v>79</v>
      </c>
      <c r="C4" s="57" t="s">
        <v>80</v>
      </c>
      <c r="D4" s="57" t="s">
        <v>80</v>
      </c>
      <c r="E4" s="57" t="s">
        <v>80</v>
      </c>
      <c r="F4" s="57" t="s">
        <v>80</v>
      </c>
      <c r="G4" s="57" t="s">
        <v>80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82</v>
      </c>
      <c r="N4" s="59"/>
    </row>
    <row r="5" customFormat="false" ht="15.75" hidden="false" customHeight="false" outlineLevel="0" collapsed="false">
      <c r="A5" s="17" t="s">
        <v>83</v>
      </c>
      <c r="B5" s="57" t="s">
        <v>79</v>
      </c>
      <c r="C5" s="57" t="s">
        <v>80</v>
      </c>
      <c r="D5" s="57" t="s">
        <v>80</v>
      </c>
      <c r="E5" s="57" t="s">
        <v>80</v>
      </c>
      <c r="F5" s="57" t="s">
        <v>80</v>
      </c>
      <c r="G5" s="57" t="s">
        <v>80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82</v>
      </c>
      <c r="N5" s="59"/>
    </row>
    <row r="6" customFormat="false" ht="15.75" hidden="false" customHeight="false" outlineLevel="0" collapsed="false">
      <c r="A6" s="17" t="s">
        <v>84</v>
      </c>
      <c r="B6" s="57" t="s">
        <v>79</v>
      </c>
      <c r="C6" s="57" t="s">
        <v>80</v>
      </c>
      <c r="D6" s="57" t="s">
        <v>80</v>
      </c>
      <c r="E6" s="57" t="s">
        <v>80</v>
      </c>
      <c r="F6" s="57" t="s">
        <v>80</v>
      </c>
      <c r="G6" s="57" t="s">
        <v>80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82</v>
      </c>
      <c r="N6" s="59"/>
    </row>
    <row r="7" customFormat="false" ht="15.75" hidden="false" customHeight="false" outlineLevel="0" collapsed="false">
      <c r="A7" s="17" t="s">
        <v>85</v>
      </c>
      <c r="B7" s="57" t="s">
        <v>79</v>
      </c>
      <c r="C7" s="57" t="s">
        <v>80</v>
      </c>
      <c r="D7" s="57" t="s">
        <v>80</v>
      </c>
      <c r="E7" s="57" t="s">
        <v>80</v>
      </c>
      <c r="F7" s="57" t="s">
        <v>80</v>
      </c>
      <c r="G7" s="57" t="s">
        <v>80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82</v>
      </c>
      <c r="N7" s="59"/>
    </row>
    <row r="8" customFormat="false" ht="15.75" hidden="false" customHeight="false" outlineLevel="0" collapsed="false">
      <c r="A8" s="17" t="s">
        <v>86</v>
      </c>
      <c r="B8" s="57" t="s">
        <v>79</v>
      </c>
      <c r="C8" s="57" t="s">
        <v>80</v>
      </c>
      <c r="D8" s="57" t="s">
        <v>80</v>
      </c>
      <c r="E8" s="57" t="s">
        <v>80</v>
      </c>
      <c r="F8" s="57" t="s">
        <v>80</v>
      </c>
      <c r="G8" s="57" t="s">
        <v>80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82</v>
      </c>
      <c r="N8" s="59"/>
    </row>
    <row r="9" customFormat="false" ht="15.75" hidden="false" customHeight="false" outlineLevel="0" collapsed="false">
      <c r="A9" s="17" t="s">
        <v>87</v>
      </c>
      <c r="B9" s="57" t="s">
        <v>79</v>
      </c>
      <c r="C9" s="57" t="s">
        <v>80</v>
      </c>
      <c r="D9" s="57" t="s">
        <v>80</v>
      </c>
      <c r="E9" s="57" t="s">
        <v>80</v>
      </c>
      <c r="F9" s="57" t="s">
        <v>80</v>
      </c>
      <c r="G9" s="57" t="s">
        <v>80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82</v>
      </c>
      <c r="N9" s="59"/>
    </row>
    <row r="10" customFormat="false" ht="15.75" hidden="false" customHeight="false" outlineLevel="0" collapsed="false">
      <c r="A10" s="17" t="s">
        <v>88</v>
      </c>
      <c r="B10" s="57" t="s">
        <v>79</v>
      </c>
      <c r="C10" s="57" t="s">
        <v>80</v>
      </c>
      <c r="D10" s="57" t="s">
        <v>80</v>
      </c>
      <c r="E10" s="57" t="s">
        <v>80</v>
      </c>
      <c r="F10" s="57" t="s">
        <v>80</v>
      </c>
      <c r="G10" s="57" t="s">
        <v>80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82</v>
      </c>
      <c r="N10" s="59"/>
    </row>
    <row r="11" customFormat="false" ht="15.75" hidden="false" customHeight="false" outlineLevel="0" collapsed="false">
      <c r="A11" s="17" t="s">
        <v>89</v>
      </c>
      <c r="B11" s="57" t="s">
        <v>79</v>
      </c>
      <c r="C11" s="57" t="s">
        <v>80</v>
      </c>
      <c r="D11" s="57" t="s">
        <v>80</v>
      </c>
      <c r="E11" s="57" t="s">
        <v>80</v>
      </c>
      <c r="F11" s="57" t="s">
        <v>80</v>
      </c>
      <c r="G11" s="57" t="s">
        <v>80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82</v>
      </c>
      <c r="N11" s="59"/>
    </row>
    <row r="12" customFormat="false" ht="15.75" hidden="false" customHeight="false" outlineLevel="0" collapsed="false">
      <c r="A12" s="1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"/>
    </row>
    <row r="13" customFormat="false" ht="15.75" hidden="false" customHeight="false" outlineLevel="0" collapsed="false">
      <c r="A13" s="1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"/>
    </row>
    <row r="14" customFormat="false" ht="15.75" hidden="false" customHeight="false" outlineLevel="0" collapsed="false">
      <c r="A14" s="17" t="s">
        <v>90</v>
      </c>
      <c r="B14" s="56" t="n">
        <v>1</v>
      </c>
      <c r="C14" s="56" t="n">
        <v>2</v>
      </c>
      <c r="D14" s="56" t="n">
        <v>3</v>
      </c>
      <c r="E14" s="56" t="n">
        <v>4</v>
      </c>
      <c r="F14" s="56" t="n">
        <v>5</v>
      </c>
      <c r="G14" s="56" t="n">
        <v>6</v>
      </c>
      <c r="H14" s="56" t="n">
        <v>7</v>
      </c>
      <c r="I14" s="56" t="n">
        <v>8</v>
      </c>
      <c r="J14" s="56" t="n">
        <v>9</v>
      </c>
      <c r="K14" s="56" t="n">
        <v>10</v>
      </c>
      <c r="L14" s="56" t="n">
        <v>11</v>
      </c>
      <c r="M14" s="56" t="n">
        <v>12</v>
      </c>
      <c r="N14" s="1"/>
    </row>
    <row r="15" customFormat="false" ht="15.75" hidden="false" customHeight="false" outlineLevel="0" collapsed="false">
      <c r="A15" s="17" t="s">
        <v>78</v>
      </c>
      <c r="B15" s="60" t="s">
        <v>91</v>
      </c>
      <c r="C15" s="61" t="s">
        <v>92</v>
      </c>
      <c r="D15" s="61" t="s">
        <v>92</v>
      </c>
      <c r="E15" s="61" t="s">
        <v>92</v>
      </c>
      <c r="F15" s="61" t="s">
        <v>92</v>
      </c>
      <c r="G15" s="61" t="s">
        <v>92</v>
      </c>
      <c r="H15" s="61" t="s">
        <v>92</v>
      </c>
      <c r="I15" s="61" t="s">
        <v>92</v>
      </c>
      <c r="J15" s="61" t="s">
        <v>92</v>
      </c>
      <c r="K15" s="61" t="s">
        <v>92</v>
      </c>
      <c r="L15" s="61" t="s">
        <v>92</v>
      </c>
      <c r="M15" s="60" t="s">
        <v>91</v>
      </c>
      <c r="N15" s="24" t="s">
        <v>93</v>
      </c>
    </row>
    <row r="16" customFormat="false" ht="15.75" hidden="false" customHeight="false" outlineLevel="0" collapsed="false">
      <c r="A16" s="17" t="s">
        <v>83</v>
      </c>
      <c r="B16" s="60" t="s">
        <v>91</v>
      </c>
      <c r="C16" s="61" t="s">
        <v>92</v>
      </c>
      <c r="D16" s="61" t="s">
        <v>92</v>
      </c>
      <c r="E16" s="61" t="s">
        <v>92</v>
      </c>
      <c r="F16" s="61" t="s">
        <v>92</v>
      </c>
      <c r="G16" s="61" t="s">
        <v>92</v>
      </c>
      <c r="H16" s="61" t="s">
        <v>92</v>
      </c>
      <c r="I16" s="61" t="s">
        <v>92</v>
      </c>
      <c r="J16" s="61" t="s">
        <v>92</v>
      </c>
      <c r="K16" s="61" t="s">
        <v>92</v>
      </c>
      <c r="L16" s="61" t="s">
        <v>92</v>
      </c>
      <c r="M16" s="60" t="s">
        <v>91</v>
      </c>
      <c r="N16" s="24" t="s">
        <v>94</v>
      </c>
    </row>
    <row r="17" customFormat="false" ht="15.75" hidden="false" customHeight="false" outlineLevel="0" collapsed="false">
      <c r="A17" s="17" t="s">
        <v>84</v>
      </c>
      <c r="B17" s="60" t="s">
        <v>91</v>
      </c>
      <c r="C17" s="61" t="s">
        <v>92</v>
      </c>
      <c r="D17" s="61" t="s">
        <v>92</v>
      </c>
      <c r="E17" s="61" t="s">
        <v>92</v>
      </c>
      <c r="F17" s="61" t="s">
        <v>92</v>
      </c>
      <c r="G17" s="61" t="s">
        <v>92</v>
      </c>
      <c r="H17" s="61" t="s">
        <v>92</v>
      </c>
      <c r="I17" s="61" t="s">
        <v>92</v>
      </c>
      <c r="J17" s="61" t="s">
        <v>92</v>
      </c>
      <c r="K17" s="61" t="s">
        <v>92</v>
      </c>
      <c r="L17" s="61" t="s">
        <v>92</v>
      </c>
      <c r="M17" s="60" t="s">
        <v>91</v>
      </c>
      <c r="N17" s="24" t="s">
        <v>95</v>
      </c>
    </row>
    <row r="18" customFormat="false" ht="15.75" hidden="false" customHeight="false" outlineLevel="0" collapsed="false">
      <c r="A18" s="17" t="s">
        <v>85</v>
      </c>
      <c r="B18" s="60" t="s">
        <v>91</v>
      </c>
      <c r="C18" s="61" t="s">
        <v>92</v>
      </c>
      <c r="D18" s="61" t="s">
        <v>92</v>
      </c>
      <c r="E18" s="61" t="s">
        <v>92</v>
      </c>
      <c r="F18" s="61" t="s">
        <v>92</v>
      </c>
      <c r="G18" s="61" t="s">
        <v>92</v>
      </c>
      <c r="H18" s="61" t="s">
        <v>92</v>
      </c>
      <c r="I18" s="61" t="s">
        <v>92</v>
      </c>
      <c r="J18" s="61" t="s">
        <v>92</v>
      </c>
      <c r="K18" s="61" t="s">
        <v>92</v>
      </c>
      <c r="L18" s="61" t="s">
        <v>92</v>
      </c>
      <c r="M18" s="60" t="s">
        <v>91</v>
      </c>
      <c r="N18" s="24" t="s">
        <v>96</v>
      </c>
    </row>
    <row r="19" customFormat="false" ht="15.75" hidden="false" customHeight="false" outlineLevel="0" collapsed="false">
      <c r="A19" s="17" t="s">
        <v>86</v>
      </c>
      <c r="B19" s="60" t="s">
        <v>91</v>
      </c>
      <c r="C19" s="61" t="s">
        <v>92</v>
      </c>
      <c r="D19" s="61" t="s">
        <v>92</v>
      </c>
      <c r="E19" s="61" t="s">
        <v>92</v>
      </c>
      <c r="F19" s="61" t="s">
        <v>92</v>
      </c>
      <c r="G19" s="61" t="s">
        <v>92</v>
      </c>
      <c r="H19" s="61" t="s">
        <v>92</v>
      </c>
      <c r="I19" s="61" t="s">
        <v>92</v>
      </c>
      <c r="J19" s="61" t="s">
        <v>92</v>
      </c>
      <c r="K19" s="61" t="s">
        <v>92</v>
      </c>
      <c r="L19" s="61" t="s">
        <v>92</v>
      </c>
      <c r="M19" s="60" t="s">
        <v>91</v>
      </c>
      <c r="N19" s="24" t="s">
        <v>97</v>
      </c>
    </row>
    <row r="20" customFormat="false" ht="15.75" hidden="false" customHeight="false" outlineLevel="0" collapsed="false">
      <c r="A20" s="17" t="s">
        <v>87</v>
      </c>
      <c r="B20" s="60" t="s">
        <v>91</v>
      </c>
      <c r="C20" s="60" t="s">
        <v>91</v>
      </c>
      <c r="D20" s="60" t="s">
        <v>91</v>
      </c>
      <c r="E20" s="60" t="s">
        <v>91</v>
      </c>
      <c r="F20" s="60" t="s">
        <v>91</v>
      </c>
      <c r="G20" s="60" t="s">
        <v>91</v>
      </c>
      <c r="H20" s="60" t="s">
        <v>91</v>
      </c>
      <c r="I20" s="60" t="s">
        <v>91</v>
      </c>
      <c r="J20" s="60" t="s">
        <v>91</v>
      </c>
      <c r="K20" s="60" t="s">
        <v>91</v>
      </c>
      <c r="L20" s="60" t="s">
        <v>91</v>
      </c>
      <c r="M20" s="60" t="s">
        <v>91</v>
      </c>
      <c r="N20" s="24"/>
    </row>
    <row r="21" customFormat="false" ht="15.75" hidden="false" customHeight="false" outlineLevel="0" collapsed="false">
      <c r="A21" s="17" t="s">
        <v>88</v>
      </c>
      <c r="B21" s="60" t="s">
        <v>91</v>
      </c>
      <c r="C21" s="60" t="s">
        <v>91</v>
      </c>
      <c r="D21" s="60" t="s">
        <v>91</v>
      </c>
      <c r="E21" s="60" t="s">
        <v>91</v>
      </c>
      <c r="F21" s="60" t="s">
        <v>91</v>
      </c>
      <c r="G21" s="60" t="s">
        <v>91</v>
      </c>
      <c r="H21" s="60" t="s">
        <v>91</v>
      </c>
      <c r="I21" s="60" t="s">
        <v>91</v>
      </c>
      <c r="J21" s="60" t="s">
        <v>91</v>
      </c>
      <c r="K21" s="60" t="s">
        <v>91</v>
      </c>
      <c r="L21" s="60" t="s">
        <v>91</v>
      </c>
      <c r="M21" s="60" t="s">
        <v>91</v>
      </c>
      <c r="N21" s="1"/>
    </row>
    <row r="22" customFormat="false" ht="15.75" hidden="false" customHeight="false" outlineLevel="0" collapsed="false">
      <c r="A22" s="17" t="s">
        <v>89</v>
      </c>
      <c r="B22" s="60" t="s">
        <v>91</v>
      </c>
      <c r="C22" s="60" t="s">
        <v>91</v>
      </c>
      <c r="D22" s="60" t="s">
        <v>91</v>
      </c>
      <c r="E22" s="60" t="s">
        <v>91</v>
      </c>
      <c r="F22" s="60" t="s">
        <v>91</v>
      </c>
      <c r="G22" s="60" t="s">
        <v>91</v>
      </c>
      <c r="H22" s="60" t="s">
        <v>91</v>
      </c>
      <c r="I22" s="60" t="s">
        <v>91</v>
      </c>
      <c r="J22" s="60" t="s">
        <v>91</v>
      </c>
      <c r="K22" s="60" t="s">
        <v>91</v>
      </c>
      <c r="L22" s="60" t="s">
        <v>91</v>
      </c>
      <c r="M22" s="60" t="s">
        <v>91</v>
      </c>
      <c r="N22" s="1"/>
    </row>
    <row r="23" customFormat="false" ht="15.75" hidden="false" customHeight="false" outlineLevel="0" collapsed="false">
      <c r="A23" s="1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1"/>
    </row>
    <row r="24" customFormat="false" ht="15.75" hidden="false" customHeight="false" outlineLevel="0" collapsed="false">
      <c r="A24" s="1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"/>
    </row>
    <row r="25" customFormat="false" ht="15.75" hidden="false" customHeight="false" outlineLevel="0" collapsed="false">
      <c r="A25" s="17" t="s">
        <v>98</v>
      </c>
      <c r="B25" s="56" t="n">
        <v>1</v>
      </c>
      <c r="C25" s="56" t="n">
        <v>2</v>
      </c>
      <c r="D25" s="56" t="n">
        <v>3</v>
      </c>
      <c r="E25" s="56" t="n">
        <v>4</v>
      </c>
      <c r="F25" s="56" t="n">
        <v>5</v>
      </c>
      <c r="G25" s="56" t="n">
        <v>6</v>
      </c>
      <c r="H25" s="56" t="n">
        <v>7</v>
      </c>
      <c r="I25" s="56" t="n">
        <v>8</v>
      </c>
      <c r="J25" s="56" t="n">
        <v>9</v>
      </c>
      <c r="K25" s="56" t="n">
        <v>10</v>
      </c>
      <c r="L25" s="56" t="n">
        <v>11</v>
      </c>
      <c r="M25" s="56" t="n">
        <v>12</v>
      </c>
      <c r="N25" s="1"/>
    </row>
    <row r="26" customFormat="false" ht="15.75" hidden="false" customHeight="false" outlineLevel="0" collapsed="false">
      <c r="A26" s="17" t="s">
        <v>78</v>
      </c>
      <c r="B26" s="60" t="s">
        <v>91</v>
      </c>
      <c r="C26" s="60" t="s">
        <v>91</v>
      </c>
      <c r="D26" s="60" t="s">
        <v>91</v>
      </c>
      <c r="E26" s="60" t="s">
        <v>91</v>
      </c>
      <c r="F26" s="60" t="s">
        <v>91</v>
      </c>
      <c r="G26" s="60" t="s">
        <v>91</v>
      </c>
      <c r="H26" s="60" t="s">
        <v>91</v>
      </c>
      <c r="I26" s="60" t="s">
        <v>91</v>
      </c>
      <c r="J26" s="60" t="s">
        <v>91</v>
      </c>
      <c r="K26" s="60" t="s">
        <v>91</v>
      </c>
      <c r="L26" s="60" t="s">
        <v>91</v>
      </c>
      <c r="M26" s="60" t="s">
        <v>91</v>
      </c>
      <c r="N26" s="24" t="s">
        <v>93</v>
      </c>
    </row>
    <row r="27" customFormat="false" ht="15.75" hidden="false" customHeight="false" outlineLevel="0" collapsed="false">
      <c r="A27" s="17" t="s">
        <v>83</v>
      </c>
      <c r="B27" s="60" t="s">
        <v>91</v>
      </c>
      <c r="C27" s="60" t="s">
        <v>91</v>
      </c>
      <c r="D27" s="60" t="s">
        <v>91</v>
      </c>
      <c r="E27" s="60" t="s">
        <v>91</v>
      </c>
      <c r="F27" s="60" t="s">
        <v>91</v>
      </c>
      <c r="G27" s="60" t="s">
        <v>91</v>
      </c>
      <c r="H27" s="60" t="s">
        <v>91</v>
      </c>
      <c r="I27" s="60" t="s">
        <v>91</v>
      </c>
      <c r="J27" s="60" t="s">
        <v>91</v>
      </c>
      <c r="K27" s="60" t="s">
        <v>91</v>
      </c>
      <c r="L27" s="60" t="s">
        <v>91</v>
      </c>
      <c r="M27" s="60" t="s">
        <v>91</v>
      </c>
      <c r="N27" s="24" t="s">
        <v>94</v>
      </c>
    </row>
    <row r="28" customFormat="false" ht="15.75" hidden="false" customHeight="false" outlineLevel="0" collapsed="false">
      <c r="A28" s="17" t="s">
        <v>84</v>
      </c>
      <c r="B28" s="60" t="s">
        <v>91</v>
      </c>
      <c r="C28" s="62" t="n">
        <v>100</v>
      </c>
      <c r="D28" s="62" t="n">
        <v>100</v>
      </c>
      <c r="E28" s="62" t="n">
        <v>100</v>
      </c>
      <c r="F28" s="62" t="n">
        <v>100</v>
      </c>
      <c r="G28" s="62" t="n">
        <v>100</v>
      </c>
      <c r="H28" s="62" t="n">
        <v>100</v>
      </c>
      <c r="I28" s="62" t="n">
        <v>100</v>
      </c>
      <c r="J28" s="62" t="n">
        <v>100</v>
      </c>
      <c r="K28" s="62" t="n">
        <v>100</v>
      </c>
      <c r="L28" s="62" t="n">
        <v>100</v>
      </c>
      <c r="M28" s="60" t="s">
        <v>91</v>
      </c>
      <c r="N28" s="24" t="s">
        <v>95</v>
      </c>
    </row>
    <row r="29" customFormat="false" ht="15.75" hidden="false" customHeight="false" outlineLevel="0" collapsed="false">
      <c r="A29" s="17" t="s">
        <v>85</v>
      </c>
      <c r="B29" s="60" t="s">
        <v>91</v>
      </c>
      <c r="C29" s="62" t="n">
        <f aca="false">C28/2</f>
        <v>50</v>
      </c>
      <c r="D29" s="62" t="n">
        <f aca="false">D28/2</f>
        <v>50</v>
      </c>
      <c r="E29" s="62" t="n">
        <f aca="false">E28/2</f>
        <v>50</v>
      </c>
      <c r="F29" s="62" t="n">
        <f aca="false">F28/2</f>
        <v>50</v>
      </c>
      <c r="G29" s="62" t="n">
        <f aca="false">G28/2</f>
        <v>50</v>
      </c>
      <c r="H29" s="62" t="n">
        <f aca="false">H28/2</f>
        <v>50</v>
      </c>
      <c r="I29" s="62" t="n">
        <f aca="false">I28/2</f>
        <v>50</v>
      </c>
      <c r="J29" s="62" t="n">
        <f aca="false">J28/2</f>
        <v>50</v>
      </c>
      <c r="K29" s="62" t="n">
        <f aca="false">K28/2</f>
        <v>50</v>
      </c>
      <c r="L29" s="62" t="n">
        <f aca="false">L28/2</f>
        <v>50</v>
      </c>
      <c r="M29" s="60" t="s">
        <v>91</v>
      </c>
      <c r="N29" s="24" t="s">
        <v>96</v>
      </c>
    </row>
    <row r="30" customFormat="false" ht="15.75" hidden="false" customHeight="false" outlineLevel="0" collapsed="false">
      <c r="A30" s="17" t="s">
        <v>86</v>
      </c>
      <c r="B30" s="60" t="s">
        <v>91</v>
      </c>
      <c r="C30" s="62" t="n">
        <f aca="false">C29/2</f>
        <v>25</v>
      </c>
      <c r="D30" s="62" t="n">
        <f aca="false">D29/2</f>
        <v>25</v>
      </c>
      <c r="E30" s="62" t="n">
        <f aca="false">E29/2</f>
        <v>25</v>
      </c>
      <c r="F30" s="62" t="n">
        <f aca="false">F29/2</f>
        <v>25</v>
      </c>
      <c r="G30" s="62" t="n">
        <f aca="false">G29/2</f>
        <v>25</v>
      </c>
      <c r="H30" s="62" t="n">
        <f aca="false">H29/2</f>
        <v>25</v>
      </c>
      <c r="I30" s="62" t="n">
        <f aca="false">I29/2</f>
        <v>25</v>
      </c>
      <c r="J30" s="62" t="n">
        <f aca="false">J29/2</f>
        <v>25</v>
      </c>
      <c r="K30" s="62" t="n">
        <f aca="false">K29/2</f>
        <v>25</v>
      </c>
      <c r="L30" s="62" t="n">
        <f aca="false">L29/2</f>
        <v>25</v>
      </c>
      <c r="M30" s="60" t="s">
        <v>91</v>
      </c>
      <c r="N30" s="24" t="s">
        <v>97</v>
      </c>
    </row>
    <row r="31" customFormat="false" ht="15.75" hidden="false" customHeight="false" outlineLevel="0" collapsed="false">
      <c r="A31" s="17" t="s">
        <v>87</v>
      </c>
      <c r="B31" s="60" t="s">
        <v>91</v>
      </c>
      <c r="C31" s="62" t="n">
        <f aca="false">C30/2</f>
        <v>12.5</v>
      </c>
      <c r="D31" s="62" t="n">
        <f aca="false">D30/2</f>
        <v>12.5</v>
      </c>
      <c r="E31" s="62" t="n">
        <f aca="false">E30/2</f>
        <v>12.5</v>
      </c>
      <c r="F31" s="62" t="n">
        <f aca="false">F30/2</f>
        <v>12.5</v>
      </c>
      <c r="G31" s="62" t="n">
        <f aca="false">G30/2</f>
        <v>12.5</v>
      </c>
      <c r="H31" s="62" t="n">
        <f aca="false">H30/2</f>
        <v>12.5</v>
      </c>
      <c r="I31" s="62" t="n">
        <f aca="false">I30/2</f>
        <v>12.5</v>
      </c>
      <c r="J31" s="62" t="n">
        <f aca="false">J30/2</f>
        <v>12.5</v>
      </c>
      <c r="K31" s="62" t="n">
        <f aca="false">K30/2</f>
        <v>12.5</v>
      </c>
      <c r="L31" s="62" t="n">
        <f aca="false">L30/2</f>
        <v>12.5</v>
      </c>
      <c r="M31" s="60" t="s">
        <v>91</v>
      </c>
      <c r="N31" s="24"/>
    </row>
    <row r="32" customFormat="false" ht="15.75" hidden="false" customHeight="false" outlineLevel="0" collapsed="false">
      <c r="A32" s="17" t="s">
        <v>88</v>
      </c>
      <c r="B32" s="60" t="s">
        <v>91</v>
      </c>
      <c r="C32" s="62" t="n">
        <f aca="false">C31/2</f>
        <v>6.25</v>
      </c>
      <c r="D32" s="62" t="n">
        <f aca="false">D31/2</f>
        <v>6.25</v>
      </c>
      <c r="E32" s="62" t="n">
        <f aca="false">E31/2</f>
        <v>6.25</v>
      </c>
      <c r="F32" s="62" t="n">
        <f aca="false">F31/2</f>
        <v>6.25</v>
      </c>
      <c r="G32" s="62" t="n">
        <f aca="false">G31/2</f>
        <v>6.25</v>
      </c>
      <c r="H32" s="62" t="n">
        <f aca="false">H31/2</f>
        <v>6.25</v>
      </c>
      <c r="I32" s="62" t="n">
        <f aca="false">I31/2</f>
        <v>6.25</v>
      </c>
      <c r="J32" s="62" t="n">
        <f aca="false">J31/2</f>
        <v>6.25</v>
      </c>
      <c r="K32" s="62" t="n">
        <f aca="false">K31/2</f>
        <v>6.25</v>
      </c>
      <c r="L32" s="62" t="n">
        <f aca="false">L31/2</f>
        <v>6.25</v>
      </c>
      <c r="M32" s="60" t="s">
        <v>91</v>
      </c>
      <c r="N32" s="1"/>
    </row>
    <row r="33" customFormat="false" ht="15.75" hidden="false" customHeight="false" outlineLevel="0" collapsed="false">
      <c r="A33" s="17" t="s">
        <v>89</v>
      </c>
      <c r="B33" s="60" t="s">
        <v>91</v>
      </c>
      <c r="C33" s="62" t="n">
        <f aca="false">C32/2</f>
        <v>3.125</v>
      </c>
      <c r="D33" s="62" t="n">
        <f aca="false">D32/2</f>
        <v>3.125</v>
      </c>
      <c r="E33" s="62" t="n">
        <f aca="false">E32/2</f>
        <v>3.125</v>
      </c>
      <c r="F33" s="62" t="n">
        <f aca="false">F32/2</f>
        <v>3.125</v>
      </c>
      <c r="G33" s="62" t="n">
        <f aca="false">G32/2</f>
        <v>3.125</v>
      </c>
      <c r="H33" s="62" t="n">
        <f aca="false">H32/2</f>
        <v>3.125</v>
      </c>
      <c r="I33" s="62" t="n">
        <f aca="false">I32/2</f>
        <v>3.125</v>
      </c>
      <c r="J33" s="62" t="n">
        <f aca="false">J32/2</f>
        <v>3.125</v>
      </c>
      <c r="K33" s="62" t="n">
        <f aca="false">K32/2</f>
        <v>3.125</v>
      </c>
      <c r="L33" s="62" t="n">
        <f aca="false">L32/2</f>
        <v>3.125</v>
      </c>
      <c r="M33" s="60" t="s">
        <v>91</v>
      </c>
      <c r="N33" s="1"/>
    </row>
    <row r="34" customFormat="false" ht="15.75" hidden="false" customHeight="false" outlineLevel="0" collapsed="false">
      <c r="A34" s="63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"/>
    </row>
    <row r="35" customFormat="false" ht="15.75" hidden="false" customHeight="false" outlineLevel="0" collapsed="false">
      <c r="A35" s="63" t="s">
        <v>99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"/>
    </row>
    <row r="36" customFormat="false" ht="15.75" hidden="false" customHeight="false" outlineLevel="0" collapsed="false">
      <c r="A36" s="1" t="s">
        <v>100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1"/>
    </row>
    <row r="37" customFormat="false" ht="15.75" hidden="false" customHeight="false" outlineLevel="0" collapsed="false">
      <c r="A37" s="17" t="s">
        <v>101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1"/>
    </row>
    <row r="38" customFormat="false" ht="15.75" hidden="false" customHeight="false" outlineLevel="0" collapsed="false">
      <c r="B38" s="56" t="n">
        <v>1</v>
      </c>
      <c r="C38" s="56" t="n">
        <v>2</v>
      </c>
      <c r="D38" s="56" t="n">
        <v>3</v>
      </c>
      <c r="E38" s="56" t="n">
        <v>4</v>
      </c>
      <c r="F38" s="56" t="n">
        <v>5</v>
      </c>
      <c r="G38" s="56" t="n">
        <v>6</v>
      </c>
      <c r="H38" s="56" t="n">
        <v>7</v>
      </c>
      <c r="I38" s="56" t="n">
        <v>8</v>
      </c>
      <c r="J38" s="56" t="n">
        <v>9</v>
      </c>
      <c r="K38" s="56" t="n">
        <v>10</v>
      </c>
      <c r="L38" s="56" t="n">
        <v>11</v>
      </c>
      <c r="M38" s="56" t="n">
        <v>12</v>
      </c>
      <c r="N38" s="1"/>
    </row>
    <row r="39" customFormat="false" ht="15.75" hidden="false" customHeight="false" outlineLevel="0" collapsed="false">
      <c r="A39" s="17" t="s">
        <v>78</v>
      </c>
      <c r="B39" s="56" t="s">
        <v>102</v>
      </c>
      <c r="C39" s="56" t="s">
        <v>102</v>
      </c>
      <c r="D39" s="56" t="s">
        <v>102</v>
      </c>
      <c r="E39" s="56" t="s">
        <v>102</v>
      </c>
      <c r="F39" s="56" t="s">
        <v>102</v>
      </c>
      <c r="G39" s="56" t="s">
        <v>102</v>
      </c>
      <c r="H39" s="56" t="s">
        <v>102</v>
      </c>
      <c r="I39" s="56" t="s">
        <v>102</v>
      </c>
      <c r="J39" s="56" t="s">
        <v>102</v>
      </c>
      <c r="K39" s="56" t="s">
        <v>102</v>
      </c>
      <c r="L39" s="56" t="s">
        <v>102</v>
      </c>
      <c r="M39" s="56" t="s">
        <v>102</v>
      </c>
      <c r="N39" s="24" t="s">
        <v>93</v>
      </c>
    </row>
    <row r="40" customFormat="false" ht="15.75" hidden="false" customHeight="false" outlineLevel="0" collapsed="false">
      <c r="A40" s="17" t="s">
        <v>83</v>
      </c>
      <c r="B40" s="56" t="s">
        <v>102</v>
      </c>
      <c r="C40" s="56" t="s">
        <v>102</v>
      </c>
      <c r="D40" s="56" t="s">
        <v>102</v>
      </c>
      <c r="E40" s="56" t="s">
        <v>102</v>
      </c>
      <c r="F40" s="56" t="s">
        <v>102</v>
      </c>
      <c r="G40" s="56" t="s">
        <v>102</v>
      </c>
      <c r="H40" s="56" t="s">
        <v>102</v>
      </c>
      <c r="I40" s="56" t="s">
        <v>102</v>
      </c>
      <c r="J40" s="56" t="s">
        <v>102</v>
      </c>
      <c r="K40" s="56" t="s">
        <v>102</v>
      </c>
      <c r="L40" s="56" t="s">
        <v>102</v>
      </c>
      <c r="M40" s="56" t="s">
        <v>102</v>
      </c>
      <c r="N40" s="24" t="s">
        <v>94</v>
      </c>
    </row>
    <row r="41" customFormat="false" ht="15.75" hidden="false" customHeight="false" outlineLevel="0" collapsed="false">
      <c r="A41" s="17" t="s">
        <v>84</v>
      </c>
      <c r="B41" s="56" t="s">
        <v>102</v>
      </c>
      <c r="C41" s="56" t="s">
        <v>102</v>
      </c>
      <c r="D41" s="56" t="s">
        <v>102</v>
      </c>
      <c r="E41" s="56" t="s">
        <v>102</v>
      </c>
      <c r="F41" s="56" t="s">
        <v>102</v>
      </c>
      <c r="G41" s="56" t="s">
        <v>102</v>
      </c>
      <c r="H41" s="56" t="s">
        <v>102</v>
      </c>
      <c r="I41" s="56" t="s">
        <v>102</v>
      </c>
      <c r="J41" s="56" t="s">
        <v>102</v>
      </c>
      <c r="K41" s="56" t="s">
        <v>102</v>
      </c>
      <c r="L41" s="56" t="s">
        <v>102</v>
      </c>
      <c r="M41" s="56" t="s">
        <v>102</v>
      </c>
      <c r="N41" s="24" t="s">
        <v>95</v>
      </c>
    </row>
    <row r="42" customFormat="false" ht="15.75" hidden="false" customHeight="false" outlineLevel="0" collapsed="false">
      <c r="A42" s="17" t="s">
        <v>85</v>
      </c>
      <c r="B42" s="56" t="s">
        <v>102</v>
      </c>
      <c r="C42" s="56" t="s">
        <v>102</v>
      </c>
      <c r="D42" s="56" t="s">
        <v>102</v>
      </c>
      <c r="E42" s="56" t="s">
        <v>102</v>
      </c>
      <c r="F42" s="56" t="s">
        <v>102</v>
      </c>
      <c r="G42" s="56" t="s">
        <v>102</v>
      </c>
      <c r="H42" s="56" t="s">
        <v>102</v>
      </c>
      <c r="I42" s="56" t="s">
        <v>102</v>
      </c>
      <c r="J42" s="56" t="s">
        <v>102</v>
      </c>
      <c r="K42" s="56" t="s">
        <v>102</v>
      </c>
      <c r="L42" s="56" t="s">
        <v>102</v>
      </c>
      <c r="M42" s="56" t="s">
        <v>102</v>
      </c>
      <c r="N42" s="24" t="s">
        <v>96</v>
      </c>
    </row>
    <row r="43" customFormat="false" ht="15.75" hidden="false" customHeight="false" outlineLevel="0" collapsed="false">
      <c r="A43" s="17" t="s">
        <v>86</v>
      </c>
      <c r="B43" s="56" t="s">
        <v>102</v>
      </c>
      <c r="C43" s="56" t="s">
        <v>102</v>
      </c>
      <c r="D43" s="56" t="s">
        <v>102</v>
      </c>
      <c r="E43" s="56" t="s">
        <v>102</v>
      </c>
      <c r="F43" s="56" t="s">
        <v>102</v>
      </c>
      <c r="G43" s="56" t="s">
        <v>102</v>
      </c>
      <c r="H43" s="56" t="s">
        <v>102</v>
      </c>
      <c r="I43" s="56" t="s">
        <v>102</v>
      </c>
      <c r="J43" s="56" t="s">
        <v>102</v>
      </c>
      <c r="K43" s="56" t="s">
        <v>102</v>
      </c>
      <c r="L43" s="56" t="s">
        <v>102</v>
      </c>
      <c r="M43" s="56" t="s">
        <v>102</v>
      </c>
      <c r="N43" s="24" t="s">
        <v>97</v>
      </c>
    </row>
    <row r="44" customFormat="false" ht="15.75" hidden="false" customHeight="false" outlineLevel="0" collapsed="false">
      <c r="A44" s="17" t="s">
        <v>87</v>
      </c>
      <c r="B44" s="56" t="s">
        <v>102</v>
      </c>
      <c r="C44" s="56" t="s">
        <v>102</v>
      </c>
      <c r="D44" s="56" t="s">
        <v>102</v>
      </c>
      <c r="E44" s="56" t="s">
        <v>102</v>
      </c>
      <c r="F44" s="56" t="s">
        <v>102</v>
      </c>
      <c r="G44" s="56" t="s">
        <v>102</v>
      </c>
      <c r="H44" s="56" t="s">
        <v>102</v>
      </c>
      <c r="I44" s="56" t="s">
        <v>102</v>
      </c>
      <c r="J44" s="56" t="s">
        <v>102</v>
      </c>
      <c r="K44" s="56" t="s">
        <v>102</v>
      </c>
      <c r="L44" s="56" t="s">
        <v>102</v>
      </c>
      <c r="M44" s="56" t="s">
        <v>102</v>
      </c>
      <c r="N44" s="24"/>
    </row>
    <row r="45" customFormat="false" ht="15.75" hidden="false" customHeight="false" outlineLevel="0" collapsed="false">
      <c r="A45" s="17" t="s">
        <v>88</v>
      </c>
      <c r="B45" s="56" t="s">
        <v>102</v>
      </c>
      <c r="C45" s="56" t="s">
        <v>102</v>
      </c>
      <c r="D45" s="56" t="s">
        <v>102</v>
      </c>
      <c r="E45" s="56" t="s">
        <v>102</v>
      </c>
      <c r="F45" s="56" t="s">
        <v>102</v>
      </c>
      <c r="G45" s="56" t="s">
        <v>102</v>
      </c>
      <c r="H45" s="56" t="s">
        <v>102</v>
      </c>
      <c r="I45" s="56" t="s">
        <v>102</v>
      </c>
      <c r="J45" s="56" t="s">
        <v>102</v>
      </c>
      <c r="K45" s="56" t="s">
        <v>102</v>
      </c>
      <c r="L45" s="56" t="s">
        <v>102</v>
      </c>
      <c r="M45" s="56" t="s">
        <v>102</v>
      </c>
      <c r="N45" s="1"/>
    </row>
    <row r="46" customFormat="false" ht="15.75" hidden="false" customHeight="false" outlineLevel="0" collapsed="false">
      <c r="A46" s="17" t="s">
        <v>89</v>
      </c>
      <c r="B46" s="56" t="s">
        <v>102</v>
      </c>
      <c r="C46" s="56" t="s">
        <v>102</v>
      </c>
      <c r="D46" s="56" t="s">
        <v>102</v>
      </c>
      <c r="E46" s="56" t="s">
        <v>102</v>
      </c>
      <c r="F46" s="56" t="s">
        <v>102</v>
      </c>
      <c r="G46" s="56" t="s">
        <v>102</v>
      </c>
      <c r="H46" s="56" t="s">
        <v>102</v>
      </c>
      <c r="I46" s="56" t="s">
        <v>102</v>
      </c>
      <c r="J46" s="56" t="s">
        <v>102</v>
      </c>
      <c r="K46" s="56" t="s">
        <v>102</v>
      </c>
      <c r="L46" s="56" t="s">
        <v>102</v>
      </c>
      <c r="M46" s="56" t="s">
        <v>102</v>
      </c>
      <c r="N46" s="1"/>
    </row>
    <row r="49" customFormat="false" ht="15.75" hidden="false" customHeight="false" outlineLevel="0" collapsed="false">
      <c r="A49" s="1"/>
      <c r="B49" s="64" t="s">
        <v>103</v>
      </c>
      <c r="C49" s="17"/>
      <c r="D49" s="1"/>
      <c r="E49" s="17"/>
      <c r="F49" s="17"/>
      <c r="G49" s="17"/>
      <c r="H49" s="17"/>
      <c r="I49" s="1"/>
      <c r="J49" s="1"/>
      <c r="K49" s="1"/>
      <c r="L49" s="1"/>
      <c r="M49" s="1"/>
      <c r="N49" s="1"/>
    </row>
    <row r="50" customFormat="false" ht="15.75" hidden="false" customHeight="false" outlineLevel="0" collapsed="false">
      <c r="A50" s="1"/>
      <c r="B50" s="17"/>
      <c r="C50" s="17" t="s">
        <v>104</v>
      </c>
      <c r="D50" s="17"/>
      <c r="E50" s="17"/>
      <c r="F50" s="9" t="s">
        <v>105</v>
      </c>
      <c r="G50" s="9" t="s">
        <v>106</v>
      </c>
      <c r="H50" s="9" t="s">
        <v>107</v>
      </c>
      <c r="I50" s="43" t="s">
        <v>108</v>
      </c>
      <c r="J50" s="43" t="s">
        <v>109</v>
      </c>
      <c r="K50" s="43" t="s">
        <v>110</v>
      </c>
      <c r="L50" s="43"/>
      <c r="M50" s="43"/>
      <c r="N50" s="34"/>
    </row>
    <row r="51" customFormat="false" ht="15.75" hidden="false" customHeight="false" outlineLevel="0" collapsed="false">
      <c r="A51" s="17"/>
      <c r="B51" s="65" t="s">
        <v>111</v>
      </c>
      <c r="C51" s="17" t="s">
        <v>112</v>
      </c>
      <c r="D51" s="17"/>
      <c r="E51" s="64" t="s">
        <v>113</v>
      </c>
      <c r="F51" s="30" t="n">
        <v>5</v>
      </c>
      <c r="G51" s="30" t="n">
        <f aca="false">40*4*2</f>
        <v>320</v>
      </c>
      <c r="H51" s="30" t="n">
        <f aca="false">G51*F51</f>
        <v>1600</v>
      </c>
      <c r="I51" s="66"/>
      <c r="J51" s="66" t="n">
        <v>2</v>
      </c>
      <c r="K51" s="66" t="n">
        <v>2</v>
      </c>
      <c r="L51" s="4"/>
      <c r="M51" s="66"/>
      <c r="N51" s="66"/>
    </row>
    <row r="52" customFormat="false" ht="15.75" hidden="false" customHeight="false" outlineLevel="0" collapsed="false">
      <c r="A52" s="17"/>
      <c r="B52" s="56" t="s">
        <v>81</v>
      </c>
      <c r="C52" s="17" t="s">
        <v>114</v>
      </c>
      <c r="D52" s="17"/>
      <c r="E52" s="64" t="s">
        <v>81</v>
      </c>
      <c r="F52" s="30" t="n">
        <v>5</v>
      </c>
      <c r="G52" s="30" t="n">
        <f aca="false">40*4*2</f>
        <v>320</v>
      </c>
      <c r="H52" s="30" t="n">
        <f aca="false">G52*F52</f>
        <v>1600</v>
      </c>
      <c r="I52" s="66"/>
      <c r="J52" s="66" t="s">
        <v>91</v>
      </c>
      <c r="K52" s="66" t="s">
        <v>91</v>
      </c>
      <c r="L52" s="1"/>
      <c r="M52" s="66"/>
      <c r="N52" s="66"/>
    </row>
    <row r="53" customFormat="false" ht="15.75" hidden="false" customHeight="false" outlineLevel="0" collapsed="false">
      <c r="A53" s="1"/>
      <c r="B53" s="1"/>
      <c r="C53" s="1"/>
      <c r="D53" s="17"/>
      <c r="E53" s="64" t="s">
        <v>110</v>
      </c>
      <c r="F53" s="30" t="n">
        <v>5</v>
      </c>
      <c r="G53" s="30" t="n">
        <f aca="false">8*4*2</f>
        <v>64</v>
      </c>
      <c r="H53" s="30" t="n">
        <f aca="false">G53*F53</f>
        <v>320</v>
      </c>
      <c r="I53" s="66"/>
      <c r="J53" s="67"/>
      <c r="K53" s="67"/>
      <c r="L53" s="4"/>
      <c r="M53" s="1"/>
      <c r="N53" s="1"/>
    </row>
    <row r="54" customFormat="false" ht="15.75" hidden="false" customHeight="false" outlineLevel="0" collapsed="false">
      <c r="A54" s="1"/>
      <c r="B54" s="1"/>
      <c r="C54" s="1"/>
      <c r="D54" s="17"/>
      <c r="E54" s="64" t="s">
        <v>82</v>
      </c>
      <c r="F54" s="30" t="n">
        <v>5</v>
      </c>
      <c r="G54" s="30" t="n">
        <f aca="false">8*4*2</f>
        <v>64</v>
      </c>
      <c r="H54" s="30" t="n">
        <f aca="false">G54*F54</f>
        <v>320</v>
      </c>
      <c r="I54" s="66"/>
      <c r="J54" s="1"/>
      <c r="K54" s="1"/>
      <c r="L54" s="4"/>
      <c r="M54" s="1"/>
      <c r="N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.75" hidden="false" customHeight="false" outlineLevel="0" collapsed="false">
      <c r="A57" s="1"/>
      <c r="B57" s="17" t="s">
        <v>115</v>
      </c>
      <c r="C57" s="1"/>
      <c r="D57" s="1"/>
      <c r="E57" s="1"/>
      <c r="F57" s="1"/>
      <c r="G57" s="1"/>
      <c r="H57" s="1"/>
      <c r="I57" s="17"/>
      <c r="J57" s="35" t="s">
        <v>116</v>
      </c>
      <c r="K57" s="56" t="s">
        <v>117</v>
      </c>
      <c r="L57" s="35" t="s">
        <v>118</v>
      </c>
      <c r="M57" s="1"/>
      <c r="N57" s="1"/>
    </row>
    <row r="58" customFormat="false" ht="15.75" hidden="false" customHeight="false" outlineLevel="0" collapsed="false">
      <c r="A58" s="1"/>
      <c r="B58" s="17" t="s">
        <v>119</v>
      </c>
      <c r="C58" s="17"/>
      <c r="D58" s="1"/>
      <c r="E58" s="1"/>
      <c r="F58" s="1"/>
      <c r="G58" s="1"/>
      <c r="H58" s="1"/>
      <c r="I58" s="17"/>
      <c r="J58" s="56" t="n">
        <v>2</v>
      </c>
      <c r="K58" s="56" t="n">
        <f aca="false">100-L58-L58</f>
        <v>96</v>
      </c>
      <c r="L58" s="56" t="n">
        <f aca="false">(J58*100)/100</f>
        <v>2</v>
      </c>
      <c r="M58" s="1"/>
      <c r="N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5.75" hidden="false" customHeight="false" outlineLevel="0" collapsed="false">
      <c r="A62" s="17"/>
      <c r="B62" s="64" t="s">
        <v>120</v>
      </c>
      <c r="C62" s="17"/>
      <c r="D62" s="17"/>
      <c r="E62" s="17"/>
      <c r="F62" s="1"/>
      <c r="G62" s="1"/>
      <c r="H62" s="1"/>
      <c r="I62" s="1"/>
      <c r="J62" s="1"/>
      <c r="K62" s="1"/>
      <c r="L62" s="1"/>
      <c r="M62" s="1"/>
      <c r="N62" s="1"/>
    </row>
    <row r="63" customFormat="false" ht="15.75" hidden="false" customHeight="false" outlineLevel="0" collapsed="false">
      <c r="A63" s="1"/>
      <c r="B63" s="17"/>
      <c r="C63" s="17" t="s">
        <v>121</v>
      </c>
      <c r="D63" s="17"/>
      <c r="E63" s="17"/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5.75" hidden="false" customHeight="false" outlineLevel="0" collapsed="false">
      <c r="A64" s="1"/>
      <c r="B64" s="17"/>
      <c r="C64" s="17" t="s">
        <v>122</v>
      </c>
      <c r="D64" s="17"/>
      <c r="E64" s="1"/>
      <c r="F64" s="1"/>
      <c r="G64" s="1"/>
      <c r="H64" s="1"/>
      <c r="I64" s="1"/>
      <c r="J64" s="17"/>
      <c r="K64" s="17"/>
      <c r="L64" s="17"/>
      <c r="M64" s="1"/>
      <c r="N64" s="1"/>
    </row>
    <row r="65" customFormat="false" ht="15.75" hidden="false" customHeight="false" outlineLevel="0" collapsed="false">
      <c r="A65" s="1"/>
      <c r="B65" s="1"/>
      <c r="C65" s="1" t="s">
        <v>123</v>
      </c>
      <c r="D65" s="1"/>
      <c r="E65" s="1"/>
      <c r="F65" s="1"/>
      <c r="G65" s="1"/>
      <c r="H65" s="1"/>
      <c r="I65" s="17"/>
      <c r="J65" s="17" t="s">
        <v>124</v>
      </c>
      <c r="K65" s="17" t="s">
        <v>125</v>
      </c>
      <c r="L65" s="17" t="s">
        <v>126</v>
      </c>
      <c r="M65" s="1"/>
      <c r="N65" s="1"/>
    </row>
    <row r="66" customFormat="false" ht="15.75" hidden="false" customHeight="false" outlineLevel="0" collapsed="false">
      <c r="A66" s="1"/>
      <c r="B66" s="20" t="s">
        <v>127</v>
      </c>
      <c r="C66" s="1"/>
      <c r="D66" s="1"/>
      <c r="E66" s="1"/>
      <c r="F66" s="1"/>
      <c r="G66" s="1"/>
      <c r="H66" s="1"/>
      <c r="I66" s="17"/>
      <c r="J66" s="30" t="n">
        <v>10</v>
      </c>
      <c r="K66" s="30" t="n">
        <v>8</v>
      </c>
      <c r="L66" s="30" t="n">
        <v>5</v>
      </c>
      <c r="M66" s="1"/>
      <c r="N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7"/>
      <c r="I68" s="17"/>
      <c r="J68" s="1"/>
      <c r="K68" s="1"/>
      <c r="L68" s="1"/>
      <c r="M68" s="1"/>
      <c r="N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7"/>
      <c r="H69" s="17" t="s">
        <v>128</v>
      </c>
      <c r="I69" s="17" t="s">
        <v>129</v>
      </c>
      <c r="J69" s="1"/>
      <c r="K69" s="1"/>
      <c r="L69" s="1"/>
      <c r="M69" s="1"/>
      <c r="N69" s="1"/>
    </row>
    <row r="70" customFormat="false" ht="15.75" hidden="false" customHeight="false" outlineLevel="0" collapsed="false">
      <c r="A70" s="1"/>
      <c r="B70" s="20"/>
      <c r="C70" s="1"/>
      <c r="D70" s="1"/>
      <c r="E70" s="1"/>
      <c r="F70" s="1"/>
      <c r="G70" s="17"/>
      <c r="H70" s="30" t="n">
        <f aca="false">(J66*K66)/L66</f>
        <v>16</v>
      </c>
      <c r="I70" s="30" t="n">
        <f aca="false">(J66*K66)-H70</f>
        <v>64</v>
      </c>
      <c r="J70" s="1"/>
      <c r="K70" s="1"/>
      <c r="L70" s="1"/>
      <c r="M70" s="1"/>
      <c r="N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5.75" hidden="false" customHeight="false" outlineLevel="0" collapsed="false">
      <c r="A72" s="1"/>
      <c r="B72" s="17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customFormat="false" ht="15.75" hidden="false" customHeight="false" outlineLevel="0" collapsed="false">
      <c r="A73" s="17"/>
      <c r="B73" s="64" t="s">
        <v>130</v>
      </c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5.75" hidden="false" customHeight="false" outlineLevel="0" collapsed="false">
      <c r="A76" s="1"/>
      <c r="B76" s="17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5.75" hidden="false" customHeight="false" outlineLevel="0" collapsed="false">
      <c r="A77" s="17"/>
      <c r="B77" s="64" t="s">
        <v>131</v>
      </c>
      <c r="C77" s="17"/>
      <c r="D77" s="17"/>
      <c r="E77" s="17"/>
      <c r="F77" s="17"/>
      <c r="G77" s="17"/>
      <c r="H77" s="17"/>
      <c r="I77" s="17"/>
      <c r="J77" s="1"/>
      <c r="K77" s="1"/>
      <c r="L77" s="1"/>
      <c r="M77" s="1"/>
      <c r="N77" s="1"/>
    </row>
    <row r="78" customFormat="false" ht="15.75" hidden="false" customHeight="false" outlineLevel="0" collapsed="false">
      <c r="A78" s="17"/>
      <c r="B78" s="17" t="s">
        <v>132</v>
      </c>
      <c r="C78" s="17"/>
      <c r="D78" s="17"/>
      <c r="E78" s="17"/>
      <c r="F78" s="17"/>
      <c r="G78" s="17"/>
      <c r="H78" s="17"/>
      <c r="I78" s="17"/>
      <c r="J78" s="1"/>
      <c r="K78" s="1"/>
      <c r="L78" s="1"/>
      <c r="M78" s="1"/>
      <c r="N78" s="1"/>
    </row>
    <row r="79" customFormat="false" ht="15.75" hidden="false" customHeight="false" outlineLevel="0" collapsed="false">
      <c r="A79" s="17"/>
      <c r="B79" s="17" t="str">
        <f aca="false">"Prepare " &amp;TEXT(I99, "0.0") &amp;" uL per sample &gt; need to add " &amp;TEXT(I92,"0") &amp; " uL to PCR; make sure have sufficient pipetting reserved, here its 12uL"</f>
        <v>Prepare 55.0 uL per sample &gt; need to add 5 uL to PCR; make sure have sufficient pipetting reserved, here its 12uL</v>
      </c>
      <c r="C79" s="17"/>
      <c r="D79" s="17"/>
      <c r="E79" s="17"/>
      <c r="F79" s="17"/>
      <c r="G79" s="17"/>
      <c r="H79" s="1"/>
      <c r="I79" s="1"/>
      <c r="J79" s="1"/>
      <c r="K79" s="1"/>
      <c r="L79" s="1"/>
      <c r="M79" s="1"/>
      <c r="N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 t="n">
        <f aca="false">3*48</f>
        <v>144</v>
      </c>
      <c r="J81" s="1"/>
      <c r="K81" s="1"/>
      <c r="L81" s="1"/>
      <c r="M81" s="1"/>
      <c r="N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7"/>
      <c r="I82" s="1" t="n">
        <f aca="false">165*8</f>
        <v>1320</v>
      </c>
      <c r="J82" s="1"/>
      <c r="K82" s="1"/>
      <c r="L82" s="1"/>
      <c r="M82" s="1"/>
      <c r="N82" s="1"/>
    </row>
    <row r="83" customFormat="false" ht="15.75" hidden="false" customHeight="false" outlineLevel="0" collapsed="false">
      <c r="A83" s="1"/>
      <c r="B83" s="1" t="s">
        <v>133</v>
      </c>
      <c r="C83" s="25" t="n">
        <f aca="false">I95</f>
        <v>2</v>
      </c>
      <c r="D83" s="1"/>
      <c r="E83" s="1"/>
      <c r="F83" s="1"/>
      <c r="G83" s="17"/>
      <c r="H83" s="17"/>
      <c r="I83" s="1"/>
      <c r="J83" s="1"/>
      <c r="K83" s="1"/>
      <c r="L83" s="1"/>
      <c r="M83" s="1"/>
      <c r="N83" s="1"/>
    </row>
    <row r="84" customFormat="false" ht="15.75" hidden="false" customHeight="false" outlineLevel="0" collapsed="false">
      <c r="A84" s="1"/>
      <c r="B84" s="1" t="s">
        <v>134</v>
      </c>
      <c r="C84" s="17"/>
      <c r="D84" s="17"/>
      <c r="E84" s="17"/>
      <c r="F84" s="17"/>
      <c r="G84" s="17"/>
      <c r="H84" s="17" t="s">
        <v>135</v>
      </c>
      <c r="I84" s="1"/>
      <c r="J84" s="1"/>
      <c r="K84" s="1"/>
      <c r="L84" s="1"/>
      <c r="M84" s="1"/>
      <c r="N84" s="1"/>
    </row>
    <row r="85" customFormat="false" ht="15.75" hidden="false" customHeight="false" outlineLevel="0" collapsed="false">
      <c r="A85" s="1"/>
      <c r="B85" s="17" t="s">
        <v>136</v>
      </c>
      <c r="C85" s="17" t="str">
        <f aca="false">TEXT(I96,"0") &amp;" uL total volume: appropriate background with virus spike-in (see below)"</f>
        <v>110 uL total volume: appropriate background with virus spike-in (see below)</v>
      </c>
      <c r="D85" s="17"/>
      <c r="E85" s="17"/>
      <c r="F85" s="17"/>
      <c r="G85" s="1"/>
      <c r="H85" s="1"/>
      <c r="I85" s="1"/>
      <c r="J85" s="1"/>
      <c r="K85" s="1"/>
      <c r="L85" s="1"/>
      <c r="M85" s="1"/>
      <c r="N85" s="1"/>
    </row>
    <row r="86" customFormat="false" ht="15.75" hidden="false" customHeight="false" outlineLevel="0" collapsed="false">
      <c r="A86" s="1"/>
      <c r="B86" s="17" t="s">
        <v>137</v>
      </c>
      <c r="C86" s="17" t="str">
        <f aca="false">TEXT(I94,"0.0") &amp;" from D1, pipet up and down 8 times"</f>
        <v>55.0 from D1, pipet up and down 8 times</v>
      </c>
      <c r="D86" s="17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5.75" hidden="false" customHeight="false" outlineLevel="0" collapsed="false">
      <c r="A87" s="1"/>
      <c r="B87" s="17" t="s">
        <v>138</v>
      </c>
      <c r="C87" s="17" t="str">
        <f aca="false">TEXT(I94,"0.0") &amp;" from D2, pipet up and down 8 times"</f>
        <v>55.0 from D2, pipet up and down 8 times</v>
      </c>
      <c r="D87" s="17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5.75" hidden="false" customHeight="false" outlineLevel="0" collapsed="false">
      <c r="A88" s="1"/>
      <c r="B88" s="17" t="s">
        <v>139</v>
      </c>
      <c r="C88" s="17" t="str">
        <f aca="false">TEXT(I94,"0.0") &amp;" from D3, pipet up and down 8 times"</f>
        <v>55.0 from D3, pipet up and down 8 times</v>
      </c>
      <c r="D88" s="17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5.75" hidden="false" customHeight="false" outlineLevel="0" collapsed="false">
      <c r="A89" s="1"/>
      <c r="B89" s="17" t="s">
        <v>140</v>
      </c>
      <c r="C89" s="17" t="str">
        <f aca="false">TEXT(I94,"0.0") &amp;" from D4, pipet up and down 8 times"</f>
        <v>55.0 from D4, pipet up and down 8 times</v>
      </c>
      <c r="D89" s="17"/>
      <c r="E89" s="17"/>
      <c r="F89" s="17"/>
      <c r="G89" s="17"/>
      <c r="H89" s="17"/>
      <c r="I89" s="17"/>
      <c r="J89" s="1"/>
      <c r="K89" s="1"/>
      <c r="L89" s="1"/>
      <c r="M89" s="1"/>
      <c r="N89" s="1"/>
    </row>
    <row r="90" customFormat="false" ht="15.75" hidden="false" customHeight="false" outlineLevel="0" collapsed="false">
      <c r="A90" s="1"/>
      <c r="B90" s="17"/>
      <c r="C90" s="17" t="s">
        <v>141</v>
      </c>
      <c r="D90" s="17"/>
      <c r="E90" s="17"/>
      <c r="F90" s="17"/>
      <c r="G90" s="17"/>
      <c r="H90" s="17"/>
      <c r="I90" s="17"/>
      <c r="J90" s="1"/>
      <c r="K90" s="1" t="s">
        <v>142</v>
      </c>
      <c r="L90" s="1"/>
      <c r="M90" s="1"/>
      <c r="N90" s="1"/>
    </row>
    <row r="91" customFormat="false" ht="15.75" hidden="false" customHeight="false" outlineLevel="0" collapsed="false">
      <c r="A91" s="17"/>
      <c r="B91" s="17"/>
      <c r="C91" s="17"/>
      <c r="D91" s="17"/>
      <c r="E91" s="17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5.75" hidden="false" customHeight="false" outlineLevel="0" collapsed="false">
      <c r="A92" s="17"/>
      <c r="B92" s="17" t="s">
        <v>143</v>
      </c>
      <c r="C92" s="17"/>
      <c r="D92" s="17"/>
      <c r="E92" s="17"/>
      <c r="F92" s="1"/>
      <c r="G92" s="1"/>
      <c r="H92" s="1" t="s">
        <v>144</v>
      </c>
      <c r="I92" s="25" t="n">
        <v>5</v>
      </c>
      <c r="J92" s="1"/>
      <c r="K92" s="1"/>
      <c r="L92" s="1"/>
      <c r="M92" s="1"/>
      <c r="N92" s="1"/>
    </row>
    <row r="93" customFormat="false" ht="15.75" hidden="false" customHeight="false" outlineLevel="0" collapsed="false">
      <c r="A93" s="17"/>
      <c r="B93" s="17"/>
      <c r="C93" s="17" t="s">
        <v>145</v>
      </c>
      <c r="D93" s="17"/>
      <c r="E93" s="17"/>
      <c r="F93" s="17"/>
      <c r="G93" s="1"/>
      <c r="H93" s="1" t="s">
        <v>146</v>
      </c>
      <c r="I93" s="25" t="n">
        <f aca="false">I92*I97</f>
        <v>40</v>
      </c>
      <c r="J93" s="1"/>
      <c r="K93" s="17"/>
      <c r="L93" s="17"/>
      <c r="M93" s="1"/>
      <c r="N93" s="1"/>
    </row>
    <row r="94" customFormat="false" ht="15.75" hidden="false" customHeight="false" outlineLevel="0" collapsed="false">
      <c r="A94" s="17"/>
      <c r="B94" s="17"/>
      <c r="C94" s="17"/>
      <c r="D94" s="17"/>
      <c r="E94" s="17"/>
      <c r="F94" s="17"/>
      <c r="G94" s="1"/>
      <c r="H94" s="1" t="s">
        <v>147</v>
      </c>
      <c r="I94" s="49" t="n">
        <v>55</v>
      </c>
      <c r="J94" s="17"/>
      <c r="K94" s="9" t="s">
        <v>148</v>
      </c>
      <c r="L94" s="9" t="s">
        <v>149</v>
      </c>
      <c r="M94" s="1"/>
      <c r="N94" s="1"/>
    </row>
    <row r="95" customFormat="false" ht="15.75" hidden="false" customHeight="false" outlineLevel="0" collapsed="false">
      <c r="A95" s="17"/>
      <c r="B95" s="64" t="s">
        <v>150</v>
      </c>
      <c r="C95" s="17"/>
      <c r="D95" s="17"/>
      <c r="E95" s="17"/>
      <c r="F95" s="17"/>
      <c r="G95" s="1"/>
      <c r="H95" s="17" t="s">
        <v>151</v>
      </c>
      <c r="I95" s="47" t="n">
        <v>2</v>
      </c>
      <c r="J95" s="1"/>
      <c r="K95" s="17"/>
      <c r="L95" s="17"/>
      <c r="M95" s="1"/>
      <c r="N95" s="1"/>
    </row>
    <row r="96" customFormat="false" ht="15.75" hidden="false" customHeight="false" outlineLevel="0" collapsed="false">
      <c r="A96" s="17"/>
      <c r="B96" s="17" t="str">
        <f aca="false">"&gt;We aim for " &amp; TEXT(G96,"0") &amp;" copies at the highest dilution in "&amp; TEXT(I92,"0") &amp;" uL volume (amount added to PCR rxn)"</f>
        <v>&gt;We aim for 100 copies at the highest dilution in 5 uL volume (amount added to PCR rxn)</v>
      </c>
      <c r="C96" s="17"/>
      <c r="D96" s="17"/>
      <c r="E96" s="17"/>
      <c r="F96" s="17"/>
      <c r="G96" s="68" t="n">
        <v>100</v>
      </c>
      <c r="H96" s="64" t="s">
        <v>152</v>
      </c>
      <c r="I96" s="47" t="n">
        <v>110</v>
      </c>
      <c r="J96" s="17" t="s">
        <v>153</v>
      </c>
      <c r="K96" s="56" t="n">
        <f aca="false">1160000/L96</f>
        <v>5800</v>
      </c>
      <c r="L96" s="69" t="n">
        <v>200</v>
      </c>
      <c r="M96" s="1"/>
      <c r="N96" s="1"/>
    </row>
    <row r="97" customFormat="false" ht="15.75" hidden="false" customHeight="false" outlineLevel="0" collapsed="false">
      <c r="A97" s="17"/>
      <c r="B97" s="17" t="str">
        <f aca="false">"&gt; that translates into " &amp; TEXT(G97,"0") &amp;" copies per uL in D1 "</f>
        <v>&gt; that translates into 20 copies per uL in D1</v>
      </c>
      <c r="C97" s="17"/>
      <c r="D97" s="17"/>
      <c r="E97" s="1"/>
      <c r="F97" s="17"/>
      <c r="G97" s="50" t="n">
        <f aca="false">G96/I92</f>
        <v>20</v>
      </c>
      <c r="H97" s="17" t="s">
        <v>154</v>
      </c>
      <c r="I97" s="47" t="n">
        <v>8</v>
      </c>
      <c r="J97" s="1"/>
      <c r="K97" s="1"/>
      <c r="L97" s="1"/>
      <c r="M97" s="1"/>
      <c r="N97" s="1"/>
    </row>
    <row r="98" customFormat="false" ht="15.75" hidden="false" customHeight="false" outlineLevel="0" collapsed="false">
      <c r="A98" s="17"/>
      <c r="B98" s="17" t="str">
        <f aca="false">"&gt; that translates into " &amp; TEXT(G98,"0") &amp;" copies in " &amp; TEXT(I96,"0") &amp;" uL D1"</f>
        <v>&gt; that translates into 2200 copies in 110 uL D1</v>
      </c>
      <c r="C98" s="17"/>
      <c r="D98" s="17"/>
      <c r="E98" s="17"/>
      <c r="F98" s="1"/>
      <c r="G98" s="50" t="n">
        <f aca="false">G97*I96</f>
        <v>2200</v>
      </c>
      <c r="H98" s="17" t="str">
        <f aca="false">"copies for " &amp; TEXT(I97,"0") &amp;" 96-well plates"</f>
        <v>copies for 8 96-well plates</v>
      </c>
      <c r="I98" s="50" t="n">
        <f aca="false">G98*I97</f>
        <v>17600</v>
      </c>
      <c r="J98" s="1"/>
      <c r="K98" s="1"/>
      <c r="L98" s="1"/>
      <c r="M98" s="1"/>
      <c r="N98" s="1"/>
    </row>
    <row r="99" customFormat="false" ht="15.75" hidden="false" customHeight="false" outlineLevel="0" collapsed="false">
      <c r="A99" s="17"/>
      <c r="B99" s="17" t="str">
        <f aca="false">"&gt; that translates to " &amp; TEXT(G99,"0") &amp; " copies in " &amp; TEXT(I96, "0") &amp; " uL (" &amp; TEXT(I99,"0.0") &amp; " is total of well + " &amp; TEXT(I94,"0.0") &amp; " added for dilution)"</f>
        <v>&gt; that translates to 2200 copies in 110 uL (55.0 is total of well + 55.0 added for dilution)</v>
      </c>
      <c r="C99" s="17"/>
      <c r="D99" s="17"/>
      <c r="E99" s="17"/>
      <c r="F99" s="1"/>
      <c r="G99" s="25" t="n">
        <f aca="false">G97*I96</f>
        <v>2200</v>
      </c>
      <c r="H99" s="64" t="s">
        <v>155</v>
      </c>
      <c r="I99" s="30" t="n">
        <f aca="false">I96-I94</f>
        <v>55</v>
      </c>
      <c r="J99" s="1"/>
      <c r="K99" s="1"/>
      <c r="L99" s="1"/>
      <c r="M99" s="1"/>
      <c r="N99" s="1"/>
    </row>
    <row r="100" customFormat="false" ht="15.75" hidden="false" customHeight="false" outlineLevel="0" collapsed="false">
      <c r="A100" s="17"/>
      <c r="B100" s="17"/>
      <c r="C100" s="17"/>
      <c r="D100" s="1"/>
      <c r="E100" s="17"/>
      <c r="F100" s="17"/>
      <c r="G100" s="17"/>
      <c r="H100" s="17"/>
      <c r="I100" s="17"/>
      <c r="J100" s="1"/>
      <c r="K100" s="1"/>
      <c r="L100" s="1"/>
      <c r="M100" s="1"/>
      <c r="N100" s="1"/>
    </row>
    <row r="101" customFormat="false" ht="15.75" hidden="false" customHeight="false" outlineLevel="0" collapsed="false">
      <c r="A101" s="17"/>
      <c r="B101" s="64" t="s">
        <v>156</v>
      </c>
      <c r="C101" s="17"/>
      <c r="D101" s="17"/>
      <c r="E101" s="17"/>
      <c r="F101" s="17"/>
      <c r="G101" s="17"/>
      <c r="H101" s="17"/>
      <c r="I101" s="1"/>
      <c r="J101" s="1"/>
      <c r="K101" s="1" t="n">
        <f aca="false">580/2</f>
        <v>290</v>
      </c>
      <c r="L101" s="1"/>
      <c r="M101" s="1"/>
      <c r="N101" s="1"/>
    </row>
    <row r="102" customFormat="false" ht="15.75" hidden="false" customHeight="false" outlineLevel="0" collapsed="false">
      <c r="A102" s="17"/>
      <c r="B102" s="17" t="s">
        <v>157</v>
      </c>
      <c r="C102" s="17"/>
      <c r="D102" s="17"/>
      <c r="E102" s="17"/>
      <c r="F102" s="17"/>
      <c r="G102" s="17"/>
      <c r="H102" s="17"/>
      <c r="I102" s="1"/>
      <c r="J102" s="1"/>
      <c r="K102" s="1"/>
      <c r="L102" s="1"/>
      <c r="M102" s="1"/>
      <c r="N102" s="1"/>
    </row>
    <row r="103" customFormat="false" ht="15.75" hidden="false" customHeight="false" outlineLevel="0" collapsed="false">
      <c r="A103" s="17"/>
      <c r="B103" s="17" t="str">
        <f aca="false">"&gt;prepare a 1 to "&amp; TEXT(L96,"0") &amp;" dilution to "&amp; TEXT(K96,"0") &amp;" copies per uL"</f>
        <v>&gt;prepare a 1 to 200 dilution to 5800 copies per uL</v>
      </c>
      <c r="C103" s="17"/>
      <c r="D103" s="17"/>
      <c r="E103" s="17"/>
      <c r="F103" s="17"/>
      <c r="G103" s="17"/>
      <c r="H103" s="17"/>
      <c r="I103" s="1"/>
      <c r="J103" s="1"/>
      <c r="K103" s="1"/>
      <c r="L103" s="1"/>
      <c r="M103" s="1"/>
      <c r="N103" s="1"/>
    </row>
    <row r="104" customFormat="false" ht="15.75" hidden="false" customHeight="false" outlineLevel="0" collapsed="false">
      <c r="A104" s="17"/>
      <c r="B104" s="17" t="str">
        <f aca="false">"&gt; add "&amp; TEXT(E107,"0.0") &amp;" uL to "&amp; TEXT(E108,"0.0") &amp;" uL background in first dilution well D1 (for "&amp; TEXT(G98,"0") &amp;" total viral copies)"</f>
        <v>&gt; add 3.0 uL to 52.0 uL background in first dilution well D1 (for 2200 total viral copies)</v>
      </c>
      <c r="C104" s="17"/>
      <c r="D104" s="17"/>
      <c r="E104" s="17"/>
      <c r="F104" s="17"/>
      <c r="G104" s="17"/>
      <c r="H104" s="17"/>
      <c r="I104" s="1"/>
      <c r="J104" s="1"/>
      <c r="K104" s="1"/>
      <c r="L104" s="1"/>
      <c r="M104" s="1"/>
      <c r="N104" s="1"/>
    </row>
    <row r="105" customFormat="false" ht="15.75" hidden="false" customHeight="false" outlineLevel="0" collapsed="false">
      <c r="A105" s="17"/>
      <c r="B105" s="17" t="s">
        <v>158</v>
      </c>
      <c r="C105" s="17"/>
      <c r="D105" s="17"/>
      <c r="E105" s="17"/>
      <c r="F105" s="17"/>
      <c r="G105" s="17"/>
      <c r="H105" s="17"/>
      <c r="I105" s="1"/>
      <c r="J105" s="1" t="s">
        <v>104</v>
      </c>
      <c r="K105" s="1"/>
      <c r="L105" s="1" t="n">
        <f aca="false">7/16</f>
        <v>0.4375</v>
      </c>
      <c r="M105" s="1"/>
      <c r="N105" s="1"/>
    </row>
    <row r="106" customFormat="false" ht="15.75" hidden="false" customHeight="false" outlineLevel="0" collapsed="false">
      <c r="A106" s="17"/>
      <c r="B106" s="17"/>
      <c r="C106" s="17"/>
      <c r="D106" s="35" t="s">
        <v>159</v>
      </c>
      <c r="E106" s="68" t="n">
        <f aca="false">K96</f>
        <v>5800</v>
      </c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5.75" hidden="false" customHeight="false" outlineLevel="0" collapsed="false">
      <c r="A107" s="17"/>
      <c r="B107" s="17"/>
      <c r="C107" s="17"/>
      <c r="D107" s="35" t="s">
        <v>160</v>
      </c>
      <c r="E107" s="68" t="n">
        <f aca="false">I98/E106</f>
        <v>3.034482759</v>
      </c>
      <c r="F107" s="25" t="n">
        <f aca="false">E107*12</f>
        <v>36.413793108</v>
      </c>
      <c r="G107" s="1"/>
      <c r="H107" s="1"/>
      <c r="I107" s="1"/>
      <c r="J107" s="1"/>
      <c r="K107" s="1"/>
      <c r="L107" s="1"/>
      <c r="M107" s="1"/>
      <c r="N107" s="1"/>
    </row>
    <row r="108" customFormat="false" ht="15.75" hidden="false" customHeight="false" outlineLevel="0" collapsed="false">
      <c r="A108" s="17"/>
      <c r="B108" s="17"/>
      <c r="C108" s="17"/>
      <c r="D108" s="35" t="s">
        <v>161</v>
      </c>
      <c r="E108" s="68" t="n">
        <f aca="false">I94-E107</f>
        <v>51.96551724</v>
      </c>
      <c r="F108" s="25" t="n">
        <f aca="false">E108*12</f>
        <v>623.58620688</v>
      </c>
      <c r="G108" s="1"/>
      <c r="H108" s="1"/>
      <c r="I108" s="1"/>
      <c r="J108" s="1"/>
      <c r="K108" s="1"/>
      <c r="L108" s="1"/>
      <c r="M108" s="1"/>
      <c r="N108" s="1"/>
    </row>
    <row r="109" customFormat="false" ht="15.75" hidden="false" customHeight="false" outlineLevel="0" collapsed="false">
      <c r="A109" s="17"/>
      <c r="B109" s="17"/>
      <c r="C109" s="17"/>
      <c r="D109" s="17"/>
      <c r="E109" s="17"/>
      <c r="F109" s="1"/>
      <c r="G109" s="1" t="n">
        <f aca="false">80*1.25</f>
        <v>100</v>
      </c>
      <c r="H109" s="1"/>
      <c r="I109" s="1"/>
      <c r="J109" s="1"/>
      <c r="K109" s="1"/>
      <c r="L109" s="1"/>
      <c r="M109" s="1"/>
      <c r="N109" s="1"/>
    </row>
    <row r="110" customFormat="false" ht="15.75" hidden="false" customHeight="false" outlineLevel="0" collapsed="false">
      <c r="A110" s="17"/>
      <c r="B110" s="17" t="s">
        <v>162</v>
      </c>
      <c r="C110" s="17"/>
      <c r="D110" s="1"/>
      <c r="E110" s="1"/>
      <c r="F110" s="1"/>
      <c r="G110" s="1" t="s">
        <v>163</v>
      </c>
      <c r="H110" s="1"/>
      <c r="I110" s="1"/>
      <c r="J110" s="1"/>
      <c r="K110" s="1"/>
      <c r="L110" s="1"/>
      <c r="M110" s="1"/>
      <c r="N110" s="1"/>
    </row>
    <row r="111" customFormat="false" ht="15.75" hidden="false" customHeight="false" outlineLevel="0" collapsed="false">
      <c r="A111" s="17"/>
      <c r="B111" s="17" t="s">
        <v>164</v>
      </c>
      <c r="C111" s="17"/>
      <c r="D111" s="1"/>
      <c r="E111" s="1"/>
      <c r="F111" s="1"/>
      <c r="G111" s="4"/>
      <c r="H111" s="1"/>
      <c r="I111" s="1"/>
      <c r="J111" s="1"/>
      <c r="K111" s="1"/>
      <c r="L111" s="1"/>
      <c r="M111" s="1"/>
      <c r="N111" s="1"/>
    </row>
    <row r="112" customFormat="false" ht="15.75" hidden="false" customHeight="false" outlineLevel="0" collapsed="false">
      <c r="A112" s="1"/>
      <c r="B112" s="1" t="n">
        <v>1</v>
      </c>
      <c r="C112" s="1" t="s">
        <v>165</v>
      </c>
      <c r="D112" s="1" t="s">
        <v>166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5.75" hidden="false" customHeight="false" outlineLevel="0" collapsed="false">
      <c r="A113" s="1"/>
      <c r="B113" s="1" t="n">
        <v>2</v>
      </c>
      <c r="C113" s="1" t="s">
        <v>167</v>
      </c>
      <c r="D113" s="1" t="s">
        <v>168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customFormat="false" ht="15.75" hidden="false" customHeight="false" outlineLevel="0" collapsed="false">
      <c r="A114" s="1"/>
      <c r="B114" s="1" t="n">
        <v>3</v>
      </c>
      <c r="C114" s="1" t="s">
        <v>167</v>
      </c>
      <c r="D114" s="1" t="s">
        <v>169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5.75" hidden="false" customHeight="false" outlineLevel="0" collapsed="false">
      <c r="A115" s="1"/>
      <c r="B115" s="1" t="n">
        <v>4</v>
      </c>
      <c r="C115" s="1" t="s">
        <v>170</v>
      </c>
      <c r="D115" s="1" t="s">
        <v>171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customFormat="false" ht="15.75" hidden="false" customHeight="false" outlineLevel="0" collapsed="false">
      <c r="A116" s="1"/>
      <c r="B116" s="1"/>
      <c r="C116" s="17" t="s">
        <v>172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5.75" hidden="false" customHeight="false" outlineLevel="0" collapsed="false">
      <c r="A117" s="1"/>
      <c r="B117" s="1"/>
      <c r="C117" s="1" t="s">
        <v>173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customFormat="false" ht="15.75" hidden="false" customHeight="false" outlineLevel="0" collapsed="false">
      <c r="A118" s="1"/>
      <c r="B118" s="17"/>
      <c r="C118" s="17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5.75" hidden="false" customHeight="false" outlineLevel="0" collapsed="false">
      <c r="A119" s="17"/>
      <c r="B119" s="64" t="s">
        <v>174</v>
      </c>
      <c r="C119" s="17" t="s">
        <v>107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5.75" hidden="false" customHeight="false" outlineLevel="0" collapsed="false">
      <c r="A120" s="64" t="s">
        <v>175</v>
      </c>
      <c r="B120" s="70" t="s">
        <v>176</v>
      </c>
      <c r="C120" s="71" t="n">
        <v>20</v>
      </c>
      <c r="D120" s="1" t="s">
        <v>177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5.75" hidden="false" customHeight="false" outlineLevel="0" collapsed="false">
      <c r="A121" s="17"/>
      <c r="B121" s="70" t="s">
        <v>178</v>
      </c>
      <c r="C121" s="71" t="n">
        <v>20</v>
      </c>
      <c r="D121" s="1" t="s">
        <v>179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5.75" hidden="false" customHeight="false" outlineLevel="0" collapsed="false">
      <c r="A122" s="17"/>
      <c r="B122" s="70" t="s">
        <v>180</v>
      </c>
      <c r="C122" s="71" t="n">
        <v>20</v>
      </c>
      <c r="D122" s="17" t="s">
        <v>181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5.75" hidden="false" customHeight="false" outlineLevel="0" collapsed="false">
      <c r="A123" s="17"/>
      <c r="B123" s="17"/>
      <c r="C123" s="17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customFormat="false" ht="15.75" hidden="false" customHeight="false" outlineLevel="0" collapsed="false">
      <c r="A124" s="64" t="s">
        <v>182</v>
      </c>
      <c r="B124" s="70" t="s">
        <v>183</v>
      </c>
      <c r="C124" s="71" t="n">
        <v>15</v>
      </c>
      <c r="D124" s="17"/>
      <c r="E124" s="17"/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5.75" hidden="false" customHeight="false" outlineLevel="0" collapsed="false">
      <c r="A125" s="17"/>
      <c r="B125" s="17" t="s">
        <v>184</v>
      </c>
      <c r="C125" s="17"/>
      <c r="D125" s="17"/>
      <c r="E125" s="17"/>
      <c r="F125" s="1"/>
      <c r="G125" s="1"/>
      <c r="H125" s="1"/>
      <c r="I125" s="1"/>
      <c r="J125" s="1"/>
      <c r="K125" s="1"/>
      <c r="L125" s="1"/>
      <c r="M125" s="1"/>
      <c r="N125" s="1"/>
    </row>
    <row r="126" customFormat="false" ht="15.75" hidden="false" customHeight="false" outlineLevel="0" collapsed="false">
      <c r="A126" s="17"/>
      <c r="B126" s="17"/>
      <c r="C126" s="17"/>
      <c r="D126" s="17"/>
      <c r="E126" s="1"/>
      <c r="F126" s="1"/>
      <c r="G126" s="1"/>
      <c r="H126" s="17"/>
      <c r="I126" s="17"/>
      <c r="J126" s="1"/>
      <c r="K126" s="1"/>
      <c r="L126" s="1"/>
      <c r="M126" s="1"/>
      <c r="N126" s="1"/>
    </row>
    <row r="127" customFormat="false" ht="15.75" hidden="false" customHeight="false" outlineLevel="0" collapsed="false">
      <c r="A127" s="17"/>
      <c r="B127" s="64" t="s">
        <v>185</v>
      </c>
      <c r="C127" s="17"/>
      <c r="D127" s="17"/>
      <c r="E127" s="1"/>
      <c r="F127" s="1"/>
      <c r="G127" s="17"/>
      <c r="H127" s="17" t="s">
        <v>186</v>
      </c>
      <c r="I127" s="17"/>
      <c r="J127" s="1"/>
      <c r="K127" s="1"/>
      <c r="L127" s="1"/>
      <c r="M127" s="1"/>
      <c r="N127" s="1"/>
    </row>
    <row r="128" customFormat="false" ht="15.75" hidden="false" customHeight="false" outlineLevel="0" collapsed="false">
      <c r="A128" s="17"/>
      <c r="B128" s="17" t="s">
        <v>187</v>
      </c>
      <c r="C128" s="17"/>
      <c r="D128" s="17"/>
      <c r="E128" s="17"/>
      <c r="F128" s="1"/>
      <c r="G128" s="1" t="s">
        <v>188</v>
      </c>
      <c r="H128" s="45"/>
      <c r="I128" s="1"/>
      <c r="J128" s="1"/>
      <c r="K128" s="1"/>
      <c r="L128" s="1"/>
      <c r="M128" s="1"/>
      <c r="N128" s="1"/>
    </row>
    <row r="129" customFormat="false" ht="15.75" hidden="false" customHeight="false" outlineLevel="0" collapsed="false">
      <c r="A129" s="17"/>
      <c r="B129" s="17" t="s">
        <v>189</v>
      </c>
      <c r="C129" s="17"/>
      <c r="D129" s="17"/>
      <c r="E129" s="17"/>
      <c r="F129" s="1"/>
      <c r="G129" s="1" t="s">
        <v>188</v>
      </c>
      <c r="H129" s="45"/>
      <c r="I129" s="1"/>
      <c r="J129" s="1"/>
      <c r="K129" s="1"/>
      <c r="L129" s="1"/>
      <c r="M129" s="1"/>
      <c r="N129" s="1"/>
    </row>
    <row r="130" customFormat="false" ht="15.75" hidden="false" customHeight="false" outlineLevel="0" collapsed="false">
      <c r="A130" s="17"/>
      <c r="B130" s="17" t="s">
        <v>190</v>
      </c>
      <c r="C130" s="17"/>
      <c r="D130" s="17"/>
      <c r="E130" s="17"/>
      <c r="F130" s="1"/>
      <c r="G130" s="1"/>
      <c r="H130" s="1"/>
      <c r="I130" s="1"/>
      <c r="J130" s="1"/>
      <c r="K130" s="1"/>
      <c r="L130" s="1"/>
      <c r="M130" s="1"/>
      <c r="N130" s="1"/>
    </row>
    <row r="131" customFormat="false" ht="15.75" hidden="false" customHeight="false" outlineLevel="0" collapsed="false">
      <c r="A131" s="17"/>
      <c r="B131" s="17"/>
      <c r="C131" s="17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customFormat="false" ht="15.75" hidden="false" customHeight="false" outlineLevel="0" collapsed="false">
      <c r="A132" s="17"/>
      <c r="B132" s="17" t="s">
        <v>191</v>
      </c>
      <c r="C132" s="17"/>
      <c r="D132" s="17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customFormat="false" ht="15.75" hidden="false" customHeight="false" outlineLevel="0" collapsed="false">
      <c r="A133" s="17"/>
      <c r="B133" s="17" t="s">
        <v>192</v>
      </c>
      <c r="C133" s="17"/>
      <c r="D133" s="17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customFormat="false" ht="15.75" hidden="false" customHeight="false" outlineLevel="0" collapsed="false">
      <c r="A134" s="17"/>
      <c r="B134" s="17" t="s">
        <v>193</v>
      </c>
      <c r="C134" s="17"/>
      <c r="D134" s="17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customFormat="false" ht="15.75" hidden="false" customHeight="false" outlineLevel="0" collapsed="false">
      <c r="A135" s="17"/>
      <c r="B135" s="17" t="s">
        <v>194</v>
      </c>
      <c r="C135" s="17"/>
      <c r="D135" s="17"/>
      <c r="E135" s="17"/>
      <c r="F135" s="17"/>
      <c r="G135" s="17"/>
      <c r="H135" s="1"/>
      <c r="I135" s="1"/>
      <c r="J135" s="1"/>
      <c r="K135" s="1"/>
      <c r="L135" s="1"/>
      <c r="M135" s="1"/>
      <c r="N135" s="1"/>
    </row>
    <row r="136" customFormat="false" ht="15.75" hidden="false" customHeight="false" outlineLevel="0" collapsed="false">
      <c r="A136" s="17"/>
      <c r="B136" s="17"/>
      <c r="C136" s="17"/>
      <c r="D136" s="17"/>
      <c r="E136" s="17"/>
      <c r="F136" s="17"/>
      <c r="G136" s="17"/>
      <c r="H136" s="1"/>
      <c r="I136" s="1"/>
      <c r="J136" s="1"/>
      <c r="K136" s="1"/>
      <c r="L136" s="1"/>
      <c r="M136" s="1"/>
      <c r="N136" s="1"/>
    </row>
    <row r="137" customFormat="false" ht="15.75" hidden="false" customHeight="false" outlineLevel="0" collapsed="false">
      <c r="A137" s="17"/>
      <c r="B137" s="17" t="s">
        <v>195</v>
      </c>
      <c r="C137" s="17"/>
      <c r="D137" s="17"/>
      <c r="E137" s="17"/>
      <c r="F137" s="17"/>
      <c r="G137" s="17"/>
      <c r="H137" s="1"/>
      <c r="I137" s="1"/>
      <c r="J137" s="1"/>
      <c r="K137" s="1"/>
      <c r="L137" s="1"/>
      <c r="M137" s="1"/>
      <c r="N137" s="1"/>
    </row>
    <row r="138" customFormat="false" ht="15.75" hidden="false" customHeight="false" outlineLevel="0" collapsed="false">
      <c r="A138" s="17"/>
      <c r="B138" s="17" t="s">
        <v>196</v>
      </c>
      <c r="C138" s="1"/>
      <c r="D138" s="17"/>
      <c r="E138" s="17"/>
      <c r="F138" s="1"/>
      <c r="G138" s="1"/>
      <c r="H138" s="1"/>
      <c r="I138" s="1"/>
      <c r="J138" s="1"/>
      <c r="K138" s="1"/>
      <c r="L138" s="1"/>
      <c r="M138" s="1"/>
      <c r="N138" s="1"/>
    </row>
    <row r="139" customFormat="false" ht="15.75" hidden="false" customHeight="false" outlineLevel="0" collapsed="false">
      <c r="A139" s="1"/>
      <c r="B139" s="17" t="s">
        <v>197</v>
      </c>
      <c r="C139" s="17" t="s">
        <v>198</v>
      </c>
      <c r="D139" s="17" t="s">
        <v>199</v>
      </c>
      <c r="E139" s="17" t="s">
        <v>200</v>
      </c>
      <c r="F139" s="1"/>
      <c r="G139" s="1"/>
      <c r="H139" s="1"/>
      <c r="I139" s="1"/>
      <c r="J139" s="1"/>
      <c r="K139" s="1"/>
      <c r="L139" s="1"/>
      <c r="M139" s="1"/>
      <c r="N139" s="1"/>
    </row>
    <row r="140" customFormat="false" ht="15.75" hidden="false" customHeight="false" outlineLevel="0" collapsed="false">
      <c r="A140" s="17"/>
      <c r="B140" s="17" t="s">
        <v>201</v>
      </c>
      <c r="C140" s="1" t="s">
        <v>198</v>
      </c>
      <c r="D140" s="1" t="s">
        <v>202</v>
      </c>
      <c r="E140" s="1" t="s">
        <v>203</v>
      </c>
      <c r="F140" s="1"/>
      <c r="G140" s="1"/>
      <c r="H140" s="1"/>
      <c r="I140" s="1"/>
      <c r="J140" s="1"/>
      <c r="K140" s="1"/>
      <c r="L140" s="1"/>
      <c r="M140" s="1"/>
      <c r="N140" s="1"/>
    </row>
    <row r="141" customFormat="false" ht="15.75" hidden="false" customHeight="false" outlineLevel="0" collapsed="false">
      <c r="A141" s="17"/>
      <c r="B141" s="17" t="s">
        <v>194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</sheetData>
  <mergeCells count="1">
    <mergeCell ref="B111:C111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6" t="n">
        <v>9</v>
      </c>
      <c r="B1" s="6" t="n">
        <v>10</v>
      </c>
      <c r="C1" s="16"/>
      <c r="D1" s="8" t="s">
        <v>10</v>
      </c>
      <c r="E1" s="8" t="s">
        <v>10</v>
      </c>
      <c r="F1" s="16"/>
      <c r="G1" s="72"/>
      <c r="H1" s="72"/>
      <c r="I1" s="72"/>
      <c r="J1" s="73"/>
      <c r="K1" s="73"/>
      <c r="L1" s="16"/>
      <c r="M1" s="16"/>
      <c r="N1" s="1"/>
    </row>
    <row r="2" customFormat="false" ht="15.75" hidden="false" customHeight="false" outlineLevel="0" collapsed="false">
      <c r="A2" s="6" t="n">
        <v>11</v>
      </c>
      <c r="B2" s="6" t="n">
        <v>12</v>
      </c>
      <c r="C2" s="16"/>
      <c r="D2" s="8" t="s">
        <v>10</v>
      </c>
      <c r="E2" s="8" t="s">
        <v>10</v>
      </c>
      <c r="F2" s="16"/>
      <c r="G2" s="72"/>
      <c r="H2" s="72"/>
      <c r="I2" s="72"/>
      <c r="K2" s="73"/>
      <c r="L2" s="16"/>
      <c r="M2" s="16"/>
      <c r="N2" s="1"/>
    </row>
    <row r="3" customFormat="false" ht="15.75" hidden="false" customHeight="false" outlineLevel="0" collapsed="false">
      <c r="A3" s="4"/>
      <c r="B3" s="16"/>
      <c r="C3" s="16"/>
      <c r="E3" s="16"/>
      <c r="F3" s="16"/>
      <c r="G3" s="72"/>
      <c r="H3" s="72"/>
      <c r="I3" s="72"/>
      <c r="J3" s="73"/>
      <c r="K3" s="72"/>
      <c r="L3" s="16"/>
      <c r="M3" s="16"/>
      <c r="N3" s="1"/>
    </row>
    <row r="4" customFormat="false" ht="15.75" hidden="false" customHeight="false" outlineLevel="0" collapsed="false">
      <c r="A4" s="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</row>
    <row r="5" customFormat="false" ht="15.75" hidden="false" customHeight="false" outlineLevel="0" collapsed="false">
      <c r="A5" s="17"/>
      <c r="B5" s="17"/>
      <c r="C5" s="17"/>
      <c r="D5" s="17"/>
      <c r="E5" s="17"/>
      <c r="F5" s="17"/>
      <c r="G5" s="17"/>
      <c r="H5" s="37"/>
      <c r="I5" s="17"/>
      <c r="J5" s="17"/>
      <c r="K5" s="17"/>
      <c r="L5" s="17"/>
      <c r="M5" s="17"/>
      <c r="N5" s="25" t="n">
        <f aca="false">8*18</f>
        <v>144</v>
      </c>
    </row>
    <row r="6" customFormat="false" ht="15.75" hidden="false" customHeight="false" outlineLevel="0" collapsed="false">
      <c r="A6" s="17" t="s">
        <v>77</v>
      </c>
      <c r="B6" s="56" t="n">
        <v>1</v>
      </c>
      <c r="C6" s="56" t="n">
        <v>2</v>
      </c>
      <c r="D6" s="56" t="n">
        <v>3</v>
      </c>
      <c r="E6" s="56" t="n">
        <v>4</v>
      </c>
      <c r="F6" s="56" t="n">
        <v>5</v>
      </c>
      <c r="G6" s="56" t="n">
        <v>6</v>
      </c>
      <c r="H6" s="56" t="n">
        <v>7</v>
      </c>
      <c r="I6" s="56" t="n">
        <v>8</v>
      </c>
      <c r="J6" s="56" t="n">
        <v>9</v>
      </c>
      <c r="K6" s="56" t="n">
        <v>10</v>
      </c>
      <c r="L6" s="56" t="n">
        <v>11</v>
      </c>
      <c r="M6" s="56" t="n">
        <v>12</v>
      </c>
      <c r="N6" s="25" t="n">
        <f aca="false">N5/2</f>
        <v>72</v>
      </c>
    </row>
    <row r="7" customFormat="false" ht="15.75" hidden="false" customHeight="false" outlineLevel="0" collapsed="false">
      <c r="A7" s="17" t="s">
        <v>78</v>
      </c>
      <c r="B7" s="57" t="s">
        <v>79</v>
      </c>
      <c r="C7" s="57" t="s">
        <v>80</v>
      </c>
      <c r="D7" s="57" t="s">
        <v>80</v>
      </c>
      <c r="E7" s="57" t="s">
        <v>80</v>
      </c>
      <c r="F7" s="57" t="s">
        <v>80</v>
      </c>
      <c r="G7" s="57" t="s">
        <v>80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82</v>
      </c>
      <c r="N7" s="41"/>
    </row>
    <row r="8" customFormat="false" ht="15.75" hidden="false" customHeight="false" outlineLevel="0" collapsed="false">
      <c r="A8" s="17" t="s">
        <v>83</v>
      </c>
      <c r="B8" s="57" t="s">
        <v>79</v>
      </c>
      <c r="C8" s="57" t="s">
        <v>80</v>
      </c>
      <c r="D8" s="57" t="s">
        <v>80</v>
      </c>
      <c r="E8" s="57" t="s">
        <v>80</v>
      </c>
      <c r="F8" s="57" t="s">
        <v>80</v>
      </c>
      <c r="G8" s="57" t="s">
        <v>80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82</v>
      </c>
      <c r="N8" s="41"/>
    </row>
    <row r="9" customFormat="false" ht="15.75" hidden="false" customHeight="false" outlineLevel="0" collapsed="false">
      <c r="A9" s="17" t="s">
        <v>84</v>
      </c>
      <c r="B9" s="57" t="s">
        <v>79</v>
      </c>
      <c r="C9" s="57" t="s">
        <v>80</v>
      </c>
      <c r="D9" s="57" t="s">
        <v>80</v>
      </c>
      <c r="E9" s="57" t="s">
        <v>80</v>
      </c>
      <c r="F9" s="57" t="s">
        <v>80</v>
      </c>
      <c r="G9" s="57" t="s">
        <v>80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82</v>
      </c>
      <c r="N9" s="41"/>
    </row>
    <row r="10" customFormat="false" ht="15.75" hidden="false" customHeight="false" outlineLevel="0" collapsed="false">
      <c r="A10" s="17" t="s">
        <v>85</v>
      </c>
      <c r="B10" s="57" t="s">
        <v>79</v>
      </c>
      <c r="C10" s="57" t="s">
        <v>80</v>
      </c>
      <c r="D10" s="57" t="s">
        <v>80</v>
      </c>
      <c r="E10" s="57" t="s">
        <v>80</v>
      </c>
      <c r="F10" s="57" t="s">
        <v>80</v>
      </c>
      <c r="G10" s="57" t="s">
        <v>80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82</v>
      </c>
      <c r="N10" s="41"/>
    </row>
    <row r="11" customFormat="false" ht="15.75" hidden="false" customHeight="false" outlineLevel="0" collapsed="false">
      <c r="A11" s="17" t="s">
        <v>86</v>
      </c>
      <c r="B11" s="57" t="s">
        <v>79</v>
      </c>
      <c r="C11" s="57" t="s">
        <v>80</v>
      </c>
      <c r="D11" s="57" t="s">
        <v>80</v>
      </c>
      <c r="E11" s="57" t="s">
        <v>80</v>
      </c>
      <c r="F11" s="57" t="s">
        <v>80</v>
      </c>
      <c r="G11" s="57" t="s">
        <v>80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82</v>
      </c>
      <c r="N11" s="41"/>
    </row>
    <row r="12" customFormat="false" ht="15.75" hidden="false" customHeight="false" outlineLevel="0" collapsed="false">
      <c r="A12" s="17" t="s">
        <v>87</v>
      </c>
      <c r="B12" s="57" t="s">
        <v>79</v>
      </c>
      <c r="C12" s="57" t="s">
        <v>80</v>
      </c>
      <c r="D12" s="57" t="s">
        <v>80</v>
      </c>
      <c r="E12" s="57" t="s">
        <v>80</v>
      </c>
      <c r="F12" s="57" t="s">
        <v>80</v>
      </c>
      <c r="G12" s="57" t="s">
        <v>80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82</v>
      </c>
      <c r="N12" s="41"/>
    </row>
    <row r="13" customFormat="false" ht="15.75" hidden="false" customHeight="false" outlineLevel="0" collapsed="false">
      <c r="A13" s="17" t="s">
        <v>88</v>
      </c>
      <c r="B13" s="57" t="s">
        <v>79</v>
      </c>
      <c r="C13" s="57" t="s">
        <v>80</v>
      </c>
      <c r="D13" s="57" t="s">
        <v>80</v>
      </c>
      <c r="E13" s="57" t="s">
        <v>80</v>
      </c>
      <c r="F13" s="57" t="s">
        <v>80</v>
      </c>
      <c r="G13" s="57" t="s">
        <v>80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82</v>
      </c>
      <c r="N13" s="41"/>
    </row>
    <row r="14" customFormat="false" ht="15.75" hidden="false" customHeight="false" outlineLevel="0" collapsed="false">
      <c r="A14" s="17" t="s">
        <v>89</v>
      </c>
      <c r="B14" s="57" t="s">
        <v>79</v>
      </c>
      <c r="C14" s="57" t="s">
        <v>80</v>
      </c>
      <c r="D14" s="57" t="s">
        <v>80</v>
      </c>
      <c r="E14" s="57" t="s">
        <v>80</v>
      </c>
      <c r="F14" s="57" t="s">
        <v>80</v>
      </c>
      <c r="G14" s="57" t="s">
        <v>80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82</v>
      </c>
      <c r="N14" s="41"/>
    </row>
    <row r="15" customFormat="false" ht="15.75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"/>
    </row>
    <row r="16" customFormat="false" ht="15.75" hidden="false" customHeight="false" outlineLevel="0" collapsed="false">
      <c r="A16" s="74" t="s">
        <v>90</v>
      </c>
      <c r="B16" s="56" t="n">
        <v>1</v>
      </c>
      <c r="C16" s="56" t="n">
        <v>2</v>
      </c>
      <c r="D16" s="56" t="n">
        <v>3</v>
      </c>
      <c r="E16" s="56" t="n">
        <v>4</v>
      </c>
      <c r="F16" s="56" t="n">
        <v>5</v>
      </c>
      <c r="G16" s="56" t="n">
        <v>6</v>
      </c>
      <c r="H16" s="56" t="n">
        <v>7</v>
      </c>
      <c r="I16" s="56" t="n">
        <v>8</v>
      </c>
      <c r="J16" s="56" t="n">
        <v>9</v>
      </c>
      <c r="K16" s="56" t="n">
        <v>10</v>
      </c>
      <c r="L16" s="56" t="n">
        <v>11</v>
      </c>
      <c r="M16" s="56" t="n">
        <v>12</v>
      </c>
      <c r="N16" s="1"/>
    </row>
    <row r="17" customFormat="false" ht="15.75" hidden="false" customHeight="false" outlineLevel="0" collapsed="false">
      <c r="A17" s="17" t="s">
        <v>78</v>
      </c>
      <c r="B17" s="17" t="s">
        <v>91</v>
      </c>
      <c r="C17" s="17" t="s">
        <v>91</v>
      </c>
      <c r="D17" s="17" t="s">
        <v>91</v>
      </c>
      <c r="E17" s="17" t="s">
        <v>91</v>
      </c>
      <c r="F17" s="17" t="s">
        <v>91</v>
      </c>
      <c r="G17" s="17" t="s">
        <v>91</v>
      </c>
      <c r="H17" s="17" t="s">
        <v>91</v>
      </c>
      <c r="I17" s="17" t="s">
        <v>91</v>
      </c>
      <c r="J17" s="17" t="s">
        <v>91</v>
      </c>
      <c r="K17" s="17" t="s">
        <v>91</v>
      </c>
      <c r="L17" s="17" t="s">
        <v>91</v>
      </c>
      <c r="M17" s="17" t="s">
        <v>91</v>
      </c>
      <c r="N17" s="24" t="s">
        <v>93</v>
      </c>
    </row>
    <row r="18" customFormat="false" ht="15.75" hidden="false" customHeight="false" outlineLevel="0" collapsed="false">
      <c r="A18" s="17" t="s">
        <v>83</v>
      </c>
      <c r="B18" s="17" t="s">
        <v>91</v>
      </c>
      <c r="C18" s="17" t="s">
        <v>91</v>
      </c>
      <c r="D18" s="17" t="s">
        <v>91</v>
      </c>
      <c r="E18" s="17" t="s">
        <v>91</v>
      </c>
      <c r="F18" s="17" t="s">
        <v>91</v>
      </c>
      <c r="G18" s="17" t="s">
        <v>91</v>
      </c>
      <c r="H18" s="17" t="s">
        <v>91</v>
      </c>
      <c r="I18" s="17" t="s">
        <v>91</v>
      </c>
      <c r="J18" s="17" t="s">
        <v>91</v>
      </c>
      <c r="K18" s="17" t="s">
        <v>91</v>
      </c>
      <c r="L18" s="17" t="s">
        <v>91</v>
      </c>
      <c r="M18" s="17" t="s">
        <v>91</v>
      </c>
      <c r="N18" s="24" t="s">
        <v>94</v>
      </c>
    </row>
    <row r="19" customFormat="false" ht="15.75" hidden="false" customHeight="false" outlineLevel="0" collapsed="false">
      <c r="A19" s="17" t="s">
        <v>84</v>
      </c>
      <c r="B19" s="17" t="s">
        <v>91</v>
      </c>
      <c r="C19" s="17" t="s">
        <v>91</v>
      </c>
      <c r="D19" s="17" t="s">
        <v>91</v>
      </c>
      <c r="E19" s="17" t="s">
        <v>91</v>
      </c>
      <c r="F19" s="17" t="s">
        <v>91</v>
      </c>
      <c r="G19" s="17" t="s">
        <v>91</v>
      </c>
      <c r="H19" s="17" t="s">
        <v>91</v>
      </c>
      <c r="I19" s="17" t="s">
        <v>91</v>
      </c>
      <c r="J19" s="17" t="s">
        <v>91</v>
      </c>
      <c r="K19" s="17" t="s">
        <v>91</v>
      </c>
      <c r="L19" s="17" t="s">
        <v>91</v>
      </c>
      <c r="M19" s="17" t="s">
        <v>91</v>
      </c>
      <c r="N19" s="24" t="s">
        <v>95</v>
      </c>
    </row>
    <row r="20" customFormat="false" ht="15.75" hidden="false" customHeight="false" outlineLevel="0" collapsed="false">
      <c r="A20" s="17" t="s">
        <v>85</v>
      </c>
      <c r="B20" s="17" t="s">
        <v>91</v>
      </c>
      <c r="C20" s="61" t="s">
        <v>92</v>
      </c>
      <c r="D20" s="61" t="s">
        <v>92</v>
      </c>
      <c r="E20" s="61" t="s">
        <v>92</v>
      </c>
      <c r="F20" s="61" t="s">
        <v>92</v>
      </c>
      <c r="G20" s="61" t="s">
        <v>92</v>
      </c>
      <c r="H20" s="61" t="s">
        <v>92</v>
      </c>
      <c r="I20" s="61" t="s">
        <v>92</v>
      </c>
      <c r="J20" s="61" t="s">
        <v>92</v>
      </c>
      <c r="K20" s="61" t="s">
        <v>92</v>
      </c>
      <c r="L20" s="61" t="s">
        <v>92</v>
      </c>
      <c r="M20" s="17" t="s">
        <v>91</v>
      </c>
      <c r="N20" s="24" t="s">
        <v>96</v>
      </c>
    </row>
    <row r="21" customFormat="false" ht="15.75" hidden="false" customHeight="false" outlineLevel="0" collapsed="false">
      <c r="A21" s="17" t="s">
        <v>86</v>
      </c>
      <c r="B21" s="17" t="s">
        <v>91</v>
      </c>
      <c r="C21" s="61" t="s">
        <v>92</v>
      </c>
      <c r="D21" s="61" t="s">
        <v>92</v>
      </c>
      <c r="E21" s="61" t="s">
        <v>92</v>
      </c>
      <c r="F21" s="61" t="s">
        <v>92</v>
      </c>
      <c r="G21" s="61" t="s">
        <v>92</v>
      </c>
      <c r="H21" s="61" t="s">
        <v>92</v>
      </c>
      <c r="I21" s="61" t="s">
        <v>92</v>
      </c>
      <c r="J21" s="61" t="s">
        <v>92</v>
      </c>
      <c r="K21" s="61" t="s">
        <v>92</v>
      </c>
      <c r="L21" s="61" t="s">
        <v>92</v>
      </c>
      <c r="M21" s="17" t="s">
        <v>91</v>
      </c>
      <c r="N21" s="24" t="s">
        <v>97</v>
      </c>
    </row>
    <row r="22" customFormat="false" ht="15.75" hidden="false" customHeight="false" outlineLevel="0" collapsed="false">
      <c r="A22" s="17" t="s">
        <v>87</v>
      </c>
      <c r="B22" s="17" t="s">
        <v>91</v>
      </c>
      <c r="C22" s="61" t="s">
        <v>92</v>
      </c>
      <c r="D22" s="61" t="s">
        <v>92</v>
      </c>
      <c r="E22" s="61" t="s">
        <v>92</v>
      </c>
      <c r="F22" s="61" t="s">
        <v>92</v>
      </c>
      <c r="G22" s="61" t="s">
        <v>92</v>
      </c>
      <c r="H22" s="61" t="s">
        <v>92</v>
      </c>
      <c r="I22" s="61" t="s">
        <v>92</v>
      </c>
      <c r="J22" s="61" t="s">
        <v>92</v>
      </c>
      <c r="K22" s="61" t="s">
        <v>92</v>
      </c>
      <c r="L22" s="61" t="s">
        <v>92</v>
      </c>
      <c r="M22" s="17" t="s">
        <v>91</v>
      </c>
      <c r="N22" s="24"/>
    </row>
    <row r="23" customFormat="false" ht="15.75" hidden="false" customHeight="false" outlineLevel="0" collapsed="false">
      <c r="A23" s="17" t="s">
        <v>88</v>
      </c>
      <c r="B23" s="17" t="s">
        <v>91</v>
      </c>
      <c r="C23" s="61" t="s">
        <v>92</v>
      </c>
      <c r="D23" s="61" t="s">
        <v>92</v>
      </c>
      <c r="E23" s="61" t="s">
        <v>92</v>
      </c>
      <c r="F23" s="61" t="s">
        <v>92</v>
      </c>
      <c r="G23" s="61" t="s">
        <v>92</v>
      </c>
      <c r="H23" s="61" t="s">
        <v>92</v>
      </c>
      <c r="I23" s="61" t="s">
        <v>92</v>
      </c>
      <c r="J23" s="61" t="s">
        <v>92</v>
      </c>
      <c r="K23" s="61" t="s">
        <v>92</v>
      </c>
      <c r="L23" s="61" t="s">
        <v>92</v>
      </c>
      <c r="M23" s="17" t="s">
        <v>91</v>
      </c>
      <c r="N23" s="1"/>
    </row>
    <row r="24" customFormat="false" ht="15.75" hidden="false" customHeight="false" outlineLevel="0" collapsed="false">
      <c r="A24" s="17" t="s">
        <v>89</v>
      </c>
      <c r="B24" s="17" t="s">
        <v>91</v>
      </c>
      <c r="C24" s="61" t="s">
        <v>92</v>
      </c>
      <c r="D24" s="61" t="s">
        <v>92</v>
      </c>
      <c r="E24" s="61" t="s">
        <v>92</v>
      </c>
      <c r="F24" s="61" t="s">
        <v>92</v>
      </c>
      <c r="G24" s="61" t="s">
        <v>92</v>
      </c>
      <c r="H24" s="61" t="s">
        <v>92</v>
      </c>
      <c r="I24" s="61" t="s">
        <v>92</v>
      </c>
      <c r="J24" s="61" t="s">
        <v>92</v>
      </c>
      <c r="K24" s="61" t="s">
        <v>92</v>
      </c>
      <c r="L24" s="61" t="s">
        <v>92</v>
      </c>
      <c r="M24" s="17" t="s">
        <v>91</v>
      </c>
      <c r="N24" s="1"/>
    </row>
    <row r="25" customFormat="false" ht="15.75" hidden="false" customHeight="false" outlineLevel="0" collapsed="false">
      <c r="A25" s="17" t="s">
        <v>204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"/>
    </row>
    <row r="26" customFormat="false" ht="15.75" hidden="false" customHeight="false" outlineLevel="0" collapsed="false">
      <c r="A26" s="17" t="s">
        <v>98</v>
      </c>
      <c r="B26" s="56" t="n">
        <v>1</v>
      </c>
      <c r="C26" s="56" t="n">
        <v>2</v>
      </c>
      <c r="D26" s="56" t="n">
        <v>3</v>
      </c>
      <c r="E26" s="56" t="n">
        <v>4</v>
      </c>
      <c r="F26" s="56" t="n">
        <v>5</v>
      </c>
      <c r="G26" s="56" t="n">
        <v>6</v>
      </c>
      <c r="H26" s="56" t="n">
        <v>7</v>
      </c>
      <c r="I26" s="56" t="n">
        <v>8</v>
      </c>
      <c r="J26" s="56" t="n">
        <v>9</v>
      </c>
      <c r="K26" s="56" t="n">
        <v>10</v>
      </c>
      <c r="L26" s="56" t="n">
        <v>11</v>
      </c>
      <c r="M26" s="56" t="n">
        <v>12</v>
      </c>
      <c r="N26" s="1"/>
    </row>
    <row r="27" customFormat="false" ht="15.75" hidden="false" customHeight="false" outlineLevel="0" collapsed="false">
      <c r="A27" s="74" t="s">
        <v>78</v>
      </c>
      <c r="B27" s="17" t="s">
        <v>91</v>
      </c>
      <c r="C27" s="17" t="s">
        <v>91</v>
      </c>
      <c r="D27" s="17" t="s">
        <v>91</v>
      </c>
      <c r="E27" s="17" t="s">
        <v>91</v>
      </c>
      <c r="F27" s="17" t="s">
        <v>91</v>
      </c>
      <c r="G27" s="17" t="s">
        <v>91</v>
      </c>
      <c r="H27" s="17" t="s">
        <v>91</v>
      </c>
      <c r="I27" s="17" t="s">
        <v>91</v>
      </c>
      <c r="J27" s="17" t="s">
        <v>91</v>
      </c>
      <c r="K27" s="17" t="s">
        <v>91</v>
      </c>
      <c r="L27" s="17" t="s">
        <v>91</v>
      </c>
      <c r="M27" s="17" t="s">
        <v>91</v>
      </c>
      <c r="N27" s="24" t="s">
        <v>93</v>
      </c>
    </row>
    <row r="28" customFormat="false" ht="15.75" hidden="false" customHeight="false" outlineLevel="0" collapsed="false">
      <c r="A28" s="17" t="s">
        <v>83</v>
      </c>
      <c r="B28" s="17" t="s">
        <v>91</v>
      </c>
      <c r="C28" s="17" t="s">
        <v>91</v>
      </c>
      <c r="D28" s="17" t="s">
        <v>91</v>
      </c>
      <c r="E28" s="17" t="s">
        <v>91</v>
      </c>
      <c r="F28" s="17" t="s">
        <v>91</v>
      </c>
      <c r="G28" s="17" t="s">
        <v>91</v>
      </c>
      <c r="H28" s="17" t="s">
        <v>91</v>
      </c>
      <c r="I28" s="17" t="s">
        <v>91</v>
      </c>
      <c r="J28" s="17" t="s">
        <v>91</v>
      </c>
      <c r="K28" s="17" t="s">
        <v>91</v>
      </c>
      <c r="L28" s="17" t="s">
        <v>91</v>
      </c>
      <c r="M28" s="17" t="s">
        <v>91</v>
      </c>
      <c r="N28" s="24" t="s">
        <v>94</v>
      </c>
    </row>
    <row r="29" customFormat="false" ht="15.75" hidden="false" customHeight="false" outlineLevel="0" collapsed="false">
      <c r="A29" s="17" t="s">
        <v>84</v>
      </c>
      <c r="B29" s="17" t="s">
        <v>91</v>
      </c>
      <c r="C29" s="17" t="s">
        <v>91</v>
      </c>
      <c r="D29" s="17" t="s">
        <v>91</v>
      </c>
      <c r="E29" s="17" t="s">
        <v>91</v>
      </c>
      <c r="F29" s="17" t="s">
        <v>91</v>
      </c>
      <c r="G29" s="17" t="s">
        <v>91</v>
      </c>
      <c r="H29" s="17" t="s">
        <v>91</v>
      </c>
      <c r="I29" s="17" t="s">
        <v>91</v>
      </c>
      <c r="J29" s="17" t="s">
        <v>91</v>
      </c>
      <c r="K29" s="17" t="s">
        <v>91</v>
      </c>
      <c r="L29" s="17" t="s">
        <v>91</v>
      </c>
      <c r="M29" s="17" t="s">
        <v>91</v>
      </c>
      <c r="N29" s="24" t="s">
        <v>95</v>
      </c>
    </row>
    <row r="30" customFormat="false" ht="15.75" hidden="false" customHeight="false" outlineLevel="0" collapsed="false">
      <c r="A30" s="17" t="s">
        <v>85</v>
      </c>
      <c r="B30" s="17" t="s">
        <v>91</v>
      </c>
      <c r="C30" s="62" t="n">
        <v>1000</v>
      </c>
      <c r="D30" s="62" t="n">
        <v>1000</v>
      </c>
      <c r="E30" s="62" t="n">
        <v>1000</v>
      </c>
      <c r="F30" s="62" t="n">
        <v>1000</v>
      </c>
      <c r="G30" s="62" t="n">
        <v>1000</v>
      </c>
      <c r="H30" s="62" t="n">
        <v>1000</v>
      </c>
      <c r="I30" s="62" t="n">
        <v>1000</v>
      </c>
      <c r="J30" s="62" t="n">
        <v>1000</v>
      </c>
      <c r="K30" s="62" t="n">
        <v>1000</v>
      </c>
      <c r="L30" s="62" t="n">
        <v>1000</v>
      </c>
      <c r="M30" s="17" t="s">
        <v>91</v>
      </c>
      <c r="N30" s="24" t="s">
        <v>96</v>
      </c>
    </row>
    <row r="31" customFormat="false" ht="15.75" hidden="false" customHeight="false" outlineLevel="0" collapsed="false">
      <c r="A31" s="17" t="s">
        <v>86</v>
      </c>
      <c r="B31" s="17" t="s">
        <v>91</v>
      </c>
      <c r="C31" s="62" t="n">
        <f aca="false">C30/4</f>
        <v>250</v>
      </c>
      <c r="D31" s="62" t="n">
        <f aca="false">D30/4</f>
        <v>250</v>
      </c>
      <c r="E31" s="62" t="n">
        <f aca="false">E30/4</f>
        <v>250</v>
      </c>
      <c r="F31" s="62" t="n">
        <f aca="false">F30/4</f>
        <v>250</v>
      </c>
      <c r="G31" s="62" t="n">
        <f aca="false">G30/4</f>
        <v>250</v>
      </c>
      <c r="H31" s="62" t="n">
        <f aca="false">H30/4</f>
        <v>250</v>
      </c>
      <c r="I31" s="62" t="n">
        <f aca="false">I30/4</f>
        <v>250</v>
      </c>
      <c r="J31" s="62" t="n">
        <f aca="false">J30/4</f>
        <v>250</v>
      </c>
      <c r="K31" s="62" t="n">
        <f aca="false">K30/4</f>
        <v>250</v>
      </c>
      <c r="L31" s="62" t="n">
        <f aca="false">L30/4</f>
        <v>250</v>
      </c>
      <c r="M31" s="17" t="s">
        <v>91</v>
      </c>
      <c r="N31" s="24" t="s">
        <v>97</v>
      </c>
    </row>
    <row r="32" customFormat="false" ht="15.75" hidden="false" customHeight="false" outlineLevel="0" collapsed="false">
      <c r="A32" s="17" t="s">
        <v>87</v>
      </c>
      <c r="B32" s="17" t="s">
        <v>91</v>
      </c>
      <c r="C32" s="62" t="n">
        <f aca="false">C31/4</f>
        <v>62.5</v>
      </c>
      <c r="D32" s="62" t="n">
        <f aca="false">D31/4</f>
        <v>62.5</v>
      </c>
      <c r="E32" s="62" t="n">
        <f aca="false">E31/4</f>
        <v>62.5</v>
      </c>
      <c r="F32" s="62" t="n">
        <f aca="false">F31/4</f>
        <v>62.5</v>
      </c>
      <c r="G32" s="62" t="n">
        <f aca="false">G31/4</f>
        <v>62.5</v>
      </c>
      <c r="H32" s="62" t="n">
        <f aca="false">H31/4</f>
        <v>62.5</v>
      </c>
      <c r="I32" s="62" t="n">
        <f aca="false">I31/4</f>
        <v>62.5</v>
      </c>
      <c r="J32" s="62" t="n">
        <f aca="false">J31/4</f>
        <v>62.5</v>
      </c>
      <c r="K32" s="62" t="n">
        <f aca="false">K31/4</f>
        <v>62.5</v>
      </c>
      <c r="L32" s="62" t="n">
        <f aca="false">L31/4</f>
        <v>62.5</v>
      </c>
      <c r="M32" s="17" t="s">
        <v>91</v>
      </c>
      <c r="N32" s="24"/>
    </row>
    <row r="33" customFormat="false" ht="15.75" hidden="false" customHeight="false" outlineLevel="0" collapsed="false">
      <c r="A33" s="17" t="s">
        <v>88</v>
      </c>
      <c r="B33" s="17" t="s">
        <v>91</v>
      </c>
      <c r="C33" s="62" t="n">
        <f aca="false">C32/4</f>
        <v>15.625</v>
      </c>
      <c r="D33" s="62" t="n">
        <f aca="false">D32/4</f>
        <v>15.625</v>
      </c>
      <c r="E33" s="62" t="n">
        <f aca="false">E32/4</f>
        <v>15.625</v>
      </c>
      <c r="F33" s="62" t="n">
        <f aca="false">F32/4</f>
        <v>15.625</v>
      </c>
      <c r="G33" s="62" t="n">
        <f aca="false">G32/4</f>
        <v>15.625</v>
      </c>
      <c r="H33" s="62" t="n">
        <f aca="false">H32/4</f>
        <v>15.625</v>
      </c>
      <c r="I33" s="62" t="n">
        <f aca="false">I32/4</f>
        <v>15.625</v>
      </c>
      <c r="J33" s="62" t="n">
        <f aca="false">J32/4</f>
        <v>15.625</v>
      </c>
      <c r="K33" s="62" t="n">
        <f aca="false">K32/4</f>
        <v>15.625</v>
      </c>
      <c r="L33" s="62" t="n">
        <f aca="false">L32/4</f>
        <v>15.625</v>
      </c>
      <c r="M33" s="17" t="s">
        <v>91</v>
      </c>
      <c r="N33" s="1"/>
    </row>
    <row r="34" customFormat="false" ht="15.75" hidden="false" customHeight="false" outlineLevel="0" collapsed="false">
      <c r="A34" s="17" t="s">
        <v>89</v>
      </c>
      <c r="B34" s="17" t="s">
        <v>91</v>
      </c>
      <c r="C34" s="62" t="n">
        <f aca="false">C33/4</f>
        <v>3.90625</v>
      </c>
      <c r="D34" s="62" t="n">
        <f aca="false">D33/4</f>
        <v>3.90625</v>
      </c>
      <c r="E34" s="62" t="n">
        <f aca="false">E33/4</f>
        <v>3.90625</v>
      </c>
      <c r="F34" s="62" t="n">
        <f aca="false">F33/4</f>
        <v>3.90625</v>
      </c>
      <c r="G34" s="62" t="n">
        <f aca="false">G33/4</f>
        <v>3.90625</v>
      </c>
      <c r="H34" s="62" t="n">
        <f aca="false">H33/4</f>
        <v>3.90625</v>
      </c>
      <c r="I34" s="62" t="n">
        <f aca="false">I33/4</f>
        <v>3.90625</v>
      </c>
      <c r="J34" s="62" t="n">
        <f aca="false">J33/4</f>
        <v>3.90625</v>
      </c>
      <c r="K34" s="62" t="n">
        <f aca="false">K33/4</f>
        <v>3.90625</v>
      </c>
      <c r="L34" s="62" t="n">
        <f aca="false">L33/4</f>
        <v>3.90625</v>
      </c>
      <c r="M34" s="17" t="s">
        <v>91</v>
      </c>
      <c r="N34" s="1"/>
    </row>
    <row r="35" customFormat="false" ht="15.75" hidden="false" customHeight="false" outlineLevel="0" collapsed="false">
      <c r="A35" s="75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"/>
    </row>
    <row r="36" customFormat="false" ht="15.75" hidden="false" customHeight="false" outlineLevel="0" collapsed="false">
      <c r="A36" s="75" t="s">
        <v>99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"/>
    </row>
    <row r="37" customFormat="false" ht="15.75" hidden="false" customHeight="false" outlineLevel="0" collapsed="false">
      <c r="A37" s="17" t="s">
        <v>100</v>
      </c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1"/>
    </row>
    <row r="38" customFormat="false" ht="15.75" hidden="false" customHeight="false" outlineLevel="0" collapsed="false">
      <c r="A38" s="17" t="s">
        <v>101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1"/>
    </row>
    <row r="39" customFormat="false" ht="15.75" hidden="false" customHeight="false" outlineLevel="0" collapsed="false">
      <c r="A39" s="17"/>
      <c r="B39" s="56" t="n">
        <v>1</v>
      </c>
      <c r="C39" s="56" t="n">
        <v>2</v>
      </c>
      <c r="D39" s="56" t="n">
        <v>3</v>
      </c>
      <c r="E39" s="56" t="n">
        <v>4</v>
      </c>
      <c r="F39" s="56" t="n">
        <v>5</v>
      </c>
      <c r="G39" s="56" t="n">
        <v>6</v>
      </c>
      <c r="H39" s="56" t="n">
        <v>7</v>
      </c>
      <c r="I39" s="56" t="n">
        <v>8</v>
      </c>
      <c r="J39" s="56" t="n">
        <v>9</v>
      </c>
      <c r="K39" s="56" t="n">
        <v>10</v>
      </c>
      <c r="L39" s="56" t="n">
        <v>11</v>
      </c>
      <c r="M39" s="56" t="n">
        <v>12</v>
      </c>
      <c r="N39" s="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</row>
    <row r="40" customFormat="false" ht="15.75" hidden="false" customHeight="false" outlineLevel="0" collapsed="false">
      <c r="A40" s="17" t="s">
        <v>78</v>
      </c>
      <c r="B40" s="56" t="s">
        <v>102</v>
      </c>
      <c r="C40" s="56" t="s">
        <v>102</v>
      </c>
      <c r="D40" s="56" t="s">
        <v>102</v>
      </c>
      <c r="E40" s="56" t="s">
        <v>102</v>
      </c>
      <c r="F40" s="56" t="s">
        <v>102</v>
      </c>
      <c r="G40" s="56" t="s">
        <v>102</v>
      </c>
      <c r="H40" s="56" t="s">
        <v>102</v>
      </c>
      <c r="I40" s="56" t="s">
        <v>102</v>
      </c>
      <c r="J40" s="56" t="s">
        <v>102</v>
      </c>
      <c r="K40" s="56" t="s">
        <v>102</v>
      </c>
      <c r="L40" s="56" t="s">
        <v>102</v>
      </c>
      <c r="M40" s="56" t="s">
        <v>102</v>
      </c>
      <c r="N40" s="24" t="s">
        <v>93</v>
      </c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</row>
    <row r="41" customFormat="false" ht="15.75" hidden="false" customHeight="false" outlineLevel="0" collapsed="false">
      <c r="A41" s="17" t="s">
        <v>83</v>
      </c>
      <c r="B41" s="56" t="s">
        <v>102</v>
      </c>
      <c r="C41" s="56" t="s">
        <v>102</v>
      </c>
      <c r="D41" s="56" t="s">
        <v>102</v>
      </c>
      <c r="E41" s="56" t="s">
        <v>102</v>
      </c>
      <c r="F41" s="56" t="s">
        <v>102</v>
      </c>
      <c r="G41" s="56" t="s">
        <v>102</v>
      </c>
      <c r="H41" s="56" t="s">
        <v>102</v>
      </c>
      <c r="I41" s="56" t="s">
        <v>102</v>
      </c>
      <c r="J41" s="56" t="s">
        <v>102</v>
      </c>
      <c r="K41" s="56" t="s">
        <v>102</v>
      </c>
      <c r="L41" s="56" t="s">
        <v>102</v>
      </c>
      <c r="M41" s="56" t="s">
        <v>102</v>
      </c>
      <c r="N41" s="24" t="s">
        <v>94</v>
      </c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</row>
    <row r="42" customFormat="false" ht="15.75" hidden="false" customHeight="false" outlineLevel="0" collapsed="false">
      <c r="A42" s="17" t="s">
        <v>84</v>
      </c>
      <c r="B42" s="56" t="s">
        <v>102</v>
      </c>
      <c r="C42" s="56" t="s">
        <v>102</v>
      </c>
      <c r="D42" s="56" t="s">
        <v>102</v>
      </c>
      <c r="E42" s="56" t="s">
        <v>102</v>
      </c>
      <c r="F42" s="56" t="s">
        <v>102</v>
      </c>
      <c r="G42" s="56" t="s">
        <v>102</v>
      </c>
      <c r="H42" s="56" t="s">
        <v>102</v>
      </c>
      <c r="I42" s="56" t="s">
        <v>102</v>
      </c>
      <c r="J42" s="56" t="s">
        <v>102</v>
      </c>
      <c r="K42" s="56" t="s">
        <v>102</v>
      </c>
      <c r="L42" s="56" t="s">
        <v>102</v>
      </c>
      <c r="M42" s="56" t="s">
        <v>102</v>
      </c>
      <c r="N42" s="24" t="s">
        <v>95</v>
      </c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</row>
    <row r="43" customFormat="false" ht="15.75" hidden="false" customHeight="false" outlineLevel="0" collapsed="false">
      <c r="A43" s="17" t="s">
        <v>85</v>
      </c>
      <c r="B43" s="56" t="s">
        <v>102</v>
      </c>
      <c r="C43" s="56" t="s">
        <v>102</v>
      </c>
      <c r="D43" s="56" t="s">
        <v>102</v>
      </c>
      <c r="E43" s="56" t="s">
        <v>102</v>
      </c>
      <c r="F43" s="56" t="s">
        <v>102</v>
      </c>
      <c r="G43" s="56" t="s">
        <v>102</v>
      </c>
      <c r="H43" s="56" t="s">
        <v>102</v>
      </c>
      <c r="I43" s="56" t="s">
        <v>102</v>
      </c>
      <c r="J43" s="56" t="s">
        <v>102</v>
      </c>
      <c r="K43" s="56" t="s">
        <v>102</v>
      </c>
      <c r="L43" s="56" t="s">
        <v>102</v>
      </c>
      <c r="M43" s="56" t="s">
        <v>102</v>
      </c>
      <c r="N43" s="24" t="s">
        <v>96</v>
      </c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</row>
    <row r="44" customFormat="false" ht="15.75" hidden="false" customHeight="false" outlineLevel="0" collapsed="false">
      <c r="A44" s="17" t="s">
        <v>86</v>
      </c>
      <c r="B44" s="56" t="s">
        <v>102</v>
      </c>
      <c r="C44" s="56" t="s">
        <v>102</v>
      </c>
      <c r="D44" s="56" t="s">
        <v>102</v>
      </c>
      <c r="E44" s="56" t="s">
        <v>102</v>
      </c>
      <c r="F44" s="56" t="s">
        <v>102</v>
      </c>
      <c r="G44" s="56" t="s">
        <v>102</v>
      </c>
      <c r="H44" s="56" t="s">
        <v>102</v>
      </c>
      <c r="I44" s="56" t="s">
        <v>102</v>
      </c>
      <c r="J44" s="56" t="s">
        <v>102</v>
      </c>
      <c r="K44" s="56" t="s">
        <v>102</v>
      </c>
      <c r="L44" s="56" t="s">
        <v>102</v>
      </c>
      <c r="M44" s="56" t="s">
        <v>102</v>
      </c>
      <c r="N44" s="24" t="s">
        <v>97</v>
      </c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</row>
    <row r="45" customFormat="false" ht="15.75" hidden="false" customHeight="false" outlineLevel="0" collapsed="false">
      <c r="A45" s="17" t="s">
        <v>87</v>
      </c>
      <c r="B45" s="56" t="s">
        <v>102</v>
      </c>
      <c r="C45" s="56" t="s">
        <v>102</v>
      </c>
      <c r="D45" s="56" t="s">
        <v>102</v>
      </c>
      <c r="E45" s="56" t="s">
        <v>102</v>
      </c>
      <c r="F45" s="56" t="s">
        <v>102</v>
      </c>
      <c r="G45" s="56" t="s">
        <v>102</v>
      </c>
      <c r="H45" s="56" t="s">
        <v>102</v>
      </c>
      <c r="I45" s="56" t="s">
        <v>102</v>
      </c>
      <c r="J45" s="56" t="s">
        <v>102</v>
      </c>
      <c r="K45" s="56" t="s">
        <v>102</v>
      </c>
      <c r="L45" s="56" t="s">
        <v>102</v>
      </c>
      <c r="M45" s="56" t="s">
        <v>102</v>
      </c>
      <c r="N45" s="24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</row>
    <row r="46" customFormat="false" ht="15.75" hidden="false" customHeight="false" outlineLevel="0" collapsed="false">
      <c r="A46" s="17" t="s">
        <v>88</v>
      </c>
      <c r="B46" s="56" t="s">
        <v>102</v>
      </c>
      <c r="C46" s="56" t="s">
        <v>102</v>
      </c>
      <c r="D46" s="56" t="s">
        <v>102</v>
      </c>
      <c r="E46" s="56" t="s">
        <v>102</v>
      </c>
      <c r="F46" s="56" t="s">
        <v>102</v>
      </c>
      <c r="G46" s="56" t="s">
        <v>102</v>
      </c>
      <c r="H46" s="56" t="s">
        <v>102</v>
      </c>
      <c r="I46" s="56" t="s">
        <v>102</v>
      </c>
      <c r="J46" s="56" t="s">
        <v>102</v>
      </c>
      <c r="K46" s="56" t="s">
        <v>102</v>
      </c>
      <c r="L46" s="56" t="s">
        <v>102</v>
      </c>
      <c r="M46" s="56" t="s">
        <v>102</v>
      </c>
      <c r="N46" s="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</row>
    <row r="47" customFormat="false" ht="15.75" hidden="false" customHeight="false" outlineLevel="0" collapsed="false">
      <c r="A47" s="17" t="s">
        <v>89</v>
      </c>
      <c r="B47" s="56" t="s">
        <v>102</v>
      </c>
      <c r="C47" s="56" t="s">
        <v>102</v>
      </c>
      <c r="D47" s="56" t="s">
        <v>102</v>
      </c>
      <c r="E47" s="56" t="s">
        <v>102</v>
      </c>
      <c r="F47" s="56" t="s">
        <v>102</v>
      </c>
      <c r="G47" s="56" t="s">
        <v>102</v>
      </c>
      <c r="H47" s="56" t="s">
        <v>102</v>
      </c>
      <c r="I47" s="56" t="s">
        <v>102</v>
      </c>
      <c r="J47" s="56" t="s">
        <v>102</v>
      </c>
      <c r="K47" s="56" t="s">
        <v>102</v>
      </c>
      <c r="L47" s="56" t="s">
        <v>102</v>
      </c>
      <c r="M47" s="56" t="s">
        <v>102</v>
      </c>
      <c r="N47" s="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</row>
    <row r="48" customFormat="false" ht="15.75" hidden="false" customHeight="false" outlineLevel="0" collapsed="false">
      <c r="A48" s="16"/>
      <c r="B48" s="76"/>
      <c r="C48" s="77"/>
      <c r="D48" s="76"/>
      <c r="E48" s="76"/>
      <c r="F48" s="76"/>
      <c r="G48" s="77"/>
      <c r="H48" s="76"/>
      <c r="I48" s="76"/>
      <c r="J48" s="76"/>
      <c r="K48" s="77"/>
      <c r="L48" s="76"/>
      <c r="M48" s="76"/>
      <c r="N48" s="16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</row>
    <row r="49" customFormat="false" ht="15.75" hidden="false" customHeight="false" outlineLevel="0" collapsed="false">
      <c r="A49" s="4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4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</row>
    <row r="54" customFormat="false" ht="15.75" hidden="false" customHeight="false" outlineLevel="0" collapsed="false">
      <c r="C54" s="1"/>
    </row>
    <row r="55" customFormat="false" ht="15.75" hidden="false" customHeight="false" outlineLevel="0" collapsed="false">
      <c r="C55" s="78"/>
    </row>
    <row r="56" customFormat="false" ht="15.75" hidden="false" customHeight="false" outlineLevel="0" collapsed="false">
      <c r="C56" s="78"/>
    </row>
    <row r="57" customFormat="false" ht="15.75" hidden="false" customHeight="false" outlineLevel="0" collapsed="false">
      <c r="C57" s="78"/>
    </row>
    <row r="58" customFormat="false" ht="15.75" hidden="false" customHeight="false" outlineLevel="0" collapsed="false">
      <c r="C58" s="79"/>
    </row>
    <row r="59" customFormat="false" ht="15.75" hidden="false" customHeight="false" outlineLevel="0" collapsed="false">
      <c r="C59" s="80"/>
    </row>
    <row r="60" customFormat="false" ht="15.75" hidden="false" customHeight="false" outlineLevel="0" collapsed="false">
      <c r="C60" s="80"/>
    </row>
    <row r="61" customFormat="false" ht="15.75" hidden="false" customHeight="false" outlineLevel="0" collapsed="false">
      <c r="C61" s="80"/>
    </row>
    <row r="62" customFormat="false" ht="15.75" hidden="false" customHeight="false" outlineLevel="0" collapsed="false">
      <c r="C62" s="80"/>
    </row>
    <row r="63" customFormat="false" ht="15.75" hidden="false" customHeight="false" outlineLevel="0" collapsed="false">
      <c r="C63" s="78"/>
    </row>
    <row r="64" customFormat="false" ht="15.75" hidden="false" customHeight="false" outlineLevel="0" collapsed="false">
      <c r="C64" s="7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1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5.5255102040816"/>
    <col collapsed="false" hidden="false" max="8" min="3" style="0" width="14.1734693877551"/>
    <col collapsed="false" hidden="false" max="9" min="9" style="0" width="16.3316326530612"/>
    <col collapsed="false" hidden="false" max="11" min="10" style="0" width="16.469387755102"/>
    <col collapsed="false" hidden="false" max="12" min="12" style="0" width="15.1173469387755"/>
    <col collapsed="false" hidden="false" max="13" min="13" style="0" width="15.6581632653061"/>
    <col collapsed="false" hidden="false" max="1025" min="14" style="0" width="14.1734693877551"/>
  </cols>
  <sheetData>
    <row r="1" customFormat="false" ht="18.75" hidden="false" customHeight="true" outlineLevel="0" collapsed="false">
      <c r="A1" s="72" t="s">
        <v>205</v>
      </c>
      <c r="B1" s="72"/>
      <c r="C1" s="72"/>
      <c r="D1" s="73" t="s">
        <v>206</v>
      </c>
      <c r="E1" s="73"/>
      <c r="F1" s="1"/>
      <c r="G1" s="1"/>
      <c r="H1" s="1"/>
      <c r="I1" s="1"/>
      <c r="J1" s="1"/>
      <c r="K1" s="1"/>
      <c r="L1" s="1"/>
      <c r="M1" s="1"/>
      <c r="N1" s="1"/>
    </row>
    <row r="2" customFormat="false" ht="18.75" hidden="false" customHeight="true" outlineLevel="0" collapsed="false">
      <c r="A2" s="81" t="n">
        <v>1</v>
      </c>
      <c r="B2" s="81" t="n">
        <v>2</v>
      </c>
      <c r="C2" s="7"/>
      <c r="D2" s="82" t="s">
        <v>10</v>
      </c>
      <c r="E2" s="82" t="s">
        <v>11</v>
      </c>
      <c r="F2" s="1"/>
      <c r="G2" s="1"/>
      <c r="H2" s="1"/>
      <c r="I2" s="1"/>
      <c r="J2" s="1"/>
      <c r="K2" s="1"/>
      <c r="L2" s="1"/>
      <c r="M2" s="1"/>
      <c r="N2" s="1"/>
    </row>
    <row r="3" customFormat="false" ht="18.75" hidden="false" customHeight="true" outlineLevel="0" collapsed="false">
      <c r="A3" s="81" t="n">
        <v>3</v>
      </c>
      <c r="B3" s="81" t="n">
        <v>4</v>
      </c>
      <c r="C3" s="7"/>
      <c r="D3" s="82" t="s">
        <v>12</v>
      </c>
      <c r="E3" s="83" t="n">
        <v>1411</v>
      </c>
      <c r="F3" s="1"/>
      <c r="G3" s="1"/>
      <c r="H3" s="1"/>
      <c r="I3" s="1"/>
      <c r="J3" s="1"/>
      <c r="K3" s="1"/>
      <c r="L3" s="1"/>
      <c r="M3" s="1"/>
      <c r="N3" s="1"/>
    </row>
    <row r="4" customFormat="false" ht="15.75" hidden="false" customHeight="false" outlineLevel="0" collapsed="false">
      <c r="A4" s="3"/>
      <c r="B4" s="1"/>
      <c r="C4" s="1"/>
      <c r="D4" s="1"/>
      <c r="E4" s="1"/>
      <c r="F4" s="1"/>
      <c r="G4" s="1"/>
      <c r="H4" s="4"/>
      <c r="I4" s="1"/>
      <c r="J4" s="1"/>
      <c r="K4" s="1"/>
      <c r="L4" s="1"/>
      <c r="M4" s="1"/>
      <c r="N4" s="1"/>
    </row>
    <row r="5" customFormat="false" ht="15.75" hidden="false" customHeight="false" outlineLevel="0" collapsed="false">
      <c r="A5" s="84" t="n">
        <v>1341</v>
      </c>
      <c r="B5" s="85" t="n">
        <v>1</v>
      </c>
      <c r="C5" s="85" t="n">
        <v>2</v>
      </c>
      <c r="D5" s="85" t="n">
        <v>3</v>
      </c>
      <c r="E5" s="85" t="n">
        <v>4</v>
      </c>
      <c r="F5" s="85" t="n">
        <v>5</v>
      </c>
      <c r="G5" s="85" t="n">
        <v>6</v>
      </c>
      <c r="H5" s="85" t="n">
        <v>7</v>
      </c>
      <c r="I5" s="85" t="n">
        <v>8</v>
      </c>
      <c r="J5" s="85" t="n">
        <v>9</v>
      </c>
      <c r="K5" s="85" t="n">
        <v>10</v>
      </c>
      <c r="L5" s="85" t="n">
        <v>11</v>
      </c>
      <c r="M5" s="85" t="n">
        <v>12</v>
      </c>
      <c r="N5" s="17"/>
    </row>
    <row r="6" customFormat="false" ht="15.75" hidden="false" customHeight="false" outlineLevel="0" collapsed="false">
      <c r="A6" s="85" t="s">
        <v>78</v>
      </c>
      <c r="B6" s="86" t="s">
        <v>207</v>
      </c>
      <c r="C6" s="87" t="s">
        <v>208</v>
      </c>
      <c r="D6" s="86" t="s">
        <v>209</v>
      </c>
      <c r="E6" s="87" t="s">
        <v>210</v>
      </c>
      <c r="F6" s="86" t="s">
        <v>211</v>
      </c>
      <c r="G6" s="87" t="s">
        <v>212</v>
      </c>
      <c r="H6" s="86" t="s">
        <v>213</v>
      </c>
      <c r="I6" s="87" t="s">
        <v>214</v>
      </c>
      <c r="J6" s="86" t="s">
        <v>215</v>
      </c>
      <c r="K6" s="87" t="s">
        <v>216</v>
      </c>
      <c r="L6" s="86" t="s">
        <v>217</v>
      </c>
      <c r="M6" s="87" t="s">
        <v>218</v>
      </c>
      <c r="N6" s="85" t="s">
        <v>78</v>
      </c>
    </row>
    <row r="7" customFormat="false" ht="15.75" hidden="false" customHeight="false" outlineLevel="0" collapsed="false">
      <c r="A7" s="85" t="s">
        <v>83</v>
      </c>
      <c r="B7" s="86" t="s">
        <v>219</v>
      </c>
      <c r="C7" s="87" t="s">
        <v>220</v>
      </c>
      <c r="D7" s="86" t="s">
        <v>221</v>
      </c>
      <c r="E7" s="87" t="s">
        <v>222</v>
      </c>
      <c r="F7" s="86" t="s">
        <v>223</v>
      </c>
      <c r="G7" s="87" t="s">
        <v>224</v>
      </c>
      <c r="H7" s="86" t="s">
        <v>225</v>
      </c>
      <c r="I7" s="87" t="s">
        <v>226</v>
      </c>
      <c r="J7" s="86" t="s">
        <v>227</v>
      </c>
      <c r="K7" s="87" t="s">
        <v>228</v>
      </c>
      <c r="L7" s="86" t="s">
        <v>229</v>
      </c>
      <c r="M7" s="87" t="s">
        <v>230</v>
      </c>
      <c r="N7" s="85" t="s">
        <v>83</v>
      </c>
    </row>
    <row r="8" customFormat="false" ht="15.75" hidden="false" customHeight="false" outlineLevel="0" collapsed="false">
      <c r="A8" s="85" t="s">
        <v>84</v>
      </c>
      <c r="B8" s="86" t="s">
        <v>231</v>
      </c>
      <c r="C8" s="87" t="s">
        <v>232</v>
      </c>
      <c r="D8" s="86" t="s">
        <v>233</v>
      </c>
      <c r="E8" s="87" t="s">
        <v>234</v>
      </c>
      <c r="F8" s="86" t="s">
        <v>235</v>
      </c>
      <c r="G8" s="87" t="s">
        <v>236</v>
      </c>
      <c r="H8" s="86" t="s">
        <v>237</v>
      </c>
      <c r="I8" s="87" t="s">
        <v>238</v>
      </c>
      <c r="J8" s="86" t="s">
        <v>239</v>
      </c>
      <c r="K8" s="87" t="s">
        <v>240</v>
      </c>
      <c r="L8" s="86" t="s">
        <v>241</v>
      </c>
      <c r="M8" s="87" t="s">
        <v>242</v>
      </c>
      <c r="N8" s="85" t="s">
        <v>84</v>
      </c>
    </row>
    <row r="9" customFormat="false" ht="15.75" hidden="false" customHeight="false" outlineLevel="0" collapsed="false">
      <c r="A9" s="85" t="s">
        <v>85</v>
      </c>
      <c r="B9" s="86" t="s">
        <v>243</v>
      </c>
      <c r="C9" s="87" t="s">
        <v>244</v>
      </c>
      <c r="D9" s="86" t="s">
        <v>245</v>
      </c>
      <c r="E9" s="87" t="s">
        <v>246</v>
      </c>
      <c r="F9" s="86" t="s">
        <v>247</v>
      </c>
      <c r="G9" s="87" t="s">
        <v>248</v>
      </c>
      <c r="H9" s="86" t="s">
        <v>249</v>
      </c>
      <c r="I9" s="87" t="s">
        <v>250</v>
      </c>
      <c r="J9" s="40"/>
      <c r="K9" s="87" t="s">
        <v>251</v>
      </c>
      <c r="L9" s="86" t="s">
        <v>252</v>
      </c>
      <c r="M9" s="87" t="s">
        <v>253</v>
      </c>
      <c r="N9" s="85" t="s">
        <v>85</v>
      </c>
    </row>
    <row r="10" customFormat="false" ht="15.75" hidden="false" customHeight="false" outlineLevel="0" collapsed="false">
      <c r="A10" s="85" t="s">
        <v>86</v>
      </c>
      <c r="B10" s="86" t="s">
        <v>254</v>
      </c>
      <c r="C10" s="87" t="s">
        <v>255</v>
      </c>
      <c r="D10" s="86" t="s">
        <v>256</v>
      </c>
      <c r="E10" s="87" t="s">
        <v>257</v>
      </c>
      <c r="F10" s="86" t="s">
        <v>258</v>
      </c>
      <c r="G10" s="87" t="s">
        <v>259</v>
      </c>
      <c r="H10" s="86" t="s">
        <v>260</v>
      </c>
      <c r="I10" s="87" t="s">
        <v>261</v>
      </c>
      <c r="J10" s="86" t="s">
        <v>262</v>
      </c>
      <c r="K10" s="87" t="s">
        <v>263</v>
      </c>
      <c r="L10" s="86" t="s">
        <v>264</v>
      </c>
      <c r="M10" s="87" t="s">
        <v>265</v>
      </c>
      <c r="N10" s="85" t="s">
        <v>86</v>
      </c>
    </row>
    <row r="11" customFormat="false" ht="15.75" hidden="false" customHeight="false" outlineLevel="0" collapsed="false">
      <c r="A11" s="85" t="s">
        <v>87</v>
      </c>
      <c r="B11" s="86" t="s">
        <v>266</v>
      </c>
      <c r="C11" s="87" t="s">
        <v>267</v>
      </c>
      <c r="D11" s="86" t="s">
        <v>268</v>
      </c>
      <c r="E11" s="87" t="s">
        <v>269</v>
      </c>
      <c r="F11" s="86" t="s">
        <v>270</v>
      </c>
      <c r="G11" s="87" t="s">
        <v>271</v>
      </c>
      <c r="H11" s="86" t="s">
        <v>272</v>
      </c>
      <c r="I11" s="87" t="s">
        <v>273</v>
      </c>
      <c r="J11" s="86" t="s">
        <v>274</v>
      </c>
      <c r="K11" s="87" t="s">
        <v>275</v>
      </c>
      <c r="L11" s="86" t="s">
        <v>276</v>
      </c>
      <c r="M11" s="87" t="s">
        <v>277</v>
      </c>
      <c r="N11" s="85" t="s">
        <v>87</v>
      </c>
    </row>
    <row r="12" customFormat="false" ht="15.75" hidden="false" customHeight="false" outlineLevel="0" collapsed="false">
      <c r="A12" s="85" t="s">
        <v>88</v>
      </c>
      <c r="B12" s="86" t="s">
        <v>278</v>
      </c>
      <c r="C12" s="87" t="s">
        <v>279</v>
      </c>
      <c r="D12" s="86" t="s">
        <v>280</v>
      </c>
      <c r="E12" s="87" t="s">
        <v>281</v>
      </c>
      <c r="F12" s="86" t="s">
        <v>282</v>
      </c>
      <c r="G12" s="87" t="s">
        <v>283</v>
      </c>
      <c r="H12" s="86" t="s">
        <v>284</v>
      </c>
      <c r="I12" s="87" t="s">
        <v>285</v>
      </c>
      <c r="J12" s="86" t="s">
        <v>286</v>
      </c>
      <c r="K12" s="87" t="s">
        <v>287</v>
      </c>
      <c r="L12" s="86" t="s">
        <v>288</v>
      </c>
      <c r="M12" s="87" t="s">
        <v>289</v>
      </c>
      <c r="N12" s="85" t="s">
        <v>88</v>
      </c>
    </row>
    <row r="13" customFormat="false" ht="15.75" hidden="false" customHeight="false" outlineLevel="0" collapsed="false">
      <c r="A13" s="85" t="s">
        <v>89</v>
      </c>
      <c r="B13" s="86" t="s">
        <v>290</v>
      </c>
      <c r="C13" s="87" t="s">
        <v>291</v>
      </c>
      <c r="D13" s="86" t="s">
        <v>292</v>
      </c>
      <c r="E13" s="87" t="s">
        <v>293</v>
      </c>
      <c r="F13" s="86" t="s">
        <v>294</v>
      </c>
      <c r="G13" s="87" t="s">
        <v>295</v>
      </c>
      <c r="H13" s="86" t="s">
        <v>296</v>
      </c>
      <c r="I13" s="87" t="s">
        <v>297</v>
      </c>
      <c r="J13" s="86" t="s">
        <v>298</v>
      </c>
      <c r="K13" s="87" t="s">
        <v>299</v>
      </c>
      <c r="L13" s="86" t="s">
        <v>300</v>
      </c>
      <c r="M13" s="88" t="s">
        <v>301</v>
      </c>
      <c r="N13" s="85" t="s">
        <v>89</v>
      </c>
    </row>
    <row r="14" customFormat="false" ht="15.75" hidden="false" customHeight="false" outlineLevel="0" collapsed="false">
      <c r="A14" s="17"/>
      <c r="B14" s="85" t="n">
        <v>1</v>
      </c>
      <c r="C14" s="85" t="n">
        <v>2</v>
      </c>
      <c r="D14" s="85" t="n">
        <v>3</v>
      </c>
      <c r="E14" s="85" t="n">
        <v>4</v>
      </c>
      <c r="F14" s="85" t="n">
        <v>5</v>
      </c>
      <c r="G14" s="85" t="n">
        <v>6</v>
      </c>
      <c r="H14" s="85" t="n">
        <v>7</v>
      </c>
      <c r="I14" s="85" t="n">
        <v>8</v>
      </c>
      <c r="J14" s="85" t="n">
        <v>9</v>
      </c>
      <c r="K14" s="85" t="n">
        <v>10</v>
      </c>
      <c r="L14" s="85" t="n">
        <v>11</v>
      </c>
      <c r="M14" s="85" t="n">
        <v>12</v>
      </c>
      <c r="N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5.75" hidden="false" customHeight="false" outlineLevel="0" collapsed="false">
      <c r="A16" s="89" t="n">
        <v>1381</v>
      </c>
      <c r="B16" s="90" t="n">
        <v>1</v>
      </c>
      <c r="C16" s="90" t="n">
        <v>2</v>
      </c>
      <c r="D16" s="90" t="n">
        <v>3</v>
      </c>
      <c r="E16" s="90" t="n">
        <v>4</v>
      </c>
      <c r="F16" s="90" t="n">
        <v>5</v>
      </c>
      <c r="G16" s="90" t="n">
        <v>6</v>
      </c>
      <c r="H16" s="90" t="n">
        <v>7</v>
      </c>
      <c r="I16" s="90" t="n">
        <v>8</v>
      </c>
      <c r="J16" s="90" t="n">
        <v>9</v>
      </c>
      <c r="K16" s="90" t="n">
        <v>10</v>
      </c>
      <c r="L16" s="90" t="n">
        <v>11</v>
      </c>
      <c r="M16" s="90" t="n">
        <v>12</v>
      </c>
      <c r="N16" s="17"/>
    </row>
    <row r="17" customFormat="false" ht="15.75" hidden="false" customHeight="false" outlineLevel="0" collapsed="false">
      <c r="A17" s="90" t="s">
        <v>78</v>
      </c>
      <c r="B17" s="86" t="s">
        <v>207</v>
      </c>
      <c r="C17" s="87" t="s">
        <v>302</v>
      </c>
      <c r="D17" s="86" t="s">
        <v>303</v>
      </c>
      <c r="E17" s="87" t="s">
        <v>304</v>
      </c>
      <c r="F17" s="86" t="s">
        <v>305</v>
      </c>
      <c r="G17" s="87" t="s">
        <v>306</v>
      </c>
      <c r="H17" s="86" t="s">
        <v>307</v>
      </c>
      <c r="I17" s="87" t="s">
        <v>308</v>
      </c>
      <c r="J17" s="86" t="s">
        <v>309</v>
      </c>
      <c r="K17" s="87" t="s">
        <v>310</v>
      </c>
      <c r="L17" s="86" t="s">
        <v>311</v>
      </c>
      <c r="M17" s="87" t="s">
        <v>312</v>
      </c>
      <c r="N17" s="90" t="s">
        <v>78</v>
      </c>
    </row>
    <row r="18" customFormat="false" ht="15.75" hidden="false" customHeight="false" outlineLevel="0" collapsed="false">
      <c r="A18" s="90" t="s">
        <v>83</v>
      </c>
      <c r="B18" s="86" t="s">
        <v>313</v>
      </c>
      <c r="C18" s="87" t="s">
        <v>314</v>
      </c>
      <c r="D18" s="86" t="s">
        <v>315</v>
      </c>
      <c r="E18" s="87" t="s">
        <v>316</v>
      </c>
      <c r="F18" s="86" t="s">
        <v>317</v>
      </c>
      <c r="G18" s="87" t="s">
        <v>318</v>
      </c>
      <c r="H18" s="86" t="s">
        <v>319</v>
      </c>
      <c r="I18" s="87" t="s">
        <v>320</v>
      </c>
      <c r="J18" s="86" t="s">
        <v>321</v>
      </c>
      <c r="K18" s="87" t="s">
        <v>322</v>
      </c>
      <c r="L18" s="86" t="s">
        <v>323</v>
      </c>
      <c r="M18" s="87" t="s">
        <v>324</v>
      </c>
      <c r="N18" s="90" t="s">
        <v>83</v>
      </c>
    </row>
    <row r="19" customFormat="false" ht="15.75" hidden="false" customHeight="false" outlineLevel="0" collapsed="false">
      <c r="A19" s="90" t="s">
        <v>84</v>
      </c>
      <c r="B19" s="86" t="s">
        <v>325</v>
      </c>
      <c r="C19" s="87" t="s">
        <v>326</v>
      </c>
      <c r="D19" s="86" t="s">
        <v>327</v>
      </c>
      <c r="E19" s="87" t="s">
        <v>328</v>
      </c>
      <c r="F19" s="86" t="s">
        <v>329</v>
      </c>
      <c r="G19" s="87" t="s">
        <v>330</v>
      </c>
      <c r="H19" s="86" t="s">
        <v>331</v>
      </c>
      <c r="I19" s="87" t="s">
        <v>332</v>
      </c>
      <c r="J19" s="86" t="s">
        <v>333</v>
      </c>
      <c r="K19" s="87" t="s">
        <v>334</v>
      </c>
      <c r="L19" s="86" t="s">
        <v>335</v>
      </c>
      <c r="M19" s="87" t="s">
        <v>336</v>
      </c>
      <c r="N19" s="90" t="s">
        <v>84</v>
      </c>
    </row>
    <row r="20" customFormat="false" ht="15.75" hidden="false" customHeight="false" outlineLevel="0" collapsed="false">
      <c r="A20" s="90" t="s">
        <v>85</v>
      </c>
      <c r="B20" s="86" t="s">
        <v>337</v>
      </c>
      <c r="C20" s="87" t="s">
        <v>338</v>
      </c>
      <c r="D20" s="86" t="s">
        <v>339</v>
      </c>
      <c r="E20" s="87" t="s">
        <v>340</v>
      </c>
      <c r="F20" s="86" t="s">
        <v>341</v>
      </c>
      <c r="G20" s="87" t="s">
        <v>342</v>
      </c>
      <c r="H20" s="86" t="s">
        <v>343</v>
      </c>
      <c r="I20" s="87" t="s">
        <v>344</v>
      </c>
      <c r="J20" s="86" t="s">
        <v>345</v>
      </c>
      <c r="K20" s="87" t="s">
        <v>346</v>
      </c>
      <c r="L20" s="86" t="s">
        <v>347</v>
      </c>
      <c r="M20" s="87" t="s">
        <v>348</v>
      </c>
      <c r="N20" s="90" t="s">
        <v>85</v>
      </c>
    </row>
    <row r="21" customFormat="false" ht="15.75" hidden="false" customHeight="false" outlineLevel="0" collapsed="false">
      <c r="A21" s="90" t="s">
        <v>86</v>
      </c>
      <c r="B21" s="86" t="s">
        <v>349</v>
      </c>
      <c r="C21" s="87" t="s">
        <v>350</v>
      </c>
      <c r="D21" s="86" t="s">
        <v>351</v>
      </c>
      <c r="E21" s="87" t="s">
        <v>352</v>
      </c>
      <c r="F21" s="86" t="s">
        <v>353</v>
      </c>
      <c r="G21" s="87" t="s">
        <v>354</v>
      </c>
      <c r="H21" s="86" t="s">
        <v>355</v>
      </c>
      <c r="I21" s="87" t="s">
        <v>356</v>
      </c>
      <c r="J21" s="86" t="s">
        <v>357</v>
      </c>
      <c r="K21" s="87" t="s">
        <v>358</v>
      </c>
      <c r="L21" s="86" t="s">
        <v>359</v>
      </c>
      <c r="M21" s="87" t="s">
        <v>360</v>
      </c>
      <c r="N21" s="90" t="s">
        <v>86</v>
      </c>
    </row>
    <row r="22" customFormat="false" ht="15.75" hidden="false" customHeight="false" outlineLevel="0" collapsed="false">
      <c r="A22" s="90" t="s">
        <v>87</v>
      </c>
      <c r="B22" s="86" t="s">
        <v>361</v>
      </c>
      <c r="C22" s="87" t="s">
        <v>362</v>
      </c>
      <c r="D22" s="86" t="s">
        <v>363</v>
      </c>
      <c r="E22" s="87" t="s">
        <v>364</v>
      </c>
      <c r="F22" s="86" t="s">
        <v>365</v>
      </c>
      <c r="G22" s="87" t="s">
        <v>366</v>
      </c>
      <c r="H22" s="86" t="s">
        <v>367</v>
      </c>
      <c r="I22" s="87" t="s">
        <v>368</v>
      </c>
      <c r="J22" s="86" t="s">
        <v>369</v>
      </c>
      <c r="K22" s="87" t="s">
        <v>370</v>
      </c>
      <c r="L22" s="86" t="s">
        <v>371</v>
      </c>
      <c r="M22" s="87" t="s">
        <v>372</v>
      </c>
      <c r="N22" s="90" t="s">
        <v>87</v>
      </c>
    </row>
    <row r="23" customFormat="false" ht="15.75" hidden="false" customHeight="false" outlineLevel="0" collapsed="false">
      <c r="A23" s="90" t="s">
        <v>88</v>
      </c>
      <c r="B23" s="86" t="s">
        <v>373</v>
      </c>
      <c r="C23" s="87" t="s">
        <v>374</v>
      </c>
      <c r="D23" s="86" t="s">
        <v>375</v>
      </c>
      <c r="E23" s="87" t="s">
        <v>376</v>
      </c>
      <c r="F23" s="86" t="s">
        <v>377</v>
      </c>
      <c r="G23" s="87" t="s">
        <v>378</v>
      </c>
      <c r="H23" s="86" t="s">
        <v>379</v>
      </c>
      <c r="I23" s="87" t="s">
        <v>380</v>
      </c>
      <c r="J23" s="86" t="s">
        <v>381</v>
      </c>
      <c r="K23" s="87" t="s">
        <v>382</v>
      </c>
      <c r="L23" s="86" t="s">
        <v>383</v>
      </c>
      <c r="M23" s="87" t="s">
        <v>384</v>
      </c>
      <c r="N23" s="90" t="s">
        <v>88</v>
      </c>
    </row>
    <row r="24" customFormat="false" ht="15.75" hidden="false" customHeight="false" outlineLevel="0" collapsed="false">
      <c r="A24" s="90" t="s">
        <v>89</v>
      </c>
      <c r="B24" s="86" t="s">
        <v>385</v>
      </c>
      <c r="C24" s="87" t="s">
        <v>386</v>
      </c>
      <c r="D24" s="86" t="s">
        <v>387</v>
      </c>
      <c r="E24" s="87" t="s">
        <v>388</v>
      </c>
      <c r="F24" s="86" t="s">
        <v>389</v>
      </c>
      <c r="G24" s="87" t="s">
        <v>390</v>
      </c>
      <c r="H24" s="86" t="s">
        <v>391</v>
      </c>
      <c r="I24" s="87" t="s">
        <v>392</v>
      </c>
      <c r="J24" s="86" t="s">
        <v>393</v>
      </c>
      <c r="K24" s="87" t="s">
        <v>394</v>
      </c>
      <c r="L24" s="86" t="s">
        <v>395</v>
      </c>
      <c r="M24" s="87" t="s">
        <v>301</v>
      </c>
      <c r="N24" s="90" t="s">
        <v>89</v>
      </c>
    </row>
    <row r="25" customFormat="false" ht="15.75" hidden="false" customHeight="false" outlineLevel="0" collapsed="false">
      <c r="A25" s="17"/>
      <c r="B25" s="90" t="n">
        <v>1</v>
      </c>
      <c r="C25" s="90" t="n">
        <v>2</v>
      </c>
      <c r="D25" s="90" t="n">
        <v>3</v>
      </c>
      <c r="E25" s="90" t="n">
        <v>4</v>
      </c>
      <c r="F25" s="90" t="n">
        <v>5</v>
      </c>
      <c r="G25" s="90" t="n">
        <v>6</v>
      </c>
      <c r="H25" s="90" t="n">
        <v>7</v>
      </c>
      <c r="I25" s="90" t="n">
        <v>8</v>
      </c>
      <c r="J25" s="90" t="n">
        <v>9</v>
      </c>
      <c r="K25" s="90" t="n">
        <v>10</v>
      </c>
      <c r="L25" s="90" t="n">
        <v>11</v>
      </c>
      <c r="M25" s="90" t="n">
        <v>12</v>
      </c>
      <c r="N25" s="1"/>
    </row>
    <row r="26" customFormat="false" ht="15.75" hidden="false" customHeight="false" outlineLevel="0" collapsed="false">
      <c r="A26" s="1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1"/>
    </row>
    <row r="27" customFormat="false" ht="15.75" hidden="false" customHeight="false" outlineLevel="0" collapsed="false">
      <c r="A27" s="91" t="n">
        <v>1411</v>
      </c>
      <c r="B27" s="85" t="n">
        <v>1</v>
      </c>
      <c r="C27" s="85" t="n">
        <v>2</v>
      </c>
      <c r="D27" s="85" t="n">
        <v>3</v>
      </c>
      <c r="E27" s="85" t="n">
        <v>4</v>
      </c>
      <c r="F27" s="85" t="n">
        <v>5</v>
      </c>
      <c r="G27" s="85" t="n">
        <v>6</v>
      </c>
      <c r="H27" s="85" t="n">
        <v>7</v>
      </c>
      <c r="I27" s="85" t="n">
        <v>8</v>
      </c>
      <c r="J27" s="85" t="n">
        <v>9</v>
      </c>
      <c r="K27" s="85" t="n">
        <v>10</v>
      </c>
      <c r="L27" s="85" t="n">
        <v>11</v>
      </c>
      <c r="M27" s="85" t="n">
        <v>12</v>
      </c>
      <c r="N27" s="17"/>
    </row>
    <row r="28" customFormat="false" ht="15.75" hidden="false" customHeight="false" outlineLevel="0" collapsed="false">
      <c r="A28" s="85" t="s">
        <v>78</v>
      </c>
      <c r="B28" s="86" t="s">
        <v>207</v>
      </c>
      <c r="C28" s="87" t="s">
        <v>396</v>
      </c>
      <c r="D28" s="86" t="s">
        <v>397</v>
      </c>
      <c r="E28" s="87" t="s">
        <v>398</v>
      </c>
      <c r="F28" s="86" t="s">
        <v>399</v>
      </c>
      <c r="G28" s="87" t="s">
        <v>400</v>
      </c>
      <c r="H28" s="86" t="s">
        <v>401</v>
      </c>
      <c r="I28" s="87" t="s">
        <v>402</v>
      </c>
      <c r="J28" s="86" t="s">
        <v>403</v>
      </c>
      <c r="K28" s="87" t="s">
        <v>404</v>
      </c>
      <c r="L28" s="86" t="s">
        <v>405</v>
      </c>
      <c r="M28" s="87" t="s">
        <v>406</v>
      </c>
      <c r="N28" s="85" t="s">
        <v>78</v>
      </c>
    </row>
    <row r="29" customFormat="false" ht="15.75" hidden="false" customHeight="false" outlineLevel="0" collapsed="false">
      <c r="A29" s="85" t="s">
        <v>83</v>
      </c>
      <c r="B29" s="86" t="s">
        <v>407</v>
      </c>
      <c r="C29" s="87" t="s">
        <v>408</v>
      </c>
      <c r="D29" s="86" t="s">
        <v>409</v>
      </c>
      <c r="E29" s="87" t="s">
        <v>410</v>
      </c>
      <c r="F29" s="86" t="s">
        <v>411</v>
      </c>
      <c r="G29" s="87" t="s">
        <v>412</v>
      </c>
      <c r="H29" s="86" t="s">
        <v>413</v>
      </c>
      <c r="I29" s="87" t="s">
        <v>414</v>
      </c>
      <c r="J29" s="86" t="s">
        <v>415</v>
      </c>
      <c r="K29" s="87" t="s">
        <v>416</v>
      </c>
      <c r="L29" s="86" t="s">
        <v>417</v>
      </c>
      <c r="M29" s="87" t="s">
        <v>418</v>
      </c>
      <c r="N29" s="85" t="s">
        <v>83</v>
      </c>
    </row>
    <row r="30" customFormat="false" ht="15.75" hidden="false" customHeight="false" outlineLevel="0" collapsed="false">
      <c r="A30" s="85" t="s">
        <v>84</v>
      </c>
      <c r="B30" s="86" t="s">
        <v>419</v>
      </c>
      <c r="C30" s="87" t="s">
        <v>420</v>
      </c>
      <c r="D30" s="86" t="s">
        <v>421</v>
      </c>
      <c r="E30" s="87" t="s">
        <v>422</v>
      </c>
      <c r="F30" s="86" t="s">
        <v>423</v>
      </c>
      <c r="G30" s="87" t="s">
        <v>424</v>
      </c>
      <c r="H30" s="86" t="s">
        <v>425</v>
      </c>
      <c r="I30" s="87" t="s">
        <v>426</v>
      </c>
      <c r="J30" s="86" t="s">
        <v>427</v>
      </c>
      <c r="K30" s="87" t="s">
        <v>428</v>
      </c>
      <c r="L30" s="86" t="s">
        <v>429</v>
      </c>
      <c r="M30" s="87" t="s">
        <v>430</v>
      </c>
      <c r="N30" s="85" t="s">
        <v>84</v>
      </c>
    </row>
    <row r="31" customFormat="false" ht="15.75" hidden="false" customHeight="false" outlineLevel="0" collapsed="false">
      <c r="A31" s="85" t="s">
        <v>85</v>
      </c>
      <c r="B31" s="86" t="s">
        <v>431</v>
      </c>
      <c r="C31" s="87" t="s">
        <v>432</v>
      </c>
      <c r="D31" s="86" t="s">
        <v>433</v>
      </c>
      <c r="E31" s="87" t="s">
        <v>434</v>
      </c>
      <c r="F31" s="86" t="s">
        <v>435</v>
      </c>
      <c r="G31" s="87" t="s">
        <v>436</v>
      </c>
      <c r="H31" s="86" t="s">
        <v>437</v>
      </c>
      <c r="I31" s="87" t="s">
        <v>438</v>
      </c>
      <c r="J31" s="86" t="s">
        <v>439</v>
      </c>
      <c r="K31" s="87" t="s">
        <v>440</v>
      </c>
      <c r="L31" s="86" t="s">
        <v>441</v>
      </c>
      <c r="M31" s="87" t="s">
        <v>442</v>
      </c>
      <c r="N31" s="85" t="s">
        <v>85</v>
      </c>
    </row>
    <row r="32" customFormat="false" ht="15.75" hidden="false" customHeight="false" outlineLevel="0" collapsed="false">
      <c r="A32" s="85" t="s">
        <v>86</v>
      </c>
      <c r="B32" s="86" t="s">
        <v>443</v>
      </c>
      <c r="C32" s="87" t="s">
        <v>444</v>
      </c>
      <c r="D32" s="86" t="s">
        <v>445</v>
      </c>
      <c r="E32" s="87" t="s">
        <v>446</v>
      </c>
      <c r="F32" s="86" t="s">
        <v>447</v>
      </c>
      <c r="G32" s="87" t="s">
        <v>448</v>
      </c>
      <c r="H32" s="86" t="s">
        <v>449</v>
      </c>
      <c r="I32" s="87" t="s">
        <v>450</v>
      </c>
      <c r="J32" s="86" t="s">
        <v>451</v>
      </c>
      <c r="K32" s="87" t="s">
        <v>452</v>
      </c>
      <c r="L32" s="86" t="s">
        <v>453</v>
      </c>
      <c r="M32" s="87" t="s">
        <v>454</v>
      </c>
      <c r="N32" s="85" t="s">
        <v>86</v>
      </c>
    </row>
    <row r="33" customFormat="false" ht="15.75" hidden="false" customHeight="false" outlineLevel="0" collapsed="false">
      <c r="A33" s="85" t="s">
        <v>87</v>
      </c>
      <c r="B33" s="86" t="s">
        <v>455</v>
      </c>
      <c r="C33" s="87" t="s">
        <v>456</v>
      </c>
      <c r="D33" s="86" t="s">
        <v>457</v>
      </c>
      <c r="E33" s="87" t="s">
        <v>458</v>
      </c>
      <c r="F33" s="86" t="s">
        <v>459</v>
      </c>
      <c r="G33" s="87" t="s">
        <v>460</v>
      </c>
      <c r="H33" s="86" t="s">
        <v>461</v>
      </c>
      <c r="I33" s="87" t="s">
        <v>462</v>
      </c>
      <c r="J33" s="86" t="s">
        <v>463</v>
      </c>
      <c r="K33" s="87" t="s">
        <v>464</v>
      </c>
      <c r="L33" s="86" t="s">
        <v>465</v>
      </c>
      <c r="M33" s="87" t="s">
        <v>466</v>
      </c>
      <c r="N33" s="85" t="s">
        <v>87</v>
      </c>
    </row>
    <row r="34" customFormat="false" ht="15.75" hidden="false" customHeight="false" outlineLevel="0" collapsed="false">
      <c r="A34" s="85" t="s">
        <v>88</v>
      </c>
      <c r="B34" s="86" t="s">
        <v>467</v>
      </c>
      <c r="C34" s="87" t="s">
        <v>468</v>
      </c>
      <c r="D34" s="86" t="s">
        <v>469</v>
      </c>
      <c r="E34" s="87" t="s">
        <v>470</v>
      </c>
      <c r="F34" s="86" t="s">
        <v>471</v>
      </c>
      <c r="G34" s="87" t="s">
        <v>472</v>
      </c>
      <c r="H34" s="86" t="s">
        <v>473</v>
      </c>
      <c r="I34" s="87" t="s">
        <v>474</v>
      </c>
      <c r="J34" s="86" t="s">
        <v>475</v>
      </c>
      <c r="K34" s="87" t="s">
        <v>476</v>
      </c>
      <c r="L34" s="86" t="s">
        <v>477</v>
      </c>
      <c r="M34" s="87" t="s">
        <v>478</v>
      </c>
      <c r="N34" s="85" t="s">
        <v>88</v>
      </c>
    </row>
    <row r="35" customFormat="false" ht="15.75" hidden="false" customHeight="false" outlineLevel="0" collapsed="false">
      <c r="A35" s="85" t="s">
        <v>89</v>
      </c>
      <c r="B35" s="86" t="s">
        <v>479</v>
      </c>
      <c r="C35" s="87" t="s">
        <v>480</v>
      </c>
      <c r="D35" s="86" t="s">
        <v>481</v>
      </c>
      <c r="E35" s="87" t="s">
        <v>482</v>
      </c>
      <c r="F35" s="86" t="s">
        <v>483</v>
      </c>
      <c r="G35" s="87" t="s">
        <v>484</v>
      </c>
      <c r="H35" s="86" t="s">
        <v>485</v>
      </c>
      <c r="I35" s="87" t="s">
        <v>486</v>
      </c>
      <c r="J35" s="86" t="s">
        <v>487</v>
      </c>
      <c r="K35" s="87" t="s">
        <v>488</v>
      </c>
      <c r="L35" s="86" t="s">
        <v>489</v>
      </c>
      <c r="M35" s="92" t="s">
        <v>301</v>
      </c>
      <c r="N35" s="85" t="s">
        <v>89</v>
      </c>
    </row>
    <row r="36" customFormat="false" ht="15.75" hidden="false" customHeight="false" outlineLevel="0" collapsed="false">
      <c r="A36" s="17"/>
      <c r="B36" s="85" t="n">
        <v>1</v>
      </c>
      <c r="C36" s="85" t="n">
        <v>2</v>
      </c>
      <c r="D36" s="85" t="n">
        <v>3</v>
      </c>
      <c r="E36" s="85" t="n">
        <v>4</v>
      </c>
      <c r="F36" s="85" t="n">
        <v>5</v>
      </c>
      <c r="G36" s="85" t="n">
        <v>6</v>
      </c>
      <c r="H36" s="85" t="n">
        <v>7</v>
      </c>
      <c r="I36" s="85" t="n">
        <v>8</v>
      </c>
      <c r="J36" s="85" t="n">
        <v>9</v>
      </c>
      <c r="K36" s="85" t="n">
        <v>10</v>
      </c>
      <c r="L36" s="85" t="n">
        <v>11</v>
      </c>
      <c r="M36" s="85" t="n">
        <v>12</v>
      </c>
      <c r="N36" s="1"/>
    </row>
    <row r="37" customFormat="false" ht="15.75" hidden="false" customHeight="false" outlineLevel="0" collapsed="false">
      <c r="A37" s="1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1"/>
    </row>
    <row r="38" customFormat="false" ht="15.75" hidden="false" customHeight="false" outlineLevel="0" collapsed="false">
      <c r="A38" s="1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1"/>
    </row>
    <row r="39" customFormat="false" ht="15.75" hidden="false" customHeight="false" outlineLevel="0" collapsed="false"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1"/>
    </row>
    <row r="40" customFormat="false" ht="15.75" hidden="false" customHeight="false" outlineLevel="0" collapsed="false">
      <c r="A40" s="1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24"/>
    </row>
    <row r="41" customFormat="false" ht="15.75" hidden="false" customHeight="false" outlineLevel="0" collapsed="false">
      <c r="A41" s="1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24"/>
    </row>
    <row r="42" customFormat="false" ht="15.75" hidden="false" customHeight="false" outlineLevel="0" collapsed="false">
      <c r="A42" s="1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24"/>
    </row>
    <row r="43" customFormat="false" ht="15.75" hidden="false" customHeight="false" outlineLevel="0" collapsed="false">
      <c r="A43" s="1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24"/>
    </row>
    <row r="44" customFormat="false" ht="15.75" hidden="false" customHeight="false" outlineLevel="0" collapsed="false">
      <c r="A44" s="1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24"/>
    </row>
    <row r="45" customFormat="false" ht="15.75" hidden="false" customHeight="false" outlineLevel="0" collapsed="false">
      <c r="A45" s="1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24"/>
    </row>
    <row r="46" customFormat="false" ht="15.75" hidden="false" customHeight="false" outlineLevel="0" collapsed="false">
      <c r="A46" s="1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1"/>
    </row>
    <row r="47" customFormat="false" ht="15.75" hidden="false" customHeight="false" outlineLevel="0" collapsed="false">
      <c r="A47" s="1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5.75" hidden="false" customHeight="false" outlineLevel="0" collapsed="false">
      <c r="A51" s="1"/>
      <c r="B51" s="3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customFormat="false" ht="15.75" hidden="false" customHeight="false" outlineLevel="0" collapsed="false">
      <c r="A52" s="1"/>
      <c r="B52" s="3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5.75" hidden="false" customHeight="false" outlineLevel="0" collapsed="false">
      <c r="A53" s="54"/>
      <c r="B53" s="1"/>
      <c r="C53" s="1"/>
      <c r="D53" s="1"/>
      <c r="E53" s="1"/>
      <c r="F53" s="20"/>
      <c r="G53" s="20"/>
      <c r="H53" s="20"/>
      <c r="I53" s="93"/>
      <c r="J53" s="93"/>
      <c r="K53" s="93"/>
      <c r="L53" s="93"/>
      <c r="M53" s="93"/>
      <c r="N53" s="94"/>
    </row>
    <row r="54" customFormat="false" ht="15.75" hidden="false" customHeight="false" outlineLevel="0" collapsed="false">
      <c r="A54" s="54"/>
      <c r="B54" s="59"/>
      <c r="C54" s="1"/>
      <c r="D54" s="1"/>
      <c r="E54" s="3"/>
      <c r="F54" s="1"/>
      <c r="G54" s="1"/>
      <c r="H54" s="1"/>
      <c r="I54" s="95"/>
      <c r="J54" s="96"/>
      <c r="K54" s="96"/>
      <c r="L54" s="95"/>
      <c r="M54" s="95"/>
      <c r="N54" s="95"/>
    </row>
    <row r="55" customFormat="false" ht="15.75" hidden="false" customHeight="false" outlineLevel="0" collapsed="false">
      <c r="A55" s="1"/>
      <c r="B55" s="67"/>
      <c r="C55" s="1"/>
      <c r="D55" s="1"/>
      <c r="E55" s="3"/>
      <c r="F55" s="1"/>
      <c r="G55" s="1"/>
      <c r="H55" s="1"/>
      <c r="I55" s="95"/>
      <c r="J55" s="96"/>
      <c r="K55" s="96"/>
      <c r="M55" s="95"/>
      <c r="N55" s="95"/>
    </row>
    <row r="56" customFormat="false" ht="15.75" hidden="false" customHeight="false" outlineLevel="0" collapsed="false">
      <c r="A56" s="1"/>
      <c r="B56" s="1"/>
      <c r="C56" s="1"/>
      <c r="D56" s="1"/>
      <c r="E56" s="3"/>
      <c r="F56" s="1"/>
      <c r="G56" s="1"/>
      <c r="H56" s="1"/>
      <c r="I56" s="95"/>
      <c r="J56" s="97"/>
      <c r="K56" s="97"/>
      <c r="L56" s="98"/>
      <c r="M56" s="99"/>
      <c r="N56" s="1"/>
    </row>
    <row r="57" customFormat="false" ht="15.75" hidden="false" customHeight="false" outlineLevel="0" collapsed="false">
      <c r="A57" s="1"/>
      <c r="B57" s="1"/>
      <c r="C57" s="1"/>
      <c r="D57" s="1"/>
      <c r="E57" s="3"/>
      <c r="F57" s="1"/>
      <c r="G57" s="1"/>
      <c r="H57" s="1"/>
      <c r="I57" s="95"/>
      <c r="J57" s="99"/>
      <c r="K57" s="99"/>
      <c r="L57" s="98"/>
      <c r="M57" s="99"/>
      <c r="N57" s="1"/>
    </row>
    <row r="58" customFormat="false" ht="15.75" hidden="false" customHeight="false" outlineLevel="0" collapsed="false">
      <c r="A58" s="1"/>
      <c r="B58" s="1"/>
      <c r="C58" s="1"/>
      <c r="D58" s="1"/>
      <c r="F58" s="1"/>
      <c r="G58" s="1"/>
      <c r="H58" s="99"/>
      <c r="I58" s="99"/>
      <c r="J58" s="99"/>
      <c r="K58" s="99"/>
      <c r="L58" s="99"/>
      <c r="M58" s="99"/>
      <c r="N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99"/>
      <c r="I59" s="99"/>
      <c r="J59" s="100"/>
      <c r="K59" s="97"/>
      <c r="L59" s="100"/>
      <c r="M59" s="99"/>
      <c r="N59" s="1"/>
    </row>
    <row r="60" customFormat="false" ht="15.75" hidden="false" customHeight="false" outlineLevel="0" collapsed="false">
      <c r="A60" s="1"/>
      <c r="C60" s="1"/>
      <c r="D60" s="1"/>
      <c r="E60" s="1"/>
      <c r="F60" s="1"/>
      <c r="G60" s="1"/>
      <c r="H60" s="99"/>
      <c r="I60" s="99"/>
      <c r="J60" s="67"/>
      <c r="K60" s="97"/>
      <c r="L60" s="97"/>
      <c r="M60" s="99"/>
      <c r="N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99"/>
      <c r="I61" s="99"/>
      <c r="J61" s="99"/>
      <c r="K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99"/>
      <c r="I62" s="99"/>
      <c r="J62" s="1"/>
      <c r="K62" s="1"/>
      <c r="L62" s="1"/>
      <c r="M62" s="99"/>
      <c r="N62" s="1"/>
    </row>
    <row r="63" customFormat="false" ht="15.75" hidden="false" customHeight="false" outlineLevel="0" collapsed="false">
      <c r="A63" s="1"/>
      <c r="B63" s="3"/>
      <c r="C63" s="1"/>
      <c r="D63" s="1"/>
      <c r="E63" s="1"/>
      <c r="F63" s="1"/>
      <c r="G63" s="1"/>
      <c r="H63" s="1"/>
      <c r="I63" s="1"/>
      <c r="K63" s="1"/>
      <c r="L63" s="1"/>
      <c r="M63" s="1"/>
      <c r="N63" s="1"/>
    </row>
    <row r="64" customFormat="false" ht="15.75" hidden="false" customHeight="false" outlineLevel="0" collapsed="false">
      <c r="A64" s="1"/>
      <c r="B64" s="3"/>
      <c r="C64" s="1"/>
      <c r="D64" s="1"/>
      <c r="E64" s="1"/>
      <c r="F64" s="1"/>
      <c r="G64" s="1"/>
      <c r="H64" s="1"/>
      <c r="I64" s="1"/>
      <c r="K64" s="1"/>
      <c r="L64" s="1"/>
      <c r="M64" s="1"/>
      <c r="N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K65" s="1"/>
      <c r="L65" s="1"/>
      <c r="M65" s="1"/>
      <c r="N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K66" s="1"/>
      <c r="L66" s="1"/>
      <c r="M66" s="1"/>
      <c r="N66" s="1"/>
    </row>
    <row r="67" customFormat="false" ht="15.75" hidden="false" customHeight="false" outlineLevel="0" collapsed="false">
      <c r="A67" s="1"/>
      <c r="J67" s="1"/>
      <c r="K67" s="1"/>
      <c r="L67" s="1"/>
      <c r="M67" s="1"/>
      <c r="N67" s="1"/>
    </row>
    <row r="68" customFormat="false" ht="15.75" hidden="false" customHeight="false" outlineLevel="0" collapsed="false">
      <c r="A68" s="1"/>
      <c r="B68" s="20"/>
      <c r="J68" s="25"/>
      <c r="K68" s="1"/>
      <c r="L68" s="1"/>
      <c r="M68" s="1"/>
      <c r="N68" s="1"/>
    </row>
    <row r="69" customFormat="false" ht="15.75" hidden="false" customHeight="false" outlineLevel="0" collapsed="false">
      <c r="A69" s="1"/>
      <c r="B69" s="1"/>
      <c r="J69" s="25"/>
      <c r="K69" s="1"/>
      <c r="L69" s="1"/>
      <c r="M69" s="1"/>
      <c r="N69" s="1"/>
    </row>
    <row r="70" customFormat="false" ht="15.75" hidden="false" customHeight="false" outlineLevel="0" collapsed="false">
      <c r="A70" s="1"/>
      <c r="B70" s="1"/>
      <c r="J70" s="1"/>
      <c r="K70" s="1"/>
      <c r="L70" s="1"/>
      <c r="M70" s="1"/>
      <c r="N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customFormat="false" ht="15.75" hidden="false" customHeight="false" outlineLevel="0" collapsed="false">
      <c r="A72" s="1"/>
      <c r="B72" s="20"/>
      <c r="D72" s="1"/>
      <c r="E72" s="1"/>
      <c r="F72" s="1"/>
      <c r="G72" s="1"/>
      <c r="H72" s="25"/>
      <c r="I72" s="25"/>
      <c r="J72" s="1"/>
      <c r="K72" s="1"/>
      <c r="L72" s="1"/>
      <c r="M72" s="1"/>
      <c r="N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25"/>
      <c r="I73" s="25"/>
      <c r="J73" s="1"/>
      <c r="K73" s="1"/>
      <c r="L73" s="1"/>
      <c r="M73" s="1"/>
      <c r="N73" s="1"/>
    </row>
    <row r="74" customFormat="false" ht="15.75" hidden="false" customHeight="false" outlineLevel="0" collapsed="false">
      <c r="A74" s="1"/>
      <c r="B74" s="3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customFormat="false" ht="15.75" hidden="false" customHeight="false" outlineLevel="0" collapsed="false">
      <c r="A75" s="1"/>
      <c r="B75" s="3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customFormat="false" ht="15.75" hidden="false" customHeight="false" outlineLevel="0" collapsed="false">
      <c r="A77" s="1"/>
      <c r="B77" s="3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customFormat="false" ht="15.75" hidden="false" customHeight="false" outlineLevel="0" collapsed="false">
      <c r="A78" s="1"/>
      <c r="B78" s="3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customFormat="false" ht="15.75" hidden="false" customHeight="false" outlineLevel="0" collapsed="false">
      <c r="A79" s="1"/>
      <c r="B79" s="3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25"/>
      <c r="J83" s="1"/>
      <c r="K83" s="1"/>
      <c r="L83" s="1"/>
      <c r="M83" s="1"/>
      <c r="N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25"/>
      <c r="J84" s="1"/>
      <c r="K84" s="1"/>
      <c r="L84" s="1"/>
      <c r="M84" s="1"/>
      <c r="N84" s="1"/>
    </row>
    <row r="85" customFormat="false" ht="15.75" hidden="false" customHeight="false" outlineLevel="0" collapsed="false">
      <c r="A85" s="1"/>
      <c r="B85" s="1"/>
      <c r="C85" s="25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49"/>
      <c r="J96" s="1"/>
      <c r="K96" s="20"/>
      <c r="L96" s="20"/>
      <c r="M96" s="1"/>
      <c r="N96" s="1"/>
    </row>
    <row r="97" customFormat="false" ht="15.75" hidden="false" customHeight="false" outlineLevel="0" collapsed="false">
      <c r="A97" s="1"/>
      <c r="B97" s="3"/>
      <c r="C97" s="1"/>
      <c r="D97" s="1"/>
      <c r="E97" s="1"/>
      <c r="F97" s="1"/>
      <c r="G97" s="101"/>
      <c r="H97" s="1"/>
      <c r="I97" s="47"/>
      <c r="J97" s="2"/>
      <c r="K97" s="25"/>
      <c r="L97" s="1"/>
      <c r="M97" s="1"/>
      <c r="N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02"/>
      <c r="H98" s="103"/>
      <c r="I98" s="47"/>
      <c r="J98" s="1"/>
      <c r="K98" s="67"/>
      <c r="L98" s="104"/>
      <c r="M98" s="1"/>
      <c r="N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05"/>
      <c r="I99" s="47"/>
      <c r="J99" s="2"/>
      <c r="K99" s="1"/>
      <c r="L99" s="1"/>
      <c r="M99" s="1"/>
      <c r="N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06"/>
      <c r="H100" s="1"/>
      <c r="I100" s="106"/>
      <c r="J100" s="1"/>
      <c r="K100" s="1"/>
      <c r="L100" s="1"/>
      <c r="M100" s="1"/>
      <c r="N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07"/>
      <c r="H101" s="3"/>
      <c r="I101" s="1"/>
      <c r="J101" s="1"/>
      <c r="K101" s="1"/>
      <c r="L101" s="1"/>
      <c r="M101" s="1"/>
      <c r="N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customFormat="false" ht="15.75" hidden="false" customHeight="false" outlineLevel="0" collapsed="false">
      <c r="A103" s="1"/>
      <c r="B103" s="3"/>
      <c r="C103" s="1"/>
      <c r="D103" s="1"/>
      <c r="E103" s="1"/>
      <c r="F103" s="1"/>
      <c r="G103" s="1"/>
      <c r="H103" s="1"/>
      <c r="I103" s="1"/>
      <c r="J103" s="1"/>
      <c r="K103" s="25"/>
      <c r="L103" s="1"/>
      <c r="M103" s="1"/>
      <c r="N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customFormat="false" ht="15.75" hidden="false" customHeight="false" outlineLevel="0" collapsed="false">
      <c r="A106" s="1"/>
      <c r="B106" s="1"/>
      <c r="C106" s="1"/>
      <c r="D106" s="1"/>
      <c r="E106" s="108"/>
      <c r="F106" s="1"/>
      <c r="G106" s="1"/>
      <c r="H106" s="1"/>
      <c r="I106" s="1"/>
      <c r="J106" s="1"/>
      <c r="K106" s="1"/>
      <c r="L106" s="1"/>
      <c r="M106" s="1"/>
      <c r="N106" s="1"/>
    </row>
    <row r="107" customFormat="false" ht="15.75" hidden="false" customHeight="false" outlineLevel="0" collapsed="false">
      <c r="A107" s="1"/>
      <c r="B107" s="1"/>
      <c r="C107" s="1"/>
      <c r="D107" s="1"/>
      <c r="E107" s="109"/>
      <c r="F107" s="1"/>
      <c r="G107" s="1"/>
      <c r="H107" s="1"/>
      <c r="I107" s="1"/>
      <c r="J107" s="1"/>
      <c r="K107" s="1"/>
      <c r="L107" s="25"/>
      <c r="M107" s="1"/>
      <c r="N107" s="1"/>
    </row>
    <row r="108" customFormat="false" ht="15.75" hidden="false" customHeight="false" outlineLevel="0" collapsed="false">
      <c r="A108" s="1"/>
      <c r="B108" s="1"/>
      <c r="C108" s="1"/>
      <c r="D108" s="110"/>
      <c r="E108" s="102"/>
      <c r="F108" s="1"/>
      <c r="G108" s="1"/>
      <c r="H108" s="1"/>
      <c r="I108" s="1"/>
      <c r="J108" s="1"/>
      <c r="K108" s="1"/>
      <c r="L108" s="1"/>
      <c r="M108" s="1"/>
      <c r="N108" s="1"/>
    </row>
    <row r="109" customFormat="false" ht="15.75" hidden="false" customHeight="false" outlineLevel="0" collapsed="false">
      <c r="A109" s="1"/>
      <c r="B109" s="1"/>
      <c r="C109" s="1"/>
      <c r="D109" s="110"/>
      <c r="E109" s="111"/>
      <c r="F109" s="101"/>
      <c r="G109" s="1"/>
      <c r="H109" s="1"/>
      <c r="I109" s="1"/>
      <c r="J109" s="1"/>
      <c r="K109" s="1"/>
      <c r="L109" s="1"/>
      <c r="M109" s="1"/>
      <c r="N109" s="1"/>
    </row>
    <row r="110" customFormat="false" ht="15.75" hidden="false" customHeight="false" outlineLevel="0" collapsed="false">
      <c r="A110" s="1"/>
      <c r="B110" s="1"/>
      <c r="C110" s="1"/>
      <c r="D110" s="110"/>
      <c r="E110" s="111"/>
      <c r="F110" s="101"/>
      <c r="G110" s="1"/>
      <c r="H110" s="1"/>
      <c r="I110" s="1"/>
      <c r="J110" s="1"/>
      <c r="K110" s="1"/>
      <c r="L110" s="1"/>
      <c r="M110" s="1"/>
      <c r="N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25"/>
      <c r="H111" s="1"/>
      <c r="I111" s="1"/>
      <c r="J111" s="1"/>
      <c r="K111" s="1"/>
      <c r="L111" s="1"/>
      <c r="M111" s="1"/>
      <c r="N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customFormat="false" ht="15.75" hidden="false" customHeight="false" outlineLevel="0" collapsed="false">
      <c r="A113" s="1"/>
      <c r="B113" s="112"/>
      <c r="C113" s="112"/>
      <c r="D113" s="1"/>
      <c r="E113" s="1"/>
      <c r="F113" s="1"/>
      <c r="G113" s="4"/>
      <c r="H113" s="1"/>
      <c r="I113" s="1"/>
      <c r="J113" s="1"/>
      <c r="K113" s="1"/>
      <c r="L113" s="1"/>
      <c r="M113" s="1"/>
      <c r="N113" s="1"/>
    </row>
    <row r="114" customFormat="false" ht="15.75" hidden="false" customHeight="false" outlineLevel="0" collapsed="false">
      <c r="A114" s="1"/>
      <c r="B114" s="25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customFormat="false" ht="15.75" hidden="false" customHeight="false" outlineLevel="0" collapsed="false">
      <c r="A115" s="1"/>
      <c r="B115" s="25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customFormat="false" ht="15.75" hidden="false" customHeight="false" outlineLevel="0" collapsed="false">
      <c r="A116" s="1"/>
      <c r="B116" s="25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customFormat="false" ht="15.75" hidden="false" customHeight="false" outlineLevel="0" collapsed="false">
      <c r="A117" s="1"/>
      <c r="B117" s="25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customFormat="false" ht="15.75" hidden="false" customHeight="false" outlineLevel="0" collapsed="false">
      <c r="A120" s="1"/>
      <c r="B120" s="3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customFormat="false" ht="15.75" hidden="false" customHeight="false" outlineLevel="0" collapsed="false">
      <c r="A121" s="1"/>
      <c r="B121" s="3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customFormat="false" ht="15.75" hidden="false" customHeight="false" outlineLevel="0" collapsed="false">
      <c r="A122" s="3"/>
      <c r="B122" s="113"/>
      <c r="C122" s="11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customFormat="false" ht="15.75" hidden="false" customHeight="false" outlineLevel="0" collapsed="false">
      <c r="B123" s="113"/>
      <c r="C123" s="11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customFormat="false" ht="15.75" hidden="false" customHeight="false" outlineLevel="0" collapsed="false">
      <c r="B124" s="113"/>
      <c r="C124" s="11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customFormat="false" ht="15.75" hidden="false" customHeight="false" outlineLevel="0" collapsed="false">
      <c r="A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customFormat="false" ht="15.75" hidden="false" customHeight="false" outlineLevel="0" collapsed="false">
      <c r="A126" s="3"/>
      <c r="B126" s="113"/>
      <c r="C126" s="11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</sheetData>
  <mergeCells count="1">
    <mergeCell ref="B113:C113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025" min="1" style="0" width="14.1734693877551"/>
  </cols>
  <sheetData>
    <row r="1" customFormat="false" ht="15.75" hidden="false" customHeight="false" outlineLevel="0" collapsed="false">
      <c r="A1" s="14" t="n">
        <v>5</v>
      </c>
      <c r="B1" s="14" t="n">
        <v>6</v>
      </c>
      <c r="C1" s="13"/>
      <c r="D1" s="8" t="s">
        <v>16</v>
      </c>
      <c r="E1" s="8" t="s">
        <v>10</v>
      </c>
      <c r="F1" s="16"/>
      <c r="G1" s="72"/>
      <c r="H1" s="72"/>
      <c r="I1" s="72"/>
      <c r="J1" s="73"/>
      <c r="K1" s="73"/>
      <c r="L1" s="16"/>
      <c r="M1" s="16"/>
      <c r="N1" s="1"/>
    </row>
    <row r="2" customFormat="false" ht="15.75" hidden="false" customHeight="false" outlineLevel="0" collapsed="false">
      <c r="A2" s="14" t="n">
        <v>7</v>
      </c>
      <c r="B2" s="14" t="n">
        <v>8</v>
      </c>
      <c r="C2" s="13"/>
      <c r="D2" s="8" t="s">
        <v>17</v>
      </c>
      <c r="E2" s="14" t="n">
        <v>1302</v>
      </c>
      <c r="F2" s="16"/>
      <c r="G2" s="72"/>
      <c r="H2" s="72"/>
      <c r="I2" s="72"/>
      <c r="K2" s="73"/>
      <c r="L2" s="16"/>
      <c r="M2" s="16"/>
      <c r="N2" s="1"/>
    </row>
    <row r="3" customFormat="false" ht="15.75" hidden="false" customHeight="false" outlineLevel="0" collapsed="false">
      <c r="A3" s="4"/>
      <c r="B3" s="16"/>
      <c r="C3" s="16"/>
      <c r="E3" s="16"/>
      <c r="F3" s="16"/>
      <c r="G3" s="72"/>
      <c r="H3" s="72"/>
      <c r="I3" s="72"/>
      <c r="J3" s="73"/>
      <c r="K3" s="72"/>
      <c r="L3" s="16"/>
      <c r="M3" s="16"/>
      <c r="N3" s="1"/>
    </row>
    <row r="4" customFormat="false" ht="15.75" hidden="false" customHeight="false" outlineLevel="0" collapsed="false">
      <c r="A4" s="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</row>
    <row r="5" customFormat="false" ht="15.75" hidden="false" customHeight="false" outlineLevel="0" collapsed="false">
      <c r="A5" s="83" t="n">
        <v>1411</v>
      </c>
      <c r="B5" s="85" t="n">
        <v>1</v>
      </c>
      <c r="C5" s="85" t="n">
        <v>2</v>
      </c>
      <c r="D5" s="85" t="n">
        <v>3</v>
      </c>
      <c r="E5" s="85" t="n">
        <v>4</v>
      </c>
      <c r="F5" s="85" t="n">
        <v>5</v>
      </c>
      <c r="G5" s="85" t="n">
        <v>6</v>
      </c>
      <c r="H5" s="85" t="n">
        <v>7</v>
      </c>
      <c r="I5" s="85" t="n">
        <v>8</v>
      </c>
      <c r="J5" s="85" t="n">
        <v>9</v>
      </c>
      <c r="K5" s="85" t="n">
        <v>10</v>
      </c>
      <c r="L5" s="85" t="n">
        <v>11</v>
      </c>
      <c r="M5" s="85" t="n">
        <v>12</v>
      </c>
      <c r="N5" s="17"/>
    </row>
    <row r="6" customFormat="false" ht="15.75" hidden="false" customHeight="false" outlineLevel="0" collapsed="false">
      <c r="A6" s="85" t="s">
        <v>78</v>
      </c>
      <c r="B6" s="87" t="s">
        <v>207</v>
      </c>
      <c r="C6" s="87" t="s">
        <v>396</v>
      </c>
      <c r="D6" s="87" t="s">
        <v>397</v>
      </c>
      <c r="E6" s="87" t="s">
        <v>398</v>
      </c>
      <c r="F6" s="87" t="s">
        <v>399</v>
      </c>
      <c r="G6" s="87" t="s">
        <v>400</v>
      </c>
      <c r="H6" s="87" t="s">
        <v>401</v>
      </c>
      <c r="I6" s="87" t="s">
        <v>402</v>
      </c>
      <c r="J6" s="87" t="s">
        <v>403</v>
      </c>
      <c r="K6" s="87" t="s">
        <v>404</v>
      </c>
      <c r="L6" s="87" t="s">
        <v>405</v>
      </c>
      <c r="M6" s="87" t="s">
        <v>406</v>
      </c>
      <c r="N6" s="85" t="s">
        <v>78</v>
      </c>
    </row>
    <row r="7" customFormat="false" ht="15.75" hidden="false" customHeight="false" outlineLevel="0" collapsed="false">
      <c r="A7" s="85" t="s">
        <v>83</v>
      </c>
      <c r="B7" s="87" t="s">
        <v>407</v>
      </c>
      <c r="C7" s="87" t="s">
        <v>408</v>
      </c>
      <c r="D7" s="87" t="s">
        <v>409</v>
      </c>
      <c r="E7" s="87" t="s">
        <v>410</v>
      </c>
      <c r="F7" s="87" t="s">
        <v>411</v>
      </c>
      <c r="G7" s="87" t="s">
        <v>412</v>
      </c>
      <c r="H7" s="87" t="s">
        <v>413</v>
      </c>
      <c r="I7" s="87" t="s">
        <v>414</v>
      </c>
      <c r="J7" s="87" t="s">
        <v>415</v>
      </c>
      <c r="K7" s="87" t="s">
        <v>416</v>
      </c>
      <c r="L7" s="87" t="s">
        <v>417</v>
      </c>
      <c r="M7" s="87" t="s">
        <v>418</v>
      </c>
      <c r="N7" s="85" t="s">
        <v>83</v>
      </c>
    </row>
    <row r="8" customFormat="false" ht="15.75" hidden="false" customHeight="false" outlineLevel="0" collapsed="false">
      <c r="A8" s="85" t="s">
        <v>84</v>
      </c>
      <c r="B8" s="87" t="s">
        <v>419</v>
      </c>
      <c r="C8" s="87" t="s">
        <v>420</v>
      </c>
      <c r="D8" s="87" t="s">
        <v>421</v>
      </c>
      <c r="E8" s="87" t="s">
        <v>422</v>
      </c>
      <c r="F8" s="87" t="s">
        <v>423</v>
      </c>
      <c r="G8" s="87" t="s">
        <v>424</v>
      </c>
      <c r="H8" s="87" t="s">
        <v>425</v>
      </c>
      <c r="I8" s="87" t="s">
        <v>426</v>
      </c>
      <c r="J8" s="87" t="s">
        <v>427</v>
      </c>
      <c r="K8" s="87" t="s">
        <v>428</v>
      </c>
      <c r="L8" s="87" t="s">
        <v>429</v>
      </c>
      <c r="M8" s="87" t="s">
        <v>430</v>
      </c>
      <c r="N8" s="85" t="s">
        <v>84</v>
      </c>
    </row>
    <row r="9" customFormat="false" ht="15.75" hidden="false" customHeight="false" outlineLevel="0" collapsed="false">
      <c r="A9" s="85" t="s">
        <v>85</v>
      </c>
      <c r="B9" s="87" t="s">
        <v>431</v>
      </c>
      <c r="C9" s="87" t="s">
        <v>432</v>
      </c>
      <c r="D9" s="87" t="s">
        <v>433</v>
      </c>
      <c r="E9" s="87" t="s">
        <v>434</v>
      </c>
      <c r="F9" s="87" t="s">
        <v>435</v>
      </c>
      <c r="G9" s="87" t="s">
        <v>436</v>
      </c>
      <c r="H9" s="87" t="s">
        <v>437</v>
      </c>
      <c r="I9" s="87" t="s">
        <v>438</v>
      </c>
      <c r="J9" s="87" t="s">
        <v>439</v>
      </c>
      <c r="K9" s="87" t="s">
        <v>440</v>
      </c>
      <c r="L9" s="87" t="s">
        <v>441</v>
      </c>
      <c r="M9" s="87" t="s">
        <v>442</v>
      </c>
      <c r="N9" s="85" t="s">
        <v>85</v>
      </c>
    </row>
    <row r="10" customFormat="false" ht="15.75" hidden="false" customHeight="false" outlineLevel="0" collapsed="false">
      <c r="A10" s="85" t="s">
        <v>86</v>
      </c>
      <c r="B10" s="87" t="s">
        <v>443</v>
      </c>
      <c r="C10" s="87" t="s">
        <v>444</v>
      </c>
      <c r="D10" s="87" t="s">
        <v>445</v>
      </c>
      <c r="E10" s="87" t="s">
        <v>446</v>
      </c>
      <c r="F10" s="87" t="s">
        <v>447</v>
      </c>
      <c r="G10" s="87" t="s">
        <v>448</v>
      </c>
      <c r="H10" s="87" t="s">
        <v>449</v>
      </c>
      <c r="I10" s="87" t="s">
        <v>450</v>
      </c>
      <c r="J10" s="87" t="s">
        <v>451</v>
      </c>
      <c r="K10" s="87" t="s">
        <v>452</v>
      </c>
      <c r="L10" s="87" t="s">
        <v>453</v>
      </c>
      <c r="M10" s="87" t="s">
        <v>454</v>
      </c>
      <c r="N10" s="85" t="s">
        <v>86</v>
      </c>
    </row>
    <row r="11" customFormat="false" ht="15.75" hidden="false" customHeight="false" outlineLevel="0" collapsed="false">
      <c r="A11" s="85" t="s">
        <v>87</v>
      </c>
      <c r="B11" s="87" t="s">
        <v>455</v>
      </c>
      <c r="C11" s="87" t="s">
        <v>456</v>
      </c>
      <c r="D11" s="87" t="s">
        <v>457</v>
      </c>
      <c r="E11" s="87" t="s">
        <v>458</v>
      </c>
      <c r="F11" s="87" t="s">
        <v>459</v>
      </c>
      <c r="G11" s="87" t="s">
        <v>460</v>
      </c>
      <c r="H11" s="87" t="s">
        <v>461</v>
      </c>
      <c r="I11" s="87" t="s">
        <v>462</v>
      </c>
      <c r="J11" s="87" t="s">
        <v>463</v>
      </c>
      <c r="K11" s="87" t="s">
        <v>464</v>
      </c>
      <c r="L11" s="87" t="s">
        <v>465</v>
      </c>
      <c r="M11" s="87" t="s">
        <v>466</v>
      </c>
      <c r="N11" s="85" t="s">
        <v>87</v>
      </c>
    </row>
    <row r="12" customFormat="false" ht="15.75" hidden="false" customHeight="false" outlineLevel="0" collapsed="false">
      <c r="A12" s="85" t="s">
        <v>88</v>
      </c>
      <c r="B12" s="87" t="s">
        <v>467</v>
      </c>
      <c r="C12" s="87" t="s">
        <v>468</v>
      </c>
      <c r="D12" s="87" t="s">
        <v>469</v>
      </c>
      <c r="E12" s="87" t="s">
        <v>470</v>
      </c>
      <c r="F12" s="87" t="s">
        <v>471</v>
      </c>
      <c r="G12" s="87" t="s">
        <v>472</v>
      </c>
      <c r="H12" s="87" t="s">
        <v>473</v>
      </c>
      <c r="I12" s="87" t="s">
        <v>474</v>
      </c>
      <c r="J12" s="87" t="s">
        <v>475</v>
      </c>
      <c r="K12" s="87" t="s">
        <v>476</v>
      </c>
      <c r="L12" s="87" t="s">
        <v>477</v>
      </c>
      <c r="M12" s="87" t="s">
        <v>478</v>
      </c>
      <c r="N12" s="85" t="s">
        <v>88</v>
      </c>
    </row>
    <row r="13" customFormat="false" ht="15.75" hidden="false" customHeight="false" outlineLevel="0" collapsed="false">
      <c r="A13" s="85" t="s">
        <v>89</v>
      </c>
      <c r="B13" s="87" t="s">
        <v>479</v>
      </c>
      <c r="C13" s="87" t="s">
        <v>480</v>
      </c>
      <c r="D13" s="87" t="s">
        <v>481</v>
      </c>
      <c r="E13" s="87" t="s">
        <v>482</v>
      </c>
      <c r="F13" s="87" t="s">
        <v>483</v>
      </c>
      <c r="G13" s="87" t="s">
        <v>484</v>
      </c>
      <c r="H13" s="87" t="s">
        <v>485</v>
      </c>
      <c r="I13" s="87" t="s">
        <v>486</v>
      </c>
      <c r="J13" s="87" t="s">
        <v>487</v>
      </c>
      <c r="K13" s="87" t="s">
        <v>488</v>
      </c>
      <c r="L13" s="87" t="s">
        <v>489</v>
      </c>
      <c r="M13" s="87" t="s">
        <v>301</v>
      </c>
      <c r="N13" s="85" t="s">
        <v>89</v>
      </c>
    </row>
    <row r="14" customFormat="false" ht="15.75" hidden="false" customHeight="false" outlineLevel="0" collapsed="false">
      <c r="A14" s="17"/>
      <c r="B14" s="85" t="n">
        <v>1</v>
      </c>
      <c r="C14" s="85" t="n">
        <v>2</v>
      </c>
      <c r="D14" s="85" t="n">
        <v>3</v>
      </c>
      <c r="E14" s="85" t="n">
        <v>4</v>
      </c>
      <c r="F14" s="85" t="n">
        <v>5</v>
      </c>
      <c r="G14" s="85" t="n">
        <v>6</v>
      </c>
      <c r="H14" s="85" t="n">
        <v>7</v>
      </c>
      <c r="I14" s="85" t="n">
        <v>8</v>
      </c>
      <c r="J14" s="85" t="n">
        <v>9</v>
      </c>
      <c r="K14" s="85" t="n">
        <v>10</v>
      </c>
      <c r="L14" s="85" t="n">
        <v>11</v>
      </c>
      <c r="M14" s="85" t="n">
        <v>12</v>
      </c>
      <c r="N14" s="1"/>
    </row>
    <row r="16" customFormat="false" ht="15.75" hidden="false" customHeight="false" outlineLevel="0" collapsed="false">
      <c r="A16" s="114" t="s">
        <v>17</v>
      </c>
      <c r="B16" s="85" t="n">
        <v>1</v>
      </c>
      <c r="C16" s="85" t="n">
        <v>2</v>
      </c>
      <c r="D16" s="85" t="n">
        <v>3</v>
      </c>
      <c r="E16" s="85" t="n">
        <v>4</v>
      </c>
      <c r="F16" s="85" t="n">
        <v>5</v>
      </c>
      <c r="G16" s="85" t="n">
        <v>6</v>
      </c>
      <c r="H16" s="85" t="n">
        <v>7</v>
      </c>
      <c r="I16" s="85" t="n">
        <v>8</v>
      </c>
      <c r="J16" s="85" t="n">
        <v>9</v>
      </c>
      <c r="K16" s="85" t="n">
        <v>10</v>
      </c>
      <c r="L16" s="85" t="n">
        <v>11</v>
      </c>
      <c r="M16" s="85" t="n">
        <v>12</v>
      </c>
      <c r="N16" s="17"/>
    </row>
    <row r="17" customFormat="false" ht="15.75" hidden="false" customHeight="false" outlineLevel="0" collapsed="false">
      <c r="A17" s="85" t="s">
        <v>78</v>
      </c>
      <c r="B17" s="115" t="s">
        <v>490</v>
      </c>
      <c r="C17" s="115" t="s">
        <v>491</v>
      </c>
      <c r="D17" s="115" t="s">
        <v>207</v>
      </c>
      <c r="E17" s="115" t="s">
        <v>492</v>
      </c>
      <c r="F17" s="115" t="s">
        <v>493</v>
      </c>
      <c r="G17" s="115" t="s">
        <v>494</v>
      </c>
      <c r="H17" s="115" t="s">
        <v>495</v>
      </c>
      <c r="I17" s="115" t="s">
        <v>496</v>
      </c>
      <c r="J17" s="115" t="s">
        <v>497</v>
      </c>
      <c r="K17" s="115" t="s">
        <v>498</v>
      </c>
      <c r="L17" s="115" t="s">
        <v>499</v>
      </c>
      <c r="M17" s="116" t="n">
        <v>1000</v>
      </c>
      <c r="N17" s="85" t="s">
        <v>78</v>
      </c>
    </row>
    <row r="18" customFormat="false" ht="15.75" hidden="false" customHeight="false" outlineLevel="0" collapsed="false">
      <c r="A18" s="85" t="s">
        <v>83</v>
      </c>
      <c r="B18" s="115" t="s">
        <v>500</v>
      </c>
      <c r="C18" s="115" t="s">
        <v>501</v>
      </c>
      <c r="D18" s="115" t="s">
        <v>502</v>
      </c>
      <c r="E18" s="115" t="s">
        <v>503</v>
      </c>
      <c r="F18" s="115" t="s">
        <v>504</v>
      </c>
      <c r="G18" s="115" t="s">
        <v>505</v>
      </c>
      <c r="H18" s="115" t="s">
        <v>506</v>
      </c>
      <c r="I18" s="115" t="s">
        <v>507</v>
      </c>
      <c r="J18" s="115" t="s">
        <v>508</v>
      </c>
      <c r="K18" s="115" t="s">
        <v>509</v>
      </c>
      <c r="L18" s="115" t="s">
        <v>510</v>
      </c>
      <c r="M18" s="116" t="n">
        <f aca="false">M17/4</f>
        <v>250</v>
      </c>
      <c r="N18" s="85" t="s">
        <v>83</v>
      </c>
    </row>
    <row r="19" customFormat="false" ht="15.75" hidden="false" customHeight="false" outlineLevel="0" collapsed="false">
      <c r="A19" s="85" t="s">
        <v>84</v>
      </c>
      <c r="B19" s="115" t="s">
        <v>511</v>
      </c>
      <c r="C19" s="115" t="s">
        <v>512</v>
      </c>
      <c r="D19" s="115" t="s">
        <v>513</v>
      </c>
      <c r="E19" s="117"/>
      <c r="F19" s="115" t="s">
        <v>514</v>
      </c>
      <c r="G19" s="115" t="s">
        <v>515</v>
      </c>
      <c r="H19" s="115" t="s">
        <v>516</v>
      </c>
      <c r="I19" s="115" t="s">
        <v>517</v>
      </c>
      <c r="J19" s="115" t="s">
        <v>518</v>
      </c>
      <c r="K19" s="115" t="s">
        <v>519</v>
      </c>
      <c r="L19" s="116" t="n">
        <v>1000</v>
      </c>
      <c r="M19" s="116" t="n">
        <f aca="false">M18/4</f>
        <v>62.5</v>
      </c>
      <c r="N19" s="85" t="s">
        <v>84</v>
      </c>
    </row>
    <row r="20" customFormat="false" ht="15.75" hidden="false" customHeight="false" outlineLevel="0" collapsed="false">
      <c r="A20" s="85" t="s">
        <v>85</v>
      </c>
      <c r="B20" s="115" t="s">
        <v>520</v>
      </c>
      <c r="C20" s="115" t="s">
        <v>521</v>
      </c>
      <c r="D20" s="115" t="s">
        <v>522</v>
      </c>
      <c r="E20" s="115" t="s">
        <v>523</v>
      </c>
      <c r="F20" s="115" t="s">
        <v>524</v>
      </c>
      <c r="G20" s="115" t="s">
        <v>525</v>
      </c>
      <c r="H20" s="115" t="s">
        <v>526</v>
      </c>
      <c r="I20" s="115" t="s">
        <v>527</v>
      </c>
      <c r="J20" s="115" t="s">
        <v>528</v>
      </c>
      <c r="K20" s="115" t="s">
        <v>529</v>
      </c>
      <c r="L20" s="116" t="n">
        <f aca="false">L19/4</f>
        <v>250</v>
      </c>
      <c r="M20" s="116" t="n">
        <f aca="false">M19/4</f>
        <v>15.625</v>
      </c>
      <c r="N20" s="85" t="s">
        <v>85</v>
      </c>
    </row>
    <row r="21" customFormat="false" ht="15.75" hidden="false" customHeight="false" outlineLevel="0" collapsed="false">
      <c r="A21" s="85" t="s">
        <v>86</v>
      </c>
      <c r="B21" s="118"/>
      <c r="C21" s="115" t="s">
        <v>530</v>
      </c>
      <c r="D21" s="115" t="s">
        <v>531</v>
      </c>
      <c r="E21" s="115" t="s">
        <v>532</v>
      </c>
      <c r="F21" s="115" t="s">
        <v>533</v>
      </c>
      <c r="G21" s="115" t="s">
        <v>534</v>
      </c>
      <c r="H21" s="115" t="s">
        <v>535</v>
      </c>
      <c r="I21" s="115" t="s">
        <v>536</v>
      </c>
      <c r="J21" s="115" t="s">
        <v>537</v>
      </c>
      <c r="K21" s="115" t="s">
        <v>538</v>
      </c>
      <c r="L21" s="116" t="n">
        <f aca="false">L20/4</f>
        <v>62.5</v>
      </c>
      <c r="M21" s="116" t="n">
        <f aca="false">M20/4</f>
        <v>3.90625</v>
      </c>
      <c r="N21" s="85" t="s">
        <v>86</v>
      </c>
    </row>
    <row r="22" customFormat="false" ht="15.75" hidden="false" customHeight="false" outlineLevel="0" collapsed="false">
      <c r="A22" s="85" t="s">
        <v>87</v>
      </c>
      <c r="B22" s="115" t="s">
        <v>539</v>
      </c>
      <c r="C22" s="115" t="s">
        <v>540</v>
      </c>
      <c r="D22" s="115" t="s">
        <v>541</v>
      </c>
      <c r="E22" s="115" t="s">
        <v>542</v>
      </c>
      <c r="F22" s="115" t="s">
        <v>543</v>
      </c>
      <c r="G22" s="115" t="s">
        <v>544</v>
      </c>
      <c r="H22" s="115" t="s">
        <v>545</v>
      </c>
      <c r="I22" s="115" t="s">
        <v>546</v>
      </c>
      <c r="J22" s="115" t="s">
        <v>547</v>
      </c>
      <c r="K22" s="115" t="s">
        <v>548</v>
      </c>
      <c r="L22" s="116" t="n">
        <f aca="false">L21/4</f>
        <v>15.625</v>
      </c>
      <c r="M22" s="119" t="s">
        <v>549</v>
      </c>
      <c r="N22" s="85" t="s">
        <v>87</v>
      </c>
    </row>
    <row r="23" customFormat="false" ht="15.75" hidden="false" customHeight="false" outlineLevel="0" collapsed="false">
      <c r="A23" s="85" t="s">
        <v>88</v>
      </c>
      <c r="B23" s="115" t="s">
        <v>550</v>
      </c>
      <c r="C23" s="115" t="s">
        <v>551</v>
      </c>
      <c r="D23" s="115" t="s">
        <v>552</v>
      </c>
      <c r="E23" s="115" t="s">
        <v>553</v>
      </c>
      <c r="F23" s="115" t="s">
        <v>554</v>
      </c>
      <c r="G23" s="115" t="s">
        <v>555</v>
      </c>
      <c r="H23" s="115" t="s">
        <v>556</v>
      </c>
      <c r="I23" s="115" t="s">
        <v>557</v>
      </c>
      <c r="J23" s="115" t="s">
        <v>558</v>
      </c>
      <c r="K23" s="115" t="s">
        <v>559</v>
      </c>
      <c r="L23" s="116" t="n">
        <f aca="false">L22/4</f>
        <v>3.90625</v>
      </c>
      <c r="M23" s="119" t="s">
        <v>549</v>
      </c>
      <c r="N23" s="85" t="s">
        <v>88</v>
      </c>
    </row>
    <row r="24" customFormat="false" ht="15.75" hidden="false" customHeight="false" outlineLevel="0" collapsed="false">
      <c r="A24" s="85" t="s">
        <v>89</v>
      </c>
      <c r="B24" s="115" t="s">
        <v>560</v>
      </c>
      <c r="C24" s="118"/>
      <c r="D24" s="115" t="s">
        <v>561</v>
      </c>
      <c r="E24" s="115" t="s">
        <v>562</v>
      </c>
      <c r="F24" s="115" t="s">
        <v>563</v>
      </c>
      <c r="G24" s="115" t="s">
        <v>564</v>
      </c>
      <c r="H24" s="115" t="s">
        <v>565</v>
      </c>
      <c r="I24" s="115" t="s">
        <v>566</v>
      </c>
      <c r="J24" s="115" t="s">
        <v>567</v>
      </c>
      <c r="K24" s="115" t="s">
        <v>568</v>
      </c>
      <c r="L24" s="119" t="s">
        <v>549</v>
      </c>
      <c r="M24" s="119" t="s">
        <v>549</v>
      </c>
      <c r="N24" s="85" t="s">
        <v>89</v>
      </c>
    </row>
    <row r="25" customFormat="false" ht="15.75" hidden="false" customHeight="false" outlineLevel="0" collapsed="false">
      <c r="A25" s="17"/>
      <c r="B25" s="85" t="n">
        <v>1</v>
      </c>
      <c r="C25" s="85" t="n">
        <v>2</v>
      </c>
      <c r="D25" s="85" t="n">
        <v>3</v>
      </c>
      <c r="E25" s="85" t="n">
        <v>4</v>
      </c>
      <c r="F25" s="85" t="n">
        <v>5</v>
      </c>
      <c r="G25" s="85" t="n">
        <v>6</v>
      </c>
      <c r="H25" s="85" t="n">
        <v>7</v>
      </c>
      <c r="I25" s="85" t="n">
        <v>8</v>
      </c>
      <c r="J25" s="85" t="n">
        <v>9</v>
      </c>
      <c r="K25" s="85" t="n">
        <v>10</v>
      </c>
      <c r="L25" s="85" t="n">
        <v>11</v>
      </c>
      <c r="M25" s="85" t="n">
        <v>12</v>
      </c>
      <c r="N25" s="1"/>
    </row>
    <row r="28" customFormat="false" ht="15.75" hidden="false" customHeight="false" outlineLevel="0" collapsed="false">
      <c r="A28" s="120" t="n">
        <v>1302</v>
      </c>
      <c r="B28" s="85" t="n">
        <v>1</v>
      </c>
      <c r="C28" s="85" t="n">
        <v>2</v>
      </c>
      <c r="D28" s="85" t="n">
        <v>3</v>
      </c>
      <c r="E28" s="85" t="n">
        <v>4</v>
      </c>
      <c r="F28" s="85" t="n">
        <v>5</v>
      </c>
      <c r="G28" s="85" t="n">
        <v>6</v>
      </c>
      <c r="H28" s="85" t="n">
        <v>7</v>
      </c>
      <c r="I28" s="85" t="n">
        <v>8</v>
      </c>
      <c r="J28" s="85" t="n">
        <v>9</v>
      </c>
      <c r="K28" s="85" t="n">
        <v>10</v>
      </c>
      <c r="L28" s="85" t="n">
        <v>11</v>
      </c>
      <c r="M28" s="85" t="n">
        <v>12</v>
      </c>
      <c r="N28" s="17"/>
    </row>
    <row r="29" customFormat="false" ht="15.75" hidden="false" customHeight="false" outlineLevel="0" collapsed="false">
      <c r="A29" s="85" t="s">
        <v>78</v>
      </c>
      <c r="B29" s="86" t="s">
        <v>207</v>
      </c>
      <c r="C29" s="87" t="s">
        <v>569</v>
      </c>
      <c r="D29" s="86" t="s">
        <v>570</v>
      </c>
      <c r="E29" s="87" t="s">
        <v>571</v>
      </c>
      <c r="F29" s="86" t="s">
        <v>572</v>
      </c>
      <c r="G29" s="87" t="s">
        <v>573</v>
      </c>
      <c r="H29" s="86" t="s">
        <v>574</v>
      </c>
      <c r="I29" s="87" t="s">
        <v>575</v>
      </c>
      <c r="J29" s="86" t="s">
        <v>576</v>
      </c>
      <c r="K29" s="87" t="s">
        <v>577</v>
      </c>
      <c r="L29" s="86" t="s">
        <v>578</v>
      </c>
      <c r="M29" s="87" t="s">
        <v>579</v>
      </c>
      <c r="N29" s="85" t="s">
        <v>78</v>
      </c>
    </row>
    <row r="30" customFormat="false" ht="15.75" hidden="false" customHeight="false" outlineLevel="0" collapsed="false">
      <c r="A30" s="85" t="s">
        <v>83</v>
      </c>
      <c r="B30" s="86" t="s">
        <v>580</v>
      </c>
      <c r="C30" s="87" t="s">
        <v>581</v>
      </c>
      <c r="D30" s="86" t="s">
        <v>582</v>
      </c>
      <c r="E30" s="87" t="s">
        <v>583</v>
      </c>
      <c r="F30" s="86" t="s">
        <v>584</v>
      </c>
      <c r="G30" s="87" t="s">
        <v>585</v>
      </c>
      <c r="H30" s="86" t="s">
        <v>586</v>
      </c>
      <c r="I30" s="87" t="s">
        <v>587</v>
      </c>
      <c r="J30" s="86" t="s">
        <v>588</v>
      </c>
      <c r="K30" s="87" t="s">
        <v>589</v>
      </c>
      <c r="L30" s="86" t="s">
        <v>590</v>
      </c>
      <c r="M30" s="87" t="s">
        <v>591</v>
      </c>
      <c r="N30" s="85" t="s">
        <v>83</v>
      </c>
    </row>
    <row r="31" customFormat="false" ht="15.75" hidden="false" customHeight="false" outlineLevel="0" collapsed="false">
      <c r="A31" s="85" t="s">
        <v>84</v>
      </c>
      <c r="B31" s="86" t="s">
        <v>592</v>
      </c>
      <c r="C31" s="87" t="s">
        <v>593</v>
      </c>
      <c r="D31" s="86" t="s">
        <v>594</v>
      </c>
      <c r="E31" s="87" t="s">
        <v>595</v>
      </c>
      <c r="F31" s="86" t="s">
        <v>596</v>
      </c>
      <c r="G31" s="87" t="s">
        <v>597</v>
      </c>
      <c r="H31" s="86" t="s">
        <v>598</v>
      </c>
      <c r="I31" s="87" t="s">
        <v>599</v>
      </c>
      <c r="J31" s="86" t="s">
        <v>600</v>
      </c>
      <c r="K31" s="87" t="s">
        <v>601</v>
      </c>
      <c r="L31" s="86" t="s">
        <v>602</v>
      </c>
      <c r="M31" s="87" t="s">
        <v>603</v>
      </c>
      <c r="N31" s="85" t="s">
        <v>84</v>
      </c>
    </row>
    <row r="32" customFormat="false" ht="15.75" hidden="false" customHeight="false" outlineLevel="0" collapsed="false">
      <c r="A32" s="85" t="s">
        <v>85</v>
      </c>
      <c r="B32" s="86" t="s">
        <v>604</v>
      </c>
      <c r="C32" s="87" t="s">
        <v>605</v>
      </c>
      <c r="D32" s="86" t="s">
        <v>606</v>
      </c>
      <c r="E32" s="87" t="s">
        <v>607</v>
      </c>
      <c r="F32" s="86" t="s">
        <v>608</v>
      </c>
      <c r="G32" s="87" t="s">
        <v>609</v>
      </c>
      <c r="H32" s="86" t="s">
        <v>610</v>
      </c>
      <c r="I32" s="87" t="s">
        <v>611</v>
      </c>
      <c r="J32" s="86" t="s">
        <v>612</v>
      </c>
      <c r="K32" s="87" t="s">
        <v>613</v>
      </c>
      <c r="L32" s="86" t="s">
        <v>614</v>
      </c>
      <c r="M32" s="87" t="s">
        <v>615</v>
      </c>
      <c r="N32" s="85" t="s">
        <v>85</v>
      </c>
    </row>
    <row r="33" customFormat="false" ht="15.75" hidden="false" customHeight="false" outlineLevel="0" collapsed="false">
      <c r="A33" s="85" t="s">
        <v>86</v>
      </c>
      <c r="B33" s="86" t="s">
        <v>616</v>
      </c>
      <c r="C33" s="87" t="s">
        <v>617</v>
      </c>
      <c r="D33" s="86" t="s">
        <v>618</v>
      </c>
      <c r="E33" s="87" t="s">
        <v>619</v>
      </c>
      <c r="F33" s="86" t="s">
        <v>620</v>
      </c>
      <c r="G33" s="87" t="s">
        <v>621</v>
      </c>
      <c r="H33" s="86" t="s">
        <v>622</v>
      </c>
      <c r="I33" s="87" t="s">
        <v>623</v>
      </c>
      <c r="J33" s="86" t="s">
        <v>624</v>
      </c>
      <c r="K33" s="87" t="s">
        <v>625</v>
      </c>
      <c r="L33" s="86" t="s">
        <v>626</v>
      </c>
      <c r="M33" s="87" t="s">
        <v>627</v>
      </c>
      <c r="N33" s="85" t="s">
        <v>86</v>
      </c>
    </row>
    <row r="34" customFormat="false" ht="15.75" hidden="false" customHeight="false" outlineLevel="0" collapsed="false">
      <c r="A34" s="85" t="s">
        <v>87</v>
      </c>
      <c r="B34" s="86" t="s">
        <v>628</v>
      </c>
      <c r="C34" s="87" t="s">
        <v>629</v>
      </c>
      <c r="D34" s="86" t="s">
        <v>630</v>
      </c>
      <c r="E34" s="87" t="s">
        <v>631</v>
      </c>
      <c r="F34" s="86" t="s">
        <v>632</v>
      </c>
      <c r="G34" s="87" t="s">
        <v>633</v>
      </c>
      <c r="H34" s="86" t="s">
        <v>634</v>
      </c>
      <c r="I34" s="87" t="s">
        <v>635</v>
      </c>
      <c r="J34" s="86" t="s">
        <v>636</v>
      </c>
      <c r="K34" s="87" t="s">
        <v>637</v>
      </c>
      <c r="L34" s="86" t="s">
        <v>638</v>
      </c>
      <c r="M34" s="87" t="s">
        <v>639</v>
      </c>
      <c r="N34" s="85" t="s">
        <v>87</v>
      </c>
    </row>
    <row r="35" customFormat="false" ht="15.75" hidden="false" customHeight="false" outlineLevel="0" collapsed="false">
      <c r="A35" s="85" t="s">
        <v>88</v>
      </c>
      <c r="B35" s="86" t="s">
        <v>640</v>
      </c>
      <c r="C35" s="87" t="s">
        <v>641</v>
      </c>
      <c r="D35" s="86" t="s">
        <v>642</v>
      </c>
      <c r="E35" s="87" t="s">
        <v>643</v>
      </c>
      <c r="F35" s="86" t="s">
        <v>644</v>
      </c>
      <c r="G35" s="87" t="s">
        <v>645</v>
      </c>
      <c r="H35" s="86" t="s">
        <v>646</v>
      </c>
      <c r="I35" s="87" t="s">
        <v>647</v>
      </c>
      <c r="J35" s="86" t="s">
        <v>648</v>
      </c>
      <c r="K35" s="87" t="s">
        <v>649</v>
      </c>
      <c r="L35" s="86" t="s">
        <v>650</v>
      </c>
      <c r="M35" s="87" t="s">
        <v>651</v>
      </c>
      <c r="N35" s="85" t="s">
        <v>88</v>
      </c>
    </row>
    <row r="36" customFormat="false" ht="15.75" hidden="false" customHeight="false" outlineLevel="0" collapsed="false">
      <c r="A36" s="85" t="s">
        <v>89</v>
      </c>
      <c r="B36" s="86" t="s">
        <v>652</v>
      </c>
      <c r="C36" s="87" t="s">
        <v>653</v>
      </c>
      <c r="D36" s="86" t="s">
        <v>654</v>
      </c>
      <c r="E36" s="87" t="s">
        <v>655</v>
      </c>
      <c r="F36" s="86" t="s">
        <v>656</v>
      </c>
      <c r="G36" s="87" t="s">
        <v>657</v>
      </c>
      <c r="H36" s="86" t="s">
        <v>658</v>
      </c>
      <c r="I36" s="87" t="s">
        <v>659</v>
      </c>
      <c r="J36" s="86" t="s">
        <v>660</v>
      </c>
      <c r="K36" s="87" t="s">
        <v>661</v>
      </c>
      <c r="L36" s="86" t="s">
        <v>662</v>
      </c>
      <c r="M36" s="87" t="s">
        <v>301</v>
      </c>
      <c r="N36" s="85" t="s">
        <v>89</v>
      </c>
    </row>
    <row r="37" customFormat="false" ht="15.75" hidden="false" customHeight="false" outlineLevel="0" collapsed="false">
      <c r="A37" s="17"/>
      <c r="B37" s="85" t="n">
        <v>1</v>
      </c>
      <c r="C37" s="85" t="n">
        <v>2</v>
      </c>
      <c r="D37" s="85" t="n">
        <v>3</v>
      </c>
      <c r="E37" s="85" t="n">
        <v>4</v>
      </c>
      <c r="F37" s="85" t="n">
        <v>5</v>
      </c>
      <c r="G37" s="85" t="n">
        <v>6</v>
      </c>
      <c r="H37" s="85" t="n">
        <v>7</v>
      </c>
      <c r="I37" s="85" t="n">
        <v>8</v>
      </c>
      <c r="J37" s="85" t="n">
        <v>9</v>
      </c>
      <c r="K37" s="85" t="n">
        <v>10</v>
      </c>
      <c r="L37" s="85" t="n">
        <v>11</v>
      </c>
      <c r="M37" s="85" t="n">
        <v>12</v>
      </c>
      <c r="N37" s="1"/>
    </row>
    <row r="38" customFormat="false" ht="15.75" hidden="false" customHeight="false" outlineLevel="0" collapsed="false">
      <c r="A38" s="1"/>
      <c r="B38" s="17"/>
      <c r="C38" s="17"/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</row>
    <row r="52" customFormat="false" ht="15.75" hidden="false" customHeight="false" outlineLevel="0" collapsed="false">
      <c r="B52" s="1" t="s">
        <v>663</v>
      </c>
    </row>
    <row r="55" customFormat="false" ht="15.75" hidden="false" customHeight="false" outlineLevel="0" collapsed="false">
      <c r="C55" s="1" t="s">
        <v>664</v>
      </c>
      <c r="D55" s="1" t="s">
        <v>665</v>
      </c>
    </row>
    <row r="56" customFormat="false" ht="15.75" hidden="false" customHeight="false" outlineLevel="0" collapsed="false">
      <c r="B56" s="1" t="n">
        <v>1</v>
      </c>
      <c r="C56" s="78" t="s">
        <v>666</v>
      </c>
      <c r="D56" s="34" t="n">
        <v>12.1</v>
      </c>
    </row>
    <row r="57" customFormat="false" ht="15.75" hidden="false" customHeight="false" outlineLevel="0" collapsed="false">
      <c r="B57" s="1" t="n">
        <v>2</v>
      </c>
      <c r="C57" s="78" t="s">
        <v>667</v>
      </c>
      <c r="D57" s="34" t="n">
        <v>23</v>
      </c>
    </row>
    <row r="58" customFormat="false" ht="15.75" hidden="false" customHeight="false" outlineLevel="0" collapsed="false">
      <c r="B58" s="1" t="n">
        <v>3</v>
      </c>
      <c r="C58" s="78" t="s">
        <v>668</v>
      </c>
      <c r="D58" s="34" t="n">
        <v>16.2</v>
      </c>
    </row>
    <row r="59" customFormat="false" ht="15.75" hidden="false" customHeight="false" outlineLevel="0" collapsed="false">
      <c r="B59" s="1" t="n">
        <v>4</v>
      </c>
      <c r="C59" s="79" t="s">
        <v>669</v>
      </c>
      <c r="D59" s="1" t="n">
        <v>31</v>
      </c>
    </row>
    <row r="60" customFormat="false" ht="15.75" hidden="false" customHeight="false" outlineLevel="0" collapsed="false">
      <c r="B60" s="1" t="n">
        <v>5</v>
      </c>
      <c r="C60" s="80" t="s">
        <v>670</v>
      </c>
      <c r="D60" s="34" t="n">
        <v>36.4</v>
      </c>
    </row>
    <row r="61" customFormat="false" ht="15.75" hidden="false" customHeight="false" outlineLevel="0" collapsed="false">
      <c r="B61" s="1" t="n">
        <v>6</v>
      </c>
      <c r="C61" s="80" t="s">
        <v>671</v>
      </c>
      <c r="D61" s="34" t="n">
        <v>11</v>
      </c>
    </row>
    <row r="62" customFormat="false" ht="15.75" hidden="false" customHeight="false" outlineLevel="0" collapsed="false">
      <c r="B62" s="1" t="n">
        <v>7</v>
      </c>
      <c r="C62" s="80" t="s">
        <v>672</v>
      </c>
      <c r="D62" s="34" t="n">
        <v>26.2</v>
      </c>
    </row>
    <row r="63" customFormat="false" ht="15.75" hidden="false" customHeight="false" outlineLevel="0" collapsed="false">
      <c r="B63" s="1" t="n">
        <v>8</v>
      </c>
      <c r="C63" s="80" t="s">
        <v>673</v>
      </c>
      <c r="D63" s="34" t="n">
        <v>22.7</v>
      </c>
    </row>
    <row r="64" customFormat="false" ht="15.75" hidden="false" customHeight="false" outlineLevel="0" collapsed="false">
      <c r="B64" s="1" t="n">
        <v>9</v>
      </c>
      <c r="C64" s="78" t="s">
        <v>674</v>
      </c>
      <c r="D64" s="34" t="n">
        <v>32.4</v>
      </c>
    </row>
    <row r="65" customFormat="false" ht="15.75" hidden="false" customHeight="false" outlineLevel="0" collapsed="false">
      <c r="B65" s="1" t="n">
        <v>10</v>
      </c>
      <c r="C65" s="78" t="s">
        <v>675</v>
      </c>
      <c r="D65" s="34" t="n">
        <v>34.7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4.1734693877551"/>
    <col collapsed="false" hidden="false" max="2" min="2" style="0" width="17.6836734693878"/>
    <col collapsed="false" hidden="false" max="8" min="3" style="0" width="14.1734693877551"/>
    <col collapsed="false" hidden="false" max="9" min="9" style="0" width="16.3316326530612"/>
    <col collapsed="false" hidden="false" max="11" min="10" style="0" width="16.469387755102"/>
    <col collapsed="false" hidden="false" max="12" min="12" style="0" width="15.1173469387755"/>
    <col collapsed="false" hidden="false" max="13" min="13" style="0" width="15.6581632653061"/>
    <col collapsed="false" hidden="false" max="1025" min="14" style="0" width="14.1734693877551"/>
  </cols>
  <sheetData>
    <row r="1" customFormat="false" ht="15.75" hidden="false" customHeight="false" outlineLevel="0" collapsed="false">
      <c r="A1" s="6" t="n">
        <v>13</v>
      </c>
      <c r="B1" s="6" t="n">
        <v>14</v>
      </c>
      <c r="C1" s="16"/>
      <c r="D1" s="121" t="s">
        <v>676</v>
      </c>
      <c r="E1" s="12" t="n">
        <v>1594</v>
      </c>
      <c r="F1" s="16"/>
      <c r="G1" s="72"/>
      <c r="H1" s="72"/>
      <c r="I1" s="72"/>
      <c r="J1" s="73"/>
      <c r="K1" s="73"/>
      <c r="L1" s="16"/>
      <c r="M1" s="16"/>
      <c r="N1" s="1"/>
    </row>
    <row r="2" customFormat="false" ht="15.75" hidden="false" customHeight="false" outlineLevel="0" collapsed="false">
      <c r="A2" s="6" t="n">
        <v>15</v>
      </c>
      <c r="B2" s="6" t="n">
        <v>16</v>
      </c>
      <c r="C2" s="16"/>
      <c r="D2" s="121" t="s">
        <v>677</v>
      </c>
      <c r="E2" s="121" t="s">
        <v>10</v>
      </c>
      <c r="F2" s="16"/>
      <c r="G2" s="72"/>
      <c r="H2" s="72"/>
      <c r="I2" s="72"/>
      <c r="K2" s="73"/>
      <c r="L2" s="16"/>
      <c r="M2" s="16"/>
      <c r="N2" s="1"/>
    </row>
    <row r="3" customFormat="false" ht="15.75" hidden="false" customHeight="false" outlineLevel="0" collapsed="false">
      <c r="A3" s="4"/>
      <c r="B3" s="16"/>
      <c r="C3" s="16"/>
      <c r="E3" s="16"/>
      <c r="F3" s="16"/>
      <c r="G3" s="72"/>
      <c r="H3" s="72"/>
      <c r="I3" s="72"/>
      <c r="J3" s="73"/>
      <c r="K3" s="72"/>
      <c r="L3" s="16"/>
      <c r="M3" s="16"/>
      <c r="N3" s="1"/>
    </row>
    <row r="4" customFormat="false" ht="15.75" hidden="false" customHeight="false" outlineLevel="0" collapsed="false">
      <c r="A4" s="4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"/>
    </row>
    <row r="5" customFormat="false" ht="15.75" hidden="false" customHeight="false" outlineLevel="0" collapsed="false">
      <c r="A5" s="83" t="n">
        <v>1525</v>
      </c>
      <c r="B5" s="85" t="n">
        <v>1</v>
      </c>
      <c r="C5" s="85" t="n">
        <v>2</v>
      </c>
      <c r="D5" s="85" t="n">
        <v>3</v>
      </c>
      <c r="E5" s="85" t="n">
        <v>4</v>
      </c>
      <c r="F5" s="85" t="n">
        <v>5</v>
      </c>
      <c r="G5" s="85" t="n">
        <v>6</v>
      </c>
      <c r="H5" s="85" t="n">
        <v>7</v>
      </c>
      <c r="I5" s="85" t="n">
        <v>8</v>
      </c>
      <c r="J5" s="85" t="n">
        <v>9</v>
      </c>
      <c r="K5" s="85" t="n">
        <v>10</v>
      </c>
      <c r="L5" s="85" t="n">
        <v>11</v>
      </c>
      <c r="M5" s="85" t="n">
        <v>12</v>
      </c>
      <c r="N5" s="17"/>
    </row>
    <row r="6" customFormat="false" ht="15.75" hidden="false" customHeight="false" outlineLevel="0" collapsed="false">
      <c r="A6" s="85" t="s">
        <v>78</v>
      </c>
      <c r="B6" s="86" t="s">
        <v>207</v>
      </c>
      <c r="C6" s="87" t="s">
        <v>678</v>
      </c>
      <c r="D6" s="86" t="s">
        <v>679</v>
      </c>
      <c r="E6" s="87" t="s">
        <v>680</v>
      </c>
      <c r="F6" s="86" t="s">
        <v>681</v>
      </c>
      <c r="G6" s="87" t="s">
        <v>682</v>
      </c>
      <c r="H6" s="86" t="s">
        <v>683</v>
      </c>
      <c r="I6" s="87" t="s">
        <v>684</v>
      </c>
      <c r="J6" s="86" t="s">
        <v>685</v>
      </c>
      <c r="K6" s="87" t="s">
        <v>686</v>
      </c>
      <c r="L6" s="86" t="s">
        <v>687</v>
      </c>
      <c r="M6" s="40"/>
      <c r="N6" s="85" t="s">
        <v>78</v>
      </c>
    </row>
    <row r="7" customFormat="false" ht="15.75" hidden="false" customHeight="false" outlineLevel="0" collapsed="false">
      <c r="A7" s="85" t="s">
        <v>83</v>
      </c>
      <c r="B7" s="86" t="s">
        <v>688</v>
      </c>
      <c r="C7" s="87" t="s">
        <v>689</v>
      </c>
      <c r="D7" s="86" t="s">
        <v>690</v>
      </c>
      <c r="E7" s="87" t="s">
        <v>691</v>
      </c>
      <c r="F7" s="86" t="s">
        <v>692</v>
      </c>
      <c r="G7" s="87" t="s">
        <v>693</v>
      </c>
      <c r="H7" s="86" t="s">
        <v>694</v>
      </c>
      <c r="I7" s="87" t="s">
        <v>695</v>
      </c>
      <c r="J7" s="86" t="s">
        <v>696</v>
      </c>
      <c r="K7" s="87" t="s">
        <v>697</v>
      </c>
      <c r="L7" s="86" t="s">
        <v>698</v>
      </c>
      <c r="M7" s="40"/>
      <c r="N7" s="85" t="s">
        <v>83</v>
      </c>
    </row>
    <row r="8" customFormat="false" ht="15.75" hidden="false" customHeight="false" outlineLevel="0" collapsed="false">
      <c r="A8" s="85" t="s">
        <v>84</v>
      </c>
      <c r="B8" s="86" t="s">
        <v>699</v>
      </c>
      <c r="C8" s="87" t="s">
        <v>700</v>
      </c>
      <c r="D8" s="86" t="s">
        <v>701</v>
      </c>
      <c r="E8" s="87" t="s">
        <v>702</v>
      </c>
      <c r="F8" s="86" t="s">
        <v>703</v>
      </c>
      <c r="G8" s="87" t="s">
        <v>704</v>
      </c>
      <c r="H8" s="86" t="s">
        <v>705</v>
      </c>
      <c r="I8" s="87" t="s">
        <v>706</v>
      </c>
      <c r="J8" s="86" t="s">
        <v>707</v>
      </c>
      <c r="K8" s="87" t="s">
        <v>708</v>
      </c>
      <c r="L8" s="86" t="s">
        <v>709</v>
      </c>
      <c r="M8" s="40"/>
      <c r="N8" s="85" t="s">
        <v>84</v>
      </c>
    </row>
    <row r="9" customFormat="false" ht="15.75" hidden="false" customHeight="false" outlineLevel="0" collapsed="false">
      <c r="A9" s="85" t="s">
        <v>85</v>
      </c>
      <c r="B9" s="86" t="s">
        <v>710</v>
      </c>
      <c r="C9" s="87" t="s">
        <v>711</v>
      </c>
      <c r="D9" s="86" t="s">
        <v>712</v>
      </c>
      <c r="E9" s="87" t="s">
        <v>713</v>
      </c>
      <c r="F9" s="86" t="s">
        <v>714</v>
      </c>
      <c r="G9" s="87" t="s">
        <v>715</v>
      </c>
      <c r="H9" s="86" t="s">
        <v>716</v>
      </c>
      <c r="I9" s="87" t="s">
        <v>717</v>
      </c>
      <c r="J9" s="86" t="s">
        <v>718</v>
      </c>
      <c r="K9" s="87" t="s">
        <v>719</v>
      </c>
      <c r="L9" s="86" t="s">
        <v>720</v>
      </c>
      <c r="M9" s="40"/>
      <c r="N9" s="85" t="s">
        <v>85</v>
      </c>
    </row>
    <row r="10" customFormat="false" ht="15.75" hidden="false" customHeight="false" outlineLevel="0" collapsed="false">
      <c r="A10" s="85" t="s">
        <v>86</v>
      </c>
      <c r="B10" s="86" t="s">
        <v>721</v>
      </c>
      <c r="C10" s="87" t="s">
        <v>722</v>
      </c>
      <c r="D10" s="86" t="s">
        <v>723</v>
      </c>
      <c r="E10" s="87" t="s">
        <v>724</v>
      </c>
      <c r="F10" s="86" t="s">
        <v>725</v>
      </c>
      <c r="G10" s="87" t="s">
        <v>726</v>
      </c>
      <c r="H10" s="86" t="s">
        <v>727</v>
      </c>
      <c r="I10" s="87" t="s">
        <v>728</v>
      </c>
      <c r="J10" s="86" t="s">
        <v>729</v>
      </c>
      <c r="K10" s="87" t="s">
        <v>730</v>
      </c>
      <c r="L10" s="86" t="s">
        <v>731</v>
      </c>
      <c r="M10" s="40"/>
      <c r="N10" s="85" t="s">
        <v>86</v>
      </c>
    </row>
    <row r="11" customFormat="false" ht="15.75" hidden="false" customHeight="false" outlineLevel="0" collapsed="false">
      <c r="A11" s="85" t="s">
        <v>87</v>
      </c>
      <c r="B11" s="86" t="s">
        <v>732</v>
      </c>
      <c r="C11" s="87" t="s">
        <v>733</v>
      </c>
      <c r="D11" s="86" t="s">
        <v>734</v>
      </c>
      <c r="E11" s="87" t="s">
        <v>735</v>
      </c>
      <c r="F11" s="86" t="s">
        <v>736</v>
      </c>
      <c r="G11" s="87" t="s">
        <v>737</v>
      </c>
      <c r="H11" s="86" t="s">
        <v>738</v>
      </c>
      <c r="I11" s="87" t="s">
        <v>739</v>
      </c>
      <c r="J11" s="86" t="s">
        <v>740</v>
      </c>
      <c r="K11" s="87" t="s">
        <v>741</v>
      </c>
      <c r="L11" s="86" t="s">
        <v>742</v>
      </c>
      <c r="M11" s="40"/>
      <c r="N11" s="85" t="s">
        <v>87</v>
      </c>
    </row>
    <row r="12" customFormat="false" ht="15.75" hidden="false" customHeight="false" outlineLevel="0" collapsed="false">
      <c r="A12" s="85" t="s">
        <v>88</v>
      </c>
      <c r="B12" s="86" t="s">
        <v>743</v>
      </c>
      <c r="C12" s="87" t="s">
        <v>744</v>
      </c>
      <c r="D12" s="86" t="s">
        <v>745</v>
      </c>
      <c r="E12" s="87" t="s">
        <v>746</v>
      </c>
      <c r="F12" s="86" t="s">
        <v>747</v>
      </c>
      <c r="G12" s="87" t="s">
        <v>748</v>
      </c>
      <c r="H12" s="86" t="s">
        <v>749</v>
      </c>
      <c r="I12" s="87" t="s">
        <v>750</v>
      </c>
      <c r="J12" s="86" t="s">
        <v>751</v>
      </c>
      <c r="K12" s="87" t="s">
        <v>752</v>
      </c>
      <c r="L12" s="86" t="s">
        <v>753</v>
      </c>
      <c r="M12" s="40"/>
      <c r="N12" s="85" t="s">
        <v>88</v>
      </c>
    </row>
    <row r="13" customFormat="false" ht="15.75" hidden="false" customHeight="false" outlineLevel="0" collapsed="false">
      <c r="A13" s="85" t="s">
        <v>89</v>
      </c>
      <c r="B13" s="86" t="s">
        <v>754</v>
      </c>
      <c r="C13" s="87" t="s">
        <v>755</v>
      </c>
      <c r="D13" s="86" t="s">
        <v>756</v>
      </c>
      <c r="E13" s="87" t="s">
        <v>757</v>
      </c>
      <c r="F13" s="86" t="s">
        <v>758</v>
      </c>
      <c r="G13" s="87" t="s">
        <v>759</v>
      </c>
      <c r="H13" s="86" t="s">
        <v>760</v>
      </c>
      <c r="I13" s="87" t="s">
        <v>761</v>
      </c>
      <c r="J13" s="86" t="s">
        <v>762</v>
      </c>
      <c r="K13" s="87" t="s">
        <v>763</v>
      </c>
      <c r="L13" s="86" t="s">
        <v>764</v>
      </c>
      <c r="M13" s="92" t="s">
        <v>301</v>
      </c>
      <c r="N13" s="85" t="s">
        <v>89</v>
      </c>
    </row>
    <row r="14" customFormat="false" ht="15.75" hidden="false" customHeight="false" outlineLevel="0" collapsed="false">
      <c r="A14" s="17"/>
      <c r="B14" s="85" t="n">
        <v>1</v>
      </c>
      <c r="C14" s="85" t="n">
        <v>2</v>
      </c>
      <c r="D14" s="85" t="n">
        <v>3</v>
      </c>
      <c r="E14" s="85" t="n">
        <v>4</v>
      </c>
      <c r="F14" s="85" t="n">
        <v>5</v>
      </c>
      <c r="G14" s="85" t="n">
        <v>6</v>
      </c>
      <c r="H14" s="85" t="n">
        <v>7</v>
      </c>
      <c r="I14" s="85" t="n">
        <v>8</v>
      </c>
      <c r="J14" s="85" t="n">
        <v>9</v>
      </c>
      <c r="K14" s="85" t="n">
        <v>10</v>
      </c>
      <c r="L14" s="85" t="n">
        <v>11</v>
      </c>
      <c r="M14" s="85" t="n">
        <v>12</v>
      </c>
      <c r="N14" s="1"/>
    </row>
    <row r="18" customFormat="false" ht="15.75" hidden="false" customHeight="false" outlineLevel="0" collapsed="false">
      <c r="A18" s="122" t="n">
        <v>1594</v>
      </c>
      <c r="B18" s="85" t="n">
        <v>1</v>
      </c>
      <c r="C18" s="85" t="n">
        <v>2</v>
      </c>
      <c r="D18" s="85" t="n">
        <v>3</v>
      </c>
      <c r="E18" s="85" t="n">
        <v>4</v>
      </c>
      <c r="F18" s="85" t="n">
        <v>5</v>
      </c>
      <c r="G18" s="85" t="n">
        <v>6</v>
      </c>
      <c r="H18" s="85" t="n">
        <v>7</v>
      </c>
      <c r="I18" s="85" t="n">
        <v>8</v>
      </c>
      <c r="J18" s="85" t="n">
        <v>9</v>
      </c>
      <c r="K18" s="85" t="n">
        <v>10</v>
      </c>
      <c r="L18" s="85" t="n">
        <v>11</v>
      </c>
      <c r="M18" s="85" t="n">
        <v>12</v>
      </c>
      <c r="N18" s="17"/>
    </row>
    <row r="19" customFormat="false" ht="15.75" hidden="false" customHeight="false" outlineLevel="0" collapsed="false">
      <c r="A19" s="85" t="s">
        <v>78</v>
      </c>
      <c r="B19" s="86" t="s">
        <v>207</v>
      </c>
      <c r="C19" s="87" t="s">
        <v>765</v>
      </c>
      <c r="D19" s="86" t="s">
        <v>766</v>
      </c>
      <c r="E19" s="87" t="s">
        <v>767</v>
      </c>
      <c r="F19" s="86" t="s">
        <v>768</v>
      </c>
      <c r="G19" s="87" t="s">
        <v>769</v>
      </c>
      <c r="H19" s="86" t="s">
        <v>770</v>
      </c>
      <c r="I19" s="87" t="s">
        <v>771</v>
      </c>
      <c r="J19" s="86" t="s">
        <v>772</v>
      </c>
      <c r="K19" s="87" t="s">
        <v>773</v>
      </c>
      <c r="L19" s="86" t="s">
        <v>774</v>
      </c>
      <c r="M19" s="87" t="s">
        <v>775</v>
      </c>
      <c r="N19" s="85" t="s">
        <v>78</v>
      </c>
    </row>
    <row r="20" customFormat="false" ht="15.75" hidden="false" customHeight="false" outlineLevel="0" collapsed="false">
      <c r="A20" s="85" t="s">
        <v>83</v>
      </c>
      <c r="B20" s="86" t="s">
        <v>776</v>
      </c>
      <c r="C20" s="87" t="s">
        <v>777</v>
      </c>
      <c r="D20" s="86" t="s">
        <v>778</v>
      </c>
      <c r="E20" s="87" t="s">
        <v>779</v>
      </c>
      <c r="F20" s="86" t="s">
        <v>780</v>
      </c>
      <c r="G20" s="87" t="s">
        <v>781</v>
      </c>
      <c r="H20" s="86" t="s">
        <v>782</v>
      </c>
      <c r="I20" s="40"/>
      <c r="J20" s="86" t="s">
        <v>783</v>
      </c>
      <c r="K20" s="87" t="s">
        <v>784</v>
      </c>
      <c r="L20" s="86" t="s">
        <v>785</v>
      </c>
      <c r="M20" s="87" t="s">
        <v>786</v>
      </c>
      <c r="N20" s="85" t="s">
        <v>83</v>
      </c>
    </row>
    <row r="21" customFormat="false" ht="15.75" hidden="false" customHeight="false" outlineLevel="0" collapsed="false">
      <c r="A21" s="85" t="s">
        <v>84</v>
      </c>
      <c r="B21" s="86" t="s">
        <v>787</v>
      </c>
      <c r="C21" s="87" t="s">
        <v>788</v>
      </c>
      <c r="D21" s="86" t="s">
        <v>789</v>
      </c>
      <c r="E21" s="87" t="s">
        <v>790</v>
      </c>
      <c r="F21" s="86" t="s">
        <v>791</v>
      </c>
      <c r="G21" s="87" t="s">
        <v>792</v>
      </c>
      <c r="H21" s="86" t="s">
        <v>793</v>
      </c>
      <c r="I21" s="87" t="s">
        <v>794</v>
      </c>
      <c r="J21" s="86" t="s">
        <v>795</v>
      </c>
      <c r="K21" s="87" t="s">
        <v>796</v>
      </c>
      <c r="L21" s="86" t="s">
        <v>797</v>
      </c>
      <c r="M21" s="87" t="s">
        <v>798</v>
      </c>
      <c r="N21" s="85" t="s">
        <v>84</v>
      </c>
    </row>
    <row r="22" customFormat="false" ht="15.75" hidden="false" customHeight="false" outlineLevel="0" collapsed="false">
      <c r="A22" s="85" t="s">
        <v>85</v>
      </c>
      <c r="B22" s="86" t="s">
        <v>799</v>
      </c>
      <c r="C22" s="87" t="s">
        <v>800</v>
      </c>
      <c r="D22" s="86" t="s">
        <v>801</v>
      </c>
      <c r="E22" s="87" t="s">
        <v>802</v>
      </c>
      <c r="F22" s="86" t="s">
        <v>803</v>
      </c>
      <c r="G22" s="87" t="s">
        <v>804</v>
      </c>
      <c r="H22" s="86" t="s">
        <v>805</v>
      </c>
      <c r="I22" s="87" t="s">
        <v>806</v>
      </c>
      <c r="J22" s="86" t="s">
        <v>807</v>
      </c>
      <c r="K22" s="87" t="s">
        <v>808</v>
      </c>
      <c r="L22" s="86" t="s">
        <v>809</v>
      </c>
      <c r="M22" s="87" t="s">
        <v>810</v>
      </c>
      <c r="N22" s="85" t="s">
        <v>85</v>
      </c>
    </row>
    <row r="23" customFormat="false" ht="15.75" hidden="false" customHeight="false" outlineLevel="0" collapsed="false">
      <c r="A23" s="85" t="s">
        <v>86</v>
      </c>
      <c r="B23" s="86" t="s">
        <v>811</v>
      </c>
      <c r="C23" s="87" t="s">
        <v>812</v>
      </c>
      <c r="D23" s="86" t="s">
        <v>813</v>
      </c>
      <c r="E23" s="87" t="s">
        <v>814</v>
      </c>
      <c r="F23" s="86" t="s">
        <v>815</v>
      </c>
      <c r="G23" s="87" t="s">
        <v>816</v>
      </c>
      <c r="H23" s="86" t="s">
        <v>817</v>
      </c>
      <c r="I23" s="87" t="s">
        <v>818</v>
      </c>
      <c r="J23" s="86" t="s">
        <v>819</v>
      </c>
      <c r="K23" s="87" t="s">
        <v>820</v>
      </c>
      <c r="L23" s="86" t="s">
        <v>821</v>
      </c>
      <c r="M23" s="87" t="s">
        <v>822</v>
      </c>
      <c r="N23" s="85" t="s">
        <v>86</v>
      </c>
    </row>
    <row r="24" customFormat="false" ht="15.75" hidden="false" customHeight="false" outlineLevel="0" collapsed="false">
      <c r="A24" s="85" t="s">
        <v>87</v>
      </c>
      <c r="B24" s="86" t="s">
        <v>823</v>
      </c>
      <c r="C24" s="87" t="s">
        <v>824</v>
      </c>
      <c r="D24" s="86" t="s">
        <v>825</v>
      </c>
      <c r="E24" s="87" t="s">
        <v>826</v>
      </c>
      <c r="F24" s="86" t="s">
        <v>827</v>
      </c>
      <c r="G24" s="87" t="s">
        <v>828</v>
      </c>
      <c r="H24" s="40"/>
      <c r="I24" s="87" t="s">
        <v>829</v>
      </c>
      <c r="J24" s="86" t="s">
        <v>830</v>
      </c>
      <c r="K24" s="87" t="s">
        <v>831</v>
      </c>
      <c r="L24" s="86" t="s">
        <v>832</v>
      </c>
      <c r="M24" s="87" t="s">
        <v>833</v>
      </c>
      <c r="N24" s="85" t="s">
        <v>87</v>
      </c>
    </row>
    <row r="25" customFormat="false" ht="15.75" hidden="false" customHeight="false" outlineLevel="0" collapsed="false">
      <c r="A25" s="85" t="s">
        <v>88</v>
      </c>
      <c r="B25" s="86" t="s">
        <v>834</v>
      </c>
      <c r="C25" s="87" t="s">
        <v>835</v>
      </c>
      <c r="D25" s="86" t="s">
        <v>836</v>
      </c>
      <c r="E25" s="87" t="s">
        <v>837</v>
      </c>
      <c r="F25" s="86" t="s">
        <v>838</v>
      </c>
      <c r="G25" s="87" t="s">
        <v>839</v>
      </c>
      <c r="H25" s="86" t="s">
        <v>840</v>
      </c>
      <c r="I25" s="87" t="s">
        <v>841</v>
      </c>
      <c r="J25" s="86" t="s">
        <v>842</v>
      </c>
      <c r="K25" s="87" t="s">
        <v>843</v>
      </c>
      <c r="L25" s="86" t="s">
        <v>844</v>
      </c>
      <c r="M25" s="87" t="s">
        <v>845</v>
      </c>
      <c r="N25" s="85" t="s">
        <v>88</v>
      </c>
    </row>
    <row r="26" customFormat="false" ht="15.75" hidden="false" customHeight="false" outlineLevel="0" collapsed="false">
      <c r="A26" s="85" t="s">
        <v>89</v>
      </c>
      <c r="B26" s="86" t="s">
        <v>846</v>
      </c>
      <c r="C26" s="87" t="s">
        <v>847</v>
      </c>
      <c r="D26" s="86" t="s">
        <v>848</v>
      </c>
      <c r="E26" s="87" t="s">
        <v>849</v>
      </c>
      <c r="F26" s="86" t="s">
        <v>850</v>
      </c>
      <c r="G26" s="87" t="s">
        <v>851</v>
      </c>
      <c r="H26" s="86" t="s">
        <v>852</v>
      </c>
      <c r="I26" s="87" t="s">
        <v>853</v>
      </c>
      <c r="J26" s="86" t="s">
        <v>854</v>
      </c>
      <c r="K26" s="87" t="s">
        <v>855</v>
      </c>
      <c r="L26" s="86" t="s">
        <v>856</v>
      </c>
      <c r="M26" s="87" t="s">
        <v>301</v>
      </c>
      <c r="N26" s="85" t="s">
        <v>89</v>
      </c>
    </row>
    <row r="27" customFormat="false" ht="15.75" hidden="false" customHeight="false" outlineLevel="0" collapsed="false">
      <c r="A27" s="17"/>
      <c r="B27" s="85" t="n">
        <v>1</v>
      </c>
      <c r="C27" s="85" t="n">
        <v>2</v>
      </c>
      <c r="D27" s="85" t="n">
        <v>3</v>
      </c>
      <c r="E27" s="85" t="n">
        <v>4</v>
      </c>
      <c r="F27" s="85" t="n">
        <v>5</v>
      </c>
      <c r="G27" s="85" t="n">
        <v>6</v>
      </c>
      <c r="H27" s="85" t="n">
        <v>7</v>
      </c>
      <c r="I27" s="85" t="n">
        <v>8</v>
      </c>
      <c r="J27" s="85" t="n">
        <v>9</v>
      </c>
      <c r="K27" s="85" t="n">
        <v>10</v>
      </c>
      <c r="L27" s="85" t="n">
        <v>11</v>
      </c>
      <c r="M27" s="85" t="n">
        <v>12</v>
      </c>
      <c r="N27" s="1"/>
    </row>
    <row r="29" customFormat="false" ht="15.75" hidden="false" customHeight="false" outlineLevel="0" collapsed="false">
      <c r="A29" s="114" t="n">
        <v>1343</v>
      </c>
      <c r="B29" s="85" t="n">
        <v>1</v>
      </c>
      <c r="C29" s="85" t="n">
        <v>2</v>
      </c>
      <c r="D29" s="85" t="n">
        <v>3</v>
      </c>
      <c r="E29" s="85" t="n">
        <v>4</v>
      </c>
      <c r="F29" s="85" t="n">
        <v>5</v>
      </c>
      <c r="G29" s="85" t="n">
        <v>6</v>
      </c>
      <c r="H29" s="85" t="n">
        <v>7</v>
      </c>
      <c r="I29" s="85" t="n">
        <v>8</v>
      </c>
      <c r="J29" s="85" t="n">
        <v>9</v>
      </c>
      <c r="K29" s="85" t="n">
        <v>10</v>
      </c>
      <c r="L29" s="85" t="n">
        <v>11</v>
      </c>
      <c r="M29" s="85" t="n">
        <v>12</v>
      </c>
      <c r="N29" s="17"/>
    </row>
    <row r="30" customFormat="false" ht="15.75" hidden="false" customHeight="false" outlineLevel="0" collapsed="false">
      <c r="A30" s="85" t="s">
        <v>78</v>
      </c>
      <c r="B30" s="123" t="s">
        <v>207</v>
      </c>
      <c r="C30" s="124" t="s">
        <v>857</v>
      </c>
      <c r="D30" s="124" t="s">
        <v>858</v>
      </c>
      <c r="E30" s="124" t="s">
        <v>859</v>
      </c>
      <c r="F30" s="124" t="s">
        <v>860</v>
      </c>
      <c r="G30" s="124" t="s">
        <v>861</v>
      </c>
      <c r="H30" s="124" t="s">
        <v>862</v>
      </c>
      <c r="I30" s="124" t="s">
        <v>863</v>
      </c>
      <c r="J30" s="124" t="s">
        <v>864</v>
      </c>
      <c r="K30" s="124" t="s">
        <v>865</v>
      </c>
      <c r="L30" s="124" t="s">
        <v>866</v>
      </c>
      <c r="M30" s="40"/>
      <c r="N30" s="85" t="s">
        <v>78</v>
      </c>
    </row>
    <row r="31" customFormat="false" ht="15.75" hidden="false" customHeight="false" outlineLevel="0" collapsed="false">
      <c r="A31" s="85" t="s">
        <v>83</v>
      </c>
      <c r="B31" s="124" t="s">
        <v>867</v>
      </c>
      <c r="C31" s="124" t="s">
        <v>868</v>
      </c>
      <c r="D31" s="124" t="s">
        <v>869</v>
      </c>
      <c r="E31" s="124" t="s">
        <v>870</v>
      </c>
      <c r="F31" s="124" t="s">
        <v>871</v>
      </c>
      <c r="G31" s="124" t="s">
        <v>872</v>
      </c>
      <c r="H31" s="124" t="s">
        <v>873</v>
      </c>
      <c r="I31" s="124" t="s">
        <v>874</v>
      </c>
      <c r="J31" s="124" t="s">
        <v>875</v>
      </c>
      <c r="K31" s="124" t="s">
        <v>876</v>
      </c>
      <c r="L31" s="124" t="s">
        <v>877</v>
      </c>
      <c r="M31" s="40"/>
      <c r="N31" s="85" t="s">
        <v>83</v>
      </c>
    </row>
    <row r="32" customFormat="false" ht="15.75" hidden="false" customHeight="false" outlineLevel="0" collapsed="false">
      <c r="A32" s="85" t="s">
        <v>84</v>
      </c>
      <c r="B32" s="124" t="s">
        <v>878</v>
      </c>
      <c r="C32" s="124" t="s">
        <v>879</v>
      </c>
      <c r="D32" s="124" t="s">
        <v>880</v>
      </c>
      <c r="E32" s="124" t="s">
        <v>881</v>
      </c>
      <c r="F32" s="124" t="s">
        <v>882</v>
      </c>
      <c r="G32" s="124" t="s">
        <v>883</v>
      </c>
      <c r="H32" s="124" t="s">
        <v>884</v>
      </c>
      <c r="I32" s="124" t="s">
        <v>885</v>
      </c>
      <c r="J32" s="124" t="s">
        <v>886</v>
      </c>
      <c r="K32" s="124" t="s">
        <v>887</v>
      </c>
      <c r="L32" s="124" t="s">
        <v>888</v>
      </c>
      <c r="M32" s="40"/>
      <c r="N32" s="85" t="s">
        <v>84</v>
      </c>
    </row>
    <row r="33" customFormat="false" ht="15.75" hidden="false" customHeight="false" outlineLevel="0" collapsed="false">
      <c r="A33" s="85" t="s">
        <v>85</v>
      </c>
      <c r="B33" s="124" t="s">
        <v>889</v>
      </c>
      <c r="C33" s="124" t="s">
        <v>890</v>
      </c>
      <c r="D33" s="40"/>
      <c r="E33" s="124" t="s">
        <v>891</v>
      </c>
      <c r="F33" s="124" t="s">
        <v>892</v>
      </c>
      <c r="G33" s="124" t="s">
        <v>893</v>
      </c>
      <c r="H33" s="124" t="s">
        <v>894</v>
      </c>
      <c r="I33" s="124" t="s">
        <v>895</v>
      </c>
      <c r="J33" s="124" t="s">
        <v>896</v>
      </c>
      <c r="K33" s="124" t="s">
        <v>897</v>
      </c>
      <c r="L33" s="124" t="s">
        <v>898</v>
      </c>
      <c r="M33" s="40"/>
      <c r="N33" s="85" t="s">
        <v>85</v>
      </c>
    </row>
    <row r="34" customFormat="false" ht="15.75" hidden="false" customHeight="false" outlineLevel="0" collapsed="false">
      <c r="A34" s="85" t="s">
        <v>86</v>
      </c>
      <c r="B34" s="124" t="s">
        <v>899</v>
      </c>
      <c r="C34" s="124" t="s">
        <v>900</v>
      </c>
      <c r="D34" s="124" t="s">
        <v>901</v>
      </c>
      <c r="E34" s="124" t="s">
        <v>902</v>
      </c>
      <c r="F34" s="124" t="s">
        <v>903</v>
      </c>
      <c r="G34" s="124" t="s">
        <v>904</v>
      </c>
      <c r="H34" s="124" t="s">
        <v>905</v>
      </c>
      <c r="I34" s="124" t="s">
        <v>906</v>
      </c>
      <c r="J34" s="124" t="s">
        <v>907</v>
      </c>
      <c r="K34" s="124" t="s">
        <v>908</v>
      </c>
      <c r="L34" s="124" t="s">
        <v>909</v>
      </c>
      <c r="M34" s="40"/>
      <c r="N34" s="85" t="s">
        <v>86</v>
      </c>
    </row>
    <row r="35" customFormat="false" ht="15.75" hidden="false" customHeight="false" outlineLevel="0" collapsed="false">
      <c r="A35" s="85" t="s">
        <v>87</v>
      </c>
      <c r="B35" s="124" t="s">
        <v>910</v>
      </c>
      <c r="C35" s="124" t="s">
        <v>911</v>
      </c>
      <c r="D35" s="124" t="s">
        <v>912</v>
      </c>
      <c r="E35" s="124" t="s">
        <v>913</v>
      </c>
      <c r="F35" s="124" t="s">
        <v>914</v>
      </c>
      <c r="G35" s="124" t="s">
        <v>915</v>
      </c>
      <c r="H35" s="124" t="s">
        <v>916</v>
      </c>
      <c r="I35" s="124" t="s">
        <v>917</v>
      </c>
      <c r="J35" s="124" t="s">
        <v>918</v>
      </c>
      <c r="K35" s="124" t="s">
        <v>919</v>
      </c>
      <c r="L35" s="124" t="s">
        <v>920</v>
      </c>
      <c r="M35" s="40"/>
      <c r="N35" s="85" t="s">
        <v>87</v>
      </c>
    </row>
    <row r="36" customFormat="false" ht="15.75" hidden="false" customHeight="false" outlineLevel="0" collapsed="false">
      <c r="A36" s="85" t="s">
        <v>88</v>
      </c>
      <c r="B36" s="124" t="s">
        <v>921</v>
      </c>
      <c r="C36" s="124" t="s">
        <v>922</v>
      </c>
      <c r="D36" s="124" t="s">
        <v>923</v>
      </c>
      <c r="E36" s="124" t="s">
        <v>924</v>
      </c>
      <c r="F36" s="124" t="s">
        <v>925</v>
      </c>
      <c r="G36" s="124" t="s">
        <v>926</v>
      </c>
      <c r="H36" s="124" t="s">
        <v>927</v>
      </c>
      <c r="I36" s="124" t="s">
        <v>928</v>
      </c>
      <c r="J36" s="124" t="s">
        <v>929</v>
      </c>
      <c r="K36" s="40"/>
      <c r="L36" s="124" t="s">
        <v>930</v>
      </c>
      <c r="M36" s="40"/>
      <c r="N36" s="85" t="s">
        <v>88</v>
      </c>
    </row>
    <row r="37" customFormat="false" ht="15.75" hidden="false" customHeight="false" outlineLevel="0" collapsed="false">
      <c r="A37" s="85" t="s">
        <v>89</v>
      </c>
      <c r="B37" s="124" t="s">
        <v>931</v>
      </c>
      <c r="C37" s="124" t="s">
        <v>932</v>
      </c>
      <c r="D37" s="124" t="s">
        <v>933</v>
      </c>
      <c r="E37" s="124" t="s">
        <v>934</v>
      </c>
      <c r="F37" s="124" t="s">
        <v>935</v>
      </c>
      <c r="G37" s="124" t="s">
        <v>936</v>
      </c>
      <c r="H37" s="124" t="s">
        <v>937</v>
      </c>
      <c r="I37" s="124" t="s">
        <v>938</v>
      </c>
      <c r="J37" s="124" t="s">
        <v>939</v>
      </c>
      <c r="K37" s="40"/>
      <c r="L37" s="125"/>
      <c r="M37" s="40" t="s">
        <v>301</v>
      </c>
      <c r="N37" s="85" t="s">
        <v>89</v>
      </c>
    </row>
    <row r="38" customFormat="false" ht="15.75" hidden="false" customHeight="false" outlineLevel="0" collapsed="false">
      <c r="A38" s="17"/>
      <c r="B38" s="85" t="n">
        <v>1</v>
      </c>
      <c r="C38" s="85" t="n">
        <v>2</v>
      </c>
      <c r="D38" s="85" t="n">
        <v>3</v>
      </c>
      <c r="E38" s="85" t="n">
        <v>4</v>
      </c>
      <c r="F38" s="85" t="n">
        <v>5</v>
      </c>
      <c r="G38" s="85" t="n">
        <v>6</v>
      </c>
      <c r="H38" s="85" t="n">
        <v>7</v>
      </c>
      <c r="I38" s="85" t="n">
        <v>8</v>
      </c>
      <c r="J38" s="85" t="n">
        <v>9</v>
      </c>
      <c r="K38" s="85" t="n">
        <v>10</v>
      </c>
      <c r="L38" s="85" t="n">
        <v>11</v>
      </c>
      <c r="M38" s="85" t="n">
        <v>12</v>
      </c>
      <c r="N38" s="1"/>
    </row>
    <row r="39" customFormat="false" ht="15.75" hidden="false" customHeight="false" outlineLevel="0" collapsed="false">
      <c r="A39" s="1"/>
      <c r="B39" s="17"/>
      <c r="C39" s="17"/>
      <c r="D39" s="17"/>
      <c r="E39" s="1"/>
      <c r="F39" s="1"/>
      <c r="G39" s="1"/>
      <c r="H39" s="1"/>
      <c r="I39" s="1"/>
      <c r="J39" s="1"/>
      <c r="K39" s="1"/>
      <c r="L39" s="1"/>
      <c r="M39" s="1"/>
      <c r="N39" s="1"/>
    </row>
    <row r="41" customFormat="false" ht="15.75" hidden="false" customHeight="false" outlineLevel="0" collapsed="false">
      <c r="A41" s="126"/>
      <c r="B41" s="127"/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"/>
    </row>
    <row r="42" customFormat="false" ht="15.75" hidden="false" customHeight="false" outlineLevel="0" collapsed="false">
      <c r="A42" s="127"/>
      <c r="B42" s="88"/>
      <c r="C42" s="88"/>
      <c r="D42" s="88"/>
      <c r="E42" s="88"/>
      <c r="F42" s="88"/>
      <c r="G42" s="88"/>
      <c r="H42" s="88"/>
      <c r="I42" s="88"/>
      <c r="J42" s="88"/>
      <c r="K42" s="88"/>
      <c r="L42" s="88"/>
      <c r="M42" s="1"/>
      <c r="N42" s="127"/>
    </row>
    <row r="43" customFormat="false" ht="15.75" hidden="false" customHeight="false" outlineLevel="0" collapsed="false">
      <c r="A43" s="127"/>
      <c r="B43" s="88"/>
      <c r="C43" s="88"/>
      <c r="D43" s="88"/>
      <c r="E43" s="88"/>
      <c r="F43" s="88"/>
      <c r="G43" s="88"/>
      <c r="H43" s="88"/>
      <c r="I43" s="88"/>
      <c r="J43" s="88"/>
      <c r="K43" s="88"/>
      <c r="L43" s="88"/>
      <c r="M43" s="1"/>
      <c r="N43" s="127"/>
    </row>
    <row r="44" customFormat="false" ht="15.75" hidden="false" customHeight="false" outlineLevel="0" collapsed="false">
      <c r="A44" s="127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1"/>
      <c r="N44" s="127"/>
    </row>
    <row r="45" customFormat="false" ht="15.75" hidden="false" customHeight="false" outlineLevel="0" collapsed="false">
      <c r="A45" s="127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1"/>
      <c r="N45" s="127"/>
    </row>
    <row r="46" customFormat="false" ht="15.75" hidden="false" customHeight="false" outlineLevel="0" collapsed="false">
      <c r="A46" s="127"/>
      <c r="B46" s="88"/>
      <c r="C46" s="88"/>
      <c r="D46" s="88"/>
      <c r="E46" s="88"/>
      <c r="F46" s="88"/>
      <c r="G46" s="88"/>
      <c r="H46" s="88"/>
      <c r="I46" s="88"/>
      <c r="J46" s="88"/>
      <c r="K46" s="88"/>
      <c r="L46" s="88"/>
      <c r="M46" s="1"/>
      <c r="N46" s="127"/>
    </row>
    <row r="47" customFormat="false" ht="15.75" hidden="false" customHeight="false" outlineLevel="0" collapsed="false">
      <c r="A47" s="127"/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1"/>
      <c r="N47" s="127"/>
    </row>
    <row r="48" customFormat="false" ht="15.75" hidden="false" customHeight="false" outlineLevel="0" collapsed="false">
      <c r="A48" s="127"/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1"/>
      <c r="N48" s="127"/>
    </row>
    <row r="49" customFormat="false" ht="15.75" hidden="false" customHeight="false" outlineLevel="0" collapsed="false">
      <c r="A49" s="127"/>
      <c r="B49" s="88"/>
      <c r="C49" s="88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127"/>
    </row>
    <row r="50" customFormat="false" ht="15.75" hidden="false" customHeight="false" outlineLevel="0" collapsed="false">
      <c r="A50" s="1"/>
      <c r="B50" s="127"/>
      <c r="C50" s="127"/>
      <c r="D50" s="127"/>
      <c r="E50" s="127"/>
      <c r="F50" s="127"/>
      <c r="G50" s="127"/>
      <c r="H50" s="127"/>
      <c r="I50" s="127"/>
      <c r="J50" s="127"/>
      <c r="K50" s="127"/>
      <c r="L50" s="127"/>
      <c r="M50" s="127"/>
      <c r="N50" s="1"/>
    </row>
    <row r="51" customFormat="false" ht="15.75" hidden="false" customHeight="false" outlineLevel="0" collapsed="false">
      <c r="A51" s="1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"/>
    </row>
    <row r="53" customFormat="false" ht="15.75" hidden="false" customHeight="false" outlineLevel="0" collapsed="false">
      <c r="B53" s="1" t="s">
        <v>663</v>
      </c>
    </row>
    <row r="56" customFormat="false" ht="15.75" hidden="false" customHeight="false" outlineLevel="0" collapsed="false">
      <c r="C56" s="1" t="s">
        <v>664</v>
      </c>
      <c r="D56" s="1" t="s">
        <v>665</v>
      </c>
    </row>
    <row r="57" customFormat="false" ht="15.75" hidden="false" customHeight="false" outlineLevel="0" collapsed="false">
      <c r="B57" s="1" t="n">
        <v>1</v>
      </c>
      <c r="C57" s="78" t="s">
        <v>666</v>
      </c>
      <c r="D57" s="34" t="n">
        <v>12.1</v>
      </c>
    </row>
    <row r="58" customFormat="false" ht="15.75" hidden="false" customHeight="false" outlineLevel="0" collapsed="false">
      <c r="B58" s="1" t="n">
        <v>2</v>
      </c>
      <c r="C58" s="78" t="s">
        <v>667</v>
      </c>
      <c r="D58" s="34" t="n">
        <v>23</v>
      </c>
    </row>
    <row r="59" customFormat="false" ht="15.75" hidden="false" customHeight="false" outlineLevel="0" collapsed="false">
      <c r="B59" s="1" t="n">
        <v>3</v>
      </c>
      <c r="C59" s="78" t="s">
        <v>668</v>
      </c>
      <c r="D59" s="34" t="n">
        <v>16.2</v>
      </c>
    </row>
    <row r="60" customFormat="false" ht="15.75" hidden="false" customHeight="false" outlineLevel="0" collapsed="false">
      <c r="B60" s="1" t="n">
        <v>4</v>
      </c>
      <c r="C60" s="79" t="s">
        <v>669</v>
      </c>
      <c r="D60" s="1" t="n">
        <v>31</v>
      </c>
    </row>
    <row r="61" customFormat="false" ht="15.75" hidden="false" customHeight="false" outlineLevel="0" collapsed="false">
      <c r="B61" s="1" t="n">
        <v>5</v>
      </c>
      <c r="C61" s="80" t="s">
        <v>670</v>
      </c>
      <c r="D61" s="34" t="n">
        <v>36.4</v>
      </c>
    </row>
    <row r="62" customFormat="false" ht="15.75" hidden="false" customHeight="false" outlineLevel="0" collapsed="false">
      <c r="B62" s="1" t="n">
        <v>6</v>
      </c>
      <c r="C62" s="80" t="s">
        <v>671</v>
      </c>
      <c r="D62" s="34" t="n">
        <v>11</v>
      </c>
    </row>
    <row r="63" customFormat="false" ht="15.75" hidden="false" customHeight="false" outlineLevel="0" collapsed="false">
      <c r="B63" s="1" t="n">
        <v>7</v>
      </c>
      <c r="C63" s="80" t="s">
        <v>672</v>
      </c>
      <c r="D63" s="34" t="n">
        <v>26.2</v>
      </c>
    </row>
    <row r="64" customFormat="false" ht="15.75" hidden="false" customHeight="false" outlineLevel="0" collapsed="false">
      <c r="B64" s="1" t="n">
        <v>8</v>
      </c>
      <c r="C64" s="80" t="s">
        <v>673</v>
      </c>
      <c r="D64" s="34" t="n">
        <v>22.7</v>
      </c>
    </row>
    <row r="65" customFormat="false" ht="15.75" hidden="false" customHeight="false" outlineLevel="0" collapsed="false">
      <c r="B65" s="1" t="n">
        <v>9</v>
      </c>
      <c r="C65" s="78" t="s">
        <v>674</v>
      </c>
      <c r="D65" s="34" t="n">
        <v>32.4</v>
      </c>
    </row>
    <row r="66" customFormat="false" ht="15.75" hidden="false" customHeight="false" outlineLevel="0" collapsed="false">
      <c r="B66" s="1" t="n">
        <v>10</v>
      </c>
      <c r="C66" s="78" t="s">
        <v>675</v>
      </c>
      <c r="D66" s="34" t="n">
        <v>34.7</v>
      </c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Joshua Bloom</cp:lastModifiedBy>
  <dcterms:modified xsi:type="dcterms:W3CDTF">2020-06-17T15:57:02Z</dcterms:modified>
  <cp:revision>1</cp:revision>
  <dc:subject/>
  <dc:title/>
</cp:coreProperties>
</file>