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un set up notes" sheetId="1" state="visible" r:id="rId2"/>
    <sheet name="ContrivedEUA_v1_diluted" sheetId="2" state="visible" r:id="rId3"/>
    <sheet name="ContrivedEUA_V2" sheetId="3" state="visible" r:id="rId4"/>
    <sheet name="Plate 3" sheetId="4" state="visible" r:id="rId5"/>
    <sheet name="Plate 4" sheetId="5" state="visible" r:id="rId6"/>
    <sheet name="MasterMix" sheetId="6" state="visible" r:id="rId7"/>
    <sheet name="Plate 1" sheetId="7" state="visible" r:id="rId8"/>
    <sheet name="Plate 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<sst xmlns="http://schemas.openxmlformats.org/spreadsheetml/2006/main" count="2100" uniqueCount="444">
  <si>
    <t xml:space="preserve">V18</t>
  </si>
  <si>
    <t xml:space="preserve">** All Volumes will be 20uL</t>
  </si>
  <si>
    <t xml:space="preserve">fill out yellow wells and these will autopopulate sections of experimental plan</t>
  </si>
  <si>
    <t xml:space="preserve">** New Primers 96x96 fomrat</t>
  </si>
  <si>
    <t xml:space="preserve">For each plate, will have at least 1 plate that has </t>
  </si>
  <si>
    <t xml:space="preserve">384-Primer Sets: 2, 3, 4?</t>
  </si>
  <si>
    <t xml:space="preserve">384-well primer plates</t>
  </si>
  <si>
    <t xml:space="preserve">Plate 1</t>
  </si>
  <si>
    <t xml:space="preserve">-</t>
  </si>
  <si>
    <t xml:space="preserve">not run</t>
  </si>
  <si>
    <t xml:space="preserve">Plate 2</t>
  </si>
  <si>
    <t xml:space="preserve">Plate 3</t>
  </si>
  <si>
    <t xml:space="preserve">Plate 4</t>
  </si>
  <si>
    <t xml:space="preserve">Goals of  experiment: optimization around no naked primer, only primer at 50nM; test out negative controls with random dilution spike ins; maybe 1-2 plates of dilutions</t>
  </si>
  <si>
    <t xml:space="preserve">**All set up is in 4-384 well plates; 40 cycles</t>
  </si>
  <si>
    <t xml:space="preserve">** 96 well format, copied over into 4 quadrants of 384 well plate</t>
  </si>
  <si>
    <t xml:space="preserve">1804</t>
  </si>
  <si>
    <t xml:space="preserve">all wells full</t>
  </si>
  <si>
    <t xml:space="preserve">** This should have 15uL left, but please confirm, if not use 1900</t>
  </si>
  <si>
    <t xml:space="preserve">384 well plate will have different final volume</t>
  </si>
  <si>
    <t xml:space="preserve">008</t>
  </si>
  <si>
    <t xml:space="preserve">9 wells empty</t>
  </si>
  <si>
    <t xml:space="preserve">2056</t>
  </si>
  <si>
    <t xml:space="preserve">14 wells empty</t>
  </si>
  <si>
    <t xml:space="preserve">96-well sample plate used for each quadrent</t>
  </si>
  <si>
    <t xml:space="preserve">1976</t>
  </si>
  <si>
    <t xml:space="preserve">5 wells empty</t>
  </si>
  <si>
    <t xml:space="preserve">** plate already meade with Dilutions spiked in</t>
  </si>
  <si>
    <t xml:space="preserve">1900</t>
  </si>
  <si>
    <t xml:space="preserve">all full</t>
  </si>
  <si>
    <t xml:space="preserve">2028</t>
  </si>
  <si>
    <t xml:space="preserve">2 wells empty</t>
  </si>
  <si>
    <t xml:space="preserve">Wells needed filled</t>
  </si>
  <si>
    <t xml:space="preserve">uL of dilution needed</t>
  </si>
  <si>
    <t xml:space="preserve">make 2 dilutions: </t>
  </si>
  <si>
    <t xml:space="preserve">plate left out overnight - which run was this?</t>
  </si>
  <si>
    <t xml:space="preserve">1976 (plate already made from V17)</t>
  </si>
  <si>
    <t xml:space="preserve">1:1 contrived EUA v1</t>
  </si>
  <si>
    <t xml:space="preserve">newContrived </t>
  </si>
  <si>
    <t xml:space="preserve">v14 Dilution</t>
  </si>
  <si>
    <t xml:space="preserve">**Laila for  V14-- if we don't have this you can sub as both V13 or both V14 or subin 1900; use your judgement on what makes sense!</t>
  </si>
  <si>
    <t xml:space="preserve">1:50 Contrived EUAv1</t>
  </si>
  <si>
    <t xml:space="preserve">1:500 Contrived EUAv1</t>
  </si>
  <si>
    <t xml:space="preserve">*** Dilutions should be in RNA background and not water (either the pooled purified or the HEK cell)</t>
  </si>
  <si>
    <t xml:space="preserve">*** Laila will only do top 5 rows with the actual sample, the bottom 3 rows will only be extracted RNA background (no spike!) and these 3*12*3 =108 additional negative controls</t>
  </si>
  <si>
    <t xml:space="preserve">This is the Original one</t>
  </si>
  <si>
    <t xml:space="preserve">Range here was 2e6/mL to 2e4/mL</t>
  </si>
  <si>
    <t xml:space="preserve">Lysate Background</t>
  </si>
  <si>
    <t xml:space="preserve">A</t>
  </si>
  <si>
    <t xml:space="preserve">NP swab into VTM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</si>
  <si>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</si>
  <si>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</si>
  <si>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</si>
  <si>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</si>
  <si>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</si>
  <si>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</si>
  <si>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</si>
  <si>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BLANK</t>
  </si>
  <si>
    <t xml:space="preserve">Virus Spike-In (Identity)</t>
  </si>
  <si>
    <t xml:space="preserve">ATCC Inactivated 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</si>
  <si>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</si>
  <si>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</si>
  <si>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</si>
  <si>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</si>
  <si>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</si>
  <si>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</si>
  <si>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</si>
  <si>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DD1</t>
  </si>
  <si>
    <t xml:space="preserve">DD2</t>
  </si>
  <si>
    <t xml:space="preserve">DD3</t>
  </si>
  <si>
    <t xml:space="preserve">DD4</t>
  </si>
  <si>
    <t xml:space="preserve">DD5</t>
  </si>
  <si>
    <t xml:space="preserve">Virus Spike-In (Copies/mL)</t>
  </si>
  <si>
    <t xml:space="preserve">Virus Spike-In (Copies/uL) </t>
  </si>
  <si>
    <t xml:space="preserve">Background Purified Extract Information:</t>
  </si>
  <si>
    <t xml:space="preserve"> </t>
  </si>
  <si>
    <t xml:space="preserve">per well (uL)</t>
  </si>
  <si>
    <t xml:space="preserve">wells</t>
  </si>
  <si>
    <t xml:space="preserve">uL</t>
  </si>
  <si>
    <t xml:space="preserve">NP Swab Sample #</t>
  </si>
  <si>
    <t xml:space="preserve">extra lysate</t>
  </si>
  <si>
    <t xml:space="preserve">270uL into column 1</t>
  </si>
  <si>
    <t xml:space="preserve">136.0 into column 4</t>
  </si>
  <si>
    <t xml:space="preserve">columns </t>
  </si>
  <si>
    <t xml:space="preserve">Dilution Series: </t>
  </si>
  <si>
    <t xml:space="preserve">Per sample:</t>
  </si>
  <si>
    <t xml:space="preserve">1,2,3,5,7,9,11</t>
  </si>
  <si>
    <t xml:space="preserve">1,4,6,8,10,12</t>
  </si>
  <si>
    <t xml:space="preserve">D1:</t>
  </si>
  <si>
    <t xml:space="preserve">D2:</t>
  </si>
  <si>
    <t xml:space="preserve">D3:</t>
  </si>
  <si>
    <t xml:space="preserve">column</t>
  </si>
  <si>
    <t xml:space="preserve">D4: </t>
  </si>
  <si>
    <t xml:space="preserve">D5: </t>
  </si>
  <si>
    <t xml:space="preserve">D6: </t>
  </si>
  <si>
    <t xml:space="preserve">D7: </t>
  </si>
  <si>
    <t xml:space="preserve">uL per reaction</t>
  </si>
  <si>
    <t xml:space="preserve">VR-1986HK™
Lot Number:</t>
  </si>
  <si>
    <t xml:space="preserve">minimum volume needed</t>
  </si>
  <si>
    <t xml:space="preserve">uL to carry to dilution well</t>
  </si>
  <si>
    <t xml:space="preserve">Virus Dilution</t>
  </si>
  <si>
    <t xml:space="preserve">Dilution factor</t>
  </si>
  <si>
    <t xml:space="preserve">Contrived SARS-CoV2 Spike-in:</t>
  </si>
  <si>
    <t xml:space="preserve">Dilution Factor</t>
  </si>
  <si>
    <t xml:space="preserve">1 : 1</t>
  </si>
  <si>
    <t xml:space="preserve">uL for D1</t>
  </si>
  <si>
    <t xml:space="preserve">number of 96-well plates</t>
  </si>
  <si>
    <t xml:space="preserve">actual copies/uL  in D1 </t>
  </si>
  <si>
    <t xml:space="preserve">volume per row</t>
  </si>
  <si>
    <t xml:space="preserve">actual copies/mL  in D1 </t>
  </si>
  <si>
    <t xml:space="preserve">2) ATCC inactivated Virus Spike</t>
  </si>
  <si>
    <t xml:space="preserve">&gt; perform 2x dilution series from vial 1 (D1) as detailed above</t>
  </si>
  <si>
    <t xml:space="preserve">Copies/uL of Final Dilution of Virus</t>
  </si>
  <si>
    <t xml:space="preserve">ATCC to add to first row, 2 wells , A5, A11</t>
  </si>
  <si>
    <t xml:space="preserve">background lysate to add to first row</t>
  </si>
  <si>
    <t xml:space="preserve">6.125 x dilution from D1--&gt;DD1 (column 4)</t>
  </si>
  <si>
    <t xml:space="preserve">copies/uL</t>
  </si>
  <si>
    <t xml:space="preserve">copies in 400uL</t>
  </si>
  <si>
    <t xml:space="preserve">uL of sample to add of D1 to DD1</t>
  </si>
  <si>
    <t xml:space="preserve">uL of matrix to add to DD1</t>
  </si>
  <si>
    <t xml:space="preserve">uL of Clinical Matrix</t>
  </si>
  <si>
    <t xml:space="preserve">Virus Spike-In (Copies into Clinical Matrix) </t>
  </si>
  <si>
    <t xml:space="preserve">estimated copies/uL after purification (4x concentration, 100% retention)</t>
  </si>
  <si>
    <t xml:space="preserve">estimated copies/uL per reaction</t>
  </si>
  <si>
    <t xml:space="preserve">dilution 1:50</t>
  </si>
  <si>
    <t xml:space="preserve">potentially make greyed out ones all HEK RNA</t>
  </si>
  <si>
    <t xml:space="preserve">dilution 1:500</t>
  </si>
  <si>
    <t xml:space="preserve">Dilute the 1:100 plate, another 1:10</t>
  </si>
  <si>
    <t xml:space="preserve">400 uL lysate to be purified</t>
  </si>
  <si>
    <t xml:space="preserve">Virus Spike-In (Copies/mL of lysate)</t>
  </si>
  <si>
    <t xml:space="preserve">Virus Spike-In (Copies/uL of lysate) </t>
  </si>
  <si>
    <t xml:space="preserve">225 from D1, 225 lysate pipet up and down 8 times</t>
  </si>
  <si>
    <t xml:space="preserve">uL of sample from D1</t>
  </si>
  <si>
    <t xml:space="preserve">of lysate</t>
  </si>
  <si>
    <t xml:space="preserve">uL of Clinical Matrix (aka lysate)</t>
  </si>
  <si>
    <t xml:space="preserve">Virus Spike-In (Copies/uL Lysate) </t>
  </si>
  <si>
    <t xml:space="preserve">Virus Spike-In (Total Copies into Clinical Matrix) </t>
  </si>
  <si>
    <t xml:space="preserve">estimated copies/uL after purification (4x concentration, 400uL --&gt; eluted into ~100uL)</t>
  </si>
  <si>
    <t xml:space="preserve">estimated copies/reaction after purification; 7uL volume</t>
  </si>
  <si>
    <t xml:space="preserve">1:1 Contrived EUAv1</t>
  </si>
  <si>
    <t xml:space="preserve">NBC</t>
  </si>
  <si>
    <t xml:space="preserve">N5337</t>
  </si>
  <si>
    <t xml:space="preserve">N5345</t>
  </si>
  <si>
    <t xml:space="preserve">N5353</t>
  </si>
  <si>
    <t xml:space="preserve">N5361</t>
  </si>
  <si>
    <t xml:space="preserve">N5369</t>
  </si>
  <si>
    <t xml:space="preserve">N5377</t>
  </si>
  <si>
    <t xml:space="preserve">N5385</t>
  </si>
  <si>
    <t xml:space="preserve">N5392</t>
  </si>
  <si>
    <t xml:space="preserve">N5398</t>
  </si>
  <si>
    <t xml:space="preserve">N5406</t>
  </si>
  <si>
    <t xml:space="preserve">N5413</t>
  </si>
  <si>
    <t xml:space="preserve">N5330</t>
  </si>
  <si>
    <t xml:space="preserve">N5338</t>
  </si>
  <si>
    <t xml:space="preserve">N5346</t>
  </si>
  <si>
    <t xml:space="preserve">N5354</t>
  </si>
  <si>
    <t xml:space="preserve">N5362</t>
  </si>
  <si>
    <t xml:space="preserve">N5370</t>
  </si>
  <si>
    <t xml:space="preserve">N5378</t>
  </si>
  <si>
    <t xml:space="preserve">N5386</t>
  </si>
  <si>
    <t xml:space="preserve">N5393</t>
  </si>
  <si>
    <t xml:space="preserve">N5399</t>
  </si>
  <si>
    <t xml:space="preserve">N5407</t>
  </si>
  <si>
    <t xml:space="preserve">N5414</t>
  </si>
  <si>
    <t xml:space="preserve">N5331</t>
  </si>
  <si>
    <t xml:space="preserve">N5339</t>
  </si>
  <si>
    <t xml:space="preserve">N5347</t>
  </si>
  <si>
    <t xml:space="preserve">N5355</t>
  </si>
  <si>
    <t xml:space="preserve">N5363</t>
  </si>
  <si>
    <t xml:space="preserve">N5371</t>
  </si>
  <si>
    <t xml:space="preserve">N5379</t>
  </si>
  <si>
    <t xml:space="preserve">N5387</t>
  </si>
  <si>
    <t xml:space="preserve">N5394</t>
  </si>
  <si>
    <t xml:space="preserve">N5400</t>
  </si>
  <si>
    <t xml:space="preserve">N5415</t>
  </si>
  <si>
    <t xml:space="preserve">N5332</t>
  </si>
  <si>
    <t xml:space="preserve">N5340</t>
  </si>
  <si>
    <t xml:space="preserve">N5348</t>
  </si>
  <si>
    <t xml:space="preserve">N5356</t>
  </si>
  <si>
    <t xml:space="preserve">N5364</t>
  </si>
  <si>
    <t xml:space="preserve">N5372</t>
  </si>
  <si>
    <t xml:space="preserve">N5380</t>
  </si>
  <si>
    <t xml:space="preserve">N5388</t>
  </si>
  <si>
    <t xml:space="preserve">N5395</t>
  </si>
  <si>
    <t xml:space="preserve">N5401</t>
  </si>
  <si>
    <t xml:space="preserve">N5408</t>
  </si>
  <si>
    <t xml:space="preserve">N5416</t>
  </si>
  <si>
    <t xml:space="preserve">N5333</t>
  </si>
  <si>
    <t xml:space="preserve">N5341</t>
  </si>
  <si>
    <t xml:space="preserve">N5349</t>
  </si>
  <si>
    <t xml:space="preserve">N5357</t>
  </si>
  <si>
    <t xml:space="preserve">N5365</t>
  </si>
  <si>
    <t xml:space="preserve">N5373</t>
  </si>
  <si>
    <t xml:space="preserve">N5381</t>
  </si>
  <si>
    <t xml:space="preserve">N5389</t>
  </si>
  <si>
    <t xml:space="preserve">N5396</t>
  </si>
  <si>
    <t xml:space="preserve">N5402</t>
  </si>
  <si>
    <t xml:space="preserve">N5409</t>
  </si>
  <si>
    <t xml:space="preserve">N5417</t>
  </si>
  <si>
    <t xml:space="preserve">N5334</t>
  </si>
  <si>
    <t xml:space="preserve">N5342</t>
  </si>
  <si>
    <t xml:space="preserve">N5350</t>
  </si>
  <si>
    <t xml:space="preserve">N5358</t>
  </si>
  <si>
    <t xml:space="preserve">N5366</t>
  </si>
  <si>
    <t xml:space="preserve">N5374</t>
  </si>
  <si>
    <t xml:space="preserve">N5382</t>
  </si>
  <si>
    <t xml:space="preserve">N5390</t>
  </si>
  <si>
    <t xml:space="preserve">N5403</t>
  </si>
  <si>
    <t xml:space="preserve">N5410</t>
  </si>
  <si>
    <t xml:space="preserve">N5418</t>
  </si>
  <si>
    <t xml:space="preserve">N5335</t>
  </si>
  <si>
    <t xml:space="preserve">N5343</t>
  </si>
  <si>
    <t xml:space="preserve">N5351</t>
  </si>
  <si>
    <t xml:space="preserve">N5359</t>
  </si>
  <si>
    <t xml:space="preserve">N5367</t>
  </si>
  <si>
    <t xml:space="preserve">N5375</t>
  </si>
  <si>
    <t xml:space="preserve">N5383</t>
  </si>
  <si>
    <t xml:space="preserve">N5391</t>
  </si>
  <si>
    <t xml:space="preserve">N5404</t>
  </si>
  <si>
    <t xml:space="preserve">N5411</t>
  </si>
  <si>
    <t xml:space="preserve">N5336</t>
  </si>
  <si>
    <t xml:space="preserve">N5344</t>
  </si>
  <si>
    <t xml:space="preserve">N5352</t>
  </si>
  <si>
    <t xml:space="preserve">N5360</t>
  </si>
  <si>
    <t xml:space="preserve">N5368</t>
  </si>
  <si>
    <t xml:space="preserve">N5376</t>
  </si>
  <si>
    <t xml:space="preserve">N5384</t>
  </si>
  <si>
    <t xml:space="preserve">N5397</t>
  </si>
  <si>
    <t xml:space="preserve">N5405</t>
  </si>
  <si>
    <t xml:space="preserve">N5412</t>
  </si>
  <si>
    <t xml:space="preserve">N3851</t>
  </si>
  <si>
    <t xml:space="preserve">N3859</t>
  </si>
  <si>
    <t xml:space="preserve">N3867</t>
  </si>
  <si>
    <t xml:space="preserve">N3875</t>
  </si>
  <si>
    <t xml:space="preserve">N3883</t>
  </si>
  <si>
    <t xml:space="preserve">N3891</t>
  </si>
  <si>
    <t xml:space="preserve">N3899</t>
  </si>
  <si>
    <t xml:space="preserve">N3907</t>
  </si>
  <si>
    <t xml:space="preserve">N3915</t>
  </si>
  <si>
    <t xml:space="preserve">N3923</t>
  </si>
  <si>
    <t xml:space="preserve">N3931</t>
  </si>
  <si>
    <t xml:space="preserve">N3844</t>
  </si>
  <si>
    <t xml:space="preserve">N3852</t>
  </si>
  <si>
    <t xml:space="preserve">N3860</t>
  </si>
  <si>
    <t xml:space="preserve">N3868</t>
  </si>
  <si>
    <t xml:space="preserve">N3876</t>
  </si>
  <si>
    <t xml:space="preserve">N3884</t>
  </si>
  <si>
    <t xml:space="preserve">N3892</t>
  </si>
  <si>
    <t xml:space="preserve">N3900</t>
  </si>
  <si>
    <t xml:space="preserve">N3908</t>
  </si>
  <si>
    <t xml:space="preserve">N3916</t>
  </si>
  <si>
    <t xml:space="preserve">N3924</t>
  </si>
  <si>
    <t xml:space="preserve">N3932</t>
  </si>
  <si>
    <t xml:space="preserve">N3845</t>
  </si>
  <si>
    <t xml:space="preserve">N3853</t>
  </si>
  <si>
    <t xml:space="preserve">N3861</t>
  </si>
  <si>
    <t xml:space="preserve">N3869</t>
  </si>
  <si>
    <t xml:space="preserve">N3877</t>
  </si>
  <si>
    <t xml:space="preserve">N3885</t>
  </si>
  <si>
    <t xml:space="preserve">N3893</t>
  </si>
  <si>
    <t xml:space="preserve">N3901</t>
  </si>
  <si>
    <t xml:space="preserve">N3909</t>
  </si>
  <si>
    <t xml:space="preserve">N3917</t>
  </si>
  <si>
    <t xml:space="preserve">N3925</t>
  </si>
  <si>
    <t xml:space="preserve">N3933</t>
  </si>
  <si>
    <t xml:space="preserve">N3846</t>
  </si>
  <si>
    <t xml:space="preserve">N3854</t>
  </si>
  <si>
    <t xml:space="preserve">N3862</t>
  </si>
  <si>
    <t xml:space="preserve">N3870</t>
  </si>
  <si>
    <t xml:space="preserve">N3878</t>
  </si>
  <si>
    <t xml:space="preserve">N3886</t>
  </si>
  <si>
    <t xml:space="preserve">N3894</t>
  </si>
  <si>
    <t xml:space="preserve">N3902</t>
  </si>
  <si>
    <t xml:space="preserve">N3910</t>
  </si>
  <si>
    <t xml:space="preserve">N3918</t>
  </si>
  <si>
    <t xml:space="preserve">N3926</t>
  </si>
  <si>
    <t xml:space="preserve">N3934</t>
  </si>
  <si>
    <t xml:space="preserve">N3847</t>
  </si>
  <si>
    <t xml:space="preserve">N3855</t>
  </si>
  <si>
    <t xml:space="preserve">N3863</t>
  </si>
  <si>
    <t xml:space="preserve">N3871</t>
  </si>
  <si>
    <t xml:space="preserve">N3879</t>
  </si>
  <si>
    <t xml:space="preserve">N3887</t>
  </si>
  <si>
    <t xml:space="preserve">N3895</t>
  </si>
  <si>
    <t xml:space="preserve">N3903</t>
  </si>
  <si>
    <t xml:space="preserve">N3911</t>
  </si>
  <si>
    <t xml:space="preserve">N3919</t>
  </si>
  <si>
    <t xml:space="preserve">N3927</t>
  </si>
  <si>
    <t xml:space="preserve">N3935</t>
  </si>
  <si>
    <t xml:space="preserve">N3848</t>
  </si>
  <si>
    <t xml:space="preserve">N3856</t>
  </si>
  <si>
    <t xml:space="preserve">N3864</t>
  </si>
  <si>
    <t xml:space="preserve">N3872</t>
  </si>
  <si>
    <t xml:space="preserve">N3880</t>
  </si>
  <si>
    <t xml:space="preserve">N3888</t>
  </si>
  <si>
    <t xml:space="preserve">N3896</t>
  </si>
  <si>
    <t xml:space="preserve">N3904</t>
  </si>
  <si>
    <t xml:space="preserve">N3912</t>
  </si>
  <si>
    <t xml:space="preserve">N3920</t>
  </si>
  <si>
    <t xml:space="preserve">N3928</t>
  </si>
  <si>
    <t xml:space="preserve">N3936</t>
  </si>
  <si>
    <t xml:space="preserve">N3849</t>
  </si>
  <si>
    <t xml:space="preserve">N3857</t>
  </si>
  <si>
    <t xml:space="preserve">N3865</t>
  </si>
  <si>
    <t xml:space="preserve">N3873</t>
  </si>
  <si>
    <t xml:space="preserve">N3881</t>
  </si>
  <si>
    <t xml:space="preserve">N3889</t>
  </si>
  <si>
    <t xml:space="preserve">N3897</t>
  </si>
  <si>
    <t xml:space="preserve">N3905</t>
  </si>
  <si>
    <t xml:space="preserve">N3913</t>
  </si>
  <si>
    <t xml:space="preserve">N3921</t>
  </si>
  <si>
    <t xml:space="preserve">N3929</t>
  </si>
  <si>
    <t xml:space="preserve">N3937</t>
  </si>
  <si>
    <t xml:space="preserve">N3850</t>
  </si>
  <si>
    <t xml:space="preserve">N3858</t>
  </si>
  <si>
    <t xml:space="preserve">N3866</t>
  </si>
  <si>
    <t xml:space="preserve">N3874</t>
  </si>
  <si>
    <t xml:space="preserve">N3882</t>
  </si>
  <si>
    <t xml:space="preserve">N3890</t>
  </si>
  <si>
    <t xml:space="preserve">N3898</t>
  </si>
  <si>
    <t xml:space="preserve">N3906</t>
  </si>
  <si>
    <t xml:space="preserve">N3914</t>
  </si>
  <si>
    <t xml:space="preserve">N3922</t>
  </si>
  <si>
    <t xml:space="preserve">N3930</t>
  </si>
  <si>
    <t xml:space="preserve">PPC</t>
  </si>
  <si>
    <t xml:space="preserve">SSV17 - Mastermixes</t>
  </si>
  <si>
    <t xml:space="preserve">Mix 1 - plates 3 and 4</t>
  </si>
  <si>
    <t xml:space="preserve">RT-PCR mix:</t>
  </si>
  <si>
    <t xml:space="preserve">uL or copies per reaction</t>
  </si>
  <si>
    <t xml:space="preserve">4x Mastermix</t>
  </si>
  <si>
    <t xml:space="preserve">H2O</t>
  </si>
  <si>
    <t xml:space="preserve">Stock is 3000ng/uL (per EJ)</t>
  </si>
  <si>
    <t xml:space="preserve">Dilution 4</t>
  </si>
  <si>
    <t xml:space="preserve">S2 RNA spike quant</t>
  </si>
  <si>
    <t xml:space="preserve">1:20 working stock prepared from Eric's stock</t>
  </si>
  <si>
    <t xml:space="preserve">qubit RNA HS(ng/uL)</t>
  </si>
  <si>
    <t xml:space="preserve">77.6 ng/uL</t>
  </si>
  <si>
    <t xml:space="preserve">Lysate</t>
  </si>
  <si>
    <t xml:space="preserve">&gt; prepare 4 consecutive 1:100 dilution steps </t>
  </si>
  <si>
    <t xml:space="preserve">indexed primers (prestampled)</t>
  </si>
  <si>
    <t xml:space="preserve">&gt; 99 uL ddH2O, 0.1% Tween + 1 uL previous dilution</t>
  </si>
  <si>
    <t xml:space="preserve">Total Volume</t>
  </si>
  <si>
    <t xml:space="preserve">&gt; the final dilution should have 3600 copies / uL</t>
  </si>
  <si>
    <t xml:space="preserve">Total to add to 384 well plate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</si>
  <si>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</si>
  <si>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</si>
  <si>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Based on this should 3.6*10^11 (3.104)=</t>
  </si>
  <si>
    <t xml:space="preserve">From qubit</t>
  </si>
  <si>
    <t xml:space="preserve">6/22/2020 spike dil</t>
  </si>
  <si>
    <t xml:space="preserve">from qPCR USE THIS NUMBER NEXT TIME (did not have for 6/24/2020 run)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</si>
  <si>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</si>
  <si>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</si>
  <si>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</si>
  <si>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</si>
  <si>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</si>
  <si>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2.58E+10</t>
  </si>
  <si>
    <t xml:space="preserve">1.717e+10</t>
  </si>
  <si>
    <t xml:space="preserve">Plate Number 2</t>
  </si>
  <si>
    <t xml:space="preserve">Contrived EUA</t>
  </si>
  <si>
    <t xml:space="preserve">water</t>
  </si>
  <si>
    <t xml:space="preserve">N5698</t>
  </si>
  <si>
    <t xml:space="preserve">N5706</t>
  </si>
  <si>
    <t xml:space="preserve">N5713</t>
  </si>
  <si>
    <t xml:space="preserve">N5721</t>
  </si>
  <si>
    <t xml:space="preserve">N5736</t>
  </si>
  <si>
    <t xml:space="preserve">N5744</t>
  </si>
  <si>
    <t xml:space="preserve">N5752</t>
  </si>
  <si>
    <t xml:space="preserve">N5760</t>
  </si>
  <si>
    <t xml:space="preserve">N5768</t>
  </si>
  <si>
    <t xml:space="preserve">N5691</t>
  </si>
  <si>
    <t xml:space="preserve">N5699</t>
  </si>
  <si>
    <t xml:space="preserve">N5714</t>
  </si>
  <si>
    <t xml:space="preserve">N5722</t>
  </si>
  <si>
    <t xml:space="preserve">N5729</t>
  </si>
  <si>
    <t xml:space="preserve">N5737</t>
  </si>
  <si>
    <t xml:space="preserve">N5745</t>
  </si>
  <si>
    <t xml:space="preserve">N5753</t>
  </si>
  <si>
    <t xml:space="preserve">N5761</t>
  </si>
  <si>
    <t xml:space="preserve">N5769</t>
  </si>
  <si>
    <t xml:space="preserve">N5692</t>
  </si>
  <si>
    <t xml:space="preserve">N5700</t>
  </si>
  <si>
    <t xml:space="preserve">N5707</t>
  </si>
  <si>
    <t xml:space="preserve">N5715</t>
  </si>
  <si>
    <t xml:space="preserve">N5723</t>
  </si>
  <si>
    <t xml:space="preserve">N5730</t>
  </si>
  <si>
    <t xml:space="preserve">N5738</t>
  </si>
  <si>
    <t xml:space="preserve">N5746</t>
  </si>
  <si>
    <t xml:space="preserve">N5754</t>
  </si>
  <si>
    <t xml:space="preserve">N5762</t>
  </si>
  <si>
    <t xml:space="preserve">N5770</t>
  </si>
  <si>
    <t xml:space="preserve">N5693</t>
  </si>
  <si>
    <t xml:space="preserve">N5701</t>
  </si>
  <si>
    <t xml:space="preserve">N5708</t>
  </si>
  <si>
    <t xml:space="preserve">N5716</t>
  </si>
  <si>
    <t xml:space="preserve">N5724</t>
  </si>
  <si>
    <t xml:space="preserve">N5731</t>
  </si>
  <si>
    <t xml:space="preserve">N5739</t>
  </si>
  <si>
    <t xml:space="preserve">N5747</t>
  </si>
  <si>
    <t xml:space="preserve">N5755</t>
  </si>
  <si>
    <t xml:space="preserve">N5763</t>
  </si>
  <si>
    <t xml:space="preserve">N5771</t>
  </si>
  <si>
    <t xml:space="preserve">N5694</t>
  </si>
  <si>
    <t xml:space="preserve">N5702</t>
  </si>
  <si>
    <t xml:space="preserve">N5709</t>
  </si>
  <si>
    <t xml:space="preserve">N5717</t>
  </si>
  <si>
    <t xml:space="preserve">N5725</t>
  </si>
  <si>
    <t xml:space="preserve">N5732</t>
  </si>
  <si>
    <t xml:space="preserve">N5740</t>
  </si>
  <si>
    <t xml:space="preserve">N5748</t>
  </si>
  <si>
    <t xml:space="preserve">N5756</t>
  </si>
  <si>
    <t xml:space="preserve">N5764</t>
  </si>
  <si>
    <t xml:space="preserve">N5695</t>
  </si>
  <si>
    <t xml:space="preserve">N5703</t>
  </si>
  <si>
    <t xml:space="preserve">N5710</t>
  </si>
  <si>
    <t xml:space="preserve">N5718</t>
  </si>
  <si>
    <t xml:space="preserve">N5726</t>
  </si>
  <si>
    <t xml:space="preserve">N5733</t>
  </si>
  <si>
    <t xml:space="preserve">N5741</t>
  </si>
  <si>
    <t xml:space="preserve">N5749</t>
  </si>
  <si>
    <t xml:space="preserve">N5757</t>
  </si>
  <si>
    <t xml:space="preserve">N5765</t>
  </si>
  <si>
    <t xml:space="preserve">N5696</t>
  </si>
  <si>
    <t xml:space="preserve">N5704</t>
  </si>
  <si>
    <t xml:space="preserve">N5711</t>
  </si>
  <si>
    <t xml:space="preserve">N5719</t>
  </si>
  <si>
    <t xml:space="preserve">N5727</t>
  </si>
  <si>
    <t xml:space="preserve">N5734</t>
  </si>
  <si>
    <t xml:space="preserve">N5742</t>
  </si>
  <si>
    <t xml:space="preserve">N5750</t>
  </si>
  <si>
    <t xml:space="preserve">N5758</t>
  </si>
  <si>
    <t xml:space="preserve">N5766</t>
  </si>
  <si>
    <t xml:space="preserve">N5697</t>
  </si>
  <si>
    <t xml:space="preserve">N5705</t>
  </si>
  <si>
    <t xml:space="preserve">N5712</t>
  </si>
  <si>
    <t xml:space="preserve">N5720</t>
  </si>
  <si>
    <t xml:space="preserve">N5728</t>
  </si>
  <si>
    <t xml:space="preserve">N5735</t>
  </si>
  <si>
    <t xml:space="preserve">N5743</t>
  </si>
  <si>
    <t xml:space="preserve">N5751</t>
  </si>
  <si>
    <t xml:space="preserve">N5759</t>
  </si>
  <si>
    <t xml:space="preserve">N5767</t>
  </si>
  <si>
    <t xml:space="preserve">v8_Dilution Plate</t>
  </si>
  <si>
    <t xml:space="preserve">NTC</t>
  </si>
  <si>
    <t xml:space="preserve">Water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</si>
</sst>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@"/>
    <numFmt numFmtId="167" formatCode="M/D"/>
    <numFmt numFmtId="168" formatCode="#,##0"/>
    <numFmt numFmtId="169" formatCode="0.000"/>
  </numFmts>
  <fonts count="3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trike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1"/>
      <color rgb="FF1155CC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CCCCCC"/>
      <name val="Arial"/>
      <family val="2"/>
      <charset val="1"/>
    </font>
    <font>
      <b val="true"/>
      <sz val="11"/>
      <color rgb="FFCCCCCC"/>
      <name val="Arial"/>
      <family val="2"/>
      <charset val="1"/>
    </font>
    <font>
      <b val="true"/>
      <sz val="12"/>
      <color rgb="FFCCCCCC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B7B7B7"/>
      <name val="Arial"/>
      <family val="2"/>
      <charset val="1"/>
    </font>
    <font>
      <sz val="12"/>
      <color rgb="FFB7B7B7"/>
      <name val="Calibri"/>
      <family val="2"/>
      <charset val="1"/>
    </font>
    <font>
      <b val="true"/>
      <sz val="11"/>
      <color rgb="FFD9D9D9"/>
      <name val="Arial"/>
      <family val="2"/>
      <charset val="1"/>
    </font>
    <font>
      <sz val="12"/>
      <color rgb="FFD9D9D9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2"/>
      <color rgb="FF0000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D1C1D"/>
      <name val="Slack-Lato"/>
      <family val="0"/>
      <charset val="1"/>
    </font>
    <font>
      <sz val="11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1155CC"/>
      <name val="Inconsolata"/>
      <family val="0"/>
      <charset val="1"/>
    </font>
    <font>
      <sz val="11"/>
      <name val="Cambria"/>
      <family val="1"/>
      <charset val="1"/>
    </font>
    <font>
      <sz val="11"/>
      <color rgb="FF393939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1D1C1D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FEFEF"/>
      </patternFill>
    </fill>
    <fill>
      <patternFill patternType="solid">
        <fgColor rgb="FFFFF2CC"/>
        <bgColor rgb="FFEFEFEF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9D9"/>
      </patternFill>
    </fill>
    <fill>
      <patternFill patternType="solid">
        <fgColor rgb="FFFF9900"/>
        <bgColor rgb="FFFBBC04"/>
      </patternFill>
    </fill>
    <fill>
      <patternFill patternType="solid">
        <fgColor rgb="FFD9D9D9"/>
        <bgColor rgb="FFD9D2E9"/>
      </patternFill>
    </fill>
    <fill>
      <patternFill patternType="solid">
        <fgColor rgb="FFEFEFEF"/>
        <bgColor rgb="FFFFF2CC"/>
      </patternFill>
    </fill>
    <fill>
      <patternFill patternType="solid">
        <fgColor rgb="FFEAD1DC"/>
        <bgColor rgb="FFF4CCCC"/>
      </patternFill>
    </fill>
    <fill>
      <patternFill patternType="solid">
        <fgColor rgb="FFFBBC04"/>
        <bgColor rgb="FFFF9900"/>
      </patternFill>
    </fill>
    <fill>
      <patternFill patternType="solid">
        <fgColor rgb="FFBFBFBF"/>
        <bgColor rgb="FFB7B7B7"/>
      </patternFill>
    </fill>
    <fill>
      <patternFill patternType="solid">
        <fgColor rgb="FFF4CCCC"/>
        <bgColor rgb="FFEAD1D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FEFE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FF99"/>
      <rgbColor rgb="FFCCCCCC"/>
      <rgbColor rgb="FFFF99CC"/>
      <rgbColor rgb="FFCC99FF"/>
      <rgbColor rgb="FFF4CCCC"/>
      <rgbColor rgb="FF3366FF"/>
      <rgbColor rgb="FF33CCCC"/>
      <rgbColor rgb="FF99CC00"/>
      <rgbColor rgb="FFFBBC04"/>
      <rgbColor rgb="FFFF9900"/>
      <rgbColor rgb="FFFF6600"/>
      <rgbColor rgb="FF666699"/>
      <rgbColor rgb="FFB7B7B7"/>
      <rgbColor rgb="FF003366"/>
      <rgbColor rgb="FF339966"/>
      <rgbColor rgb="FF003300"/>
      <rgbColor rgb="FF1D1C1D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l5KmHqYqZkxujNbfbKGwWhh5Utg0_NvtIEhhELwDUDo/edit?usp=sharing" TargetMode="External"/><Relationship Id="rId2" Type="http://schemas.openxmlformats.org/officeDocument/2006/relationships/hyperlink" Target="https://docs.google.com/spreadsheets/d/1cJkRIz24CZx_iT_OuiKOl_lqVUOORxG3edTij1mrQHA/edit?usp=sharing" TargetMode="External"/><Relationship Id="rId3" Type="http://schemas.openxmlformats.org/officeDocument/2006/relationships/hyperlink" Target="https://docs.google.com/spreadsheets/d/1cJkRIz24CZx_iT_OuiKOl_lqVUOORxG3edTij1mrQHA/edit?usp=sharin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cJkRIz24CZx_iT_OuiKOl_lqVUOORxG3edTij1mrQHA/edit?usp=sharing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l5KmHqYqZkxujNbfbKGwWhh5Utg0_NvtIEhhELwDUDo/edit?usp=sharing" TargetMode="External"/><Relationship Id="rId2" Type="http://schemas.openxmlformats.org/officeDocument/2006/relationships/hyperlink" Target="https://docs.google.com/spreadsheets/d/1l5KmHqYqZkxujNbfbKGwWhh5Utg0_NvtIEhhELwDUDo/edit?usp=sharing" TargetMode="External"/><Relationship Id="rId3" Type="http://schemas.openxmlformats.org/officeDocument/2006/relationships/hyperlink" Target="https://docs.google.com/spreadsheets/d/1cJkRIz24CZx_iT_OuiKOl_lqVUOORxG3edTij1mrQHA/edit?usp=sharing" TargetMode="External"/><Relationship Id="rId4" Type="http://schemas.openxmlformats.org/officeDocument/2006/relationships/hyperlink" Target="https://docs.google.com/spreadsheets/d/1cJkRIz24CZx_iT_OuiKOl_lqVUOORxG3edTij1mrQHA/edit?usp=sharing" TargetMode="External"/><Relationship Id="rId5" Type="http://schemas.openxmlformats.org/officeDocument/2006/relationships/hyperlink" Target="https://docs.google.com/spreadsheets/d/1cJkRIz24CZx_iT_OuiKOl_lqVUOORxG3edTij1mrQHA/edit?usp=sharing" TargetMode="External"/><Relationship Id="rId6" Type="http://schemas.openxmlformats.org/officeDocument/2006/relationships/hyperlink" Target="https://docs.google.com/spreadsheets/d/1cJkRIz24CZx_iT_OuiKOl_lqVUOORxG3edTij1mrQHA/edit?usp=shar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2"/>
  <sheetViews>
    <sheetView windowProtection="false" showFormulas="false" showGridLines="true" showRowColHeaders="true" showZeros="true" rightToLeft="false" tabSelected="true" showOutlineSymbols="true" defaultGridColor="true" view="normal" topLeftCell="B10" colorId="64" zoomScale="100" zoomScaleNormal="100" zoomScalePageLayoutView="100" workbookViewId="0">
      <selection pane="topLeft" activeCell="E26" activeCellId="0" sqref="E26"/>
    </sheetView>
  </sheetViews>
  <sheetFormatPr defaultRowHeight="15.75"/>
  <cols>
    <col collapsed="false" hidden="false" max="4" min="1" style="0" width="14.1734693877551"/>
    <col collapsed="false" hidden="false" max="6" min="5" style="0" width="23.7602040816327"/>
    <col collapsed="false" hidden="false" max="1025" min="7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1"/>
      <c r="F1" s="2" t="s">
        <v>2</v>
      </c>
      <c r="G1" s="2"/>
      <c r="H1" s="2"/>
      <c r="I1" s="2"/>
      <c r="J1" s="2"/>
      <c r="K1" s="2"/>
      <c r="L1" s="2"/>
      <c r="M1" s="2"/>
      <c r="N1" s="2"/>
      <c r="O1" s="2"/>
    </row>
    <row r="2" customFormat="false" ht="15.75" hidden="false" customHeight="false" outlineLevel="0" collapsed="false">
      <c r="A2" s="2"/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5.75" hidden="false" customHeight="false" outlineLevel="0" collapsed="false">
      <c r="A3" s="2"/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3"/>
      <c r="B5" s="1" t="s">
        <v>5</v>
      </c>
      <c r="C5" s="2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 t="s">
        <v>7</v>
      </c>
      <c r="C6" s="1" t="s">
        <v>8</v>
      </c>
      <c r="D6" s="2" t="s">
        <v>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 t="s">
        <v>10</v>
      </c>
      <c r="C7" s="1" t="s">
        <v>8</v>
      </c>
      <c r="D7" s="2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 t="s">
        <v>11</v>
      </c>
      <c r="C8" s="1" t="n">
        <v>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 t="s">
        <v>12</v>
      </c>
      <c r="C9" s="1" t="n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2"/>
      <c r="O12" s="2"/>
    </row>
    <row r="13" customFormat="false" ht="15.75" hidden="false" customHeight="false" outlineLevel="0" collapsed="false">
      <c r="A13" s="5"/>
      <c r="B13" s="5" t="s">
        <v>15</v>
      </c>
      <c r="C13" s="2"/>
      <c r="D13" s="2"/>
      <c r="E13" s="2"/>
      <c r="F13" s="2"/>
      <c r="G13" s="2"/>
      <c r="H13" s="2"/>
      <c r="I13" s="3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5"/>
      <c r="B14" s="5"/>
      <c r="C14" s="2"/>
      <c r="D14" s="2"/>
      <c r="E14" s="2"/>
      <c r="F14" s="2"/>
      <c r="G14" s="2"/>
      <c r="H14" s="2"/>
      <c r="I14" s="6" t="s">
        <v>16</v>
      </c>
      <c r="J14" s="2" t="s">
        <v>17</v>
      </c>
      <c r="K14" s="2" t="n">
        <v>2</v>
      </c>
      <c r="L14" s="2" t="s">
        <v>18</v>
      </c>
      <c r="M14" s="2"/>
      <c r="N14" s="2"/>
      <c r="O14" s="2"/>
    </row>
    <row r="15" customFormat="false" ht="15.75" hidden="false" customHeight="false" outlineLevel="0" collapsed="false">
      <c r="A15" s="5"/>
      <c r="B15" s="5" t="s">
        <v>19</v>
      </c>
      <c r="C15" s="2"/>
      <c r="D15" s="2"/>
      <c r="E15" s="2"/>
      <c r="F15" s="2"/>
      <c r="G15" s="2"/>
      <c r="H15" s="2"/>
      <c r="I15" s="7" t="s">
        <v>20</v>
      </c>
      <c r="J15" s="8" t="s">
        <v>21</v>
      </c>
      <c r="K15" s="8" t="n">
        <v>9</v>
      </c>
      <c r="L15" s="2"/>
      <c r="M15" s="2"/>
      <c r="N15" s="2"/>
      <c r="O15" s="2"/>
    </row>
    <row r="16" customFormat="false" ht="15.75" hidden="false" customHeight="false" outlineLevel="0" collapsed="false">
      <c r="I16" s="7" t="s">
        <v>22</v>
      </c>
      <c r="J16" s="8" t="s">
        <v>23</v>
      </c>
      <c r="K16" s="8" t="n">
        <v>14</v>
      </c>
    </row>
    <row r="17" customFormat="false" ht="15.75" hidden="false" customHeight="false" outlineLevel="0" collapsed="false">
      <c r="A17" s="5"/>
      <c r="B17" s="5" t="str">
        <f aca="false">TEXT(A1,"0") &amp; " " &amp; TEXT(B6,"0")</f>
        <v>V18 Plate 1</v>
      </c>
      <c r="C17" s="5" t="str">
        <f aca="false">"384 primer plate " &amp; TEXT(C6,"0")</f>
        <v>384 primer plate -</v>
      </c>
      <c r="E17" s="5" t="s">
        <v>24</v>
      </c>
      <c r="I17" s="9" t="s">
        <v>25</v>
      </c>
      <c r="J17" s="2" t="s">
        <v>26</v>
      </c>
      <c r="K17" s="2" t="n">
        <v>5</v>
      </c>
      <c r="L17" s="2" t="s">
        <v>27</v>
      </c>
    </row>
    <row r="18" customFormat="false" ht="15.75" hidden="false" customHeight="false" outlineLevel="0" collapsed="false">
      <c r="A18" s="10"/>
      <c r="B18" s="11" t="n">
        <v>1</v>
      </c>
      <c r="C18" s="11" t="n">
        <v>2</v>
      </c>
      <c r="D18" s="12"/>
      <c r="E18" s="13"/>
      <c r="F18" s="14"/>
      <c r="I18" s="7" t="s">
        <v>28</v>
      </c>
      <c r="J18" s="8" t="s">
        <v>29</v>
      </c>
      <c r="K18" s="8" t="n">
        <v>2</v>
      </c>
    </row>
    <row r="19" customFormat="false" ht="15.75" hidden="false" customHeight="false" outlineLevel="0" collapsed="false">
      <c r="A19" s="10"/>
      <c r="B19" s="11" t="n">
        <v>3</v>
      </c>
      <c r="C19" s="11" t="n">
        <v>4</v>
      </c>
      <c r="D19" s="12"/>
      <c r="E19" s="13"/>
      <c r="F19" s="15"/>
      <c r="I19" s="16" t="s">
        <v>30</v>
      </c>
      <c r="J19" s="17" t="s">
        <v>31</v>
      </c>
      <c r="K19" s="17" t="n">
        <v>2</v>
      </c>
    </row>
    <row r="20" customFormat="false" ht="15.75" hidden="false" customHeight="false" outlineLevel="0" collapsed="false">
      <c r="A20" s="18"/>
      <c r="B20" s="18"/>
      <c r="C20" s="18"/>
      <c r="E20" s="19"/>
      <c r="F20" s="19"/>
      <c r="I20" s="20"/>
      <c r="J20" s="2" t="s">
        <v>32</v>
      </c>
      <c r="K20" s="21" t="n">
        <f aca="false">SUM(K14:K19)</f>
        <v>34</v>
      </c>
    </row>
    <row r="21" customFormat="false" ht="15.75" hidden="false" customHeight="false" outlineLevel="0" collapsed="false">
      <c r="A21" s="5"/>
      <c r="B21" s="5" t="str">
        <f aca="false">TEXT(A1,"0") &amp; " " &amp; TEXT(B7,"0")</f>
        <v>V18 Plate 2</v>
      </c>
      <c r="C21" s="5" t="str">
        <f aca="false">"384 primer plate " &amp; TEXT(C7,"0")</f>
        <v>384 primer plate -</v>
      </c>
      <c r="E21" s="19"/>
      <c r="F21" s="19"/>
      <c r="I21" s="20"/>
    </row>
    <row r="22" customFormat="false" ht="15.75" hidden="false" customHeight="false" outlineLevel="0" collapsed="false">
      <c r="A22" s="10"/>
      <c r="B22" s="11" t="n">
        <v>5</v>
      </c>
      <c r="C22" s="11" t="n">
        <v>6</v>
      </c>
      <c r="D22" s="22"/>
      <c r="E22" s="14"/>
      <c r="F22" s="13"/>
      <c r="H22" s="2" t="n">
        <v>8</v>
      </c>
      <c r="I22" s="20"/>
      <c r="J22" s="2" t="s">
        <v>33</v>
      </c>
      <c r="K22" s="21" t="n">
        <f aca="false">(K20*7)*1.2</f>
        <v>285.6</v>
      </c>
      <c r="M22" s="2" t="s">
        <v>34</v>
      </c>
    </row>
    <row r="23" customFormat="false" ht="15.75" hidden="false" customHeight="false" outlineLevel="0" collapsed="false">
      <c r="A23" s="10"/>
      <c r="B23" s="11" t="n">
        <v>7</v>
      </c>
      <c r="C23" s="11" t="n">
        <v>8</v>
      </c>
      <c r="D23" s="22"/>
      <c r="E23" s="13"/>
      <c r="F23" s="14"/>
      <c r="I23" s="20"/>
    </row>
    <row r="24" customFormat="false" ht="15.75" hidden="false" customHeight="false" outlineLevel="0" collapsed="false">
      <c r="A24" s="18"/>
      <c r="B24" s="18"/>
      <c r="C24" s="18"/>
      <c r="D24" s="21"/>
      <c r="E24" s="19"/>
      <c r="F24" s="19"/>
    </row>
    <row r="25" customFormat="false" ht="15.75" hidden="false" customHeight="false" outlineLevel="0" collapsed="false">
      <c r="A25" s="5"/>
      <c r="B25" s="5" t="str">
        <f aca="false">TEXT(A1,"0") &amp; " " &amp; TEXT(B8,"0")</f>
        <v>V18 Plate 3</v>
      </c>
      <c r="C25" s="5" t="str">
        <f aca="false">"384 primer plate " &amp; TEXT(C8,"0")</f>
        <v>384 primer plate 3</v>
      </c>
      <c r="D25" s="23"/>
      <c r="E25" s="24"/>
      <c r="F25" s="24"/>
      <c r="I25" s="25" t="n">
        <v>43959</v>
      </c>
      <c r="J25" s="2" t="s">
        <v>35</v>
      </c>
    </row>
    <row r="26" customFormat="false" ht="15.75" hidden="false" customHeight="false" outlineLevel="0" collapsed="false">
      <c r="A26" s="26"/>
      <c r="B26" s="27" t="n">
        <v>9</v>
      </c>
      <c r="C26" s="27" t="n">
        <v>10</v>
      </c>
      <c r="D26" s="28"/>
      <c r="E26" s="29" t="s">
        <v>36</v>
      </c>
      <c r="F26" s="13" t="s">
        <v>37</v>
      </c>
      <c r="H26" s="2"/>
      <c r="I26" s="2"/>
    </row>
    <row r="27" customFormat="false" ht="15.75" hidden="false" customHeight="false" outlineLevel="0" collapsed="false">
      <c r="A27" s="26"/>
      <c r="B27" s="27" t="n">
        <v>11</v>
      </c>
      <c r="C27" s="27" t="n">
        <v>12</v>
      </c>
      <c r="D27" s="28"/>
      <c r="E27" s="13" t="s">
        <v>38</v>
      </c>
      <c r="F27" s="13" t="s">
        <v>16</v>
      </c>
      <c r="H27" s="2"/>
    </row>
    <row r="28" customFormat="false" ht="15.75" hidden="false" customHeight="false" outlineLevel="0" collapsed="false">
      <c r="A28" s="18"/>
      <c r="B28" s="18"/>
      <c r="C28" s="18"/>
      <c r="D28" s="23"/>
      <c r="E28" s="24"/>
      <c r="F28" s="24"/>
    </row>
    <row r="29" customFormat="false" ht="15.75" hidden="false" customHeight="false" outlineLevel="0" collapsed="false">
      <c r="A29" s="5"/>
      <c r="B29" s="5" t="str">
        <f aca="false">TEXT(A1,"0") &amp; " " &amp; TEXT(B9,"0")</f>
        <v>V18 Plate 4</v>
      </c>
      <c r="C29" s="5" t="str">
        <f aca="false">"384 primer plate " &amp; TEXT(C9,"0")</f>
        <v>384 primer plate 4</v>
      </c>
      <c r="D29" s="23"/>
      <c r="E29" s="24"/>
      <c r="F29" s="24"/>
    </row>
    <row r="30" customFormat="false" ht="15.75" hidden="false" customHeight="false" outlineLevel="0" collapsed="false">
      <c r="A30" s="10"/>
      <c r="B30" s="27" t="n">
        <v>13</v>
      </c>
      <c r="C30" s="27" t="n">
        <v>14</v>
      </c>
      <c r="D30" s="28"/>
      <c r="E30" s="14" t="s">
        <v>39</v>
      </c>
      <c r="F30" s="13" t="s">
        <v>16</v>
      </c>
      <c r="G30" s="2" t="s">
        <v>40</v>
      </c>
    </row>
    <row r="31" customFormat="false" ht="15.75" hidden="false" customHeight="false" outlineLevel="0" collapsed="false">
      <c r="A31" s="30"/>
      <c r="B31" s="27" t="n">
        <v>15</v>
      </c>
      <c r="C31" s="27" t="n">
        <v>16</v>
      </c>
      <c r="D31" s="28"/>
      <c r="E31" s="14" t="s">
        <v>41</v>
      </c>
      <c r="F31" s="14" t="s">
        <v>42</v>
      </c>
      <c r="G31" s="2" t="s">
        <v>43</v>
      </c>
    </row>
    <row r="32" customFormat="false" ht="15.75" hidden="false" customHeight="false" outlineLevel="0" collapsed="false">
      <c r="B32" s="23"/>
      <c r="C32" s="23"/>
      <c r="D32" s="23"/>
      <c r="E32" s="23"/>
      <c r="F32" s="23"/>
      <c r="G32" s="2" t="s">
        <v>44</v>
      </c>
    </row>
  </sheetData>
  <hyperlinks>
    <hyperlink ref="E30" r:id="rId1" display="v14 Dilution"/>
    <hyperlink ref="E31" r:id="rId2" display="1:50 Contrived EUAv1"/>
    <hyperlink ref="F31" r:id="rId3" display="1:500 Contrived EUAv1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31" t="s">
        <v>45</v>
      </c>
      <c r="B1" s="31"/>
      <c r="C1" s="31"/>
      <c r="D1" s="31"/>
      <c r="E1" s="31"/>
      <c r="F1" s="31"/>
      <c r="G1" s="31"/>
      <c r="H1" s="32"/>
      <c r="I1" s="31"/>
      <c r="J1" s="31"/>
      <c r="K1" s="31"/>
      <c r="L1" s="31"/>
      <c r="M1" s="3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31" t="s">
        <v>46</v>
      </c>
      <c r="B2" s="31"/>
      <c r="C2" s="31"/>
      <c r="D2" s="31"/>
      <c r="E2" s="31"/>
      <c r="F2" s="31"/>
      <c r="G2" s="31"/>
      <c r="H2" s="32"/>
      <c r="I2" s="31"/>
      <c r="J2" s="31"/>
      <c r="K2" s="31"/>
      <c r="L2" s="31"/>
      <c r="M2" s="3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31" t="s">
        <v>47</v>
      </c>
      <c r="B3" s="33" t="n">
        <v>1</v>
      </c>
      <c r="C3" s="33" t="n">
        <v>2</v>
      </c>
      <c r="D3" s="33" t="n">
        <v>3</v>
      </c>
      <c r="E3" s="33" t="n">
        <v>4</v>
      </c>
      <c r="F3" s="33" t="n">
        <v>5</v>
      </c>
      <c r="G3" s="33" t="n">
        <v>6</v>
      </c>
      <c r="H3" s="33" t="n">
        <v>7</v>
      </c>
      <c r="I3" s="33" t="n">
        <v>8</v>
      </c>
      <c r="J3" s="33" t="n">
        <v>9</v>
      </c>
      <c r="K3" s="33" t="n">
        <v>10</v>
      </c>
      <c r="L3" s="33" t="n">
        <v>11</v>
      </c>
      <c r="M3" s="33" t="n">
        <v>12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31" t="s">
        <v>48</v>
      </c>
      <c r="B4" s="34" t="s">
        <v>49</v>
      </c>
      <c r="C4" s="34" t="s">
        <v>49</v>
      </c>
      <c r="D4" s="34" t="s">
        <v>49</v>
      </c>
      <c r="E4" s="34" t="s">
        <v>49</v>
      </c>
      <c r="F4" s="34" t="s">
        <v>49</v>
      </c>
      <c r="G4" s="34" t="s">
        <v>49</v>
      </c>
      <c r="H4" s="34" t="s">
        <v>49</v>
      </c>
      <c r="I4" s="34" t="s">
        <v>49</v>
      </c>
      <c r="J4" s="34" t="s">
        <v>49</v>
      </c>
      <c r="K4" s="34" t="s">
        <v>49</v>
      </c>
      <c r="L4" s="34" t="s">
        <v>49</v>
      </c>
      <c r="M4" s="34" t="s">
        <v>49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31" t="s">
        <v>50</v>
      </c>
      <c r="B5" s="34" t="s">
        <v>49</v>
      </c>
      <c r="C5" s="34" t="s">
        <v>49</v>
      </c>
      <c r="D5" s="34" t="s">
        <v>49</v>
      </c>
      <c r="E5" s="34" t="s">
        <v>49</v>
      </c>
      <c r="F5" s="34" t="s">
        <v>49</v>
      </c>
      <c r="G5" s="34" t="s">
        <v>49</v>
      </c>
      <c r="H5" s="34" t="s">
        <v>49</v>
      </c>
      <c r="I5" s="34" t="s">
        <v>49</v>
      </c>
      <c r="J5" s="34" t="s">
        <v>49</v>
      </c>
      <c r="K5" s="34" t="s">
        <v>49</v>
      </c>
      <c r="L5" s="34" t="s">
        <v>49</v>
      </c>
      <c r="M5" s="34" t="s">
        <v>49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31" t="s">
        <v>51</v>
      </c>
      <c r="B6" s="34" t="s">
        <v>49</v>
      </c>
      <c r="C6" s="34" t="s">
        <v>49</v>
      </c>
      <c r="D6" s="34" t="s">
        <v>49</v>
      </c>
      <c r="E6" s="34" t="s">
        <v>49</v>
      </c>
      <c r="F6" s="34" t="s">
        <v>49</v>
      </c>
      <c r="G6" s="34" t="s">
        <v>49</v>
      </c>
      <c r="H6" s="34" t="s">
        <v>49</v>
      </c>
      <c r="I6" s="34" t="s">
        <v>49</v>
      </c>
      <c r="J6" s="34" t="s">
        <v>49</v>
      </c>
      <c r="K6" s="34" t="s">
        <v>49</v>
      </c>
      <c r="L6" s="34" t="s">
        <v>49</v>
      </c>
      <c r="M6" s="34" t="s">
        <v>49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31" t="s">
        <v>52</v>
      </c>
      <c r="B7" s="34" t="s">
        <v>49</v>
      </c>
      <c r="C7" s="34" t="s">
        <v>49</v>
      </c>
      <c r="D7" s="34" t="s">
        <v>49</v>
      </c>
      <c r="E7" s="34" t="s">
        <v>49</v>
      </c>
      <c r="F7" s="34" t="s">
        <v>49</v>
      </c>
      <c r="G7" s="34" t="s">
        <v>49</v>
      </c>
      <c r="H7" s="34" t="s">
        <v>49</v>
      </c>
      <c r="I7" s="34" t="s">
        <v>49</v>
      </c>
      <c r="J7" s="34" t="s">
        <v>49</v>
      </c>
      <c r="K7" s="34" t="s">
        <v>49</v>
      </c>
      <c r="L7" s="34" t="s">
        <v>49</v>
      </c>
      <c r="M7" s="34" t="s">
        <v>49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31" t="s">
        <v>53</v>
      </c>
      <c r="B8" s="34" t="s">
        <v>49</v>
      </c>
      <c r="C8" s="34" t="s">
        <v>49</v>
      </c>
      <c r="D8" s="34" t="s">
        <v>49</v>
      </c>
      <c r="E8" s="34" t="s">
        <v>49</v>
      </c>
      <c r="F8" s="34" t="s">
        <v>49</v>
      </c>
      <c r="G8" s="34" t="s">
        <v>49</v>
      </c>
      <c r="H8" s="34" t="s">
        <v>49</v>
      </c>
      <c r="I8" s="34" t="s">
        <v>49</v>
      </c>
      <c r="J8" s="34" t="s">
        <v>49</v>
      </c>
      <c r="K8" s="34" t="s">
        <v>49</v>
      </c>
      <c r="L8" s="34" t="s">
        <v>49</v>
      </c>
      <c r="M8" s="34" t="s">
        <v>49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31" t="s">
        <v>54</v>
      </c>
      <c r="B9" s="34" t="s">
        <v>49</v>
      </c>
      <c r="C9" s="34" t="s">
        <v>49</v>
      </c>
      <c r="D9" s="34" t="s">
        <v>49</v>
      </c>
      <c r="E9" s="34" t="s">
        <v>49</v>
      </c>
      <c r="F9" s="34" t="s">
        <v>49</v>
      </c>
      <c r="G9" s="34" t="s">
        <v>49</v>
      </c>
      <c r="H9" s="34" t="s">
        <v>49</v>
      </c>
      <c r="I9" s="34" t="s">
        <v>49</v>
      </c>
      <c r="J9" s="34" t="s">
        <v>49</v>
      </c>
      <c r="K9" s="34" t="s">
        <v>49</v>
      </c>
      <c r="L9" s="34" t="s">
        <v>49</v>
      </c>
      <c r="M9" s="34" t="s">
        <v>49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31" t="s">
        <v>55</v>
      </c>
      <c r="B10" s="34" t="s">
        <v>49</v>
      </c>
      <c r="C10" s="34" t="s">
        <v>49</v>
      </c>
      <c r="D10" s="34" t="s">
        <v>49</v>
      </c>
      <c r="E10" s="34" t="s">
        <v>49</v>
      </c>
      <c r="F10" s="34" t="s">
        <v>49</v>
      </c>
      <c r="G10" s="34" t="s">
        <v>49</v>
      </c>
      <c r="H10" s="34" t="s">
        <v>49</v>
      </c>
      <c r="I10" s="34" t="s">
        <v>49</v>
      </c>
      <c r="J10" s="34" t="s">
        <v>49</v>
      </c>
      <c r="K10" s="34" t="s">
        <v>49</v>
      </c>
      <c r="L10" s="34" t="s">
        <v>49</v>
      </c>
      <c r="M10" s="34" t="s">
        <v>49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31" t="s">
        <v>56</v>
      </c>
      <c r="B11" s="34" t="s">
        <v>49</v>
      </c>
      <c r="C11" s="34" t="s">
        <v>49</v>
      </c>
      <c r="D11" s="34" t="s">
        <v>49</v>
      </c>
      <c r="E11" s="34" t="s">
        <v>49</v>
      </c>
      <c r="F11" s="34" t="s">
        <v>49</v>
      </c>
      <c r="G11" s="34" t="s">
        <v>49</v>
      </c>
      <c r="H11" s="34" t="s">
        <v>49</v>
      </c>
      <c r="I11" s="34" t="s">
        <v>49</v>
      </c>
      <c r="J11" s="34" t="s">
        <v>49</v>
      </c>
      <c r="K11" s="34" t="s">
        <v>49</v>
      </c>
      <c r="L11" s="34" t="s">
        <v>49</v>
      </c>
      <c r="M11" s="35" t="s">
        <v>57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31" t="s">
        <v>58</v>
      </c>
      <c r="B14" s="33" t="n">
        <v>1</v>
      </c>
      <c r="C14" s="33" t="n">
        <v>2</v>
      </c>
      <c r="D14" s="33" t="n">
        <v>3</v>
      </c>
      <c r="E14" s="33" t="n">
        <v>4</v>
      </c>
      <c r="F14" s="33" t="n">
        <v>5</v>
      </c>
      <c r="G14" s="33" t="n">
        <v>6</v>
      </c>
      <c r="H14" s="33" t="n">
        <v>7</v>
      </c>
      <c r="I14" s="33" t="n">
        <v>8</v>
      </c>
      <c r="J14" s="33" t="n">
        <v>9</v>
      </c>
      <c r="K14" s="33" t="n">
        <v>10</v>
      </c>
      <c r="L14" s="33" t="n">
        <v>11</v>
      </c>
      <c r="M14" s="33" t="n">
        <v>12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31" t="s">
        <v>48</v>
      </c>
      <c r="B15" s="36" t="s">
        <v>59</v>
      </c>
      <c r="C15" s="36" t="s">
        <v>59</v>
      </c>
      <c r="D15" s="36" t="s">
        <v>59</v>
      </c>
      <c r="E15" s="36" t="s">
        <v>59</v>
      </c>
      <c r="F15" s="36" t="s">
        <v>59</v>
      </c>
      <c r="G15" s="36" t="s">
        <v>59</v>
      </c>
      <c r="H15" s="36" t="s">
        <v>59</v>
      </c>
      <c r="I15" s="36" t="s">
        <v>59</v>
      </c>
      <c r="J15" s="36" t="s">
        <v>59</v>
      </c>
      <c r="K15" s="36" t="s">
        <v>59</v>
      </c>
      <c r="L15" s="36" t="s">
        <v>59</v>
      </c>
      <c r="M15" s="36" t="s">
        <v>59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31" t="s">
        <v>50</v>
      </c>
      <c r="B16" s="36" t="s">
        <v>59</v>
      </c>
      <c r="C16" s="36" t="s">
        <v>59</v>
      </c>
      <c r="D16" s="36" t="s">
        <v>59</v>
      </c>
      <c r="E16" s="36" t="s">
        <v>59</v>
      </c>
      <c r="F16" s="36" t="s">
        <v>59</v>
      </c>
      <c r="G16" s="36" t="s">
        <v>59</v>
      </c>
      <c r="H16" s="36" t="s">
        <v>59</v>
      </c>
      <c r="I16" s="36" t="s">
        <v>59</v>
      </c>
      <c r="J16" s="36" t="s">
        <v>59</v>
      </c>
      <c r="K16" s="36" t="s">
        <v>59</v>
      </c>
      <c r="L16" s="36" t="s">
        <v>59</v>
      </c>
      <c r="M16" s="36" t="s">
        <v>59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31" t="s">
        <v>51</v>
      </c>
      <c r="B17" s="36" t="s">
        <v>59</v>
      </c>
      <c r="C17" s="36" t="s">
        <v>59</v>
      </c>
      <c r="D17" s="36" t="s">
        <v>59</v>
      </c>
      <c r="E17" s="36" t="s">
        <v>59</v>
      </c>
      <c r="F17" s="36" t="s">
        <v>59</v>
      </c>
      <c r="G17" s="36" t="s">
        <v>59</v>
      </c>
      <c r="H17" s="36" t="s">
        <v>59</v>
      </c>
      <c r="I17" s="36" t="s">
        <v>59</v>
      </c>
      <c r="J17" s="36" t="s">
        <v>59</v>
      </c>
      <c r="K17" s="36" t="s">
        <v>59</v>
      </c>
      <c r="L17" s="36" t="s">
        <v>59</v>
      </c>
      <c r="M17" s="36" t="s">
        <v>59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31" t="s">
        <v>52</v>
      </c>
      <c r="B18" s="36" t="s">
        <v>59</v>
      </c>
      <c r="C18" s="36" t="s">
        <v>59</v>
      </c>
      <c r="D18" s="36" t="s">
        <v>59</v>
      </c>
      <c r="E18" s="36" t="s">
        <v>59</v>
      </c>
      <c r="F18" s="36" t="s">
        <v>59</v>
      </c>
      <c r="G18" s="36" t="s">
        <v>59</v>
      </c>
      <c r="H18" s="36" t="s">
        <v>59</v>
      </c>
      <c r="I18" s="36" t="s">
        <v>59</v>
      </c>
      <c r="J18" s="36" t="s">
        <v>59</v>
      </c>
      <c r="K18" s="36" t="s">
        <v>59</v>
      </c>
      <c r="L18" s="36" t="s">
        <v>59</v>
      </c>
      <c r="M18" s="36" t="s">
        <v>59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31" t="s">
        <v>53</v>
      </c>
      <c r="B19" s="36" t="s">
        <v>59</v>
      </c>
      <c r="C19" s="36" t="s">
        <v>59</v>
      </c>
      <c r="D19" s="36" t="s">
        <v>59</v>
      </c>
      <c r="E19" s="36" t="s">
        <v>59</v>
      </c>
      <c r="F19" s="36" t="s">
        <v>59</v>
      </c>
      <c r="G19" s="36" t="s">
        <v>59</v>
      </c>
      <c r="H19" s="36" t="s">
        <v>59</v>
      </c>
      <c r="I19" s="36" t="s">
        <v>59</v>
      </c>
      <c r="J19" s="36" t="s">
        <v>59</v>
      </c>
      <c r="K19" s="36" t="s">
        <v>59</v>
      </c>
      <c r="L19" s="36" t="s">
        <v>59</v>
      </c>
      <c r="M19" s="36" t="s">
        <v>59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31" t="s">
        <v>54</v>
      </c>
      <c r="B20" s="36" t="s">
        <v>59</v>
      </c>
      <c r="C20" s="36" t="s">
        <v>59</v>
      </c>
      <c r="D20" s="36" t="s">
        <v>59</v>
      </c>
      <c r="E20" s="36" t="s">
        <v>59</v>
      </c>
      <c r="F20" s="36" t="s">
        <v>59</v>
      </c>
      <c r="G20" s="36" t="s">
        <v>59</v>
      </c>
      <c r="H20" s="36" t="s">
        <v>59</v>
      </c>
      <c r="I20" s="36" t="s">
        <v>59</v>
      </c>
      <c r="J20" s="36" t="s">
        <v>59</v>
      </c>
      <c r="K20" s="36" t="s">
        <v>59</v>
      </c>
      <c r="L20" s="36" t="s">
        <v>59</v>
      </c>
      <c r="M20" s="36" t="s">
        <v>59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31" t="s">
        <v>55</v>
      </c>
      <c r="B21" s="36" t="s">
        <v>59</v>
      </c>
      <c r="C21" s="36" t="s">
        <v>59</v>
      </c>
      <c r="D21" s="36" t="s">
        <v>59</v>
      </c>
      <c r="E21" s="36" t="s">
        <v>59</v>
      </c>
      <c r="F21" s="36" t="s">
        <v>59</v>
      </c>
      <c r="G21" s="36" t="s">
        <v>59</v>
      </c>
      <c r="H21" s="36" t="s">
        <v>59</v>
      </c>
      <c r="I21" s="36" t="s">
        <v>59</v>
      </c>
      <c r="J21" s="36" t="s">
        <v>59</v>
      </c>
      <c r="K21" s="36" t="s">
        <v>59</v>
      </c>
      <c r="L21" s="36" t="s">
        <v>59</v>
      </c>
      <c r="M21" s="36" t="s">
        <v>59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31" t="s">
        <v>56</v>
      </c>
      <c r="B22" s="36" t="s">
        <v>59</v>
      </c>
      <c r="C22" s="36" t="s">
        <v>59</v>
      </c>
      <c r="D22" s="36" t="s">
        <v>59</v>
      </c>
      <c r="E22" s="36" t="s">
        <v>59</v>
      </c>
      <c r="F22" s="36" t="s">
        <v>59</v>
      </c>
      <c r="G22" s="36" t="s">
        <v>59</v>
      </c>
      <c r="H22" s="36" t="s">
        <v>59</v>
      </c>
      <c r="I22" s="36" t="s">
        <v>59</v>
      </c>
      <c r="J22" s="36" t="s">
        <v>59</v>
      </c>
      <c r="K22" s="36" t="s">
        <v>59</v>
      </c>
      <c r="L22" s="36" t="s">
        <v>59</v>
      </c>
      <c r="M22" s="35" t="s">
        <v>57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31"/>
      <c r="B24" s="37" t="s">
        <v>60</v>
      </c>
      <c r="C24" s="37" t="s">
        <v>61</v>
      </c>
      <c r="D24" s="37" t="s">
        <v>62</v>
      </c>
      <c r="E24" s="37" t="s">
        <v>63</v>
      </c>
      <c r="F24" s="37" t="s">
        <v>64</v>
      </c>
      <c r="G24" s="37" t="s">
        <v>65</v>
      </c>
      <c r="H24" s="37" t="s">
        <v>66</v>
      </c>
      <c r="I24" s="38" t="s">
        <v>67</v>
      </c>
      <c r="J24" s="38" t="s">
        <v>68</v>
      </c>
      <c r="K24" s="38" t="s">
        <v>69</v>
      </c>
      <c r="L24" s="38" t="s">
        <v>70</v>
      </c>
      <c r="M24" s="38" t="s">
        <v>71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39" t="s">
        <v>72</v>
      </c>
      <c r="B25" s="33" t="n">
        <v>1</v>
      </c>
      <c r="C25" s="33" t="n">
        <v>2</v>
      </c>
      <c r="D25" s="33" t="n">
        <v>3</v>
      </c>
      <c r="E25" s="33" t="n">
        <v>4</v>
      </c>
      <c r="F25" s="33" t="n">
        <v>5</v>
      </c>
      <c r="G25" s="33" t="n">
        <v>6</v>
      </c>
      <c r="H25" s="33" t="n">
        <v>7</v>
      </c>
      <c r="I25" s="33" t="n">
        <v>8</v>
      </c>
      <c r="J25" s="33" t="n">
        <v>9</v>
      </c>
      <c r="K25" s="33" t="n">
        <v>10</v>
      </c>
      <c r="L25" s="33" t="n">
        <v>11</v>
      </c>
      <c r="M25" s="33" t="n">
        <v>12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31" t="s">
        <v>48</v>
      </c>
      <c r="B26" s="40" t="n">
        <f aca="false">B37*1000</f>
        <v>2000000</v>
      </c>
      <c r="C26" s="40" t="n">
        <f aca="false">C37*1000</f>
        <v>1000000</v>
      </c>
      <c r="D26" s="40" t="n">
        <f aca="false">D37*1000</f>
        <v>500000</v>
      </c>
      <c r="E26" s="40" t="n">
        <f aca="false">E37*1000</f>
        <v>250000</v>
      </c>
      <c r="F26" s="40" t="n">
        <f aca="false">F37*1000</f>
        <v>125000</v>
      </c>
      <c r="G26" s="40" t="n">
        <f aca="false">F26/2</f>
        <v>62500</v>
      </c>
      <c r="H26" s="40" t="n">
        <f aca="false">G26/2</f>
        <v>31250</v>
      </c>
      <c r="I26" s="41" t="n">
        <f aca="false">I37*1000</f>
        <v>320000</v>
      </c>
      <c r="J26" s="41" t="n">
        <f aca="false">J37*1000</f>
        <v>160000</v>
      </c>
      <c r="K26" s="41" t="n">
        <f aca="false">K37*1000</f>
        <v>80000</v>
      </c>
      <c r="L26" s="41" t="n">
        <f aca="false">L37*1000</f>
        <v>40000</v>
      </c>
      <c r="M26" s="41" t="n">
        <f aca="false">M37*1000</f>
        <v>20000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31" t="s">
        <v>50</v>
      </c>
      <c r="B27" s="40" t="n">
        <f aca="false">B38*1000</f>
        <v>2000000</v>
      </c>
      <c r="C27" s="40" t="n">
        <f aca="false">C38*1000</f>
        <v>1000000</v>
      </c>
      <c r="D27" s="40" t="n">
        <f aca="false">D38*1000</f>
        <v>500000</v>
      </c>
      <c r="E27" s="40" t="n">
        <f aca="false">E38*1000</f>
        <v>250000</v>
      </c>
      <c r="F27" s="40" t="n">
        <f aca="false">F38*1000</f>
        <v>125000</v>
      </c>
      <c r="G27" s="40" t="n">
        <f aca="false">F27/2</f>
        <v>62500</v>
      </c>
      <c r="H27" s="40" t="n">
        <f aca="false">G27/2</f>
        <v>31250</v>
      </c>
      <c r="I27" s="41" t="n">
        <f aca="false">I38*1000</f>
        <v>320000</v>
      </c>
      <c r="J27" s="41" t="n">
        <f aca="false">J38*1000</f>
        <v>160000</v>
      </c>
      <c r="K27" s="41" t="n">
        <f aca="false">K38*1000</f>
        <v>80000</v>
      </c>
      <c r="L27" s="41" t="n">
        <f aca="false">L38*1000</f>
        <v>40000</v>
      </c>
      <c r="M27" s="41" t="n">
        <f aca="false">M38*1000</f>
        <v>20000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31" t="s">
        <v>51</v>
      </c>
      <c r="B28" s="40" t="n">
        <f aca="false">B39*1000</f>
        <v>2000000</v>
      </c>
      <c r="C28" s="40" t="n">
        <f aca="false">C39*1000</f>
        <v>1000000</v>
      </c>
      <c r="D28" s="40" t="n">
        <f aca="false">D39*1000</f>
        <v>500000</v>
      </c>
      <c r="E28" s="40" t="n">
        <f aca="false">E39*1000</f>
        <v>250000</v>
      </c>
      <c r="F28" s="40" t="n">
        <f aca="false">F39*1000</f>
        <v>125000</v>
      </c>
      <c r="G28" s="40" t="n">
        <f aca="false">F28/2</f>
        <v>62500</v>
      </c>
      <c r="H28" s="40" t="n">
        <f aca="false">G28/2</f>
        <v>31250</v>
      </c>
      <c r="I28" s="41" t="n">
        <f aca="false">I39*1000</f>
        <v>320000</v>
      </c>
      <c r="J28" s="41" t="n">
        <f aca="false">J39*1000</f>
        <v>160000</v>
      </c>
      <c r="K28" s="41" t="n">
        <f aca="false">K39*1000</f>
        <v>80000</v>
      </c>
      <c r="L28" s="41" t="n">
        <f aca="false">L39*1000</f>
        <v>40000</v>
      </c>
      <c r="M28" s="41" t="n">
        <f aca="false">M39*1000</f>
        <v>20000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31" t="s">
        <v>52</v>
      </c>
      <c r="B29" s="40" t="n">
        <f aca="false">B40*1000</f>
        <v>2000000</v>
      </c>
      <c r="C29" s="40" t="n">
        <f aca="false">C40*1000</f>
        <v>1000000</v>
      </c>
      <c r="D29" s="40" t="n">
        <f aca="false">D40*1000</f>
        <v>500000</v>
      </c>
      <c r="E29" s="40" t="n">
        <f aca="false">E40*1000</f>
        <v>250000</v>
      </c>
      <c r="F29" s="40" t="n">
        <f aca="false">F40*1000</f>
        <v>125000</v>
      </c>
      <c r="G29" s="40" t="n">
        <f aca="false">F29/2</f>
        <v>62500</v>
      </c>
      <c r="H29" s="40" t="n">
        <f aca="false">G29/2</f>
        <v>31250</v>
      </c>
      <c r="I29" s="41" t="n">
        <f aca="false">I40*1000</f>
        <v>320000</v>
      </c>
      <c r="J29" s="41" t="n">
        <f aca="false">J40*1000</f>
        <v>160000</v>
      </c>
      <c r="K29" s="41" t="n">
        <f aca="false">K40*1000</f>
        <v>80000</v>
      </c>
      <c r="L29" s="41" t="n">
        <f aca="false">L40*1000</f>
        <v>40000</v>
      </c>
      <c r="M29" s="41" t="n">
        <f aca="false">M40*1000</f>
        <v>20000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31" t="s">
        <v>53</v>
      </c>
      <c r="B30" s="40" t="n">
        <f aca="false">B41*1000</f>
        <v>2000000</v>
      </c>
      <c r="C30" s="40" t="n">
        <f aca="false">C41*1000</f>
        <v>1000000</v>
      </c>
      <c r="D30" s="40" t="n">
        <f aca="false">D41*1000</f>
        <v>500000</v>
      </c>
      <c r="E30" s="40" t="n">
        <f aca="false">E41*1000</f>
        <v>250000</v>
      </c>
      <c r="F30" s="40" t="n">
        <f aca="false">F41*1000</f>
        <v>125000</v>
      </c>
      <c r="G30" s="40" t="n">
        <f aca="false">F30/2</f>
        <v>62500</v>
      </c>
      <c r="H30" s="40" t="n">
        <f aca="false">G30/2</f>
        <v>31250</v>
      </c>
      <c r="I30" s="41" t="n">
        <f aca="false">I41*1000</f>
        <v>320000</v>
      </c>
      <c r="J30" s="41" t="n">
        <f aca="false">J41*1000</f>
        <v>160000</v>
      </c>
      <c r="K30" s="41" t="n">
        <f aca="false">K41*1000</f>
        <v>80000</v>
      </c>
      <c r="L30" s="41" t="n">
        <f aca="false">L41*1000</f>
        <v>40000</v>
      </c>
      <c r="M30" s="41" t="n">
        <f aca="false">M41*1000</f>
        <v>20000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31" t="s">
        <v>54</v>
      </c>
      <c r="B31" s="40" t="n">
        <f aca="false">B42*1000</f>
        <v>2000000</v>
      </c>
      <c r="C31" s="40" t="n">
        <f aca="false">C42*1000</f>
        <v>1000000</v>
      </c>
      <c r="D31" s="40" t="n">
        <f aca="false">D42*1000</f>
        <v>500000</v>
      </c>
      <c r="E31" s="40" t="n">
        <f aca="false">E42*1000</f>
        <v>250000</v>
      </c>
      <c r="F31" s="40" t="n">
        <f aca="false">F42*1000</f>
        <v>125000</v>
      </c>
      <c r="G31" s="40" t="n">
        <f aca="false">F31/2</f>
        <v>62500</v>
      </c>
      <c r="H31" s="40" t="n">
        <f aca="false">G31/2</f>
        <v>31250</v>
      </c>
      <c r="I31" s="41" t="n">
        <f aca="false">I42*1000</f>
        <v>320000</v>
      </c>
      <c r="J31" s="41" t="n">
        <f aca="false">J42*1000</f>
        <v>160000</v>
      </c>
      <c r="K31" s="41" t="n">
        <f aca="false">K42*1000</f>
        <v>80000</v>
      </c>
      <c r="L31" s="41" t="n">
        <f aca="false">L42*1000</f>
        <v>40000</v>
      </c>
      <c r="M31" s="41" t="n">
        <f aca="false">M42*1000</f>
        <v>20000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31" t="s">
        <v>55</v>
      </c>
      <c r="B32" s="40" t="n">
        <f aca="false">B43*1000</f>
        <v>2000000</v>
      </c>
      <c r="C32" s="40" t="n">
        <f aca="false">C43*1000</f>
        <v>1000000</v>
      </c>
      <c r="D32" s="40" t="n">
        <f aca="false">D43*1000</f>
        <v>500000</v>
      </c>
      <c r="E32" s="40" t="n">
        <f aca="false">E43*1000</f>
        <v>250000</v>
      </c>
      <c r="F32" s="40" t="n">
        <f aca="false">F43*1000</f>
        <v>125000</v>
      </c>
      <c r="G32" s="40" t="n">
        <f aca="false">F32/2</f>
        <v>62500</v>
      </c>
      <c r="H32" s="40" t="n">
        <f aca="false">G32/2</f>
        <v>31250</v>
      </c>
      <c r="I32" s="41" t="n">
        <f aca="false">I43*1000</f>
        <v>320000</v>
      </c>
      <c r="J32" s="41" t="n">
        <f aca="false">J43*1000</f>
        <v>160000</v>
      </c>
      <c r="K32" s="41" t="n">
        <f aca="false">K43*1000</f>
        <v>80000</v>
      </c>
      <c r="L32" s="41" t="n">
        <f aca="false">L43*1000</f>
        <v>40000</v>
      </c>
      <c r="M32" s="41" t="n">
        <f aca="false">M43*1000</f>
        <v>20000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1"/>
      <c r="Y32" s="2"/>
      <c r="Z32" s="2"/>
    </row>
    <row r="33" customFormat="false" ht="15.75" hidden="false" customHeight="false" outlineLevel="0" collapsed="false">
      <c r="A33" s="31" t="s">
        <v>56</v>
      </c>
      <c r="B33" s="40" t="n">
        <f aca="false">B44*1000</f>
        <v>2000000</v>
      </c>
      <c r="C33" s="40" t="n">
        <f aca="false">C44*1000</f>
        <v>1000000</v>
      </c>
      <c r="D33" s="40" t="n">
        <f aca="false">D44*1000</f>
        <v>500000</v>
      </c>
      <c r="E33" s="40" t="n">
        <f aca="false">E44*1000</f>
        <v>250000</v>
      </c>
      <c r="F33" s="40" t="n">
        <f aca="false">F44*1000</f>
        <v>125000</v>
      </c>
      <c r="G33" s="40" t="n">
        <f aca="false">F33/2</f>
        <v>62500</v>
      </c>
      <c r="H33" s="40" t="n">
        <f aca="false">G33/2</f>
        <v>31250</v>
      </c>
      <c r="I33" s="41" t="n">
        <f aca="false">I44*1000</f>
        <v>320000</v>
      </c>
      <c r="J33" s="41" t="n">
        <f aca="false">J44*1000</f>
        <v>160000</v>
      </c>
      <c r="K33" s="41" t="n">
        <f aca="false">K44*1000</f>
        <v>80000</v>
      </c>
      <c r="L33" s="41" t="n">
        <f aca="false">L44*1000</f>
        <v>40000</v>
      </c>
      <c r="M33" s="35" t="s">
        <v>57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31" t="s">
        <v>73</v>
      </c>
      <c r="B35" s="37" t="s">
        <v>60</v>
      </c>
      <c r="C35" s="37" t="s">
        <v>61</v>
      </c>
      <c r="D35" s="37" t="s">
        <v>62</v>
      </c>
      <c r="E35" s="37" t="s">
        <v>63</v>
      </c>
      <c r="F35" s="37" t="s">
        <v>64</v>
      </c>
      <c r="G35" s="37" t="s">
        <v>65</v>
      </c>
      <c r="H35" s="37" t="s">
        <v>66</v>
      </c>
      <c r="I35" s="38" t="s">
        <v>67</v>
      </c>
      <c r="J35" s="38" t="s">
        <v>68</v>
      </c>
      <c r="K35" s="38" t="s">
        <v>69</v>
      </c>
      <c r="L35" s="38" t="s">
        <v>70</v>
      </c>
      <c r="M35" s="38" t="s">
        <v>71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31"/>
      <c r="B36" s="42" t="n">
        <v>1</v>
      </c>
      <c r="C36" s="42" t="n">
        <v>2</v>
      </c>
      <c r="D36" s="42" t="n">
        <v>3</v>
      </c>
      <c r="E36" s="42" t="n">
        <v>4</v>
      </c>
      <c r="F36" s="42" t="n">
        <v>5</v>
      </c>
      <c r="G36" s="42" t="n">
        <v>6</v>
      </c>
      <c r="H36" s="42" t="n">
        <v>7</v>
      </c>
      <c r="I36" s="42" t="n">
        <v>8</v>
      </c>
      <c r="J36" s="42" t="n">
        <v>9</v>
      </c>
      <c r="K36" s="42" t="n">
        <v>10</v>
      </c>
      <c r="L36" s="42" t="n">
        <v>11</v>
      </c>
      <c r="M36" s="42" t="n">
        <v>12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43" t="s">
        <v>48</v>
      </c>
      <c r="B37" s="44" t="n">
        <v>2000</v>
      </c>
      <c r="C37" s="44" t="n">
        <v>1000</v>
      </c>
      <c r="D37" s="44" t="n">
        <v>500</v>
      </c>
      <c r="E37" s="44" t="n">
        <v>250</v>
      </c>
      <c r="F37" s="44" t="n">
        <v>125</v>
      </c>
      <c r="G37" s="44" t="n">
        <f aca="false">G26/1000</f>
        <v>62.5</v>
      </c>
      <c r="H37" s="44" t="n">
        <f aca="false">H26/1000</f>
        <v>31.25</v>
      </c>
      <c r="I37" s="45" t="n">
        <v>320</v>
      </c>
      <c r="J37" s="45" t="n">
        <v>160</v>
      </c>
      <c r="K37" s="45" t="n">
        <v>80</v>
      </c>
      <c r="L37" s="45" t="n">
        <v>40</v>
      </c>
      <c r="M37" s="45" t="n">
        <v>20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43" t="s">
        <v>50</v>
      </c>
      <c r="B38" s="44" t="n">
        <v>2000</v>
      </c>
      <c r="C38" s="44" t="n">
        <v>1000</v>
      </c>
      <c r="D38" s="44" t="n">
        <v>500</v>
      </c>
      <c r="E38" s="44" t="n">
        <v>250</v>
      </c>
      <c r="F38" s="44" t="n">
        <v>125</v>
      </c>
      <c r="G38" s="44" t="n">
        <f aca="false">G27/1000</f>
        <v>62.5</v>
      </c>
      <c r="H38" s="44" t="n">
        <f aca="false">H27/1000</f>
        <v>31.25</v>
      </c>
      <c r="I38" s="45" t="n">
        <v>320</v>
      </c>
      <c r="J38" s="45" t="n">
        <v>160</v>
      </c>
      <c r="K38" s="45" t="n">
        <v>80</v>
      </c>
      <c r="L38" s="45" t="n">
        <v>40</v>
      </c>
      <c r="M38" s="45" t="n">
        <v>20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43" t="s">
        <v>51</v>
      </c>
      <c r="B39" s="44" t="n">
        <v>2000</v>
      </c>
      <c r="C39" s="44" t="n">
        <v>1000</v>
      </c>
      <c r="D39" s="44" t="n">
        <v>500</v>
      </c>
      <c r="E39" s="44" t="n">
        <v>250</v>
      </c>
      <c r="F39" s="44" t="n">
        <v>125</v>
      </c>
      <c r="G39" s="44" t="n">
        <f aca="false">G28/1000</f>
        <v>62.5</v>
      </c>
      <c r="H39" s="44" t="n">
        <f aca="false">H28/1000</f>
        <v>31.25</v>
      </c>
      <c r="I39" s="45" t="n">
        <v>320</v>
      </c>
      <c r="J39" s="45" t="n">
        <v>160</v>
      </c>
      <c r="K39" s="45" t="n">
        <v>80</v>
      </c>
      <c r="L39" s="45" t="n">
        <v>40</v>
      </c>
      <c r="M39" s="45" t="n">
        <v>20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43" t="s">
        <v>52</v>
      </c>
      <c r="B40" s="44" t="n">
        <v>2000</v>
      </c>
      <c r="C40" s="44" t="n">
        <v>1000</v>
      </c>
      <c r="D40" s="44" t="n">
        <v>500</v>
      </c>
      <c r="E40" s="44" t="n">
        <v>250</v>
      </c>
      <c r="F40" s="44" t="n">
        <v>125</v>
      </c>
      <c r="G40" s="44" t="n">
        <f aca="false">G29/1000</f>
        <v>62.5</v>
      </c>
      <c r="H40" s="44" t="n">
        <f aca="false">H29/1000</f>
        <v>31.25</v>
      </c>
      <c r="I40" s="45" t="n">
        <v>320</v>
      </c>
      <c r="J40" s="45" t="n">
        <v>160</v>
      </c>
      <c r="K40" s="45" t="n">
        <v>80</v>
      </c>
      <c r="L40" s="45" t="n">
        <v>40</v>
      </c>
      <c r="M40" s="45" t="n">
        <v>20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43" t="s">
        <v>53</v>
      </c>
      <c r="B41" s="44" t="n">
        <v>2000</v>
      </c>
      <c r="C41" s="44" t="n">
        <v>1000</v>
      </c>
      <c r="D41" s="44" t="n">
        <v>500</v>
      </c>
      <c r="E41" s="44" t="n">
        <v>250</v>
      </c>
      <c r="F41" s="44" t="n">
        <v>125</v>
      </c>
      <c r="G41" s="44" t="n">
        <f aca="false">G30/1000</f>
        <v>62.5</v>
      </c>
      <c r="H41" s="44" t="n">
        <f aca="false">H30/1000</f>
        <v>31.25</v>
      </c>
      <c r="I41" s="45" t="n">
        <v>320</v>
      </c>
      <c r="J41" s="45" t="n">
        <v>160</v>
      </c>
      <c r="K41" s="45" t="n">
        <v>80</v>
      </c>
      <c r="L41" s="45" t="n">
        <v>40</v>
      </c>
      <c r="M41" s="45" t="n">
        <v>20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43" t="s">
        <v>54</v>
      </c>
      <c r="B42" s="44" t="n">
        <v>2000</v>
      </c>
      <c r="C42" s="44" t="n">
        <v>1000</v>
      </c>
      <c r="D42" s="44" t="n">
        <v>500</v>
      </c>
      <c r="E42" s="44" t="n">
        <v>250</v>
      </c>
      <c r="F42" s="44" t="n">
        <v>125</v>
      </c>
      <c r="G42" s="44" t="n">
        <f aca="false">G31/1000</f>
        <v>62.5</v>
      </c>
      <c r="H42" s="44" t="n">
        <f aca="false">H31/1000</f>
        <v>31.25</v>
      </c>
      <c r="I42" s="45" t="n">
        <v>320</v>
      </c>
      <c r="J42" s="45" t="n">
        <v>160</v>
      </c>
      <c r="K42" s="45" t="n">
        <v>80</v>
      </c>
      <c r="L42" s="45" t="n">
        <v>40</v>
      </c>
      <c r="M42" s="45" t="n">
        <v>20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43" t="s">
        <v>55</v>
      </c>
      <c r="B43" s="44" t="n">
        <v>2000</v>
      </c>
      <c r="C43" s="44" t="n">
        <v>1000</v>
      </c>
      <c r="D43" s="44" t="n">
        <v>500</v>
      </c>
      <c r="E43" s="44" t="n">
        <v>250</v>
      </c>
      <c r="F43" s="44" t="n">
        <v>125</v>
      </c>
      <c r="G43" s="44" t="n">
        <f aca="false">G32/1000</f>
        <v>62.5</v>
      </c>
      <c r="H43" s="44" t="n">
        <f aca="false">H32/1000</f>
        <v>31.25</v>
      </c>
      <c r="I43" s="45" t="n">
        <v>320</v>
      </c>
      <c r="J43" s="45" t="n">
        <v>160</v>
      </c>
      <c r="K43" s="45" t="n">
        <v>80</v>
      </c>
      <c r="L43" s="45" t="n">
        <v>40</v>
      </c>
      <c r="M43" s="45" t="n">
        <v>20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1"/>
      <c r="Y43" s="2"/>
      <c r="Z43" s="2"/>
    </row>
    <row r="44" customFormat="false" ht="15.75" hidden="false" customHeight="false" outlineLevel="0" collapsed="false">
      <c r="A44" s="43" t="s">
        <v>56</v>
      </c>
      <c r="B44" s="44" t="n">
        <v>2000</v>
      </c>
      <c r="C44" s="44" t="n">
        <v>1000</v>
      </c>
      <c r="D44" s="44" t="n">
        <v>500</v>
      </c>
      <c r="E44" s="44" t="n">
        <v>250</v>
      </c>
      <c r="F44" s="44" t="n">
        <v>125</v>
      </c>
      <c r="G44" s="44" t="n">
        <f aca="false">G33/1000</f>
        <v>62.5</v>
      </c>
      <c r="H44" s="44" t="n">
        <f aca="false">H33/1000</f>
        <v>31.25</v>
      </c>
      <c r="I44" s="45" t="n">
        <v>320</v>
      </c>
      <c r="J44" s="45" t="n">
        <v>160</v>
      </c>
      <c r="K44" s="45" t="n">
        <v>80</v>
      </c>
      <c r="L44" s="45" t="n">
        <v>40</v>
      </c>
      <c r="M44" s="35" t="s">
        <v>57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31"/>
      <c r="H45" s="44" t="n">
        <f aca="false">(H34/1000)*200</f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"/>
      <c r="B46" s="31"/>
      <c r="C46" s="31"/>
      <c r="D46" s="31"/>
      <c r="E46" s="31"/>
      <c r="F46" s="31"/>
      <c r="G46" s="31"/>
      <c r="H46" s="3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31"/>
      <c r="B47" s="46" t="s">
        <v>74</v>
      </c>
      <c r="C47" s="31"/>
      <c r="D47" s="31"/>
      <c r="E47" s="31"/>
      <c r="F47" s="31"/>
      <c r="G47" s="31"/>
      <c r="H47" s="31"/>
      <c r="I47" s="2"/>
      <c r="J47" s="47" t="n">
        <f aca="false">B37/E37</f>
        <v>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31"/>
      <c r="B48" s="31"/>
      <c r="C48" s="31" t="s">
        <v>75</v>
      </c>
      <c r="D48" s="31"/>
      <c r="E48" s="31"/>
      <c r="F48" s="44" t="s">
        <v>76</v>
      </c>
      <c r="G48" s="44" t="s">
        <v>77</v>
      </c>
      <c r="H48" s="44" t="s">
        <v>78</v>
      </c>
      <c r="I48" s="3"/>
      <c r="J48" s="3"/>
      <c r="K48" s="3"/>
      <c r="L48" s="3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31"/>
      <c r="B49" s="48" t="s">
        <v>79</v>
      </c>
      <c r="C49" s="31"/>
      <c r="D49" s="31"/>
      <c r="E49" s="31"/>
      <c r="F49" s="49" t="n">
        <v>400</v>
      </c>
      <c r="G49" s="49" t="n">
        <v>96</v>
      </c>
      <c r="H49" s="49" t="n">
        <f aca="false">G49*F49</f>
        <v>38400</v>
      </c>
      <c r="I49" s="3"/>
      <c r="J49" s="3"/>
      <c r="K49" s="3"/>
      <c r="L49" s="3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/>
      <c r="B50" s="2"/>
      <c r="C50" s="2"/>
      <c r="D50" s="2"/>
      <c r="E50" s="5" t="s">
        <v>80</v>
      </c>
      <c r="F50" s="47" t="s">
        <v>81</v>
      </c>
      <c r="G50" s="2"/>
      <c r="H50" s="2"/>
      <c r="I50" s="3"/>
      <c r="J50" s="3"/>
      <c r="K50" s="3"/>
      <c r="L50" s="2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31" t="s">
        <v>82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31"/>
      <c r="C53" s="31" t="s">
        <v>83</v>
      </c>
      <c r="D53" s="2"/>
      <c r="E53" s="2"/>
      <c r="F53" s="2"/>
      <c r="G53" s="2"/>
      <c r="H53" s="2"/>
      <c r="I53" s="2"/>
      <c r="J53" s="2"/>
      <c r="K53" s="31"/>
      <c r="L53" s="31" t="s">
        <v>83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31"/>
      <c r="B54" s="31" t="s">
        <v>84</v>
      </c>
      <c r="C54" s="33" t="n">
        <v>2</v>
      </c>
      <c r="D54" s="2"/>
      <c r="E54" s="2"/>
      <c r="F54" s="2"/>
      <c r="G54" s="2"/>
      <c r="H54" s="2"/>
      <c r="I54" s="2"/>
      <c r="J54" s="31"/>
      <c r="K54" s="31" t="s">
        <v>84</v>
      </c>
      <c r="L54" s="38" t="n">
        <v>6.25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31"/>
      <c r="B55" s="31" t="s">
        <v>85</v>
      </c>
      <c r="C55" s="50" t="s">
        <v>86</v>
      </c>
      <c r="D55" s="31"/>
      <c r="E55" s="31"/>
      <c r="F55" s="31"/>
      <c r="G55" s="31"/>
      <c r="H55" s="2"/>
      <c r="I55" s="2"/>
      <c r="J55" s="31"/>
      <c r="K55" s="31" t="s">
        <v>85</v>
      </c>
      <c r="L55" s="38" t="s">
        <v>87</v>
      </c>
      <c r="M55" s="31"/>
      <c r="N55" s="31"/>
      <c r="O55" s="31"/>
      <c r="P55" s="31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49" t="n">
        <v>1</v>
      </c>
      <c r="B56" s="2" t="s">
        <v>88</v>
      </c>
      <c r="C56" s="31" t="str">
        <f aca="false">TEXT(I67,"0") &amp;" uL total volume: appropriate background with virus spike-in (see below)"</f>
        <v>940 uL total volume: appropriate background with virus spike-in (see below)</v>
      </c>
      <c r="D56" s="31"/>
      <c r="E56" s="31"/>
      <c r="F56" s="31"/>
      <c r="G56" s="31"/>
      <c r="H56" s="2"/>
      <c r="I56" s="2"/>
      <c r="J56" s="49" t="n">
        <v>1</v>
      </c>
      <c r="K56" s="31" t="s">
        <v>88</v>
      </c>
      <c r="L56" s="31" t="str">
        <f aca="false">TEXT(I67,"0") &amp;" uL total volume: appropriate background with virus spike-in (see below)"</f>
        <v>940 uL total volume: appropriate background with virus spike-in (see below)</v>
      </c>
      <c r="M56" s="31"/>
      <c r="N56" s="31"/>
      <c r="O56" s="31"/>
      <c r="P56" s="31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49" t="n">
        <v>2</v>
      </c>
      <c r="B57" s="2" t="s">
        <v>89</v>
      </c>
      <c r="C57" s="31" t="str">
        <f aca="false">TEXT(I65,"0.0") &amp;" from D1, pipet up and down 8 times"</f>
        <v>400.0 from D1, pipet up and down 8 times</v>
      </c>
      <c r="D57" s="31"/>
      <c r="E57" s="2"/>
      <c r="F57" s="2"/>
      <c r="G57" s="31"/>
      <c r="H57" s="2"/>
      <c r="I57" s="31"/>
      <c r="J57" s="31"/>
      <c r="K57" s="51" t="str">
        <f aca="false">TEXT(L87,"0.0") &amp;" from clinical matrix to entire column 4"</f>
        <v>0.0 from clinical matrix to entire column 4</v>
      </c>
      <c r="L57" s="51"/>
      <c r="M57" s="51"/>
      <c r="N57" s="51"/>
      <c r="O57" s="51"/>
      <c r="P57" s="51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49" t="n">
        <v>3</v>
      </c>
      <c r="B58" s="2" t="s">
        <v>90</v>
      </c>
      <c r="C58" s="31" t="str">
        <f aca="false">TEXT(I65,"0.0") &amp;" from D2, pipet up and down 8 times"</f>
        <v>400.0 from D2, pipet up and down 8 times</v>
      </c>
      <c r="D58" s="31"/>
      <c r="E58" s="2"/>
      <c r="F58" s="2"/>
      <c r="G58" s="31"/>
      <c r="H58" s="31"/>
      <c r="I58" s="44" t="s">
        <v>91</v>
      </c>
      <c r="J58" s="49" t="n">
        <v>8</v>
      </c>
      <c r="K58" s="2" t="s">
        <v>67</v>
      </c>
      <c r="L58" s="31" t="str">
        <f aca="false">TEXT(F87,"0.0") &amp;" from D1, pipet up and down 8 times"</f>
        <v>128.0 from D1, pipet up and down 8 times</v>
      </c>
      <c r="M58" s="31"/>
      <c r="N58" s="2"/>
      <c r="O58" s="2"/>
      <c r="P58" s="31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49" t="n">
        <v>4</v>
      </c>
      <c r="B59" s="2" t="s">
        <v>92</v>
      </c>
      <c r="C59" s="31" t="str">
        <f aca="false">TEXT(I65,"0.0") &amp;" from D3, pipet up and down 8 times"</f>
        <v>400.0 from D3, pipet up and down 8 times</v>
      </c>
      <c r="D59" s="31"/>
      <c r="E59" s="2"/>
      <c r="F59" s="2"/>
      <c r="G59" s="31"/>
      <c r="H59" s="31"/>
      <c r="I59" s="44"/>
      <c r="J59" s="49" t="n">
        <v>9</v>
      </c>
      <c r="K59" s="2" t="s">
        <v>68</v>
      </c>
      <c r="L59" s="31" t="str">
        <f aca="false">TEXT(I65,"0.0") &amp;" from DD1, pipet up and down 8 times"</f>
        <v>400.0 from DD1, pipet up and down 8 times</v>
      </c>
      <c r="M59" s="31"/>
      <c r="N59" s="2"/>
      <c r="O59" s="2"/>
      <c r="P59" s="31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49" t="n">
        <v>5</v>
      </c>
      <c r="B60" s="2" t="s">
        <v>93</v>
      </c>
      <c r="C60" s="31" t="str">
        <f aca="false">TEXT(I65,"0.0") &amp;" from D4, pipet up and down 8 times"</f>
        <v>400.0 from D4, pipet up and down 8 times</v>
      </c>
      <c r="D60" s="31"/>
      <c r="E60" s="2"/>
      <c r="F60" s="2"/>
      <c r="G60" s="31"/>
      <c r="H60" s="31"/>
      <c r="I60" s="44"/>
      <c r="J60" s="49" t="n">
        <v>10</v>
      </c>
      <c r="K60" s="2" t="s">
        <v>69</v>
      </c>
      <c r="L60" s="31" t="str">
        <f aca="false">TEXT(I65,"0.0") &amp;" from DD2, pipet up and down 8 times"</f>
        <v>400.0 from DD2, pipet up and down 8 times</v>
      </c>
      <c r="M60" s="31"/>
      <c r="N60" s="2"/>
      <c r="O60" s="2"/>
      <c r="P60" s="31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49" t="n">
        <v>6</v>
      </c>
      <c r="B61" s="2" t="s">
        <v>94</v>
      </c>
      <c r="C61" s="31" t="str">
        <f aca="false">TEXT(I65,"0.0") &amp;" from D4, pipet up and down 8 times"</f>
        <v>400.0 from D4, pipet up and down 8 times</v>
      </c>
      <c r="D61" s="31"/>
      <c r="E61" s="2"/>
      <c r="F61" s="2"/>
      <c r="G61" s="31"/>
      <c r="H61" s="31"/>
      <c r="I61" s="44"/>
      <c r="J61" s="49" t="n">
        <v>11</v>
      </c>
      <c r="K61" s="2" t="s">
        <v>70</v>
      </c>
      <c r="L61" s="31" t="str">
        <f aca="false">TEXT(I65,"0.0") &amp;" from DD3, pipet up and down 8 times"</f>
        <v>400.0 from DD3, pipet up and down 8 times</v>
      </c>
      <c r="M61" s="31"/>
      <c r="N61" s="2"/>
      <c r="O61" s="2"/>
      <c r="P61" s="31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49" t="n">
        <v>7</v>
      </c>
      <c r="B62" s="31" t="s">
        <v>95</v>
      </c>
      <c r="C62" s="31" t="str">
        <f aca="false">TEXT(I65,"0.0") &amp;" from D4, pipet up and down 8 times"</f>
        <v>400.0 from D4, pipet up and down 8 times</v>
      </c>
      <c r="D62" s="31"/>
      <c r="E62" s="31"/>
      <c r="F62" s="31"/>
      <c r="G62" s="31"/>
      <c r="H62" s="31"/>
      <c r="I62" s="44"/>
      <c r="J62" s="49" t="n">
        <v>12</v>
      </c>
      <c r="K62" s="31" t="s">
        <v>71</v>
      </c>
      <c r="L62" s="31" t="str">
        <f aca="false">TEXT(I65,"0.0") &amp;" from DD4, pipet up and down 8 times"</f>
        <v>400.0 from DD4, pipet up and down 8 times</v>
      </c>
      <c r="M62" s="31"/>
      <c r="N62" s="31"/>
      <c r="O62" s="31"/>
      <c r="P62" s="31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31"/>
      <c r="H63" s="39" t="s">
        <v>96</v>
      </c>
      <c r="I63" s="49" t="n">
        <v>1</v>
      </c>
      <c r="J63" s="31"/>
      <c r="K63" s="52" t="s">
        <v>97</v>
      </c>
      <c r="L63" s="50" t="n">
        <v>70035039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31"/>
      <c r="H64" s="39" t="s">
        <v>98</v>
      </c>
      <c r="I64" s="49" t="n">
        <v>2</v>
      </c>
      <c r="J64" s="31"/>
      <c r="K64" s="31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31"/>
      <c r="C65" s="31"/>
      <c r="D65" s="31"/>
      <c r="E65" s="31"/>
      <c r="F65" s="31"/>
      <c r="G65" s="31"/>
      <c r="H65" s="39" t="s">
        <v>99</v>
      </c>
      <c r="I65" s="53" t="n">
        <v>400</v>
      </c>
      <c r="J65" s="31"/>
      <c r="K65" s="44" t="s">
        <v>100</v>
      </c>
      <c r="L65" s="44" t="s">
        <v>101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31"/>
      <c r="B66" s="46" t="s">
        <v>102</v>
      </c>
      <c r="C66" s="31"/>
      <c r="D66" s="31"/>
      <c r="E66" s="31"/>
      <c r="F66" s="31"/>
      <c r="G66" s="31"/>
      <c r="H66" s="39" t="s">
        <v>103</v>
      </c>
      <c r="I66" s="50" t="n">
        <v>2</v>
      </c>
      <c r="J66" s="31" t="s">
        <v>104</v>
      </c>
      <c r="K66" s="54" t="n">
        <v>375000</v>
      </c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31"/>
      <c r="B67" s="31" t="str">
        <f aca="false">"&gt;We aim for " &amp; TEXT(G67,"0") &amp;" copies at the highest dilution in "&amp; TEXT(I65,"0") &amp;" uL volume (amount added to PCR rxn)"</f>
        <v>&gt;We aim for 2000 copies at the highest dilution in 400 uL volume (amount added to PCR rxn)</v>
      </c>
      <c r="C67" s="31"/>
      <c r="D67" s="31"/>
      <c r="E67" s="31"/>
      <c r="F67" s="31"/>
      <c r="G67" s="50" t="n">
        <v>2000</v>
      </c>
      <c r="H67" s="55" t="s">
        <v>105</v>
      </c>
      <c r="I67" s="50" t="n">
        <v>940</v>
      </c>
      <c r="J67" s="32" t="str">
        <f aca="false">"1 : " &amp; TEXT(L67,"0")</f>
        <v>1 : 1</v>
      </c>
      <c r="K67" s="56" t="n">
        <f aca="false">K66/L67</f>
        <v>375000</v>
      </c>
      <c r="L67" s="37" t="n"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31"/>
      <c r="B68" s="31" t="str">
        <f aca="false">"&gt; that translates into " &amp; TEXT(G68,"0") &amp;" copies  in D1 "</f>
        <v>&gt; that translates into 2000 copies  in D1</v>
      </c>
      <c r="C68" s="31"/>
      <c r="D68" s="31"/>
      <c r="E68" s="31"/>
      <c r="F68" s="31"/>
      <c r="G68" s="53" t="n">
        <f aca="false">G67/I63</f>
        <v>2000</v>
      </c>
      <c r="H68" s="39" t="s">
        <v>106</v>
      </c>
      <c r="I68" s="50" t="n">
        <v>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31"/>
      <c r="B69" s="31" t="str">
        <f aca="false">"&gt; that translates into " &amp; TEXT(G69,"0") &amp;" copies in " &amp; TEXT(I67,"0") &amp;" uL D1"</f>
        <v>&gt; that translates into 1880000 copies in 940 uL D1</v>
      </c>
      <c r="C69" s="31"/>
      <c r="D69" s="31"/>
      <c r="E69" s="31"/>
      <c r="F69" s="31"/>
      <c r="G69" s="53" t="n">
        <f aca="false">G68*I67</f>
        <v>1880000</v>
      </c>
      <c r="H69" s="39" t="str">
        <f aca="false">"copies for " &amp; TEXT(I68,"0") &amp;" 96-well plates"</f>
        <v>copies for 1 96-well plates</v>
      </c>
      <c r="I69" s="53" t="n">
        <f aca="false">G69*I68</f>
        <v>1880000</v>
      </c>
      <c r="J69" s="2"/>
      <c r="K69" s="2" t="s">
        <v>107</v>
      </c>
      <c r="L69" s="47" t="n">
        <f aca="false">G69/940</f>
        <v>2000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31"/>
      <c r="B70" s="52" t="str">
        <f aca="false">"&gt; that translates to " &amp; TEXT(K70,"0") &amp; " copies in " &amp; TEXT(M67, "0") &amp; " uL (" &amp; TEXT(M70,"0.0") &amp; " is total of well + " &amp; TEXT(M65,"0.0") &amp; " added for dilution)"</f>
        <v>&gt; that translates to actual copies/mL  in D1  copies in 0 uL (0.0 is total of well + 0.0 added for dilution)</v>
      </c>
      <c r="C70" s="52"/>
      <c r="D70" s="52"/>
      <c r="E70" s="52"/>
      <c r="F70" s="52"/>
      <c r="G70" s="49" t="n">
        <f aca="false">G68*I67</f>
        <v>1880000</v>
      </c>
      <c r="H70" s="46" t="s">
        <v>108</v>
      </c>
      <c r="I70" s="49" t="n">
        <v>200</v>
      </c>
      <c r="J70" s="2"/>
      <c r="K70" s="2" t="s">
        <v>109</v>
      </c>
      <c r="L70" s="47" t="n">
        <f aca="false">L69*1000</f>
        <v>2000000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46" t="s">
        <v>110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31" t="str">
        <f aca="false">"&gt;prepare a 1 to "&amp; TEXT(L67,"0") &amp;" dilution to "&amp; TEXT(K67,"0") &amp;" copies per uL"</f>
        <v>&gt;prepare a 1 to 1 dilution to 375000 copies per uL</v>
      </c>
      <c r="C74" s="3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31" t="str">
        <f aca="false">"&gt; add "&amp; TEXT(E78,"0.0") &amp;" uL to "&amp; TEXT(E79,"0.0") &amp;" uL background in first dilution well D1 (for "&amp; TEXT(G69,"0") &amp;" total viral copies)"</f>
        <v>&gt; add 5.0 uL to 395.0 uL background in first dilution well D1 (for 1880000 total viral copies)</v>
      </c>
      <c r="C75" s="31"/>
      <c r="D75" s="31"/>
      <c r="E75" s="31"/>
      <c r="F75" s="31"/>
      <c r="G75" s="2"/>
      <c r="H75" s="2"/>
      <c r="I75" s="2"/>
      <c r="J75" s="2"/>
      <c r="K75" s="2"/>
      <c r="L75" s="47" t="n">
        <f aca="false">G69</f>
        <v>1880000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31" t="s">
        <v>111</v>
      </c>
      <c r="C76" s="31"/>
      <c r="D76" s="31"/>
      <c r="E76" s="2"/>
      <c r="F76" s="2"/>
      <c r="G76" s="2"/>
      <c r="H76" s="2"/>
      <c r="I76" s="2"/>
      <c r="J76" s="2" t="s">
        <v>75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31"/>
      <c r="D77" s="39" t="s">
        <v>112</v>
      </c>
      <c r="E77" s="57" t="n">
        <f aca="false">K67</f>
        <v>375000</v>
      </c>
      <c r="F77" s="3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31"/>
      <c r="D78" s="39" t="s">
        <v>113</v>
      </c>
      <c r="E78" s="58" t="n">
        <f aca="false">I69/E77</f>
        <v>5.013333333</v>
      </c>
      <c r="F78" s="59" t="n">
        <f aca="false">E78*8</f>
        <v>40.10666667</v>
      </c>
      <c r="G78" s="2"/>
      <c r="H78" s="47" t="n">
        <f aca="false">5/E78</f>
        <v>0.9973404255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31"/>
      <c r="D79" s="39" t="s">
        <v>114</v>
      </c>
      <c r="E79" s="58" t="n">
        <f aca="false">I65-E78</f>
        <v>394.9866667</v>
      </c>
      <c r="F79" s="49" t="n">
        <f aca="false">E79*12</f>
        <v>4739.84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31"/>
      <c r="C80" s="31"/>
      <c r="D80" s="31"/>
      <c r="E80" s="31"/>
      <c r="F80" s="2"/>
      <c r="G80" s="2" t="n">
        <f aca="false">80*1.25</f>
        <v>100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60"/>
      <c r="B81" s="61"/>
      <c r="C81" s="61"/>
      <c r="D81" s="61"/>
      <c r="E81" s="61"/>
      <c r="F81" s="61"/>
      <c r="G81" s="61"/>
      <c r="H81" s="61"/>
      <c r="I81" s="61"/>
      <c r="J81" s="60"/>
      <c r="K81" s="60"/>
      <c r="L81" s="60"/>
      <c r="M81" s="60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3"/>
      <c r="B82" s="31"/>
      <c r="C82" s="31"/>
      <c r="D82" s="31"/>
      <c r="E82" s="31"/>
      <c r="F82" s="31"/>
      <c r="G82" s="31"/>
      <c r="H82" s="31"/>
      <c r="I82" s="3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3"/>
      <c r="B83" s="2"/>
      <c r="C83" s="2"/>
      <c r="D83" s="2"/>
      <c r="E83" s="2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3"/>
      <c r="B84" s="2"/>
      <c r="C84" s="46" t="s">
        <v>115</v>
      </c>
      <c r="D84" s="31"/>
      <c r="E84" s="31"/>
      <c r="F84" s="32"/>
      <c r="G84" s="32"/>
      <c r="H84" s="3"/>
      <c r="I84" s="3"/>
      <c r="J84" s="3"/>
      <c r="K84" s="3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3"/>
      <c r="B85" s="31"/>
      <c r="C85" s="31"/>
      <c r="D85" s="55" t="s">
        <v>116</v>
      </c>
      <c r="E85" s="55" t="s">
        <v>117</v>
      </c>
      <c r="F85" s="62" t="s">
        <v>118</v>
      </c>
      <c r="G85" s="62" t="s">
        <v>119</v>
      </c>
      <c r="H85" s="3"/>
      <c r="I85" s="3"/>
      <c r="J85" s="3"/>
      <c r="K85" s="3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3"/>
      <c r="B86" s="31"/>
      <c r="C86" s="63" t="s">
        <v>67</v>
      </c>
      <c r="D86" s="49" t="n">
        <v>320</v>
      </c>
      <c r="E86" s="49" t="n">
        <f aca="false">D86*400</f>
        <v>128000</v>
      </c>
      <c r="F86" s="61"/>
      <c r="G86" s="61"/>
      <c r="H86" s="3"/>
      <c r="I86" s="3"/>
      <c r="J86" s="3"/>
      <c r="K86" s="3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3"/>
      <c r="B87" s="31" t="s">
        <v>75</v>
      </c>
      <c r="C87" s="44" t="s">
        <v>60</v>
      </c>
      <c r="D87" s="49" t="n">
        <v>2000</v>
      </c>
      <c r="E87" s="49" t="n">
        <f aca="false">D87*400</f>
        <v>800000</v>
      </c>
      <c r="F87" s="53" t="n">
        <f aca="false">(E86/E87)*800</f>
        <v>128</v>
      </c>
      <c r="G87" s="53" t="n">
        <f aca="false">400-F87</f>
        <v>272</v>
      </c>
      <c r="H87" s="3"/>
      <c r="I87" s="3"/>
      <c r="J87" s="3"/>
      <c r="K87" s="3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3"/>
      <c r="B88" s="31"/>
      <c r="C88" s="44" t="s">
        <v>101</v>
      </c>
      <c r="D88" s="33" t="n">
        <f aca="false">D87/D86</f>
        <v>6.25</v>
      </c>
      <c r="E88" s="2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3"/>
      <c r="B89" s="2"/>
      <c r="C89" s="2"/>
      <c r="D89" s="2"/>
      <c r="E89" s="2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32"/>
      <c r="B90" s="31"/>
      <c r="C90" s="31"/>
      <c r="D90" s="31"/>
      <c r="E90" s="31"/>
      <c r="F90" s="32"/>
      <c r="G90" s="32"/>
      <c r="H90" s="32"/>
      <c r="I90" s="32"/>
      <c r="J90" s="32"/>
      <c r="K90" s="32"/>
      <c r="L90" s="32"/>
      <c r="M90" s="3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39" t="s">
        <v>120</v>
      </c>
      <c r="B91" s="33" t="n">
        <v>1</v>
      </c>
      <c r="C91" s="33" t="n">
        <v>2</v>
      </c>
      <c r="D91" s="33" t="n">
        <v>3</v>
      </c>
      <c r="E91" s="33" t="n">
        <v>4</v>
      </c>
      <c r="F91" s="33" t="n">
        <v>5</v>
      </c>
      <c r="G91" s="33" t="n">
        <v>6</v>
      </c>
      <c r="H91" s="33" t="n">
        <v>7</v>
      </c>
      <c r="I91" s="33" t="n">
        <v>8</v>
      </c>
      <c r="J91" s="33" t="n">
        <v>9</v>
      </c>
      <c r="K91" s="33" t="n">
        <v>10</v>
      </c>
      <c r="L91" s="33" t="n">
        <v>11</v>
      </c>
      <c r="M91" s="33" t="n">
        <v>12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31" t="s">
        <v>48</v>
      </c>
      <c r="B92" s="64" t="n">
        <f aca="false">470*2</f>
        <v>940</v>
      </c>
      <c r="C92" s="40" t="n">
        <v>400</v>
      </c>
      <c r="D92" s="40" t="n">
        <v>400</v>
      </c>
      <c r="E92" s="40" t="n">
        <v>400</v>
      </c>
      <c r="F92" s="40" t="n">
        <v>400</v>
      </c>
      <c r="G92" s="40" t="n">
        <v>400</v>
      </c>
      <c r="H92" s="40" t="n">
        <v>400</v>
      </c>
      <c r="I92" s="41" t="n">
        <f aca="false">336*2</f>
        <v>672</v>
      </c>
      <c r="J92" s="40" t="n">
        <v>400</v>
      </c>
      <c r="K92" s="40" t="n">
        <v>400</v>
      </c>
      <c r="L92" s="40" t="n">
        <v>400</v>
      </c>
      <c r="M92" s="40" t="n">
        <v>400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31" t="s">
        <v>50</v>
      </c>
      <c r="B93" s="64" t="n">
        <v>470</v>
      </c>
      <c r="C93" s="40" t="n">
        <v>400</v>
      </c>
      <c r="D93" s="40" t="n">
        <v>400</v>
      </c>
      <c r="E93" s="40" t="n">
        <v>400</v>
      </c>
      <c r="F93" s="40" t="n">
        <v>400</v>
      </c>
      <c r="G93" s="40" t="n">
        <v>400</v>
      </c>
      <c r="H93" s="40" t="n">
        <v>400</v>
      </c>
      <c r="I93" s="41" t="n">
        <f aca="false">336*2</f>
        <v>672</v>
      </c>
      <c r="J93" s="40" t="n">
        <v>400</v>
      </c>
      <c r="K93" s="40" t="n">
        <v>400</v>
      </c>
      <c r="L93" s="40" t="n">
        <v>400</v>
      </c>
      <c r="M93" s="40" t="n">
        <v>400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31" t="s">
        <v>51</v>
      </c>
      <c r="B94" s="64" t="n">
        <v>470</v>
      </c>
      <c r="C94" s="40" t="n">
        <v>400</v>
      </c>
      <c r="D94" s="40" t="n">
        <v>400</v>
      </c>
      <c r="E94" s="40" t="n">
        <v>400</v>
      </c>
      <c r="F94" s="40" t="n">
        <v>400</v>
      </c>
      <c r="G94" s="40" t="n">
        <v>400</v>
      </c>
      <c r="H94" s="40" t="n">
        <v>400</v>
      </c>
      <c r="I94" s="41" t="n">
        <f aca="false">336*2</f>
        <v>672</v>
      </c>
      <c r="J94" s="40" t="n">
        <v>400</v>
      </c>
      <c r="K94" s="40" t="n">
        <v>400</v>
      </c>
      <c r="L94" s="40" t="n">
        <v>400</v>
      </c>
      <c r="M94" s="40" t="n">
        <v>400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31" t="s">
        <v>52</v>
      </c>
      <c r="B95" s="64" t="n">
        <v>470</v>
      </c>
      <c r="C95" s="40" t="n">
        <v>400</v>
      </c>
      <c r="D95" s="40" t="n">
        <v>400</v>
      </c>
      <c r="E95" s="40" t="n">
        <v>400</v>
      </c>
      <c r="F95" s="40" t="n">
        <v>400</v>
      </c>
      <c r="G95" s="40" t="n">
        <v>400</v>
      </c>
      <c r="H95" s="40" t="n">
        <v>400</v>
      </c>
      <c r="I95" s="41" t="n">
        <f aca="false">336*2</f>
        <v>672</v>
      </c>
      <c r="J95" s="40" t="n">
        <v>400</v>
      </c>
      <c r="K95" s="40" t="n">
        <v>400</v>
      </c>
      <c r="L95" s="40" t="n">
        <v>400</v>
      </c>
      <c r="M95" s="40" t="n">
        <v>400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31" t="s">
        <v>53</v>
      </c>
      <c r="B96" s="64" t="n">
        <v>470</v>
      </c>
      <c r="C96" s="40" t="n">
        <v>400</v>
      </c>
      <c r="D96" s="40" t="n">
        <v>400</v>
      </c>
      <c r="E96" s="40" t="n">
        <v>400</v>
      </c>
      <c r="F96" s="40" t="n">
        <v>400</v>
      </c>
      <c r="G96" s="40" t="n">
        <v>400</v>
      </c>
      <c r="H96" s="40" t="n">
        <v>400</v>
      </c>
      <c r="I96" s="41" t="n">
        <f aca="false">336*2</f>
        <v>672</v>
      </c>
      <c r="J96" s="40" t="n">
        <v>400</v>
      </c>
      <c r="K96" s="40" t="n">
        <v>400</v>
      </c>
      <c r="L96" s="40" t="n">
        <v>400</v>
      </c>
      <c r="M96" s="40" t="n">
        <v>400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31" t="s">
        <v>54</v>
      </c>
      <c r="B97" s="64" t="n">
        <v>470</v>
      </c>
      <c r="C97" s="40" t="n">
        <v>400</v>
      </c>
      <c r="D97" s="40" t="n">
        <v>400</v>
      </c>
      <c r="E97" s="40" t="n">
        <v>400</v>
      </c>
      <c r="F97" s="40" t="n">
        <v>400</v>
      </c>
      <c r="G97" s="40" t="n">
        <v>400</v>
      </c>
      <c r="H97" s="40" t="n">
        <v>400</v>
      </c>
      <c r="I97" s="41" t="n">
        <f aca="false">336*2</f>
        <v>672</v>
      </c>
      <c r="J97" s="40" t="n">
        <v>400</v>
      </c>
      <c r="K97" s="40" t="n">
        <v>400</v>
      </c>
      <c r="L97" s="40" t="n">
        <v>400</v>
      </c>
      <c r="M97" s="40" t="n">
        <v>400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31" t="s">
        <v>55</v>
      </c>
      <c r="B98" s="64" t="n">
        <v>470</v>
      </c>
      <c r="C98" s="40" t="n">
        <v>400</v>
      </c>
      <c r="D98" s="40" t="n">
        <v>400</v>
      </c>
      <c r="E98" s="40" t="n">
        <v>400</v>
      </c>
      <c r="F98" s="40" t="n">
        <v>400</v>
      </c>
      <c r="G98" s="40" t="n">
        <v>400</v>
      </c>
      <c r="H98" s="40" t="n">
        <v>400</v>
      </c>
      <c r="I98" s="41" t="n">
        <f aca="false">336*2</f>
        <v>672</v>
      </c>
      <c r="J98" s="40" t="n">
        <v>400</v>
      </c>
      <c r="K98" s="40" t="n">
        <v>400</v>
      </c>
      <c r="L98" s="40" t="n">
        <v>400</v>
      </c>
      <c r="M98" s="40" t="n">
        <v>400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31" t="s">
        <v>56</v>
      </c>
      <c r="B99" s="64" t="n">
        <v>470</v>
      </c>
      <c r="C99" s="40" t="n">
        <v>400</v>
      </c>
      <c r="D99" s="40" t="n">
        <v>400</v>
      </c>
      <c r="E99" s="40" t="n">
        <v>400</v>
      </c>
      <c r="F99" s="40" t="n">
        <v>400</v>
      </c>
      <c r="G99" s="40" t="n">
        <v>400</v>
      </c>
      <c r="H99" s="40" t="n">
        <v>400</v>
      </c>
      <c r="I99" s="41" t="n">
        <f aca="false">336*2</f>
        <v>672</v>
      </c>
      <c r="J99" s="40" t="n">
        <v>400</v>
      </c>
      <c r="K99" s="40" t="n">
        <v>400</v>
      </c>
      <c r="L99" s="40" t="n">
        <v>400</v>
      </c>
      <c r="M99" s="35" t="s">
        <v>57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31" t="s">
        <v>73</v>
      </c>
      <c r="B102" s="37" t="s">
        <v>60</v>
      </c>
      <c r="C102" s="37" t="s">
        <v>61</v>
      </c>
      <c r="D102" s="37" t="s">
        <v>62</v>
      </c>
      <c r="E102" s="37" t="s">
        <v>63</v>
      </c>
      <c r="F102" s="37" t="s">
        <v>64</v>
      </c>
      <c r="G102" s="37" t="s">
        <v>65</v>
      </c>
      <c r="H102" s="37" t="s">
        <v>66</v>
      </c>
      <c r="I102" s="38" t="s">
        <v>67</v>
      </c>
      <c r="J102" s="38" t="s">
        <v>68</v>
      </c>
      <c r="K102" s="38" t="s">
        <v>69</v>
      </c>
      <c r="L102" s="38" t="s">
        <v>70</v>
      </c>
      <c r="M102" s="38" t="s">
        <v>71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31"/>
      <c r="B103" s="42" t="n">
        <v>1</v>
      </c>
      <c r="C103" s="42" t="n">
        <v>2</v>
      </c>
      <c r="D103" s="42" t="n">
        <v>3</v>
      </c>
      <c r="E103" s="42" t="n">
        <v>4</v>
      </c>
      <c r="F103" s="42" t="n">
        <v>5</v>
      </c>
      <c r="G103" s="42" t="n">
        <v>6</v>
      </c>
      <c r="H103" s="42" t="n">
        <v>7</v>
      </c>
      <c r="I103" s="42" t="n">
        <v>8</v>
      </c>
      <c r="J103" s="42" t="n">
        <v>9</v>
      </c>
      <c r="K103" s="42" t="n">
        <v>10</v>
      </c>
      <c r="L103" s="42" t="n">
        <v>11</v>
      </c>
      <c r="M103" s="42" t="n">
        <v>12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43" t="s">
        <v>48</v>
      </c>
      <c r="B104" s="44" t="n">
        <v>2000</v>
      </c>
      <c r="C104" s="44" t="n">
        <v>1000</v>
      </c>
      <c r="D104" s="44" t="n">
        <v>500</v>
      </c>
      <c r="E104" s="44" t="n">
        <v>250</v>
      </c>
      <c r="F104" s="44" t="n">
        <v>125</v>
      </c>
      <c r="G104" s="44" t="n">
        <f aca="false">F104/2</f>
        <v>62.5</v>
      </c>
      <c r="H104" s="44" t="n">
        <f aca="false">G104/2</f>
        <v>31.25</v>
      </c>
      <c r="I104" s="45" t="n">
        <v>320</v>
      </c>
      <c r="J104" s="45" t="n">
        <v>160</v>
      </c>
      <c r="K104" s="45" t="n">
        <v>80</v>
      </c>
      <c r="L104" s="45" t="n">
        <v>40</v>
      </c>
      <c r="M104" s="45" t="n">
        <v>20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43" t="s">
        <v>50</v>
      </c>
      <c r="B105" s="44" t="n">
        <v>2000</v>
      </c>
      <c r="C105" s="44" t="n">
        <v>1000</v>
      </c>
      <c r="D105" s="44" t="n">
        <v>500</v>
      </c>
      <c r="E105" s="44" t="n">
        <v>250</v>
      </c>
      <c r="F105" s="44" t="n">
        <v>125</v>
      </c>
      <c r="G105" s="44" t="n">
        <f aca="false">F105/2</f>
        <v>62.5</v>
      </c>
      <c r="H105" s="44" t="n">
        <f aca="false">G105/2</f>
        <v>31.25</v>
      </c>
      <c r="I105" s="45" t="n">
        <v>320</v>
      </c>
      <c r="J105" s="45" t="n">
        <v>160</v>
      </c>
      <c r="K105" s="45" t="n">
        <v>80</v>
      </c>
      <c r="L105" s="45" t="n">
        <v>40</v>
      </c>
      <c r="M105" s="45" t="n">
        <v>20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43" t="s">
        <v>51</v>
      </c>
      <c r="B106" s="44" t="n">
        <v>2000</v>
      </c>
      <c r="C106" s="44" t="n">
        <v>1000</v>
      </c>
      <c r="D106" s="44" t="n">
        <v>500</v>
      </c>
      <c r="E106" s="44" t="n">
        <v>250</v>
      </c>
      <c r="F106" s="44" t="n">
        <v>125</v>
      </c>
      <c r="G106" s="44" t="n">
        <f aca="false">F106/2</f>
        <v>62.5</v>
      </c>
      <c r="H106" s="44" t="n">
        <f aca="false">G106/2</f>
        <v>31.25</v>
      </c>
      <c r="I106" s="45" t="n">
        <v>320</v>
      </c>
      <c r="J106" s="45" t="n">
        <v>160</v>
      </c>
      <c r="K106" s="45" t="n">
        <v>80</v>
      </c>
      <c r="L106" s="45" t="n">
        <v>40</v>
      </c>
      <c r="M106" s="45" t="n">
        <v>20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43" t="s">
        <v>52</v>
      </c>
      <c r="B107" s="44" t="n">
        <v>2000</v>
      </c>
      <c r="C107" s="44" t="n">
        <v>1000</v>
      </c>
      <c r="D107" s="44" t="n">
        <v>500</v>
      </c>
      <c r="E107" s="44" t="n">
        <v>250</v>
      </c>
      <c r="F107" s="44" t="n">
        <v>125</v>
      </c>
      <c r="G107" s="44" t="n">
        <f aca="false">F107/2</f>
        <v>62.5</v>
      </c>
      <c r="H107" s="44" t="n">
        <f aca="false">G107/2</f>
        <v>31.25</v>
      </c>
      <c r="I107" s="45" t="n">
        <v>320</v>
      </c>
      <c r="J107" s="45" t="n">
        <v>160</v>
      </c>
      <c r="K107" s="45" t="n">
        <v>80</v>
      </c>
      <c r="L107" s="45" t="n">
        <v>40</v>
      </c>
      <c r="M107" s="45" t="n">
        <v>20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43" t="s">
        <v>53</v>
      </c>
      <c r="B108" s="44" t="n">
        <v>2000</v>
      </c>
      <c r="C108" s="44" t="n">
        <v>1000</v>
      </c>
      <c r="D108" s="44" t="n">
        <v>500</v>
      </c>
      <c r="E108" s="44" t="n">
        <v>250</v>
      </c>
      <c r="F108" s="44" t="n">
        <v>125</v>
      </c>
      <c r="G108" s="44" t="n">
        <f aca="false">F108/2</f>
        <v>62.5</v>
      </c>
      <c r="H108" s="44" t="n">
        <f aca="false">G108/2</f>
        <v>31.25</v>
      </c>
      <c r="I108" s="45" t="n">
        <v>320</v>
      </c>
      <c r="J108" s="45" t="n">
        <v>160</v>
      </c>
      <c r="K108" s="45" t="n">
        <v>80</v>
      </c>
      <c r="L108" s="45" t="n">
        <v>40</v>
      </c>
      <c r="M108" s="45" t="n">
        <v>20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43" t="s">
        <v>54</v>
      </c>
      <c r="B109" s="44" t="n">
        <v>2000</v>
      </c>
      <c r="C109" s="44" t="n">
        <v>1000</v>
      </c>
      <c r="D109" s="44" t="n">
        <v>500</v>
      </c>
      <c r="E109" s="44" t="n">
        <v>250</v>
      </c>
      <c r="F109" s="44" t="n">
        <v>125</v>
      </c>
      <c r="G109" s="44" t="n">
        <f aca="false">F109/2</f>
        <v>62.5</v>
      </c>
      <c r="H109" s="44" t="n">
        <f aca="false">G109/2</f>
        <v>31.25</v>
      </c>
      <c r="I109" s="45" t="n">
        <v>320</v>
      </c>
      <c r="J109" s="45" t="n">
        <v>160</v>
      </c>
      <c r="K109" s="45" t="n">
        <v>80</v>
      </c>
      <c r="L109" s="45" t="n">
        <v>40</v>
      </c>
      <c r="M109" s="45" t="n">
        <v>20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43" t="s">
        <v>55</v>
      </c>
      <c r="B110" s="44" t="n">
        <v>2000</v>
      </c>
      <c r="C110" s="44" t="n">
        <v>1000</v>
      </c>
      <c r="D110" s="44" t="n">
        <v>500</v>
      </c>
      <c r="E110" s="44" t="n">
        <v>250</v>
      </c>
      <c r="F110" s="44" t="n">
        <v>125</v>
      </c>
      <c r="G110" s="44" t="n">
        <f aca="false">F110/2</f>
        <v>62.5</v>
      </c>
      <c r="H110" s="44" t="n">
        <f aca="false">G110/2</f>
        <v>31.25</v>
      </c>
      <c r="I110" s="45" t="n">
        <v>320</v>
      </c>
      <c r="J110" s="45" t="n">
        <v>160</v>
      </c>
      <c r="K110" s="45" t="n">
        <v>80</v>
      </c>
      <c r="L110" s="45" t="n">
        <v>40</v>
      </c>
      <c r="M110" s="45" t="n">
        <v>20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43" t="s">
        <v>56</v>
      </c>
      <c r="B111" s="44" t="n">
        <v>2000</v>
      </c>
      <c r="C111" s="44" t="n">
        <v>1000</v>
      </c>
      <c r="D111" s="44" t="n">
        <v>500</v>
      </c>
      <c r="E111" s="44" t="n">
        <v>250</v>
      </c>
      <c r="F111" s="44" t="n">
        <v>125</v>
      </c>
      <c r="G111" s="44" t="n">
        <f aca="false">F111/2</f>
        <v>62.5</v>
      </c>
      <c r="H111" s="44" t="n">
        <f aca="false">G111/2</f>
        <v>31.25</v>
      </c>
      <c r="I111" s="45" t="n">
        <v>320</v>
      </c>
      <c r="J111" s="45" t="n">
        <v>160</v>
      </c>
      <c r="K111" s="45" t="n">
        <v>80</v>
      </c>
      <c r="L111" s="45" t="n">
        <v>40</v>
      </c>
      <c r="M111" s="35" t="s">
        <v>57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31" t="s">
        <v>121</v>
      </c>
      <c r="B113" s="37" t="s">
        <v>60</v>
      </c>
      <c r="C113" s="37" t="s">
        <v>61</v>
      </c>
      <c r="D113" s="37" t="s">
        <v>62</v>
      </c>
      <c r="E113" s="37" t="s">
        <v>63</v>
      </c>
      <c r="F113" s="37" t="s">
        <v>64</v>
      </c>
      <c r="G113" s="37" t="s">
        <v>65</v>
      </c>
      <c r="H113" s="37" t="s">
        <v>66</v>
      </c>
      <c r="I113" s="38" t="s">
        <v>67</v>
      </c>
      <c r="J113" s="38" t="s">
        <v>68</v>
      </c>
      <c r="K113" s="38" t="s">
        <v>69</v>
      </c>
      <c r="L113" s="38" t="s">
        <v>70</v>
      </c>
      <c r="M113" s="38" t="s">
        <v>71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31"/>
      <c r="B114" s="42" t="n">
        <v>1</v>
      </c>
      <c r="C114" s="42" t="n">
        <v>2</v>
      </c>
      <c r="D114" s="42" t="n">
        <v>3</v>
      </c>
      <c r="E114" s="42" t="n">
        <v>4</v>
      </c>
      <c r="F114" s="42" t="n">
        <v>5</v>
      </c>
      <c r="G114" s="42" t="n">
        <v>6</v>
      </c>
      <c r="H114" s="42" t="n">
        <v>7</v>
      </c>
      <c r="I114" s="42" t="n">
        <v>8</v>
      </c>
      <c r="J114" s="42" t="n">
        <v>9</v>
      </c>
      <c r="K114" s="42" t="n">
        <v>10</v>
      </c>
      <c r="L114" s="42" t="n">
        <v>11</v>
      </c>
      <c r="M114" s="42" t="n">
        <v>12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43" t="s">
        <v>48</v>
      </c>
      <c r="B115" s="44" t="n">
        <f aca="false">B104*940</f>
        <v>1880000</v>
      </c>
      <c r="C115" s="44" t="n">
        <f aca="false">C104*400</f>
        <v>400000</v>
      </c>
      <c r="D115" s="44" t="n">
        <f aca="false">D104*400</f>
        <v>200000</v>
      </c>
      <c r="E115" s="44" t="n">
        <f aca="false">E104*400</f>
        <v>100000</v>
      </c>
      <c r="F115" s="44" t="n">
        <f aca="false">F104*400</f>
        <v>50000</v>
      </c>
      <c r="G115" s="44" t="n">
        <f aca="false">G104*400</f>
        <v>25000</v>
      </c>
      <c r="H115" s="44" t="n">
        <f aca="false">H104*400</f>
        <v>12500</v>
      </c>
      <c r="I115" s="45" t="n">
        <f aca="false">I104*400</f>
        <v>128000</v>
      </c>
      <c r="J115" s="45" t="n">
        <f aca="false">J104*400</f>
        <v>64000</v>
      </c>
      <c r="K115" s="45" t="n">
        <f aca="false">K104*400</f>
        <v>32000</v>
      </c>
      <c r="L115" s="45" t="n">
        <f aca="false">L104*400</f>
        <v>16000</v>
      </c>
      <c r="M115" s="45" t="n">
        <f aca="false">M104*400</f>
        <v>8000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43" t="s">
        <v>50</v>
      </c>
      <c r="B116" s="44" t="n">
        <f aca="false">B105*940</f>
        <v>1880000</v>
      </c>
      <c r="C116" s="44" t="n">
        <f aca="false">C105*400</f>
        <v>400000</v>
      </c>
      <c r="D116" s="44" t="n">
        <f aca="false">D105*400</f>
        <v>200000</v>
      </c>
      <c r="E116" s="44" t="n">
        <f aca="false">E105*400</f>
        <v>100000</v>
      </c>
      <c r="F116" s="44" t="n">
        <f aca="false">F105*400</f>
        <v>50000</v>
      </c>
      <c r="G116" s="44" t="n">
        <f aca="false">G105*400</f>
        <v>25000</v>
      </c>
      <c r="H116" s="44" t="n">
        <f aca="false">H105*400</f>
        <v>12500</v>
      </c>
      <c r="I116" s="45" t="n">
        <f aca="false">I105*400</f>
        <v>128000</v>
      </c>
      <c r="J116" s="45" t="n">
        <f aca="false">J105*400</f>
        <v>64000</v>
      </c>
      <c r="K116" s="45" t="n">
        <f aca="false">K105*400</f>
        <v>32000</v>
      </c>
      <c r="L116" s="45" t="n">
        <f aca="false">L105*400</f>
        <v>16000</v>
      </c>
      <c r="M116" s="45" t="n">
        <f aca="false">M105*400</f>
        <v>8000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43" t="s">
        <v>51</v>
      </c>
      <c r="B117" s="44" t="n">
        <f aca="false">B106*940</f>
        <v>1880000</v>
      </c>
      <c r="C117" s="44" t="n">
        <f aca="false">C106*400</f>
        <v>400000</v>
      </c>
      <c r="D117" s="44" t="n">
        <f aca="false">D106*400</f>
        <v>200000</v>
      </c>
      <c r="E117" s="44" t="n">
        <f aca="false">E106*400</f>
        <v>100000</v>
      </c>
      <c r="F117" s="44" t="n">
        <f aca="false">F106*400</f>
        <v>50000</v>
      </c>
      <c r="G117" s="44" t="n">
        <f aca="false">G106*400</f>
        <v>25000</v>
      </c>
      <c r="H117" s="44" t="n">
        <f aca="false">H106*400</f>
        <v>12500</v>
      </c>
      <c r="I117" s="45" t="n">
        <f aca="false">I106*400</f>
        <v>128000</v>
      </c>
      <c r="J117" s="45" t="n">
        <f aca="false">J106*400</f>
        <v>64000</v>
      </c>
      <c r="K117" s="45" t="n">
        <f aca="false">K106*400</f>
        <v>32000</v>
      </c>
      <c r="L117" s="45" t="n">
        <f aca="false">L106*400</f>
        <v>16000</v>
      </c>
      <c r="M117" s="45" t="n">
        <f aca="false">M106*400</f>
        <v>8000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43" t="s">
        <v>52</v>
      </c>
      <c r="B118" s="44" t="n">
        <f aca="false">B107*940</f>
        <v>1880000</v>
      </c>
      <c r="C118" s="44" t="n">
        <f aca="false">C107*400</f>
        <v>400000</v>
      </c>
      <c r="D118" s="44" t="n">
        <f aca="false">D107*400</f>
        <v>200000</v>
      </c>
      <c r="E118" s="44" t="n">
        <f aca="false">E107*400</f>
        <v>100000</v>
      </c>
      <c r="F118" s="44" t="n">
        <f aca="false">F107*400</f>
        <v>50000</v>
      </c>
      <c r="G118" s="44" t="n">
        <f aca="false">G107*400</f>
        <v>25000</v>
      </c>
      <c r="H118" s="44" t="n">
        <f aca="false">H107*400</f>
        <v>12500</v>
      </c>
      <c r="I118" s="45" t="n">
        <f aca="false">I107*400</f>
        <v>128000</v>
      </c>
      <c r="J118" s="45" t="n">
        <f aca="false">J107*400</f>
        <v>64000</v>
      </c>
      <c r="K118" s="45" t="n">
        <f aca="false">K107*400</f>
        <v>32000</v>
      </c>
      <c r="L118" s="45" t="n">
        <f aca="false">L107*400</f>
        <v>16000</v>
      </c>
      <c r="M118" s="45" t="n">
        <f aca="false">M107*400</f>
        <v>8000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43" t="s">
        <v>53</v>
      </c>
      <c r="B119" s="44" t="n">
        <f aca="false">B108*940</f>
        <v>1880000</v>
      </c>
      <c r="C119" s="44" t="n">
        <f aca="false">C108*400</f>
        <v>400000</v>
      </c>
      <c r="D119" s="44" t="n">
        <f aca="false">D108*400</f>
        <v>200000</v>
      </c>
      <c r="E119" s="44" t="n">
        <f aca="false">E108*400</f>
        <v>100000</v>
      </c>
      <c r="F119" s="44" t="n">
        <f aca="false">F108*400</f>
        <v>50000</v>
      </c>
      <c r="G119" s="44" t="n">
        <f aca="false">G108*400</f>
        <v>25000</v>
      </c>
      <c r="H119" s="44" t="n">
        <f aca="false">H108*400</f>
        <v>12500</v>
      </c>
      <c r="I119" s="45" t="n">
        <f aca="false">I108*400</f>
        <v>128000</v>
      </c>
      <c r="J119" s="45" t="n">
        <f aca="false">J108*400</f>
        <v>64000</v>
      </c>
      <c r="K119" s="45" t="n">
        <f aca="false">K108*400</f>
        <v>32000</v>
      </c>
      <c r="L119" s="45" t="n">
        <f aca="false">L108*400</f>
        <v>16000</v>
      </c>
      <c r="M119" s="45" t="n">
        <f aca="false">M108*400</f>
        <v>8000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43" t="s">
        <v>54</v>
      </c>
      <c r="B120" s="44" t="n">
        <f aca="false">B109*940</f>
        <v>1880000</v>
      </c>
      <c r="C120" s="44" t="n">
        <f aca="false">C109*400</f>
        <v>400000</v>
      </c>
      <c r="D120" s="44" t="n">
        <f aca="false">D109*400</f>
        <v>200000</v>
      </c>
      <c r="E120" s="44" t="n">
        <f aca="false">E109*400</f>
        <v>100000</v>
      </c>
      <c r="F120" s="44" t="n">
        <f aca="false">F109*400</f>
        <v>50000</v>
      </c>
      <c r="G120" s="44" t="n">
        <f aca="false">G109*400</f>
        <v>25000</v>
      </c>
      <c r="H120" s="44" t="n">
        <f aca="false">H109*400</f>
        <v>12500</v>
      </c>
      <c r="I120" s="45" t="n">
        <f aca="false">I109*400</f>
        <v>128000</v>
      </c>
      <c r="J120" s="45" t="n">
        <f aca="false">J109*400</f>
        <v>64000</v>
      </c>
      <c r="K120" s="45" t="n">
        <f aca="false">K109*400</f>
        <v>32000</v>
      </c>
      <c r="L120" s="45" t="n">
        <f aca="false">L109*400</f>
        <v>16000</v>
      </c>
      <c r="M120" s="45" t="n">
        <f aca="false">M109*400</f>
        <v>8000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43" t="s">
        <v>55</v>
      </c>
      <c r="B121" s="44" t="n">
        <f aca="false">B110*940</f>
        <v>1880000</v>
      </c>
      <c r="C121" s="44" t="n">
        <f aca="false">C110*400</f>
        <v>400000</v>
      </c>
      <c r="D121" s="44" t="n">
        <f aca="false">D110*400</f>
        <v>200000</v>
      </c>
      <c r="E121" s="44" t="n">
        <f aca="false">E110*400</f>
        <v>100000</v>
      </c>
      <c r="F121" s="44" t="n">
        <f aca="false">F110*400</f>
        <v>50000</v>
      </c>
      <c r="G121" s="44" t="n">
        <f aca="false">G110*400</f>
        <v>25000</v>
      </c>
      <c r="H121" s="44" t="n">
        <f aca="false">H110*400</f>
        <v>12500</v>
      </c>
      <c r="I121" s="45" t="n">
        <f aca="false">I110*400</f>
        <v>128000</v>
      </c>
      <c r="J121" s="45" t="n">
        <f aca="false">J110*400</f>
        <v>64000</v>
      </c>
      <c r="K121" s="45" t="n">
        <f aca="false">K110*400</f>
        <v>32000</v>
      </c>
      <c r="L121" s="45" t="n">
        <f aca="false">L110*400</f>
        <v>16000</v>
      </c>
      <c r="M121" s="45" t="n">
        <f aca="false">M110*400</f>
        <v>8000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43" t="s">
        <v>56</v>
      </c>
      <c r="B122" s="44" t="n">
        <f aca="false">B111*940</f>
        <v>1880000</v>
      </c>
      <c r="C122" s="44" t="n">
        <f aca="false">C111*400</f>
        <v>400000</v>
      </c>
      <c r="D122" s="44" t="n">
        <f aca="false">D111*400</f>
        <v>200000</v>
      </c>
      <c r="E122" s="44" t="n">
        <f aca="false">E111*400</f>
        <v>100000</v>
      </c>
      <c r="F122" s="44" t="n">
        <f aca="false">F111*400</f>
        <v>50000</v>
      </c>
      <c r="G122" s="44" t="n">
        <f aca="false">G111*400</f>
        <v>25000</v>
      </c>
      <c r="H122" s="44" t="n">
        <f aca="false">H111*400</f>
        <v>12500</v>
      </c>
      <c r="I122" s="45" t="n">
        <f aca="false">I111*400</f>
        <v>128000</v>
      </c>
      <c r="J122" s="45" t="n">
        <f aca="false">J111*400</f>
        <v>64000</v>
      </c>
      <c r="K122" s="45" t="n">
        <f aca="false">K111*400</f>
        <v>32000</v>
      </c>
      <c r="L122" s="45" t="n">
        <f aca="false">L111*400</f>
        <v>16000</v>
      </c>
      <c r="M122" s="35" t="s">
        <v>57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3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65" t="s">
        <v>122</v>
      </c>
      <c r="B124" s="37" t="s">
        <v>60</v>
      </c>
      <c r="C124" s="37" t="s">
        <v>61</v>
      </c>
      <c r="D124" s="37" t="s">
        <v>62</v>
      </c>
      <c r="E124" s="37" t="s">
        <v>63</v>
      </c>
      <c r="F124" s="37" t="s">
        <v>64</v>
      </c>
      <c r="G124" s="37" t="s">
        <v>65</v>
      </c>
      <c r="H124" s="37" t="s">
        <v>66</v>
      </c>
      <c r="I124" s="38" t="s">
        <v>67</v>
      </c>
      <c r="J124" s="38" t="s">
        <v>68</v>
      </c>
      <c r="K124" s="38" t="s">
        <v>69</v>
      </c>
      <c r="L124" s="38" t="s">
        <v>70</v>
      </c>
      <c r="M124" s="38" t="s">
        <v>71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31"/>
      <c r="B125" s="42" t="n">
        <v>1</v>
      </c>
      <c r="C125" s="42" t="n">
        <v>2</v>
      </c>
      <c r="D125" s="42" t="n">
        <v>3</v>
      </c>
      <c r="E125" s="42" t="n">
        <v>4</v>
      </c>
      <c r="F125" s="42" t="n">
        <v>5</v>
      </c>
      <c r="G125" s="42" t="n">
        <v>6</v>
      </c>
      <c r="H125" s="42" t="n">
        <v>7</v>
      </c>
      <c r="I125" s="42" t="n">
        <v>8</v>
      </c>
      <c r="J125" s="42" t="n">
        <v>9</v>
      </c>
      <c r="K125" s="42" t="n">
        <v>10</v>
      </c>
      <c r="L125" s="42" t="n">
        <v>11</v>
      </c>
      <c r="M125" s="42" t="n">
        <v>12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43" t="s">
        <v>48</v>
      </c>
      <c r="B126" s="44" t="n">
        <f aca="false">B104*4</f>
        <v>8000</v>
      </c>
      <c r="C126" s="44" t="n">
        <f aca="false">C104*4</f>
        <v>4000</v>
      </c>
      <c r="D126" s="44" t="n">
        <f aca="false">D104*4</f>
        <v>2000</v>
      </c>
      <c r="E126" s="44" t="n">
        <f aca="false">E104*4</f>
        <v>1000</v>
      </c>
      <c r="F126" s="44" t="n">
        <f aca="false">F104*4</f>
        <v>500</v>
      </c>
      <c r="G126" s="44" t="n">
        <f aca="false">G104*4</f>
        <v>250</v>
      </c>
      <c r="H126" s="44" t="n">
        <f aca="false">H104*4</f>
        <v>125</v>
      </c>
      <c r="I126" s="45" t="n">
        <f aca="false">I104*4</f>
        <v>1280</v>
      </c>
      <c r="J126" s="45" t="n">
        <f aca="false">J104*4</f>
        <v>640</v>
      </c>
      <c r="K126" s="45" t="n">
        <f aca="false">K104*4</f>
        <v>320</v>
      </c>
      <c r="L126" s="45" t="n">
        <f aca="false">L104*4</f>
        <v>160</v>
      </c>
      <c r="M126" s="45" t="n">
        <f aca="false">M104*4</f>
        <v>80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43" t="s">
        <v>50</v>
      </c>
      <c r="B127" s="44" t="n">
        <f aca="false">B105*4</f>
        <v>8000</v>
      </c>
      <c r="C127" s="44" t="n">
        <f aca="false">C105*4</f>
        <v>4000</v>
      </c>
      <c r="D127" s="44" t="n">
        <f aca="false">D105*4</f>
        <v>2000</v>
      </c>
      <c r="E127" s="44" t="n">
        <f aca="false">E105*4</f>
        <v>1000</v>
      </c>
      <c r="F127" s="44" t="n">
        <f aca="false">F105*4</f>
        <v>500</v>
      </c>
      <c r="G127" s="44" t="n">
        <f aca="false">G105*4</f>
        <v>250</v>
      </c>
      <c r="H127" s="44" t="n">
        <f aca="false">H105*4</f>
        <v>125</v>
      </c>
      <c r="I127" s="45" t="n">
        <f aca="false">I105*4</f>
        <v>1280</v>
      </c>
      <c r="J127" s="45" t="n">
        <f aca="false">J105*4</f>
        <v>640</v>
      </c>
      <c r="K127" s="45" t="n">
        <f aca="false">K105*4</f>
        <v>320</v>
      </c>
      <c r="L127" s="45" t="n">
        <f aca="false">L105*4</f>
        <v>160</v>
      </c>
      <c r="M127" s="45" t="n">
        <f aca="false">M105*4</f>
        <v>80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43" t="s">
        <v>51</v>
      </c>
      <c r="B128" s="44" t="n">
        <f aca="false">B106*4</f>
        <v>8000</v>
      </c>
      <c r="C128" s="44" t="n">
        <f aca="false">C106*4</f>
        <v>4000</v>
      </c>
      <c r="D128" s="44" t="n">
        <f aca="false">D106*4</f>
        <v>2000</v>
      </c>
      <c r="E128" s="44" t="n">
        <f aca="false">E106*4</f>
        <v>1000</v>
      </c>
      <c r="F128" s="44" t="n">
        <f aca="false">F106*4</f>
        <v>500</v>
      </c>
      <c r="G128" s="44" t="n">
        <f aca="false">G106*4</f>
        <v>250</v>
      </c>
      <c r="H128" s="44" t="n">
        <f aca="false">H106*4</f>
        <v>125</v>
      </c>
      <c r="I128" s="45" t="n">
        <f aca="false">I106*4</f>
        <v>1280</v>
      </c>
      <c r="J128" s="45" t="n">
        <f aca="false">J106*4</f>
        <v>640</v>
      </c>
      <c r="K128" s="45" t="n">
        <f aca="false">K106*4</f>
        <v>320</v>
      </c>
      <c r="L128" s="45" t="n">
        <f aca="false">L106*4</f>
        <v>160</v>
      </c>
      <c r="M128" s="45" t="n">
        <f aca="false">M106*4</f>
        <v>80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43" t="s">
        <v>52</v>
      </c>
      <c r="B129" s="44" t="n">
        <f aca="false">B107*4</f>
        <v>8000</v>
      </c>
      <c r="C129" s="44" t="n">
        <f aca="false">C107*4</f>
        <v>4000</v>
      </c>
      <c r="D129" s="44" t="n">
        <f aca="false">D107*4</f>
        <v>2000</v>
      </c>
      <c r="E129" s="44" t="n">
        <f aca="false">E107*4</f>
        <v>1000</v>
      </c>
      <c r="F129" s="44" t="n">
        <f aca="false">F107*4</f>
        <v>500</v>
      </c>
      <c r="G129" s="44" t="n">
        <f aca="false">G107*4</f>
        <v>250</v>
      </c>
      <c r="H129" s="44" t="n">
        <f aca="false">H107*4</f>
        <v>125</v>
      </c>
      <c r="I129" s="45" t="n">
        <f aca="false">I107*4</f>
        <v>1280</v>
      </c>
      <c r="J129" s="45" t="n">
        <f aca="false">J107*4</f>
        <v>640</v>
      </c>
      <c r="K129" s="45" t="n">
        <f aca="false">K107*4</f>
        <v>320</v>
      </c>
      <c r="L129" s="45" t="n">
        <f aca="false">L107*4</f>
        <v>160</v>
      </c>
      <c r="M129" s="45" t="n">
        <f aca="false">M107*4</f>
        <v>80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43" t="s">
        <v>53</v>
      </c>
      <c r="B130" s="44" t="n">
        <f aca="false">B108*4</f>
        <v>8000</v>
      </c>
      <c r="C130" s="44" t="n">
        <f aca="false">C108*4</f>
        <v>4000</v>
      </c>
      <c r="D130" s="44" t="n">
        <f aca="false">D108*4</f>
        <v>2000</v>
      </c>
      <c r="E130" s="44" t="n">
        <f aca="false">E108*4</f>
        <v>1000</v>
      </c>
      <c r="F130" s="44" t="n">
        <f aca="false">F108*4</f>
        <v>500</v>
      </c>
      <c r="G130" s="44" t="n">
        <f aca="false">G108*4</f>
        <v>250</v>
      </c>
      <c r="H130" s="44" t="n">
        <f aca="false">H108*4</f>
        <v>125</v>
      </c>
      <c r="I130" s="45" t="n">
        <f aca="false">I108*4</f>
        <v>1280</v>
      </c>
      <c r="J130" s="45" t="n">
        <f aca="false">J108*4</f>
        <v>640</v>
      </c>
      <c r="K130" s="45" t="n">
        <f aca="false">K108*4</f>
        <v>320</v>
      </c>
      <c r="L130" s="45" t="n">
        <f aca="false">L108*4</f>
        <v>160</v>
      </c>
      <c r="M130" s="45" t="n">
        <f aca="false">M108*4</f>
        <v>80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43" t="s">
        <v>54</v>
      </c>
      <c r="B131" s="44" t="n">
        <f aca="false">B109*4</f>
        <v>8000</v>
      </c>
      <c r="C131" s="44" t="n">
        <f aca="false">C109*4</f>
        <v>4000</v>
      </c>
      <c r="D131" s="44" t="n">
        <f aca="false">D109*4</f>
        <v>2000</v>
      </c>
      <c r="E131" s="44" t="n">
        <f aca="false">E109*4</f>
        <v>1000</v>
      </c>
      <c r="F131" s="44" t="n">
        <f aca="false">F109*4</f>
        <v>500</v>
      </c>
      <c r="G131" s="44" t="n">
        <f aca="false">G109*4</f>
        <v>250</v>
      </c>
      <c r="H131" s="44" t="n">
        <f aca="false">H109*4</f>
        <v>125</v>
      </c>
      <c r="I131" s="45" t="n">
        <f aca="false">I109*4</f>
        <v>1280</v>
      </c>
      <c r="J131" s="45" t="n">
        <f aca="false">J109*4</f>
        <v>640</v>
      </c>
      <c r="K131" s="45" t="n">
        <f aca="false">K109*4</f>
        <v>320</v>
      </c>
      <c r="L131" s="45" t="n">
        <f aca="false">L109*4</f>
        <v>160</v>
      </c>
      <c r="M131" s="45" t="n">
        <f aca="false">M109*4</f>
        <v>80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43" t="s">
        <v>55</v>
      </c>
      <c r="B132" s="44" t="n">
        <f aca="false">B110*4</f>
        <v>8000</v>
      </c>
      <c r="C132" s="44" t="n">
        <f aca="false">C110*4</f>
        <v>4000</v>
      </c>
      <c r="D132" s="44" t="n">
        <f aca="false">D110*4</f>
        <v>2000</v>
      </c>
      <c r="E132" s="44" t="n">
        <f aca="false">E110*4</f>
        <v>1000</v>
      </c>
      <c r="F132" s="44" t="n">
        <f aca="false">F110*4</f>
        <v>500</v>
      </c>
      <c r="G132" s="44" t="n">
        <f aca="false">G110*4</f>
        <v>250</v>
      </c>
      <c r="H132" s="44" t="n">
        <f aca="false">H110*4</f>
        <v>125</v>
      </c>
      <c r="I132" s="45" t="n">
        <f aca="false">I110*4</f>
        <v>1280</v>
      </c>
      <c r="J132" s="45" t="n">
        <f aca="false">J110*4</f>
        <v>640</v>
      </c>
      <c r="K132" s="45" t="n">
        <f aca="false">K110*4</f>
        <v>320</v>
      </c>
      <c r="L132" s="45" t="n">
        <f aca="false">L110*4</f>
        <v>160</v>
      </c>
      <c r="M132" s="45" t="n">
        <f aca="false">M110*4</f>
        <v>80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43" t="s">
        <v>56</v>
      </c>
      <c r="B133" s="44" t="n">
        <f aca="false">B111*4</f>
        <v>8000</v>
      </c>
      <c r="C133" s="44" t="n">
        <f aca="false">C111*4</f>
        <v>4000</v>
      </c>
      <c r="D133" s="44" t="n">
        <f aca="false">D111*4</f>
        <v>2000</v>
      </c>
      <c r="E133" s="44" t="n">
        <f aca="false">E111*4</f>
        <v>1000</v>
      </c>
      <c r="F133" s="44" t="n">
        <f aca="false">F111*4</f>
        <v>500</v>
      </c>
      <c r="G133" s="44" t="n">
        <f aca="false">G111*4</f>
        <v>250</v>
      </c>
      <c r="H133" s="44" t="n">
        <f aca="false">H111*4</f>
        <v>125</v>
      </c>
      <c r="I133" s="45" t="n">
        <f aca="false">I111*4</f>
        <v>1280</v>
      </c>
      <c r="J133" s="45" t="n">
        <f aca="false">J111*4</f>
        <v>640</v>
      </c>
      <c r="K133" s="45" t="n">
        <f aca="false">K111*4</f>
        <v>320</v>
      </c>
      <c r="L133" s="45" t="n">
        <f aca="false">L111*4</f>
        <v>160</v>
      </c>
      <c r="M133" s="35" t="s">
        <v>57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65" t="s">
        <v>123</v>
      </c>
      <c r="B135" s="37" t="s">
        <v>60</v>
      </c>
      <c r="C135" s="37" t="s">
        <v>61</v>
      </c>
      <c r="D135" s="37" t="s">
        <v>62</v>
      </c>
      <c r="E135" s="37" t="s">
        <v>63</v>
      </c>
      <c r="F135" s="37" t="s">
        <v>64</v>
      </c>
      <c r="G135" s="37" t="s">
        <v>65</v>
      </c>
      <c r="H135" s="37" t="s">
        <v>66</v>
      </c>
      <c r="I135" s="38" t="s">
        <v>67</v>
      </c>
      <c r="J135" s="38" t="s">
        <v>68</v>
      </c>
      <c r="K135" s="38" t="s">
        <v>69</v>
      </c>
      <c r="L135" s="38" t="s">
        <v>70</v>
      </c>
      <c r="M135" s="38" t="s">
        <v>71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31"/>
      <c r="B136" s="42" t="n">
        <v>1</v>
      </c>
      <c r="C136" s="42" t="n">
        <v>2</v>
      </c>
      <c r="D136" s="42" t="n">
        <v>3</v>
      </c>
      <c r="E136" s="42" t="n">
        <v>4</v>
      </c>
      <c r="F136" s="42" t="n">
        <v>5</v>
      </c>
      <c r="G136" s="42" t="n">
        <v>6</v>
      </c>
      <c r="H136" s="42" t="n">
        <v>7</v>
      </c>
      <c r="I136" s="42" t="n">
        <v>8</v>
      </c>
      <c r="J136" s="42" t="n">
        <v>9</v>
      </c>
      <c r="K136" s="42" t="n">
        <v>10</v>
      </c>
      <c r="L136" s="42" t="n">
        <v>11</v>
      </c>
      <c r="M136" s="42" t="n">
        <v>12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43" t="s">
        <v>48</v>
      </c>
      <c r="B137" s="44" t="n">
        <f aca="false">B126*7</f>
        <v>56000</v>
      </c>
      <c r="C137" s="44" t="n">
        <f aca="false">C126*7</f>
        <v>28000</v>
      </c>
      <c r="D137" s="44" t="n">
        <f aca="false">D126*7</f>
        <v>14000</v>
      </c>
      <c r="E137" s="44" t="n">
        <f aca="false">E126*7</f>
        <v>7000</v>
      </c>
      <c r="F137" s="44" t="n">
        <f aca="false">F126*7</f>
        <v>3500</v>
      </c>
      <c r="G137" s="44" t="n">
        <f aca="false">G126*7</f>
        <v>1750</v>
      </c>
      <c r="H137" s="44" t="n">
        <f aca="false">H126*7</f>
        <v>875</v>
      </c>
      <c r="I137" s="44" t="n">
        <f aca="false">I126*7</f>
        <v>8960</v>
      </c>
      <c r="J137" s="44" t="n">
        <f aca="false">J126*7</f>
        <v>4480</v>
      </c>
      <c r="K137" s="44" t="n">
        <f aca="false">K126*7</f>
        <v>2240</v>
      </c>
      <c r="L137" s="44" t="n">
        <f aca="false">L126*7</f>
        <v>1120</v>
      </c>
      <c r="M137" s="44" t="n">
        <f aca="false">M126*7</f>
        <v>560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43" t="s">
        <v>50</v>
      </c>
      <c r="B138" s="44" t="n">
        <f aca="false">B127*7</f>
        <v>56000</v>
      </c>
      <c r="C138" s="44" t="n">
        <f aca="false">C127*7</f>
        <v>28000</v>
      </c>
      <c r="D138" s="44" t="n">
        <f aca="false">D127*7</f>
        <v>14000</v>
      </c>
      <c r="E138" s="44" t="n">
        <f aca="false">E127*7</f>
        <v>7000</v>
      </c>
      <c r="F138" s="44" t="n">
        <f aca="false">F127*7</f>
        <v>3500</v>
      </c>
      <c r="G138" s="44" t="n">
        <f aca="false">G127*7</f>
        <v>1750</v>
      </c>
      <c r="H138" s="44" t="n">
        <f aca="false">H127*7</f>
        <v>875</v>
      </c>
      <c r="I138" s="44" t="n">
        <f aca="false">I127*7</f>
        <v>8960</v>
      </c>
      <c r="J138" s="44" t="n">
        <f aca="false">J127*7</f>
        <v>4480</v>
      </c>
      <c r="K138" s="44" t="n">
        <f aca="false">K127*7</f>
        <v>2240</v>
      </c>
      <c r="L138" s="44" t="n">
        <f aca="false">L127*7</f>
        <v>1120</v>
      </c>
      <c r="M138" s="44" t="n">
        <f aca="false">M127*7</f>
        <v>560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43" t="s">
        <v>51</v>
      </c>
      <c r="B139" s="44" t="n">
        <f aca="false">B128*7</f>
        <v>56000</v>
      </c>
      <c r="C139" s="44" t="n">
        <f aca="false">C128*7</f>
        <v>28000</v>
      </c>
      <c r="D139" s="44" t="n">
        <f aca="false">D128*7</f>
        <v>14000</v>
      </c>
      <c r="E139" s="44" t="n">
        <f aca="false">E128*7</f>
        <v>7000</v>
      </c>
      <c r="F139" s="44" t="n">
        <f aca="false">F128*7</f>
        <v>3500</v>
      </c>
      <c r="G139" s="44" t="n">
        <f aca="false">G128*7</f>
        <v>1750</v>
      </c>
      <c r="H139" s="44" t="n">
        <f aca="false">H128*7</f>
        <v>875</v>
      </c>
      <c r="I139" s="44" t="n">
        <f aca="false">I128*7</f>
        <v>8960</v>
      </c>
      <c r="J139" s="44" t="n">
        <f aca="false">J128*7</f>
        <v>4480</v>
      </c>
      <c r="K139" s="44" t="n">
        <f aca="false">K128*7</f>
        <v>2240</v>
      </c>
      <c r="L139" s="44" t="n">
        <f aca="false">L128*7</f>
        <v>1120</v>
      </c>
      <c r="M139" s="44" t="n">
        <f aca="false">M128*7</f>
        <v>560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43" t="s">
        <v>52</v>
      </c>
      <c r="B140" s="44" t="n">
        <f aca="false">B129*7</f>
        <v>56000</v>
      </c>
      <c r="C140" s="44" t="n">
        <f aca="false">C129*7</f>
        <v>28000</v>
      </c>
      <c r="D140" s="44" t="n">
        <f aca="false">D129*7</f>
        <v>14000</v>
      </c>
      <c r="E140" s="44" t="n">
        <f aca="false">E129*7</f>
        <v>7000</v>
      </c>
      <c r="F140" s="44" t="n">
        <f aca="false">F129*7</f>
        <v>3500</v>
      </c>
      <c r="G140" s="44" t="n">
        <f aca="false">G129*7</f>
        <v>1750</v>
      </c>
      <c r="H140" s="44" t="n">
        <f aca="false">H129*7</f>
        <v>875</v>
      </c>
      <c r="I140" s="44" t="n">
        <f aca="false">I129*7</f>
        <v>8960</v>
      </c>
      <c r="J140" s="44" t="n">
        <f aca="false">J129*7</f>
        <v>4480</v>
      </c>
      <c r="K140" s="44" t="n">
        <f aca="false">K129*7</f>
        <v>2240</v>
      </c>
      <c r="L140" s="44" t="n">
        <f aca="false">L129*7</f>
        <v>1120</v>
      </c>
      <c r="M140" s="44" t="n">
        <f aca="false">M129*7</f>
        <v>560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43" t="s">
        <v>53</v>
      </c>
      <c r="B141" s="44" t="n">
        <f aca="false">B130*7</f>
        <v>56000</v>
      </c>
      <c r="C141" s="44" t="n">
        <f aca="false">C130*7</f>
        <v>28000</v>
      </c>
      <c r="D141" s="44" t="n">
        <f aca="false">D130*7</f>
        <v>14000</v>
      </c>
      <c r="E141" s="44" t="n">
        <f aca="false">E130*7</f>
        <v>7000</v>
      </c>
      <c r="F141" s="44" t="n">
        <f aca="false">F130*7</f>
        <v>3500</v>
      </c>
      <c r="G141" s="44" t="n">
        <f aca="false">G130*7</f>
        <v>1750</v>
      </c>
      <c r="H141" s="44" t="n">
        <f aca="false">H130*7</f>
        <v>875</v>
      </c>
      <c r="I141" s="44" t="n">
        <f aca="false">I130*7</f>
        <v>8960</v>
      </c>
      <c r="J141" s="44" t="n">
        <f aca="false">J130*7</f>
        <v>4480</v>
      </c>
      <c r="K141" s="44" t="n">
        <f aca="false">K130*7</f>
        <v>2240</v>
      </c>
      <c r="L141" s="44" t="n">
        <f aca="false">L130*7</f>
        <v>1120</v>
      </c>
      <c r="M141" s="44" t="n">
        <f aca="false">M130*7</f>
        <v>560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43" t="s">
        <v>54</v>
      </c>
      <c r="B142" s="44" t="n">
        <f aca="false">B131*7</f>
        <v>56000</v>
      </c>
      <c r="C142" s="44" t="n">
        <f aca="false">C131*7</f>
        <v>28000</v>
      </c>
      <c r="D142" s="44" t="n">
        <f aca="false">D131*7</f>
        <v>14000</v>
      </c>
      <c r="E142" s="44" t="n">
        <f aca="false">E131*7</f>
        <v>7000</v>
      </c>
      <c r="F142" s="44" t="n">
        <f aca="false">F131*7</f>
        <v>3500</v>
      </c>
      <c r="G142" s="44" t="n">
        <f aca="false">G131*7</f>
        <v>1750</v>
      </c>
      <c r="H142" s="44" t="n">
        <f aca="false">H131*7</f>
        <v>875</v>
      </c>
      <c r="I142" s="44" t="n">
        <f aca="false">I131*7</f>
        <v>8960</v>
      </c>
      <c r="J142" s="44" t="n">
        <f aca="false">J131*7</f>
        <v>4480</v>
      </c>
      <c r="K142" s="44" t="n">
        <f aca="false">K131*7</f>
        <v>2240</v>
      </c>
      <c r="L142" s="44" t="n">
        <f aca="false">L131*7</f>
        <v>1120</v>
      </c>
      <c r="M142" s="44" t="n">
        <f aca="false">M131*7</f>
        <v>560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43" t="s">
        <v>55</v>
      </c>
      <c r="B143" s="44" t="n">
        <f aca="false">B132*7</f>
        <v>56000</v>
      </c>
      <c r="C143" s="44" t="n">
        <f aca="false">C132*7</f>
        <v>28000</v>
      </c>
      <c r="D143" s="44" t="n">
        <f aca="false">D132*7</f>
        <v>14000</v>
      </c>
      <c r="E143" s="44" t="n">
        <f aca="false">E132*7</f>
        <v>7000</v>
      </c>
      <c r="F143" s="44" t="n">
        <f aca="false">F132*7</f>
        <v>3500</v>
      </c>
      <c r="G143" s="44" t="n">
        <f aca="false">G132*7</f>
        <v>1750</v>
      </c>
      <c r="H143" s="44" t="n">
        <f aca="false">H132*7</f>
        <v>875</v>
      </c>
      <c r="I143" s="44" t="n">
        <f aca="false">I132*7</f>
        <v>8960</v>
      </c>
      <c r="J143" s="44" t="n">
        <f aca="false">J132*7</f>
        <v>4480</v>
      </c>
      <c r="K143" s="44" t="n">
        <f aca="false">K132*7</f>
        <v>2240</v>
      </c>
      <c r="L143" s="44" t="n">
        <f aca="false">L132*7</f>
        <v>1120</v>
      </c>
      <c r="M143" s="44" t="n">
        <f aca="false">M132*7</f>
        <v>560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43" t="s">
        <v>56</v>
      </c>
      <c r="B144" s="44" t="n">
        <f aca="false">B133*7</f>
        <v>56000</v>
      </c>
      <c r="C144" s="44" t="n">
        <f aca="false">C133*7</f>
        <v>28000</v>
      </c>
      <c r="D144" s="44" t="n">
        <f aca="false">D133*7</f>
        <v>14000</v>
      </c>
      <c r="E144" s="44" t="n">
        <f aca="false">E133*7</f>
        <v>7000</v>
      </c>
      <c r="F144" s="44" t="n">
        <f aca="false">F133*7</f>
        <v>3500</v>
      </c>
      <c r="G144" s="44" t="n">
        <f aca="false">G133*7</f>
        <v>1750</v>
      </c>
      <c r="H144" s="44" t="n">
        <f aca="false">H133*7</f>
        <v>875</v>
      </c>
      <c r="I144" s="44" t="n">
        <f aca="false">I133*7</f>
        <v>8960</v>
      </c>
      <c r="J144" s="44" t="n">
        <f aca="false">J133*7</f>
        <v>4480</v>
      </c>
      <c r="K144" s="44" t="n">
        <f aca="false">K133*7</f>
        <v>2240</v>
      </c>
      <c r="L144" s="44" t="n">
        <f aca="false">L133*7</f>
        <v>1120</v>
      </c>
      <c r="M144" s="35" t="s">
        <v>57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65" t="s">
        <v>124</v>
      </c>
      <c r="B146" s="37" t="s">
        <v>60</v>
      </c>
      <c r="C146" s="37" t="s">
        <v>61</v>
      </c>
      <c r="D146" s="37" t="s">
        <v>62</v>
      </c>
      <c r="E146" s="37" t="s">
        <v>63</v>
      </c>
      <c r="F146" s="37" t="s">
        <v>64</v>
      </c>
      <c r="G146" s="37" t="s">
        <v>65</v>
      </c>
      <c r="H146" s="37" t="s">
        <v>66</v>
      </c>
      <c r="I146" s="38" t="s">
        <v>67</v>
      </c>
      <c r="J146" s="38" t="s">
        <v>68</v>
      </c>
      <c r="K146" s="38" t="s">
        <v>69</v>
      </c>
      <c r="L146" s="38" t="s">
        <v>70</v>
      </c>
      <c r="M146" s="38" t="s">
        <v>71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31"/>
      <c r="B147" s="42" t="n">
        <v>1</v>
      </c>
      <c r="C147" s="42" t="n">
        <v>2</v>
      </c>
      <c r="D147" s="42" t="n">
        <v>3</v>
      </c>
      <c r="E147" s="42" t="n">
        <v>4</v>
      </c>
      <c r="F147" s="42" t="n">
        <v>5</v>
      </c>
      <c r="G147" s="42" t="n">
        <v>6</v>
      </c>
      <c r="H147" s="42" t="n">
        <v>7</v>
      </c>
      <c r="I147" s="42" t="n">
        <v>8</v>
      </c>
      <c r="J147" s="42" t="n">
        <v>9</v>
      </c>
      <c r="K147" s="42" t="n">
        <v>10</v>
      </c>
      <c r="L147" s="42" t="n">
        <v>11</v>
      </c>
      <c r="M147" s="42" t="n">
        <v>12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43" t="s">
        <v>48</v>
      </c>
      <c r="B148" s="44" t="n">
        <f aca="false">B137/50</f>
        <v>1120</v>
      </c>
      <c r="C148" s="44" t="n">
        <f aca="false">C137/50</f>
        <v>560</v>
      </c>
      <c r="D148" s="44" t="n">
        <f aca="false">D137/50</f>
        <v>280</v>
      </c>
      <c r="E148" s="44" t="n">
        <f aca="false">E137/50</f>
        <v>140</v>
      </c>
      <c r="F148" s="44" t="n">
        <f aca="false">F137/50</f>
        <v>70</v>
      </c>
      <c r="G148" s="44" t="n">
        <f aca="false">G137/50</f>
        <v>35</v>
      </c>
      <c r="H148" s="44" t="n">
        <f aca="false">H137/50</f>
        <v>17.5</v>
      </c>
      <c r="I148" s="44" t="n">
        <f aca="false">I137/50</f>
        <v>179.2</v>
      </c>
      <c r="J148" s="44" t="n">
        <f aca="false">J137/50</f>
        <v>89.6</v>
      </c>
      <c r="K148" s="44" t="n">
        <f aca="false">K137/50</f>
        <v>44.8</v>
      </c>
      <c r="L148" s="44" t="n">
        <f aca="false">L137/50</f>
        <v>22.4</v>
      </c>
      <c r="M148" s="44" t="n">
        <f aca="false">M137/50</f>
        <v>11.2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43" t="s">
        <v>50</v>
      </c>
      <c r="B149" s="44" t="n">
        <f aca="false">B138/50</f>
        <v>1120</v>
      </c>
      <c r="C149" s="44" t="n">
        <f aca="false">C138/50</f>
        <v>560</v>
      </c>
      <c r="D149" s="44" t="n">
        <f aca="false">D138/50</f>
        <v>280</v>
      </c>
      <c r="E149" s="44" t="n">
        <f aca="false">E138/50</f>
        <v>140</v>
      </c>
      <c r="F149" s="44" t="n">
        <f aca="false">F138/50</f>
        <v>70</v>
      </c>
      <c r="G149" s="44" t="n">
        <f aca="false">G138/50</f>
        <v>35</v>
      </c>
      <c r="H149" s="44" t="n">
        <f aca="false">H138/50</f>
        <v>17.5</v>
      </c>
      <c r="I149" s="44" t="n">
        <f aca="false">I138/50</f>
        <v>179.2</v>
      </c>
      <c r="J149" s="44" t="n">
        <f aca="false">J138/50</f>
        <v>89.6</v>
      </c>
      <c r="K149" s="44" t="n">
        <f aca="false">K138/50</f>
        <v>44.8</v>
      </c>
      <c r="L149" s="44" t="n">
        <f aca="false">L138/50</f>
        <v>22.4</v>
      </c>
      <c r="M149" s="44" t="n">
        <f aca="false">M138/50</f>
        <v>11.2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43" t="s">
        <v>51</v>
      </c>
      <c r="B150" s="44" t="n">
        <f aca="false">B139/50</f>
        <v>1120</v>
      </c>
      <c r="C150" s="44" t="n">
        <f aca="false">C139/50</f>
        <v>560</v>
      </c>
      <c r="D150" s="44" t="n">
        <f aca="false">D139/50</f>
        <v>280</v>
      </c>
      <c r="E150" s="44" t="n">
        <f aca="false">E139/50</f>
        <v>140</v>
      </c>
      <c r="F150" s="44" t="n">
        <f aca="false">F139/50</f>
        <v>70</v>
      </c>
      <c r="G150" s="44" t="n">
        <f aca="false">G139/50</f>
        <v>35</v>
      </c>
      <c r="H150" s="44" t="n">
        <f aca="false">H139/50</f>
        <v>17.5</v>
      </c>
      <c r="I150" s="44" t="n">
        <f aca="false">I139/50</f>
        <v>179.2</v>
      </c>
      <c r="J150" s="44" t="n">
        <f aca="false">J139/50</f>
        <v>89.6</v>
      </c>
      <c r="K150" s="44" t="n">
        <f aca="false">K139/50</f>
        <v>44.8</v>
      </c>
      <c r="L150" s="44" t="n">
        <f aca="false">L139/50</f>
        <v>22.4</v>
      </c>
      <c r="M150" s="44" t="n">
        <f aca="false">M139/50</f>
        <v>11.2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43" t="s">
        <v>52</v>
      </c>
      <c r="B151" s="44" t="n">
        <f aca="false">B140/50</f>
        <v>1120</v>
      </c>
      <c r="C151" s="44" t="n">
        <f aca="false">C140/50</f>
        <v>560</v>
      </c>
      <c r="D151" s="44" t="n">
        <f aca="false">D140/50</f>
        <v>280</v>
      </c>
      <c r="E151" s="44" t="n">
        <f aca="false">E140/50</f>
        <v>140</v>
      </c>
      <c r="F151" s="44" t="n">
        <f aca="false">F140/50</f>
        <v>70</v>
      </c>
      <c r="G151" s="44" t="n">
        <f aca="false">G140/50</f>
        <v>35</v>
      </c>
      <c r="H151" s="44" t="n">
        <f aca="false">H140/50</f>
        <v>17.5</v>
      </c>
      <c r="I151" s="44" t="n">
        <f aca="false">I140/50</f>
        <v>179.2</v>
      </c>
      <c r="J151" s="44" t="n">
        <f aca="false">J140/50</f>
        <v>89.6</v>
      </c>
      <c r="K151" s="44" t="n">
        <f aca="false">K140/50</f>
        <v>44.8</v>
      </c>
      <c r="L151" s="44" t="n">
        <f aca="false">L140/50</f>
        <v>22.4</v>
      </c>
      <c r="M151" s="44" t="n">
        <f aca="false">M140/50</f>
        <v>11.2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43" t="s">
        <v>53</v>
      </c>
      <c r="B152" s="44" t="n">
        <f aca="false">B141/50</f>
        <v>1120</v>
      </c>
      <c r="C152" s="44" t="n">
        <f aca="false">C141/50</f>
        <v>560</v>
      </c>
      <c r="D152" s="44" t="n">
        <f aca="false">D141/50</f>
        <v>280</v>
      </c>
      <c r="E152" s="44" t="n">
        <f aca="false">E141/50</f>
        <v>140</v>
      </c>
      <c r="F152" s="44" t="n">
        <f aca="false">F141/50</f>
        <v>70</v>
      </c>
      <c r="G152" s="44" t="n">
        <f aca="false">G141/50</f>
        <v>35</v>
      </c>
      <c r="H152" s="44" t="n">
        <f aca="false">H141/50</f>
        <v>17.5</v>
      </c>
      <c r="I152" s="44" t="n">
        <f aca="false">I141/50</f>
        <v>179.2</v>
      </c>
      <c r="J152" s="44" t="n">
        <f aca="false">J141/50</f>
        <v>89.6</v>
      </c>
      <c r="K152" s="44" t="n">
        <f aca="false">K141/50</f>
        <v>44.8</v>
      </c>
      <c r="L152" s="44" t="n">
        <f aca="false">L141/50</f>
        <v>22.4</v>
      </c>
      <c r="M152" s="44" t="n">
        <f aca="false">M141/50</f>
        <v>11.2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43" t="s">
        <v>54</v>
      </c>
      <c r="B153" s="66" t="n">
        <f aca="false">B142/50</f>
        <v>1120</v>
      </c>
      <c r="C153" s="66" t="n">
        <f aca="false">C142/50</f>
        <v>560</v>
      </c>
      <c r="D153" s="66" t="n">
        <f aca="false">D142/50</f>
        <v>280</v>
      </c>
      <c r="E153" s="66" t="n">
        <f aca="false">E142/50</f>
        <v>140</v>
      </c>
      <c r="F153" s="66" t="n">
        <f aca="false">F142/50</f>
        <v>70</v>
      </c>
      <c r="G153" s="66" t="n">
        <f aca="false">G142/50</f>
        <v>35</v>
      </c>
      <c r="H153" s="66" t="n">
        <f aca="false">H142/50</f>
        <v>17.5</v>
      </c>
      <c r="I153" s="66" t="n">
        <f aca="false">I142/50</f>
        <v>179.2</v>
      </c>
      <c r="J153" s="66" t="n">
        <f aca="false">J142/50</f>
        <v>89.6</v>
      </c>
      <c r="K153" s="66" t="n">
        <f aca="false">K142/50</f>
        <v>44.8</v>
      </c>
      <c r="L153" s="66" t="n">
        <f aca="false">L142/50</f>
        <v>22.4</v>
      </c>
      <c r="M153" s="66" t="n">
        <f aca="false">M142/50</f>
        <v>11.2</v>
      </c>
      <c r="N153" s="2" t="s">
        <v>125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43" t="s">
        <v>55</v>
      </c>
      <c r="B154" s="66" t="n">
        <f aca="false">B143/50</f>
        <v>1120</v>
      </c>
      <c r="C154" s="66" t="n">
        <f aca="false">C143/50</f>
        <v>560</v>
      </c>
      <c r="D154" s="66" t="n">
        <f aca="false">D143/50</f>
        <v>280</v>
      </c>
      <c r="E154" s="66" t="n">
        <f aca="false">E143/50</f>
        <v>140</v>
      </c>
      <c r="F154" s="66" t="n">
        <f aca="false">F143/50</f>
        <v>70</v>
      </c>
      <c r="G154" s="66" t="n">
        <f aca="false">G143/50</f>
        <v>35</v>
      </c>
      <c r="H154" s="66" t="n">
        <f aca="false">H143/50</f>
        <v>17.5</v>
      </c>
      <c r="I154" s="66" t="n">
        <f aca="false">I143/50</f>
        <v>179.2</v>
      </c>
      <c r="J154" s="66" t="n">
        <f aca="false">J143/50</f>
        <v>89.6</v>
      </c>
      <c r="K154" s="66" t="n">
        <f aca="false">K143/50</f>
        <v>44.8</v>
      </c>
      <c r="L154" s="66" t="n">
        <f aca="false">L143/50</f>
        <v>22.4</v>
      </c>
      <c r="M154" s="66" t="n">
        <f aca="false">M143/50</f>
        <v>11.2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43" t="s">
        <v>56</v>
      </c>
      <c r="B155" s="66" t="n">
        <f aca="false">B144/50</f>
        <v>1120</v>
      </c>
      <c r="C155" s="66" t="n">
        <f aca="false">C144/50</f>
        <v>560</v>
      </c>
      <c r="D155" s="66" t="n">
        <f aca="false">D144/50</f>
        <v>280</v>
      </c>
      <c r="E155" s="66" t="n">
        <f aca="false">E144/50</f>
        <v>140</v>
      </c>
      <c r="F155" s="66" t="n">
        <f aca="false">F144/50</f>
        <v>70</v>
      </c>
      <c r="G155" s="66" t="n">
        <f aca="false">G144/50</f>
        <v>35</v>
      </c>
      <c r="H155" s="66" t="n">
        <f aca="false">H144/50</f>
        <v>17.5</v>
      </c>
      <c r="I155" s="66" t="n">
        <f aca="false">I144/50</f>
        <v>179.2</v>
      </c>
      <c r="J155" s="66" t="n">
        <f aca="false">J144/50</f>
        <v>89.6</v>
      </c>
      <c r="K155" s="66" t="n">
        <f aca="false">K144/50</f>
        <v>44.8</v>
      </c>
      <c r="L155" s="66" t="n">
        <f aca="false">L144/50</f>
        <v>22.4</v>
      </c>
      <c r="M155" s="67" t="s">
        <v>57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65" t="s">
        <v>126</v>
      </c>
      <c r="B157" s="37" t="s">
        <v>60</v>
      </c>
      <c r="C157" s="37" t="s">
        <v>61</v>
      </c>
      <c r="D157" s="37" t="s">
        <v>62</v>
      </c>
      <c r="E157" s="37" t="s">
        <v>63</v>
      </c>
      <c r="F157" s="37" t="s">
        <v>64</v>
      </c>
      <c r="G157" s="37" t="s">
        <v>65</v>
      </c>
      <c r="H157" s="37" t="s">
        <v>66</v>
      </c>
      <c r="I157" s="38" t="s">
        <v>67</v>
      </c>
      <c r="J157" s="38" t="s">
        <v>68</v>
      </c>
      <c r="K157" s="38" t="s">
        <v>69</v>
      </c>
      <c r="L157" s="38" t="s">
        <v>70</v>
      </c>
      <c r="M157" s="38" t="s">
        <v>71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52" t="s">
        <v>127</v>
      </c>
      <c r="B158" s="42" t="n">
        <v>1</v>
      </c>
      <c r="C158" s="42" t="n">
        <v>2</v>
      </c>
      <c r="D158" s="42" t="n">
        <v>3</v>
      </c>
      <c r="E158" s="42" t="n">
        <v>4</v>
      </c>
      <c r="F158" s="42" t="n">
        <v>5</v>
      </c>
      <c r="G158" s="42" t="n">
        <v>6</v>
      </c>
      <c r="H158" s="42" t="n">
        <v>7</v>
      </c>
      <c r="I158" s="42" t="n">
        <v>8</v>
      </c>
      <c r="J158" s="42" t="n">
        <v>9</v>
      </c>
      <c r="K158" s="42" t="n">
        <v>10</v>
      </c>
      <c r="L158" s="42" t="n">
        <v>11</v>
      </c>
      <c r="M158" s="42" t="n">
        <v>12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43" t="s">
        <v>48</v>
      </c>
      <c r="B159" s="44" t="n">
        <f aca="false">B148/10</f>
        <v>112</v>
      </c>
      <c r="C159" s="44" t="n">
        <f aca="false">C148/10</f>
        <v>56</v>
      </c>
      <c r="D159" s="44" t="n">
        <f aca="false">D148/10</f>
        <v>28</v>
      </c>
      <c r="E159" s="44" t="n">
        <f aca="false">E148/10</f>
        <v>14</v>
      </c>
      <c r="F159" s="44" t="n">
        <f aca="false">F148/10</f>
        <v>7</v>
      </c>
      <c r="G159" s="44" t="n">
        <f aca="false">G148/10</f>
        <v>3.5</v>
      </c>
      <c r="H159" s="44" t="n">
        <f aca="false">H148/10</f>
        <v>1.75</v>
      </c>
      <c r="I159" s="44" t="n">
        <f aca="false">I148/10</f>
        <v>17.92</v>
      </c>
      <c r="J159" s="44" t="n">
        <f aca="false">J148/10</f>
        <v>8.96</v>
      </c>
      <c r="K159" s="44" t="n">
        <f aca="false">K148/10</f>
        <v>4.48</v>
      </c>
      <c r="L159" s="44" t="n">
        <f aca="false">L148/10</f>
        <v>2.24</v>
      </c>
      <c r="M159" s="44" t="n">
        <f aca="false">M148/10</f>
        <v>1.12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43" t="s">
        <v>50</v>
      </c>
      <c r="B160" s="44" t="n">
        <f aca="false">B149/10</f>
        <v>112</v>
      </c>
      <c r="C160" s="44" t="n">
        <f aca="false">C149/10</f>
        <v>56</v>
      </c>
      <c r="D160" s="44" t="n">
        <f aca="false">D149/10</f>
        <v>28</v>
      </c>
      <c r="E160" s="44" t="n">
        <f aca="false">E149/10</f>
        <v>14</v>
      </c>
      <c r="F160" s="44" t="n">
        <f aca="false">F149/10</f>
        <v>7</v>
      </c>
      <c r="G160" s="44" t="n">
        <f aca="false">G149/10</f>
        <v>3.5</v>
      </c>
      <c r="H160" s="44" t="n">
        <f aca="false">H149/10</f>
        <v>1.75</v>
      </c>
      <c r="I160" s="44" t="n">
        <f aca="false">I149/10</f>
        <v>17.92</v>
      </c>
      <c r="J160" s="44" t="n">
        <f aca="false">J149/10</f>
        <v>8.96</v>
      </c>
      <c r="K160" s="44" t="n">
        <f aca="false">K149/10</f>
        <v>4.48</v>
      </c>
      <c r="L160" s="44" t="n">
        <f aca="false">L149/10</f>
        <v>2.24</v>
      </c>
      <c r="M160" s="44" t="n">
        <f aca="false">M149/10</f>
        <v>1.12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43" t="s">
        <v>51</v>
      </c>
      <c r="B161" s="44" t="n">
        <f aca="false">B150/10</f>
        <v>112</v>
      </c>
      <c r="C161" s="44" t="n">
        <f aca="false">C150/10</f>
        <v>56</v>
      </c>
      <c r="D161" s="44" t="n">
        <f aca="false">D150/10</f>
        <v>28</v>
      </c>
      <c r="E161" s="44" t="n">
        <f aca="false">E150/10</f>
        <v>14</v>
      </c>
      <c r="F161" s="44" t="n">
        <f aca="false">F150/10</f>
        <v>7</v>
      </c>
      <c r="G161" s="44" t="n">
        <f aca="false">G150/10</f>
        <v>3.5</v>
      </c>
      <c r="H161" s="44" t="n">
        <f aca="false">H150/10</f>
        <v>1.75</v>
      </c>
      <c r="I161" s="44" t="n">
        <f aca="false">I150/10</f>
        <v>17.92</v>
      </c>
      <c r="J161" s="44" t="n">
        <f aca="false">J150/10</f>
        <v>8.96</v>
      </c>
      <c r="K161" s="44" t="n">
        <f aca="false">K150/10</f>
        <v>4.48</v>
      </c>
      <c r="L161" s="44" t="n">
        <f aca="false">L150/10</f>
        <v>2.24</v>
      </c>
      <c r="M161" s="44" t="n">
        <f aca="false">M150/10</f>
        <v>1.12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43" t="s">
        <v>52</v>
      </c>
      <c r="B162" s="44" t="n">
        <f aca="false">B151/10</f>
        <v>112</v>
      </c>
      <c r="C162" s="44" t="n">
        <f aca="false">C151/10</f>
        <v>56</v>
      </c>
      <c r="D162" s="44" t="n">
        <f aca="false">D151/10</f>
        <v>28</v>
      </c>
      <c r="E162" s="44" t="n">
        <f aca="false">E151/10</f>
        <v>14</v>
      </c>
      <c r="F162" s="44" t="n">
        <f aca="false">F151/10</f>
        <v>7</v>
      </c>
      <c r="G162" s="44" t="n">
        <f aca="false">G151/10</f>
        <v>3.5</v>
      </c>
      <c r="H162" s="44" t="n">
        <f aca="false">H151/10</f>
        <v>1.75</v>
      </c>
      <c r="I162" s="44" t="n">
        <f aca="false">I151/10</f>
        <v>17.92</v>
      </c>
      <c r="J162" s="44" t="n">
        <f aca="false">J151/10</f>
        <v>8.96</v>
      </c>
      <c r="K162" s="44" t="n">
        <f aca="false">K151/10</f>
        <v>4.48</v>
      </c>
      <c r="L162" s="44" t="n">
        <f aca="false">L151/10</f>
        <v>2.24</v>
      </c>
      <c r="M162" s="44" t="n">
        <f aca="false">M151/10</f>
        <v>1.12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43" t="s">
        <v>53</v>
      </c>
      <c r="B163" s="44" t="n">
        <f aca="false">B152/10</f>
        <v>112</v>
      </c>
      <c r="C163" s="44" t="n">
        <f aca="false">C152/10</f>
        <v>56</v>
      </c>
      <c r="D163" s="44" t="n">
        <f aca="false">D152/10</f>
        <v>28</v>
      </c>
      <c r="E163" s="44" t="n">
        <f aca="false">E152/10</f>
        <v>14</v>
      </c>
      <c r="F163" s="44" t="n">
        <f aca="false">F152/10</f>
        <v>7</v>
      </c>
      <c r="G163" s="44" t="n">
        <f aca="false">G152/10</f>
        <v>3.5</v>
      </c>
      <c r="H163" s="44" t="n">
        <f aca="false">H152/10</f>
        <v>1.75</v>
      </c>
      <c r="I163" s="44" t="n">
        <f aca="false">I152/10</f>
        <v>17.92</v>
      </c>
      <c r="J163" s="44" t="n">
        <f aca="false">J152/10</f>
        <v>8.96</v>
      </c>
      <c r="K163" s="44" t="n">
        <f aca="false">K152/10</f>
        <v>4.48</v>
      </c>
      <c r="L163" s="44" t="n">
        <f aca="false">L152/10</f>
        <v>2.24</v>
      </c>
      <c r="M163" s="44" t="n">
        <f aca="false">M152/10</f>
        <v>1.12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43" t="s">
        <v>54</v>
      </c>
      <c r="B164" s="68" t="n">
        <f aca="false">B153/10</f>
        <v>112</v>
      </c>
      <c r="C164" s="68" t="n">
        <f aca="false">C153/10</f>
        <v>56</v>
      </c>
      <c r="D164" s="68" t="n">
        <f aca="false">D153/10</f>
        <v>28</v>
      </c>
      <c r="E164" s="68" t="n">
        <f aca="false">E153/10</f>
        <v>14</v>
      </c>
      <c r="F164" s="68" t="n">
        <f aca="false">F153/10</f>
        <v>7</v>
      </c>
      <c r="G164" s="68" t="n">
        <f aca="false">G153/10</f>
        <v>3.5</v>
      </c>
      <c r="H164" s="68" t="n">
        <f aca="false">H153/10</f>
        <v>1.75</v>
      </c>
      <c r="I164" s="68" t="n">
        <f aca="false">I153/10</f>
        <v>17.92</v>
      </c>
      <c r="J164" s="68" t="n">
        <f aca="false">J153/10</f>
        <v>8.96</v>
      </c>
      <c r="K164" s="68" t="n">
        <f aca="false">K153/10</f>
        <v>4.48</v>
      </c>
      <c r="L164" s="68" t="n">
        <f aca="false">L153/10</f>
        <v>2.24</v>
      </c>
      <c r="M164" s="68" t="n">
        <f aca="false">M153/10</f>
        <v>1.12</v>
      </c>
      <c r="N164" s="2" t="s">
        <v>125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43" t="s">
        <v>55</v>
      </c>
      <c r="B165" s="68" t="n">
        <f aca="false">B154/10</f>
        <v>112</v>
      </c>
      <c r="C165" s="68" t="n">
        <f aca="false">C154/10</f>
        <v>56</v>
      </c>
      <c r="D165" s="68" t="n">
        <f aca="false">D154/10</f>
        <v>28</v>
      </c>
      <c r="E165" s="68" t="n">
        <f aca="false">E154/10</f>
        <v>14</v>
      </c>
      <c r="F165" s="68" t="n">
        <f aca="false">F154/10</f>
        <v>7</v>
      </c>
      <c r="G165" s="68" t="n">
        <f aca="false">G154/10</f>
        <v>3.5</v>
      </c>
      <c r="H165" s="68" t="n">
        <f aca="false">H154/10</f>
        <v>1.75</v>
      </c>
      <c r="I165" s="68" t="n">
        <f aca="false">I154/10</f>
        <v>17.92</v>
      </c>
      <c r="J165" s="68" t="n">
        <f aca="false">J154/10</f>
        <v>8.96</v>
      </c>
      <c r="K165" s="68" t="n">
        <f aca="false">K154/10</f>
        <v>4.48</v>
      </c>
      <c r="L165" s="68" t="n">
        <f aca="false">L154/10</f>
        <v>2.24</v>
      </c>
      <c r="M165" s="68" t="n">
        <f aca="false">M154/10</f>
        <v>1.12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43" t="s">
        <v>56</v>
      </c>
      <c r="B166" s="68" t="n">
        <f aca="false">B155/10</f>
        <v>112</v>
      </c>
      <c r="C166" s="68" t="n">
        <f aca="false">C155/10</f>
        <v>56</v>
      </c>
      <c r="D166" s="68" t="n">
        <f aca="false">D155/10</f>
        <v>28</v>
      </c>
      <c r="E166" s="68" t="n">
        <f aca="false">E155/10</f>
        <v>14</v>
      </c>
      <c r="F166" s="68" t="n">
        <f aca="false">F155/10</f>
        <v>7</v>
      </c>
      <c r="G166" s="68" t="n">
        <f aca="false">G155/10</f>
        <v>3.5</v>
      </c>
      <c r="H166" s="68" t="n">
        <f aca="false">H155/10</f>
        <v>1.75</v>
      </c>
      <c r="I166" s="68" t="n">
        <f aca="false">I155/10</f>
        <v>17.92</v>
      </c>
      <c r="J166" s="68" t="n">
        <f aca="false">J155/10</f>
        <v>8.96</v>
      </c>
      <c r="K166" s="68" t="n">
        <f aca="false">K155/10</f>
        <v>4.48</v>
      </c>
      <c r="L166" s="68" t="n">
        <f aca="false">L155/10</f>
        <v>2.24</v>
      </c>
      <c r="M166" s="69" t="s">
        <v>57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</sheetData>
  <mergeCells count="4">
    <mergeCell ref="C49:D49"/>
    <mergeCell ref="K57:P57"/>
    <mergeCell ref="I58:I62"/>
    <mergeCell ref="B70:F70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5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D64" activeCellId="0" sqref="D64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31" t="s">
        <v>128</v>
      </c>
      <c r="B1" s="31"/>
      <c r="C1" s="31"/>
      <c r="D1" s="31"/>
      <c r="E1" s="31"/>
      <c r="F1" s="31"/>
      <c r="G1" s="31"/>
      <c r="H1" s="32"/>
      <c r="I1" s="31"/>
      <c r="J1" s="31"/>
      <c r="K1" s="31"/>
      <c r="L1" s="31"/>
      <c r="M1" s="3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31"/>
      <c r="B2" s="31"/>
      <c r="C2" s="31"/>
      <c r="D2" s="31"/>
      <c r="E2" s="31"/>
      <c r="F2" s="31"/>
      <c r="G2" s="31"/>
      <c r="H2" s="32"/>
      <c r="I2" s="31"/>
      <c r="J2" s="31"/>
      <c r="K2" s="31"/>
      <c r="L2" s="31"/>
      <c r="M2" s="3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31" t="s">
        <v>47</v>
      </c>
      <c r="B3" s="33" t="n">
        <v>1</v>
      </c>
      <c r="C3" s="33" t="n">
        <v>2</v>
      </c>
      <c r="D3" s="33" t="n">
        <v>3</v>
      </c>
      <c r="E3" s="33" t="n">
        <v>4</v>
      </c>
      <c r="F3" s="33" t="n">
        <v>5</v>
      </c>
      <c r="G3" s="33" t="n">
        <v>6</v>
      </c>
      <c r="H3" s="33" t="n">
        <v>7</v>
      </c>
      <c r="I3" s="33" t="n">
        <v>8</v>
      </c>
      <c r="J3" s="33" t="n">
        <v>9</v>
      </c>
      <c r="K3" s="33" t="n">
        <v>10</v>
      </c>
      <c r="L3" s="33" t="n">
        <v>11</v>
      </c>
      <c r="M3" s="33" t="n">
        <v>12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31" t="s">
        <v>48</v>
      </c>
      <c r="B4" s="34" t="s">
        <v>49</v>
      </c>
      <c r="C4" s="34" t="s">
        <v>49</v>
      </c>
      <c r="D4" s="34" t="s">
        <v>49</v>
      </c>
      <c r="E4" s="34" t="s">
        <v>49</v>
      </c>
      <c r="F4" s="34" t="s">
        <v>49</v>
      </c>
      <c r="G4" s="34" t="s">
        <v>49</v>
      </c>
      <c r="H4" s="34" t="s">
        <v>49</v>
      </c>
      <c r="I4" s="34" t="s">
        <v>49</v>
      </c>
      <c r="J4" s="34" t="s">
        <v>49</v>
      </c>
      <c r="K4" s="34" t="s">
        <v>49</v>
      </c>
      <c r="L4" s="34" t="s">
        <v>49</v>
      </c>
      <c r="M4" s="34" t="s">
        <v>49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31" t="s">
        <v>50</v>
      </c>
      <c r="B5" s="34" t="s">
        <v>49</v>
      </c>
      <c r="C5" s="34" t="s">
        <v>49</v>
      </c>
      <c r="D5" s="34" t="s">
        <v>49</v>
      </c>
      <c r="E5" s="34" t="s">
        <v>49</v>
      </c>
      <c r="F5" s="34" t="s">
        <v>49</v>
      </c>
      <c r="G5" s="34" t="s">
        <v>49</v>
      </c>
      <c r="H5" s="34" t="s">
        <v>49</v>
      </c>
      <c r="I5" s="34" t="s">
        <v>49</v>
      </c>
      <c r="J5" s="34" t="s">
        <v>49</v>
      </c>
      <c r="K5" s="34" t="s">
        <v>49</v>
      </c>
      <c r="L5" s="34" t="s">
        <v>49</v>
      </c>
      <c r="M5" s="34" t="s">
        <v>49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31" t="s">
        <v>51</v>
      </c>
      <c r="B6" s="34" t="s">
        <v>49</v>
      </c>
      <c r="C6" s="34" t="s">
        <v>49</v>
      </c>
      <c r="D6" s="34" t="s">
        <v>49</v>
      </c>
      <c r="E6" s="34" t="s">
        <v>49</v>
      </c>
      <c r="F6" s="34" t="s">
        <v>49</v>
      </c>
      <c r="G6" s="34" t="s">
        <v>49</v>
      </c>
      <c r="H6" s="34" t="s">
        <v>49</v>
      </c>
      <c r="I6" s="34" t="s">
        <v>49</v>
      </c>
      <c r="J6" s="34" t="s">
        <v>49</v>
      </c>
      <c r="K6" s="34" t="s">
        <v>49</v>
      </c>
      <c r="L6" s="34" t="s">
        <v>49</v>
      </c>
      <c r="M6" s="34" t="s">
        <v>49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31" t="s">
        <v>52</v>
      </c>
      <c r="B7" s="34" t="s">
        <v>49</v>
      </c>
      <c r="C7" s="34" t="s">
        <v>49</v>
      </c>
      <c r="D7" s="34" t="s">
        <v>49</v>
      </c>
      <c r="E7" s="34" t="s">
        <v>49</v>
      </c>
      <c r="F7" s="34" t="s">
        <v>49</v>
      </c>
      <c r="G7" s="34" t="s">
        <v>49</v>
      </c>
      <c r="H7" s="34" t="s">
        <v>49</v>
      </c>
      <c r="I7" s="34" t="s">
        <v>49</v>
      </c>
      <c r="J7" s="34" t="s">
        <v>49</v>
      </c>
      <c r="K7" s="34" t="s">
        <v>49</v>
      </c>
      <c r="L7" s="34" t="s">
        <v>49</v>
      </c>
      <c r="M7" s="34" t="s">
        <v>49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31" t="s">
        <v>53</v>
      </c>
      <c r="B8" s="34" t="s">
        <v>49</v>
      </c>
      <c r="C8" s="34" t="s">
        <v>49</v>
      </c>
      <c r="D8" s="34" t="s">
        <v>49</v>
      </c>
      <c r="E8" s="34" t="s">
        <v>49</v>
      </c>
      <c r="F8" s="34" t="s">
        <v>49</v>
      </c>
      <c r="G8" s="34" t="s">
        <v>49</v>
      </c>
      <c r="H8" s="34" t="s">
        <v>49</v>
      </c>
      <c r="I8" s="34" t="s">
        <v>49</v>
      </c>
      <c r="J8" s="34" t="s">
        <v>49</v>
      </c>
      <c r="K8" s="34" t="s">
        <v>49</v>
      </c>
      <c r="L8" s="34" t="s">
        <v>49</v>
      </c>
      <c r="M8" s="34" t="s">
        <v>49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31" t="s">
        <v>54</v>
      </c>
      <c r="B9" s="34" t="s">
        <v>49</v>
      </c>
      <c r="C9" s="34" t="s">
        <v>49</v>
      </c>
      <c r="D9" s="34" t="s">
        <v>49</v>
      </c>
      <c r="E9" s="34" t="s">
        <v>49</v>
      </c>
      <c r="F9" s="34" t="s">
        <v>49</v>
      </c>
      <c r="G9" s="34" t="s">
        <v>49</v>
      </c>
      <c r="H9" s="34" t="s">
        <v>49</v>
      </c>
      <c r="I9" s="34" t="s">
        <v>49</v>
      </c>
      <c r="J9" s="34" t="s">
        <v>49</v>
      </c>
      <c r="K9" s="34" t="s">
        <v>49</v>
      </c>
      <c r="L9" s="34" t="s">
        <v>49</v>
      </c>
      <c r="M9" s="34" t="s">
        <v>49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31" t="s">
        <v>55</v>
      </c>
      <c r="B10" s="34"/>
      <c r="C10" s="34" t="s">
        <v>49</v>
      </c>
      <c r="D10" s="34" t="s">
        <v>49</v>
      </c>
      <c r="E10" s="34" t="s">
        <v>49</v>
      </c>
      <c r="F10" s="34" t="s">
        <v>49</v>
      </c>
      <c r="G10" s="34" t="s">
        <v>49</v>
      </c>
      <c r="H10" s="34"/>
      <c r="I10" s="34" t="s">
        <v>49</v>
      </c>
      <c r="J10" s="34" t="s">
        <v>49</v>
      </c>
      <c r="K10" s="34" t="s">
        <v>49</v>
      </c>
      <c r="L10" s="34" t="s">
        <v>49</v>
      </c>
      <c r="M10" s="34" t="s">
        <v>49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31" t="s">
        <v>56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31" t="s">
        <v>58</v>
      </c>
      <c r="B14" s="33" t="n">
        <v>1</v>
      </c>
      <c r="C14" s="33" t="n">
        <v>2</v>
      </c>
      <c r="D14" s="33" t="n">
        <v>3</v>
      </c>
      <c r="E14" s="33" t="n">
        <v>4</v>
      </c>
      <c r="F14" s="33" t="n">
        <v>5</v>
      </c>
      <c r="G14" s="33" t="n">
        <v>6</v>
      </c>
      <c r="H14" s="33" t="n">
        <v>7</v>
      </c>
      <c r="I14" s="33" t="n">
        <v>8</v>
      </c>
      <c r="J14" s="33" t="n">
        <v>9</v>
      </c>
      <c r="K14" s="33" t="n">
        <v>10</v>
      </c>
      <c r="L14" s="33" t="n">
        <v>11</v>
      </c>
      <c r="M14" s="33" t="n">
        <v>12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31" t="s">
        <v>48</v>
      </c>
      <c r="B15" s="36" t="s">
        <v>59</v>
      </c>
      <c r="C15" s="36" t="s">
        <v>59</v>
      </c>
      <c r="D15" s="36" t="s">
        <v>59</v>
      </c>
      <c r="E15" s="36" t="s">
        <v>59</v>
      </c>
      <c r="F15" s="36" t="s">
        <v>59</v>
      </c>
      <c r="G15" s="36" t="s">
        <v>59</v>
      </c>
      <c r="H15" s="36" t="s">
        <v>59</v>
      </c>
      <c r="I15" s="36" t="s">
        <v>59</v>
      </c>
      <c r="J15" s="36" t="s">
        <v>59</v>
      </c>
      <c r="K15" s="36" t="s">
        <v>59</v>
      </c>
      <c r="L15" s="36" t="s">
        <v>59</v>
      </c>
      <c r="M15" s="36" t="s">
        <v>59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31" t="s">
        <v>50</v>
      </c>
      <c r="B16" s="36" t="s">
        <v>59</v>
      </c>
      <c r="C16" s="36" t="s">
        <v>59</v>
      </c>
      <c r="D16" s="36" t="s">
        <v>59</v>
      </c>
      <c r="E16" s="36" t="s">
        <v>59</v>
      </c>
      <c r="F16" s="36" t="s">
        <v>59</v>
      </c>
      <c r="G16" s="36" t="s">
        <v>59</v>
      </c>
      <c r="H16" s="36" t="s">
        <v>59</v>
      </c>
      <c r="I16" s="36" t="s">
        <v>59</v>
      </c>
      <c r="J16" s="36" t="s">
        <v>59</v>
      </c>
      <c r="K16" s="36" t="s">
        <v>59</v>
      </c>
      <c r="L16" s="36" t="s">
        <v>59</v>
      </c>
      <c r="M16" s="36" t="s">
        <v>59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31" t="s">
        <v>51</v>
      </c>
      <c r="B17" s="36" t="s">
        <v>59</v>
      </c>
      <c r="C17" s="36" t="s">
        <v>59</v>
      </c>
      <c r="D17" s="36" t="s">
        <v>59</v>
      </c>
      <c r="E17" s="36" t="s">
        <v>59</v>
      </c>
      <c r="F17" s="36" t="s">
        <v>59</v>
      </c>
      <c r="G17" s="36" t="s">
        <v>59</v>
      </c>
      <c r="H17" s="36" t="s">
        <v>59</v>
      </c>
      <c r="I17" s="36" t="s">
        <v>59</v>
      </c>
      <c r="J17" s="36" t="s">
        <v>59</v>
      </c>
      <c r="K17" s="36" t="s">
        <v>59</v>
      </c>
      <c r="L17" s="36" t="s">
        <v>59</v>
      </c>
      <c r="M17" s="36" t="s">
        <v>59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31" t="s">
        <v>52</v>
      </c>
      <c r="B18" s="36" t="s">
        <v>59</v>
      </c>
      <c r="C18" s="36" t="s">
        <v>59</v>
      </c>
      <c r="D18" s="36" t="s">
        <v>59</v>
      </c>
      <c r="E18" s="36" t="s">
        <v>59</v>
      </c>
      <c r="F18" s="36" t="s">
        <v>59</v>
      </c>
      <c r="G18" s="36" t="s">
        <v>59</v>
      </c>
      <c r="H18" s="36" t="s">
        <v>59</v>
      </c>
      <c r="I18" s="36" t="s">
        <v>59</v>
      </c>
      <c r="J18" s="36" t="s">
        <v>59</v>
      </c>
      <c r="K18" s="36" t="s">
        <v>59</v>
      </c>
      <c r="L18" s="36" t="s">
        <v>59</v>
      </c>
      <c r="M18" s="36" t="s">
        <v>59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31" t="s">
        <v>53</v>
      </c>
      <c r="B19" s="36" t="s">
        <v>59</v>
      </c>
      <c r="C19" s="36" t="s">
        <v>59</v>
      </c>
      <c r="D19" s="36" t="s">
        <v>59</v>
      </c>
      <c r="E19" s="36" t="s">
        <v>59</v>
      </c>
      <c r="F19" s="36" t="s">
        <v>59</v>
      </c>
      <c r="G19" s="36" t="s">
        <v>59</v>
      </c>
      <c r="H19" s="36" t="s">
        <v>59</v>
      </c>
      <c r="I19" s="36" t="s">
        <v>59</v>
      </c>
      <c r="J19" s="36" t="s">
        <v>59</v>
      </c>
      <c r="K19" s="36" t="s">
        <v>59</v>
      </c>
      <c r="L19" s="36" t="s">
        <v>59</v>
      </c>
      <c r="M19" s="36" t="s">
        <v>59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31" t="s">
        <v>54</v>
      </c>
      <c r="B20" s="36" t="s">
        <v>59</v>
      </c>
      <c r="C20" s="36" t="s">
        <v>59</v>
      </c>
      <c r="D20" s="36" t="s">
        <v>59</v>
      </c>
      <c r="E20" s="36" t="s">
        <v>59</v>
      </c>
      <c r="F20" s="36" t="s">
        <v>59</v>
      </c>
      <c r="G20" s="36" t="s">
        <v>59</v>
      </c>
      <c r="H20" s="36" t="s">
        <v>59</v>
      </c>
      <c r="I20" s="36" t="s">
        <v>59</v>
      </c>
      <c r="J20" s="36" t="s">
        <v>59</v>
      </c>
      <c r="K20" s="36" t="s">
        <v>59</v>
      </c>
      <c r="L20" s="36" t="s">
        <v>59</v>
      </c>
      <c r="M20" s="36" t="s">
        <v>59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31" t="s">
        <v>55</v>
      </c>
      <c r="B21" s="36"/>
      <c r="C21" s="36" t="s">
        <v>59</v>
      </c>
      <c r="D21" s="36" t="s">
        <v>59</v>
      </c>
      <c r="E21" s="36" t="s">
        <v>59</v>
      </c>
      <c r="F21" s="36" t="s">
        <v>59</v>
      </c>
      <c r="G21" s="36" t="s">
        <v>59</v>
      </c>
      <c r="H21" s="36"/>
      <c r="I21" s="36" t="s">
        <v>59</v>
      </c>
      <c r="J21" s="36" t="s">
        <v>59</v>
      </c>
      <c r="K21" s="36" t="s">
        <v>59</v>
      </c>
      <c r="L21" s="36" t="s">
        <v>59</v>
      </c>
      <c r="M21" s="36" t="s">
        <v>59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31" t="s">
        <v>56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31"/>
      <c r="B24" s="37" t="s">
        <v>60</v>
      </c>
      <c r="C24" s="37" t="s">
        <v>61</v>
      </c>
      <c r="D24" s="37" t="s">
        <v>62</v>
      </c>
      <c r="E24" s="37" t="s">
        <v>63</v>
      </c>
      <c r="F24" s="37" t="s">
        <v>64</v>
      </c>
      <c r="G24" s="37" t="s">
        <v>65</v>
      </c>
      <c r="H24" s="37" t="s">
        <v>66</v>
      </c>
      <c r="I24" s="38" t="s">
        <v>67</v>
      </c>
      <c r="J24" s="38" t="s">
        <v>68</v>
      </c>
      <c r="K24" s="38" t="s">
        <v>69</v>
      </c>
      <c r="L24" s="38" t="s">
        <v>70</v>
      </c>
      <c r="M24" s="38" t="s">
        <v>71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39" t="s">
        <v>129</v>
      </c>
      <c r="B25" s="33" t="n">
        <v>1</v>
      </c>
      <c r="C25" s="33" t="n">
        <v>2</v>
      </c>
      <c r="D25" s="33" t="n">
        <v>3</v>
      </c>
      <c r="E25" s="33" t="n">
        <v>4</v>
      </c>
      <c r="F25" s="33" t="n">
        <v>5</v>
      </c>
      <c r="G25" s="33" t="n">
        <v>6</v>
      </c>
      <c r="H25" s="33" t="n">
        <v>7</v>
      </c>
      <c r="I25" s="33" t="n">
        <v>8</v>
      </c>
      <c r="J25" s="33" t="n">
        <v>9</v>
      </c>
      <c r="K25" s="33" t="n">
        <v>10</v>
      </c>
      <c r="L25" s="33" t="n">
        <v>11</v>
      </c>
      <c r="M25" s="33" t="n">
        <v>12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31" t="s">
        <v>48</v>
      </c>
      <c r="B26" s="41" t="n">
        <v>8000</v>
      </c>
      <c r="C26" s="41" t="n">
        <v>2000</v>
      </c>
      <c r="D26" s="41" t="n">
        <f aca="false">C26/2</f>
        <v>1000</v>
      </c>
      <c r="E26" s="41" t="n">
        <f aca="false">D26/2</f>
        <v>500</v>
      </c>
      <c r="F26" s="41" t="n">
        <f aca="false">E26/2</f>
        <v>250</v>
      </c>
      <c r="G26" s="41" t="n">
        <f aca="false">F26/2</f>
        <v>125</v>
      </c>
      <c r="H26" s="41" t="n">
        <v>8000</v>
      </c>
      <c r="I26" s="41" t="n">
        <v>2000</v>
      </c>
      <c r="J26" s="41" t="n">
        <f aca="false">I26/2</f>
        <v>1000</v>
      </c>
      <c r="K26" s="41" t="n">
        <f aca="false">J26/2</f>
        <v>500</v>
      </c>
      <c r="L26" s="41" t="n">
        <f aca="false">K26/2</f>
        <v>250</v>
      </c>
      <c r="M26" s="41" t="n">
        <f aca="false">L26/2</f>
        <v>125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31" t="s">
        <v>50</v>
      </c>
      <c r="B27" s="41" t="n">
        <v>8000</v>
      </c>
      <c r="C27" s="41" t="n">
        <v>2000</v>
      </c>
      <c r="D27" s="41" t="n">
        <f aca="false">C27/2</f>
        <v>1000</v>
      </c>
      <c r="E27" s="41" t="n">
        <f aca="false">D27/2</f>
        <v>500</v>
      </c>
      <c r="F27" s="41" t="n">
        <f aca="false">E27/2</f>
        <v>250</v>
      </c>
      <c r="G27" s="41" t="n">
        <f aca="false">F27/2</f>
        <v>125</v>
      </c>
      <c r="H27" s="41" t="n">
        <v>8000</v>
      </c>
      <c r="I27" s="41" t="n">
        <v>2000</v>
      </c>
      <c r="J27" s="41" t="n">
        <f aca="false">I27/2</f>
        <v>1000</v>
      </c>
      <c r="K27" s="41" t="n">
        <f aca="false">J27/2</f>
        <v>500</v>
      </c>
      <c r="L27" s="41" t="n">
        <f aca="false">K27/2</f>
        <v>250</v>
      </c>
      <c r="M27" s="41" t="n">
        <f aca="false">L27/2</f>
        <v>125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31" t="s">
        <v>51</v>
      </c>
      <c r="B28" s="41" t="n">
        <v>8000</v>
      </c>
      <c r="C28" s="41" t="n">
        <v>2000</v>
      </c>
      <c r="D28" s="41" t="n">
        <f aca="false">C28/2</f>
        <v>1000</v>
      </c>
      <c r="E28" s="41" t="n">
        <f aca="false">D28/2</f>
        <v>500</v>
      </c>
      <c r="F28" s="41" t="n">
        <f aca="false">E28/2</f>
        <v>250</v>
      </c>
      <c r="G28" s="41" t="n">
        <f aca="false">F28/2</f>
        <v>125</v>
      </c>
      <c r="H28" s="41" t="n">
        <v>8000</v>
      </c>
      <c r="I28" s="41" t="n">
        <v>2000</v>
      </c>
      <c r="J28" s="41" t="n">
        <f aca="false">I28/2</f>
        <v>1000</v>
      </c>
      <c r="K28" s="41" t="n">
        <f aca="false">J28/2</f>
        <v>500</v>
      </c>
      <c r="L28" s="41" t="n">
        <f aca="false">K28/2</f>
        <v>250</v>
      </c>
      <c r="M28" s="41" t="n">
        <f aca="false">L28/2</f>
        <v>125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31" t="s">
        <v>52</v>
      </c>
      <c r="B29" s="41" t="n">
        <v>8000</v>
      </c>
      <c r="C29" s="41" t="n">
        <v>2000</v>
      </c>
      <c r="D29" s="41" t="n">
        <f aca="false">C29/2</f>
        <v>1000</v>
      </c>
      <c r="E29" s="41" t="n">
        <f aca="false">D29/2</f>
        <v>500</v>
      </c>
      <c r="F29" s="41" t="n">
        <f aca="false">E29/2</f>
        <v>250</v>
      </c>
      <c r="G29" s="41" t="n">
        <f aca="false">F29/2</f>
        <v>125</v>
      </c>
      <c r="H29" s="41" t="n">
        <v>8000</v>
      </c>
      <c r="I29" s="41" t="n">
        <v>2000</v>
      </c>
      <c r="J29" s="41" t="n">
        <f aca="false">I29/2</f>
        <v>1000</v>
      </c>
      <c r="K29" s="41" t="n">
        <f aca="false">J29/2</f>
        <v>500</v>
      </c>
      <c r="L29" s="41" t="n">
        <f aca="false">K29/2</f>
        <v>250</v>
      </c>
      <c r="M29" s="41" t="n">
        <f aca="false">L29/2</f>
        <v>125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31" t="s">
        <v>53</v>
      </c>
      <c r="B30" s="41" t="n">
        <v>8000</v>
      </c>
      <c r="C30" s="41" t="n">
        <v>2000</v>
      </c>
      <c r="D30" s="41" t="n">
        <f aca="false">C30/2</f>
        <v>1000</v>
      </c>
      <c r="E30" s="41" t="n">
        <f aca="false">D30/2</f>
        <v>500</v>
      </c>
      <c r="F30" s="41" t="n">
        <f aca="false">E30/2</f>
        <v>250</v>
      </c>
      <c r="G30" s="41" t="n">
        <f aca="false">F30/2</f>
        <v>125</v>
      </c>
      <c r="H30" s="41" t="n">
        <v>8000</v>
      </c>
      <c r="I30" s="41" t="n">
        <v>2000</v>
      </c>
      <c r="J30" s="41" t="n">
        <f aca="false">I30/2</f>
        <v>1000</v>
      </c>
      <c r="K30" s="41" t="n">
        <f aca="false">J30/2</f>
        <v>500</v>
      </c>
      <c r="L30" s="41" t="n">
        <f aca="false">K30/2</f>
        <v>250</v>
      </c>
      <c r="M30" s="41" t="n">
        <f aca="false">L30/2</f>
        <v>125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31" t="s">
        <v>54</v>
      </c>
      <c r="B31" s="41" t="n">
        <v>8000</v>
      </c>
      <c r="C31" s="41" t="n">
        <v>2000</v>
      </c>
      <c r="D31" s="41" t="n">
        <f aca="false">C31/2</f>
        <v>1000</v>
      </c>
      <c r="E31" s="41" t="n">
        <f aca="false">D31/2</f>
        <v>500</v>
      </c>
      <c r="F31" s="41" t="n">
        <f aca="false">E31/2</f>
        <v>250</v>
      </c>
      <c r="G31" s="41" t="n">
        <f aca="false">F31/2</f>
        <v>125</v>
      </c>
      <c r="H31" s="41" t="n">
        <v>8000</v>
      </c>
      <c r="I31" s="41" t="n">
        <v>2000</v>
      </c>
      <c r="J31" s="41" t="n">
        <f aca="false">I31/2</f>
        <v>1000</v>
      </c>
      <c r="K31" s="41" t="n">
        <f aca="false">J31/2</f>
        <v>500</v>
      </c>
      <c r="L31" s="41" t="n">
        <f aca="false">K31/2</f>
        <v>250</v>
      </c>
      <c r="M31" s="41" t="n">
        <f aca="false">L31/2</f>
        <v>125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31" t="s">
        <v>55</v>
      </c>
      <c r="B32" s="33" t="s">
        <v>8</v>
      </c>
      <c r="C32" s="41" t="n">
        <v>2000</v>
      </c>
      <c r="D32" s="41" t="n">
        <f aca="false">C32/2</f>
        <v>1000</v>
      </c>
      <c r="E32" s="41" t="n">
        <f aca="false">D32/2</f>
        <v>500</v>
      </c>
      <c r="F32" s="41" t="n">
        <f aca="false">E32/2</f>
        <v>250</v>
      </c>
      <c r="G32" s="41" t="n">
        <f aca="false">F32/2</f>
        <v>125</v>
      </c>
      <c r="H32" s="33" t="s">
        <v>8</v>
      </c>
      <c r="I32" s="41" t="n">
        <v>2000</v>
      </c>
      <c r="J32" s="41" t="n">
        <f aca="false">I32/2</f>
        <v>1000</v>
      </c>
      <c r="K32" s="41" t="n">
        <f aca="false">J32/2</f>
        <v>500</v>
      </c>
      <c r="L32" s="41" t="n">
        <f aca="false">K32/2</f>
        <v>250</v>
      </c>
      <c r="M32" s="41" t="n">
        <f aca="false">L32/2</f>
        <v>125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1"/>
      <c r="Y32" s="2"/>
      <c r="Z32" s="2"/>
    </row>
    <row r="33" customFormat="false" ht="15.75" hidden="false" customHeight="false" outlineLevel="0" collapsed="false">
      <c r="A33" s="31" t="s">
        <v>56</v>
      </c>
      <c r="B33" s="33" t="s">
        <v>8</v>
      </c>
      <c r="C33" s="33" t="s">
        <v>8</v>
      </c>
      <c r="D33" s="33" t="s">
        <v>8</v>
      </c>
      <c r="E33" s="33" t="s">
        <v>8</v>
      </c>
      <c r="F33" s="33" t="s">
        <v>8</v>
      </c>
      <c r="G33" s="33" t="s">
        <v>8</v>
      </c>
      <c r="H33" s="33" t="s">
        <v>8</v>
      </c>
      <c r="I33" s="33" t="s">
        <v>8</v>
      </c>
      <c r="J33" s="33" t="s">
        <v>8</v>
      </c>
      <c r="K33" s="33" t="s">
        <v>8</v>
      </c>
      <c r="L33" s="33" t="s">
        <v>8</v>
      </c>
      <c r="M33" s="33" t="s">
        <v>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31" t="s">
        <v>130</v>
      </c>
      <c r="B35" s="37" t="s">
        <v>60</v>
      </c>
      <c r="C35" s="37" t="s">
        <v>61</v>
      </c>
      <c r="D35" s="37" t="s">
        <v>62</v>
      </c>
      <c r="E35" s="37" t="s">
        <v>63</v>
      </c>
      <c r="F35" s="37" t="s">
        <v>64</v>
      </c>
      <c r="G35" s="37" t="s">
        <v>65</v>
      </c>
      <c r="H35" s="31"/>
      <c r="I35" s="31"/>
      <c r="J35" s="31"/>
      <c r="K35" s="31"/>
      <c r="L35" s="31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31"/>
      <c r="B36" s="42" t="n">
        <v>1</v>
      </c>
      <c r="C36" s="42" t="n">
        <v>2</v>
      </c>
      <c r="D36" s="42" t="n">
        <v>3</v>
      </c>
      <c r="E36" s="42" t="n">
        <v>4</v>
      </c>
      <c r="F36" s="42" t="n">
        <v>5</v>
      </c>
      <c r="G36" s="42" t="n">
        <v>6</v>
      </c>
      <c r="H36" s="42" t="n">
        <v>7</v>
      </c>
      <c r="I36" s="42" t="n">
        <v>8</v>
      </c>
      <c r="J36" s="42" t="n">
        <v>9</v>
      </c>
      <c r="K36" s="42" t="n">
        <v>10</v>
      </c>
      <c r="L36" s="42" t="n">
        <v>11</v>
      </c>
      <c r="M36" s="42" t="n">
        <v>12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43" t="s">
        <v>48</v>
      </c>
      <c r="B37" s="70" t="n">
        <f aca="false">B26/1000</f>
        <v>8</v>
      </c>
      <c r="C37" s="70" t="n">
        <f aca="false">C26/1000</f>
        <v>2</v>
      </c>
      <c r="D37" s="70" t="n">
        <f aca="false">D26/1000</f>
        <v>1</v>
      </c>
      <c r="E37" s="70" t="n">
        <f aca="false">E26/1000</f>
        <v>0.5</v>
      </c>
      <c r="F37" s="70" t="n">
        <f aca="false">F26/1000</f>
        <v>0.25</v>
      </c>
      <c r="G37" s="70" t="n">
        <f aca="false">G26/1000</f>
        <v>0.125</v>
      </c>
      <c r="H37" s="70" t="n">
        <f aca="false">H26/1000</f>
        <v>8</v>
      </c>
      <c r="I37" s="70" t="n">
        <f aca="false">I26/1000</f>
        <v>2</v>
      </c>
      <c r="J37" s="70" t="n">
        <f aca="false">J26/1000</f>
        <v>1</v>
      </c>
      <c r="K37" s="70" t="n">
        <f aca="false">K26/1000</f>
        <v>0.5</v>
      </c>
      <c r="L37" s="70" t="n">
        <f aca="false">L26/1000</f>
        <v>0.25</v>
      </c>
      <c r="M37" s="70" t="n">
        <f aca="false">M26/1000</f>
        <v>0.125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43" t="s">
        <v>50</v>
      </c>
      <c r="B38" s="70" t="n">
        <f aca="false">B27/1000</f>
        <v>8</v>
      </c>
      <c r="C38" s="70" t="n">
        <f aca="false">C27/1000</f>
        <v>2</v>
      </c>
      <c r="D38" s="70" t="n">
        <f aca="false">D27/1000</f>
        <v>1</v>
      </c>
      <c r="E38" s="70" t="n">
        <f aca="false">E27/1000</f>
        <v>0.5</v>
      </c>
      <c r="F38" s="70" t="n">
        <f aca="false">F27/1000</f>
        <v>0.25</v>
      </c>
      <c r="G38" s="70" t="n">
        <f aca="false">G27/1000</f>
        <v>0.125</v>
      </c>
      <c r="H38" s="70" t="n">
        <f aca="false">H27/1000</f>
        <v>8</v>
      </c>
      <c r="I38" s="70" t="n">
        <f aca="false">I27/1000</f>
        <v>2</v>
      </c>
      <c r="J38" s="70" t="n">
        <f aca="false">J27/1000</f>
        <v>1</v>
      </c>
      <c r="K38" s="70" t="n">
        <f aca="false">K27/1000</f>
        <v>0.5</v>
      </c>
      <c r="L38" s="70" t="n">
        <f aca="false">L27/1000</f>
        <v>0.25</v>
      </c>
      <c r="M38" s="70" t="n">
        <f aca="false">M27/1000</f>
        <v>0.125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43" t="s">
        <v>51</v>
      </c>
      <c r="B39" s="70" t="n">
        <f aca="false">B28/1000</f>
        <v>8</v>
      </c>
      <c r="C39" s="70" t="n">
        <f aca="false">C28/1000</f>
        <v>2</v>
      </c>
      <c r="D39" s="70" t="n">
        <f aca="false">D28/1000</f>
        <v>1</v>
      </c>
      <c r="E39" s="70" t="n">
        <f aca="false">E28/1000</f>
        <v>0.5</v>
      </c>
      <c r="F39" s="70" t="n">
        <f aca="false">F28/1000</f>
        <v>0.25</v>
      </c>
      <c r="G39" s="70" t="n">
        <f aca="false">G28/1000</f>
        <v>0.125</v>
      </c>
      <c r="H39" s="70" t="n">
        <f aca="false">H28/1000</f>
        <v>8</v>
      </c>
      <c r="I39" s="70" t="n">
        <f aca="false">I28/1000</f>
        <v>2</v>
      </c>
      <c r="J39" s="70" t="n">
        <f aca="false">J28/1000</f>
        <v>1</v>
      </c>
      <c r="K39" s="70" t="n">
        <f aca="false">K28/1000</f>
        <v>0.5</v>
      </c>
      <c r="L39" s="70" t="n">
        <f aca="false">L28/1000</f>
        <v>0.25</v>
      </c>
      <c r="M39" s="70" t="n">
        <f aca="false">M28/1000</f>
        <v>0.125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43" t="s">
        <v>52</v>
      </c>
      <c r="B40" s="70" t="n">
        <f aca="false">B29/1000</f>
        <v>8</v>
      </c>
      <c r="C40" s="70" t="n">
        <f aca="false">C29/1000</f>
        <v>2</v>
      </c>
      <c r="D40" s="70" t="n">
        <f aca="false">D29/1000</f>
        <v>1</v>
      </c>
      <c r="E40" s="70" t="n">
        <f aca="false">E29/1000</f>
        <v>0.5</v>
      </c>
      <c r="F40" s="70" t="n">
        <f aca="false">F29/1000</f>
        <v>0.25</v>
      </c>
      <c r="G40" s="70" t="n">
        <f aca="false">G29/1000</f>
        <v>0.125</v>
      </c>
      <c r="H40" s="70" t="n">
        <f aca="false">H29/1000</f>
        <v>8</v>
      </c>
      <c r="I40" s="70" t="n">
        <f aca="false">I29/1000</f>
        <v>2</v>
      </c>
      <c r="J40" s="70" t="n">
        <f aca="false">J29/1000</f>
        <v>1</v>
      </c>
      <c r="K40" s="70" t="n">
        <f aca="false">K29/1000</f>
        <v>0.5</v>
      </c>
      <c r="L40" s="70" t="n">
        <f aca="false">L29/1000</f>
        <v>0.25</v>
      </c>
      <c r="M40" s="70" t="n">
        <f aca="false">M29/1000</f>
        <v>0.125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43" t="s">
        <v>53</v>
      </c>
      <c r="B41" s="70" t="n">
        <f aca="false">B30/1000</f>
        <v>8</v>
      </c>
      <c r="C41" s="70" t="n">
        <f aca="false">C30/1000</f>
        <v>2</v>
      </c>
      <c r="D41" s="70" t="n">
        <f aca="false">D30/1000</f>
        <v>1</v>
      </c>
      <c r="E41" s="70" t="n">
        <f aca="false">E30/1000</f>
        <v>0.5</v>
      </c>
      <c r="F41" s="70" t="n">
        <f aca="false">F30/1000</f>
        <v>0.25</v>
      </c>
      <c r="G41" s="70" t="n">
        <f aca="false">G30/1000</f>
        <v>0.125</v>
      </c>
      <c r="H41" s="70" t="n">
        <f aca="false">H30/1000</f>
        <v>8</v>
      </c>
      <c r="I41" s="70" t="n">
        <f aca="false">I30/1000</f>
        <v>2</v>
      </c>
      <c r="J41" s="70" t="n">
        <f aca="false">J30/1000</f>
        <v>1</v>
      </c>
      <c r="K41" s="70" t="n">
        <f aca="false">K30/1000</f>
        <v>0.5</v>
      </c>
      <c r="L41" s="70" t="n">
        <f aca="false">L30/1000</f>
        <v>0.25</v>
      </c>
      <c r="M41" s="70" t="n">
        <f aca="false">M30/1000</f>
        <v>0.125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43" t="s">
        <v>54</v>
      </c>
      <c r="B42" s="70" t="n">
        <f aca="false">B31/1000</f>
        <v>8</v>
      </c>
      <c r="C42" s="70" t="n">
        <f aca="false">C31/1000</f>
        <v>2</v>
      </c>
      <c r="D42" s="70" t="n">
        <f aca="false">D31/1000</f>
        <v>1</v>
      </c>
      <c r="E42" s="70" t="n">
        <f aca="false">E31/1000</f>
        <v>0.5</v>
      </c>
      <c r="F42" s="70" t="n">
        <f aca="false">F31/1000</f>
        <v>0.25</v>
      </c>
      <c r="G42" s="70" t="n">
        <f aca="false">G31/1000</f>
        <v>0.125</v>
      </c>
      <c r="H42" s="70" t="n">
        <f aca="false">H31/1000</f>
        <v>8</v>
      </c>
      <c r="I42" s="70" t="n">
        <f aca="false">I31/1000</f>
        <v>2</v>
      </c>
      <c r="J42" s="70" t="n">
        <f aca="false">J31/1000</f>
        <v>1</v>
      </c>
      <c r="K42" s="70" t="n">
        <f aca="false">K31/1000</f>
        <v>0.5</v>
      </c>
      <c r="L42" s="70" t="n">
        <f aca="false">L31/1000</f>
        <v>0.25</v>
      </c>
      <c r="M42" s="70" t="n">
        <f aca="false">M31/1000</f>
        <v>0.125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43" t="s">
        <v>55</v>
      </c>
      <c r="B43" s="33" t="s">
        <v>8</v>
      </c>
      <c r="C43" s="70" t="n">
        <f aca="false">C32/1000</f>
        <v>2</v>
      </c>
      <c r="D43" s="70" t="n">
        <f aca="false">D32/1000</f>
        <v>1</v>
      </c>
      <c r="E43" s="70" t="n">
        <f aca="false">E32/1000</f>
        <v>0.5</v>
      </c>
      <c r="F43" s="70" t="n">
        <f aca="false">F32/1000</f>
        <v>0.25</v>
      </c>
      <c r="G43" s="70" t="n">
        <f aca="false">G32/1000</f>
        <v>0.125</v>
      </c>
      <c r="H43" s="33" t="s">
        <v>8</v>
      </c>
      <c r="I43" s="70" t="n">
        <f aca="false">I32/1000</f>
        <v>2</v>
      </c>
      <c r="J43" s="70" t="n">
        <f aca="false">J32/1000</f>
        <v>1</v>
      </c>
      <c r="K43" s="70" t="n">
        <f aca="false">K32/1000</f>
        <v>0.5</v>
      </c>
      <c r="L43" s="70" t="n">
        <f aca="false">L32/1000</f>
        <v>0.25</v>
      </c>
      <c r="M43" s="70" t="n">
        <f aca="false">M32/1000</f>
        <v>0.125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1"/>
      <c r="Y43" s="2"/>
      <c r="Z43" s="2"/>
    </row>
    <row r="44" customFormat="false" ht="15.75" hidden="false" customHeight="false" outlineLevel="0" collapsed="false">
      <c r="A44" s="43" t="s">
        <v>56</v>
      </c>
      <c r="B44" s="33" t="s">
        <v>8</v>
      </c>
      <c r="C44" s="33" t="s">
        <v>8</v>
      </c>
      <c r="D44" s="33" t="s">
        <v>8</v>
      </c>
      <c r="E44" s="33" t="s">
        <v>8</v>
      </c>
      <c r="F44" s="33" t="s">
        <v>8</v>
      </c>
      <c r="G44" s="33" t="s">
        <v>8</v>
      </c>
      <c r="H44" s="33" t="s">
        <v>8</v>
      </c>
      <c r="I44" s="33" t="s">
        <v>8</v>
      </c>
      <c r="J44" s="33" t="s">
        <v>8</v>
      </c>
      <c r="K44" s="33" t="s">
        <v>8</v>
      </c>
      <c r="L44" s="33" t="s">
        <v>8</v>
      </c>
      <c r="M44" s="33" t="s">
        <v>8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31"/>
      <c r="H45" s="3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"/>
      <c r="B46" s="31"/>
      <c r="C46" s="31"/>
      <c r="D46" s="31"/>
      <c r="E46" s="31"/>
      <c r="F46" s="31"/>
      <c r="G46" s="31"/>
      <c r="H46" s="3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31"/>
      <c r="B47" s="46" t="s">
        <v>74</v>
      </c>
      <c r="C47" s="31"/>
      <c r="D47" s="31"/>
      <c r="E47" s="31"/>
      <c r="F47" s="31"/>
      <c r="G47" s="31"/>
      <c r="H47" s="31"/>
      <c r="I47" s="2"/>
      <c r="J47" s="47" t="n">
        <f aca="false">8*450</f>
        <v>3600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31"/>
      <c r="B48" s="31"/>
      <c r="C48" s="31" t="s">
        <v>75</v>
      </c>
      <c r="D48" s="31"/>
      <c r="E48" s="31"/>
      <c r="F48" s="44" t="s">
        <v>76</v>
      </c>
      <c r="G48" s="31" t="s">
        <v>77</v>
      </c>
      <c r="H48" s="44" t="s">
        <v>78</v>
      </c>
      <c r="I48" s="3"/>
      <c r="J48" s="3"/>
      <c r="K48" s="3"/>
      <c r="L48" s="3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31"/>
      <c r="B49" s="48" t="s">
        <v>79</v>
      </c>
      <c r="C49" s="71"/>
      <c r="D49" s="71"/>
      <c r="E49" s="31"/>
      <c r="F49" s="49" t="n">
        <v>400</v>
      </c>
      <c r="G49" s="49" t="n">
        <v>40</v>
      </c>
      <c r="H49" s="49" t="n">
        <f aca="false">G49*F49*1.5</f>
        <v>24000</v>
      </c>
      <c r="I49" s="3"/>
      <c r="J49" s="3"/>
      <c r="K49" s="3"/>
      <c r="L49" s="3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/>
      <c r="B50" s="2"/>
      <c r="C50" s="2"/>
      <c r="D50" s="2"/>
      <c r="E50" s="5" t="s">
        <v>80</v>
      </c>
      <c r="F50" s="47" t="s">
        <v>81</v>
      </c>
      <c r="G50" s="2"/>
      <c r="H50" s="2"/>
      <c r="I50" s="3"/>
      <c r="J50" s="3"/>
      <c r="K50" s="3"/>
      <c r="L50" s="2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31" t="s">
        <v>82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31"/>
      <c r="C53" s="31" t="s">
        <v>83</v>
      </c>
      <c r="D53" s="2"/>
      <c r="E53" s="2"/>
      <c r="F53" s="2"/>
      <c r="G53" s="2"/>
      <c r="H53" s="2"/>
      <c r="I53" s="2"/>
      <c r="J53" s="2"/>
      <c r="K53" s="2"/>
      <c r="L53" s="2" t="s">
        <v>83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31"/>
      <c r="B54" s="31" t="s">
        <v>84</v>
      </c>
      <c r="C54" s="33" t="n">
        <v>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31"/>
      <c r="B55" s="31" t="s">
        <v>85</v>
      </c>
      <c r="C55" s="50" t="s">
        <v>86</v>
      </c>
      <c r="D55" s="31"/>
      <c r="E55" s="31"/>
      <c r="F55" s="31"/>
      <c r="G55" s="3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49" t="n">
        <v>1</v>
      </c>
      <c r="B56" s="2" t="s">
        <v>88</v>
      </c>
      <c r="C56" s="31" t="str">
        <f aca="false">TEXT(I67,"0") &amp;" uL total volume: appropriate background with virus spike-in (see below)"</f>
        <v>900 uL total volume: appropriate background with virus spike-in (see below)</v>
      </c>
      <c r="D56" s="31"/>
      <c r="E56" s="31"/>
      <c r="F56" s="31"/>
      <c r="G56" s="3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49" t="n">
        <v>2</v>
      </c>
      <c r="B57" s="2" t="s">
        <v>89</v>
      </c>
      <c r="C57" s="31" t="s">
        <v>131</v>
      </c>
      <c r="D57" s="31"/>
      <c r="E57" s="2"/>
      <c r="F57" s="2"/>
      <c r="G57" s="31"/>
      <c r="H57" s="2"/>
      <c r="I57" s="2"/>
      <c r="J57" s="2"/>
      <c r="K57" s="72"/>
      <c r="L57" s="72"/>
      <c r="M57" s="72"/>
      <c r="N57" s="72"/>
      <c r="O57" s="72"/>
      <c r="P57" s="7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49" t="n">
        <v>3</v>
      </c>
      <c r="B58" s="2" t="s">
        <v>90</v>
      </c>
      <c r="C58" s="31" t="str">
        <f aca="false">TEXT(I65,"0.0") &amp;" from D2, pipet up and down 8 times"</f>
        <v>450.0 from D2, pipet up and down 8 times</v>
      </c>
      <c r="D58" s="31"/>
      <c r="E58" s="2"/>
      <c r="F58" s="2"/>
      <c r="G58" s="31"/>
      <c r="H58" s="2"/>
      <c r="I58" s="7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49" t="n">
        <v>4</v>
      </c>
      <c r="B59" s="2" t="s">
        <v>92</v>
      </c>
      <c r="C59" s="31" t="str">
        <f aca="false">TEXT(I65,"0.0") &amp;" from D3, pipet up and down 8 times"</f>
        <v>450.0 from D3, pipet up and down 8 times</v>
      </c>
      <c r="D59" s="31"/>
      <c r="E59" s="2"/>
      <c r="F59" s="2"/>
      <c r="G59" s="31"/>
      <c r="H59" s="2"/>
      <c r="I59" s="7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49" t="n">
        <v>5</v>
      </c>
      <c r="B60" s="2" t="s">
        <v>93</v>
      </c>
      <c r="C60" s="31" t="str">
        <f aca="false">TEXT(I65,"0.0") &amp;" from D4, pipet up and down 8 times"</f>
        <v>450.0 from D4, pipet up and down 8 times</v>
      </c>
      <c r="D60" s="31"/>
      <c r="E60" s="2"/>
      <c r="F60" s="2"/>
      <c r="G60" s="31"/>
      <c r="H60" s="2"/>
      <c r="I60" s="7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49" t="n">
        <v>6</v>
      </c>
      <c r="B61" s="2" t="s">
        <v>94</v>
      </c>
      <c r="C61" s="31" t="str">
        <f aca="false">TEXT(I65,"0.0") &amp;" from D4, pipet up and down 8 times"</f>
        <v>450.0 from D4, pipet up and down 8 times</v>
      </c>
      <c r="D61" s="31"/>
      <c r="E61" s="2"/>
      <c r="F61" s="2"/>
      <c r="G61" s="31"/>
      <c r="H61" s="2"/>
      <c r="I61" s="7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31"/>
      <c r="B62" s="31"/>
      <c r="C62" s="31"/>
      <c r="D62" s="31"/>
      <c r="E62" s="31"/>
      <c r="F62" s="31"/>
      <c r="G62" s="31"/>
      <c r="H62" s="31"/>
      <c r="I62" s="73"/>
      <c r="J62" s="31"/>
      <c r="K62" s="31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31"/>
      <c r="H63" s="39" t="s">
        <v>96</v>
      </c>
      <c r="I63" s="49" t="n">
        <v>400</v>
      </c>
      <c r="J63" s="31"/>
      <c r="K63" s="52" t="s">
        <v>97</v>
      </c>
      <c r="L63" s="50" t="n">
        <v>70035039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31"/>
      <c r="H64" s="39" t="s">
        <v>98</v>
      </c>
      <c r="I64" s="49" t="n">
        <v>2</v>
      </c>
      <c r="J64" s="31"/>
      <c r="K64" s="31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31"/>
      <c r="C65" s="31"/>
      <c r="D65" s="31"/>
      <c r="E65" s="31"/>
      <c r="F65" s="31"/>
      <c r="G65" s="31"/>
      <c r="H65" s="39" t="s">
        <v>99</v>
      </c>
      <c r="I65" s="53" t="n">
        <v>450</v>
      </c>
      <c r="J65" s="31"/>
      <c r="K65" s="31" t="s">
        <v>100</v>
      </c>
      <c r="L65" s="44" t="s">
        <v>101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31"/>
      <c r="B66" s="46" t="s">
        <v>102</v>
      </c>
      <c r="C66" s="31"/>
      <c r="D66" s="31"/>
      <c r="E66" s="31"/>
      <c r="F66" s="31"/>
      <c r="G66" s="31"/>
      <c r="H66" s="39" t="s">
        <v>103</v>
      </c>
      <c r="I66" s="50" t="n">
        <v>2</v>
      </c>
      <c r="J66" s="31" t="s">
        <v>104</v>
      </c>
      <c r="K66" s="54" t="n">
        <v>375000</v>
      </c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31"/>
      <c r="B67" s="31" t="str">
        <f aca="false">"&gt;We aim for " &amp; TEXT(G67,"0") &amp;" copies at the highest dilution in "&amp; TEXT(I65,"0") &amp;" uL volume (amount added to PCR rxn)"</f>
        <v>&gt;We aim for 3600 copies at the highest dilution in 450 uL volume (amount added to PCR rxn)</v>
      </c>
      <c r="C67" s="31"/>
      <c r="D67" s="31"/>
      <c r="E67" s="31"/>
      <c r="F67" s="31"/>
      <c r="G67" s="50" t="n">
        <v>3600</v>
      </c>
      <c r="H67" s="55" t="s">
        <v>105</v>
      </c>
      <c r="I67" s="50" t="n">
        <v>900</v>
      </c>
      <c r="J67" s="32" t="str">
        <f aca="false">"1 : " &amp; TEXT(L67,"0")</f>
        <v>1 : 100</v>
      </c>
      <c r="K67" s="56" t="n">
        <f aca="false">K66/L67</f>
        <v>3750</v>
      </c>
      <c r="L67" s="37" t="n">
        <v>100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31"/>
      <c r="B68" s="31" t="str">
        <f aca="false">"&gt; that translates into " &amp; TEXT(G68,"0.0") &amp;" copies/ul  in D1 "</f>
        <v>&gt; that translates into 8.0 copies/ul  in D1</v>
      </c>
      <c r="C68" s="31"/>
      <c r="D68" s="31"/>
      <c r="E68" s="31"/>
      <c r="F68" s="31"/>
      <c r="G68" s="53" t="n">
        <f aca="false">G67/I65</f>
        <v>8</v>
      </c>
      <c r="H68" s="39" t="s">
        <v>106</v>
      </c>
      <c r="I68" s="50" t="n">
        <v>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31"/>
      <c r="B69" s="31" t="str">
        <f aca="false">"&gt; that translates into " &amp; TEXT(G69,"0") &amp;" copies in " &amp; TEXT(I67,"0") &amp;" uL D1"</f>
        <v>&gt; that translates into 7200 copies in 900 uL D1</v>
      </c>
      <c r="C69" s="31"/>
      <c r="D69" s="31"/>
      <c r="E69" s="31"/>
      <c r="F69" s="31"/>
      <c r="G69" s="53" t="n">
        <f aca="false">G68*I67</f>
        <v>7200</v>
      </c>
      <c r="H69" s="39" t="str">
        <f aca="false">"copies for " &amp; TEXT(I68,"0") &amp;" 96-well plates"</f>
        <v>copies for 1 96-well plates</v>
      </c>
      <c r="I69" s="53" t="n">
        <f aca="false">G69*I68</f>
        <v>7200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31"/>
      <c r="B70" s="52" t="str">
        <f aca="false">"&gt; that translates to " &amp; TEXT(K70,"0") &amp; " copies in " &amp; TEXT(M67, "0") &amp; " uL (" &amp; TEXT(M63,"0.0") &amp; " is total of well + " &amp; TEXT(M65,"0.0") &amp; " added for dilution)"</f>
        <v>&gt; that translates to 0 copies in 0 uL (0.0 is total of well + 0.0 added for dilution)</v>
      </c>
      <c r="C70" s="52"/>
      <c r="D70" s="52"/>
      <c r="E70" s="52"/>
      <c r="F70" s="52"/>
      <c r="G70" s="49" t="n">
        <f aca="false">G68*I67</f>
        <v>7200</v>
      </c>
      <c r="H70" s="31"/>
      <c r="I70" s="3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46" t="s">
        <v>110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31" t="str">
        <f aca="false">"&gt;prepare a 1 to "&amp; TEXT(L67,"0") &amp;" dilution to "&amp; TEXT(K67,"0") &amp;" copies per uL"</f>
        <v>&gt;prepare a 1 to 100 dilution to 3750 copies per uL</v>
      </c>
      <c r="C74" s="3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31" t="str">
        <f aca="false">"&gt; add "&amp; TEXT(E78,"0.0") &amp;" uL to "&amp; TEXT(E79,"0.0") &amp;" uL background in first dilution well D1 (for "&amp; TEXT(G69,"0") &amp;" total viral copies)"</f>
        <v>&gt; add 1.9 uL to 448.1 uL background in first dilution well D1 (for 7200 total viral copies)</v>
      </c>
      <c r="C75" s="31"/>
      <c r="D75" s="31"/>
      <c r="E75" s="31"/>
      <c r="F75" s="2"/>
      <c r="G75" s="2"/>
      <c r="H75" s="2"/>
      <c r="I75" s="2"/>
      <c r="J75" s="2"/>
      <c r="K75" s="2"/>
      <c r="L75" s="47" t="n">
        <f aca="false">G69</f>
        <v>7200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31" t="s">
        <v>111</v>
      </c>
      <c r="C76" s="31"/>
      <c r="D76" s="31"/>
      <c r="E76" s="2"/>
      <c r="F76" s="2"/>
      <c r="G76" s="2"/>
      <c r="H76" s="2"/>
      <c r="I76" s="2"/>
      <c r="J76" s="2" t="s">
        <v>75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31"/>
      <c r="D77" s="39" t="s">
        <v>112</v>
      </c>
      <c r="E77" s="57" t="n">
        <f aca="false">K67</f>
        <v>3750</v>
      </c>
      <c r="F77" s="3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31"/>
      <c r="D78" s="39" t="s">
        <v>113</v>
      </c>
      <c r="E78" s="58" t="n">
        <f aca="false">I69/E77</f>
        <v>1.92</v>
      </c>
      <c r="F78" s="7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31"/>
      <c r="D79" s="39" t="s">
        <v>114</v>
      </c>
      <c r="E79" s="58" t="n">
        <f aca="false">I65-E78</f>
        <v>448.08</v>
      </c>
      <c r="F79" s="3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31"/>
      <c r="C80" s="31"/>
      <c r="D80" s="31"/>
      <c r="E80" s="31"/>
      <c r="F80" s="2"/>
      <c r="G80" s="2" t="n">
        <f aca="false">80*1.25</f>
        <v>100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60"/>
      <c r="B81" s="61"/>
      <c r="C81" s="61"/>
      <c r="D81" s="61"/>
      <c r="E81" s="61"/>
      <c r="F81" s="61"/>
      <c r="G81" s="61"/>
      <c r="H81" s="61"/>
      <c r="I81" s="61"/>
      <c r="J81" s="60"/>
      <c r="K81" s="60"/>
      <c r="L81" s="60"/>
      <c r="M81" s="60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3"/>
      <c r="B82" s="32"/>
      <c r="C82" s="32"/>
      <c r="D82" s="32"/>
      <c r="E82" s="32"/>
      <c r="F82" s="32"/>
      <c r="G82" s="32"/>
      <c r="H82" s="32"/>
      <c r="I82" s="3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3"/>
      <c r="B83" s="2"/>
      <c r="C83" s="2"/>
      <c r="D83" s="2"/>
      <c r="E83" s="2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3"/>
      <c r="B84" s="2"/>
      <c r="C84" s="5"/>
      <c r="D84" s="2"/>
      <c r="E84" s="2"/>
      <c r="F84" s="2"/>
      <c r="G84" s="2"/>
      <c r="H84" s="3"/>
      <c r="I84" s="3"/>
      <c r="J84" s="3"/>
      <c r="K84" s="3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3"/>
      <c r="B85" s="2"/>
      <c r="C85" s="2"/>
      <c r="D85" s="21"/>
      <c r="E85" s="21"/>
      <c r="F85" s="21"/>
      <c r="G85" s="21"/>
      <c r="H85" s="3"/>
      <c r="I85" s="3"/>
      <c r="J85" s="3"/>
      <c r="K85" s="3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3"/>
      <c r="B86" s="2"/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3"/>
      <c r="B87" s="2" t="s">
        <v>75</v>
      </c>
      <c r="C87" s="2"/>
      <c r="D87" s="47"/>
      <c r="E87" s="2"/>
      <c r="F87" s="2"/>
      <c r="G87" s="2"/>
      <c r="H87" s="3"/>
      <c r="I87" s="3"/>
      <c r="J87" s="3"/>
      <c r="K87" s="3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3"/>
      <c r="B88" s="2"/>
      <c r="C88" s="21" t="n">
        <f aca="false">900/4</f>
        <v>225</v>
      </c>
      <c r="D88" s="33" t="s">
        <v>132</v>
      </c>
      <c r="E88" s="2"/>
      <c r="F88" s="2"/>
      <c r="G88" s="2"/>
      <c r="H88" s="3"/>
      <c r="I88" s="3"/>
      <c r="J88" s="3"/>
      <c r="K88" s="3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3"/>
      <c r="B89" s="2"/>
      <c r="C89" s="47" t="n">
        <f aca="false">450-C88</f>
        <v>225</v>
      </c>
      <c r="D89" s="2" t="s">
        <v>133</v>
      </c>
      <c r="E89" s="2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32"/>
      <c r="B90" s="31"/>
      <c r="C90" s="31"/>
      <c r="D90" s="31"/>
      <c r="E90" s="31"/>
      <c r="F90" s="32"/>
      <c r="G90" s="32"/>
      <c r="H90" s="32"/>
      <c r="I90" s="32"/>
      <c r="J90" s="32"/>
      <c r="K90" s="32"/>
      <c r="L90" s="32"/>
      <c r="M90" s="3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39" t="s">
        <v>134</v>
      </c>
      <c r="B91" s="33" t="n">
        <v>1</v>
      </c>
      <c r="C91" s="33" t="n">
        <v>2</v>
      </c>
      <c r="D91" s="33" t="n">
        <v>3</v>
      </c>
      <c r="E91" s="33" t="n">
        <v>4</v>
      </c>
      <c r="F91" s="33" t="n">
        <v>5</v>
      </c>
      <c r="G91" s="33" t="n">
        <v>6</v>
      </c>
      <c r="H91" s="33" t="n">
        <v>7</v>
      </c>
      <c r="I91" s="33" t="n">
        <v>8</v>
      </c>
      <c r="J91" s="33" t="n">
        <v>9</v>
      </c>
      <c r="K91" s="33" t="n">
        <v>10</v>
      </c>
      <c r="L91" s="33" t="n">
        <v>11</v>
      </c>
      <c r="M91" s="33" t="n">
        <v>12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31" t="s">
        <v>48</v>
      </c>
      <c r="B92" s="64" t="n">
        <v>900</v>
      </c>
      <c r="C92" s="40" t="n">
        <v>450</v>
      </c>
      <c r="D92" s="40" t="n">
        <v>450</v>
      </c>
      <c r="E92" s="40" t="n">
        <v>450</v>
      </c>
      <c r="F92" s="40" t="n">
        <v>450</v>
      </c>
      <c r="G92" s="40" t="n">
        <v>450</v>
      </c>
      <c r="H92" s="64" t="n">
        <v>900</v>
      </c>
      <c r="I92" s="40" t="n">
        <v>450</v>
      </c>
      <c r="J92" s="40" t="n">
        <v>450</v>
      </c>
      <c r="K92" s="40" t="n">
        <v>450</v>
      </c>
      <c r="L92" s="40" t="n">
        <v>450</v>
      </c>
      <c r="M92" s="40" t="n">
        <v>450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31" t="s">
        <v>50</v>
      </c>
      <c r="B93" s="64" t="n">
        <v>900</v>
      </c>
      <c r="C93" s="40" t="n">
        <v>450</v>
      </c>
      <c r="D93" s="40" t="n">
        <v>450</v>
      </c>
      <c r="E93" s="40" t="n">
        <v>450</v>
      </c>
      <c r="F93" s="40" t="n">
        <v>450</v>
      </c>
      <c r="G93" s="40" t="n">
        <v>450</v>
      </c>
      <c r="H93" s="64" t="n">
        <v>900</v>
      </c>
      <c r="I93" s="40" t="n">
        <v>450</v>
      </c>
      <c r="J93" s="40" t="n">
        <v>450</v>
      </c>
      <c r="K93" s="40" t="n">
        <v>450</v>
      </c>
      <c r="L93" s="40" t="n">
        <v>450</v>
      </c>
      <c r="M93" s="40" t="n">
        <v>450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31" t="s">
        <v>51</v>
      </c>
      <c r="B94" s="64" t="n">
        <v>900</v>
      </c>
      <c r="C94" s="40" t="n">
        <v>450</v>
      </c>
      <c r="D94" s="40" t="n">
        <v>450</v>
      </c>
      <c r="E94" s="40" t="n">
        <v>450</v>
      </c>
      <c r="F94" s="40" t="n">
        <v>450</v>
      </c>
      <c r="G94" s="40" t="n">
        <v>450</v>
      </c>
      <c r="H94" s="64" t="n">
        <v>900</v>
      </c>
      <c r="I94" s="40" t="n">
        <v>450</v>
      </c>
      <c r="J94" s="40" t="n">
        <v>450</v>
      </c>
      <c r="K94" s="40" t="n">
        <v>450</v>
      </c>
      <c r="L94" s="40" t="n">
        <v>450</v>
      </c>
      <c r="M94" s="40" t="n">
        <v>450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31" t="s">
        <v>52</v>
      </c>
      <c r="B95" s="64" t="n">
        <v>900</v>
      </c>
      <c r="C95" s="40" t="n">
        <v>450</v>
      </c>
      <c r="D95" s="40" t="n">
        <v>450</v>
      </c>
      <c r="E95" s="40" t="n">
        <v>450</v>
      </c>
      <c r="F95" s="40" t="n">
        <v>450</v>
      </c>
      <c r="G95" s="40" t="n">
        <v>450</v>
      </c>
      <c r="H95" s="64" t="n">
        <v>900</v>
      </c>
      <c r="I95" s="40" t="n">
        <v>450</v>
      </c>
      <c r="J95" s="40" t="n">
        <v>450</v>
      </c>
      <c r="K95" s="40" t="n">
        <v>450</v>
      </c>
      <c r="L95" s="40" t="n">
        <v>450</v>
      </c>
      <c r="M95" s="40" t="n">
        <v>450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31" t="s">
        <v>53</v>
      </c>
      <c r="B96" s="64" t="n">
        <v>900</v>
      </c>
      <c r="C96" s="40" t="n">
        <v>450</v>
      </c>
      <c r="D96" s="40" t="n">
        <v>450</v>
      </c>
      <c r="E96" s="40" t="n">
        <v>450</v>
      </c>
      <c r="F96" s="40" t="n">
        <v>450</v>
      </c>
      <c r="G96" s="40" t="n">
        <v>450</v>
      </c>
      <c r="H96" s="64" t="n">
        <v>900</v>
      </c>
      <c r="I96" s="40" t="n">
        <v>450</v>
      </c>
      <c r="J96" s="40" t="n">
        <v>450</v>
      </c>
      <c r="K96" s="40" t="n">
        <v>450</v>
      </c>
      <c r="L96" s="40" t="n">
        <v>450</v>
      </c>
      <c r="M96" s="40" t="n">
        <v>450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31" t="s">
        <v>54</v>
      </c>
      <c r="B97" s="64" t="n">
        <v>900</v>
      </c>
      <c r="C97" s="40" t="n">
        <v>450</v>
      </c>
      <c r="D97" s="40" t="n">
        <v>450</v>
      </c>
      <c r="E97" s="40" t="n">
        <v>450</v>
      </c>
      <c r="F97" s="40" t="n">
        <v>450</v>
      </c>
      <c r="G97" s="40" t="n">
        <v>450</v>
      </c>
      <c r="H97" s="64" t="n">
        <v>900</v>
      </c>
      <c r="I97" s="40" t="n">
        <v>450</v>
      </c>
      <c r="J97" s="40" t="n">
        <v>450</v>
      </c>
      <c r="K97" s="40" t="n">
        <v>450</v>
      </c>
      <c r="L97" s="40" t="n">
        <v>450</v>
      </c>
      <c r="M97" s="40" t="n">
        <v>450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31" t="s">
        <v>55</v>
      </c>
      <c r="B98" s="64"/>
      <c r="C98" s="40" t="n">
        <v>450</v>
      </c>
      <c r="D98" s="40" t="n">
        <v>450</v>
      </c>
      <c r="E98" s="40" t="n">
        <v>450</v>
      </c>
      <c r="F98" s="40" t="n">
        <v>450</v>
      </c>
      <c r="G98" s="40" t="n">
        <v>450</v>
      </c>
      <c r="H98" s="64"/>
      <c r="I98" s="40" t="n">
        <v>450</v>
      </c>
      <c r="J98" s="40" t="n">
        <v>450</v>
      </c>
      <c r="K98" s="40" t="n">
        <v>450</v>
      </c>
      <c r="L98" s="40" t="n">
        <v>450</v>
      </c>
      <c r="M98" s="40" t="n">
        <v>450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31" t="s">
        <v>56</v>
      </c>
      <c r="B99" s="64"/>
      <c r="C99" s="40"/>
      <c r="D99" s="40"/>
      <c r="E99" s="40"/>
      <c r="F99" s="40"/>
      <c r="G99" s="40"/>
      <c r="H99" s="64"/>
      <c r="I99" s="40"/>
      <c r="J99" s="40"/>
      <c r="K99" s="40"/>
      <c r="L99" s="40"/>
      <c r="M99" s="40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31" t="s">
        <v>135</v>
      </c>
      <c r="B102" s="37"/>
      <c r="C102" s="37"/>
      <c r="D102" s="37"/>
      <c r="E102" s="37"/>
      <c r="F102" s="37"/>
      <c r="G102" s="37"/>
      <c r="H102" s="37"/>
      <c r="I102" s="38"/>
      <c r="J102" s="38"/>
      <c r="K102" s="38"/>
      <c r="L102" s="38"/>
      <c r="M102" s="3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31"/>
      <c r="B103" s="42" t="n">
        <v>1</v>
      </c>
      <c r="C103" s="42" t="n">
        <v>2</v>
      </c>
      <c r="D103" s="42" t="n">
        <v>3</v>
      </c>
      <c r="E103" s="42" t="n">
        <v>4</v>
      </c>
      <c r="F103" s="42" t="n">
        <v>5</v>
      </c>
      <c r="G103" s="42" t="n">
        <v>6</v>
      </c>
      <c r="H103" s="42" t="n">
        <v>7</v>
      </c>
      <c r="I103" s="42" t="n">
        <v>8</v>
      </c>
      <c r="J103" s="42" t="n">
        <v>9</v>
      </c>
      <c r="K103" s="42" t="n">
        <v>10</v>
      </c>
      <c r="L103" s="42" t="n">
        <v>11</v>
      </c>
      <c r="M103" s="42" t="n">
        <v>12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43" t="s">
        <v>48</v>
      </c>
      <c r="B104" s="31" t="n">
        <v>8</v>
      </c>
      <c r="C104" s="31" t="n">
        <v>2</v>
      </c>
      <c r="D104" s="31" t="n">
        <v>1</v>
      </c>
      <c r="E104" s="31" t="n">
        <v>0.5</v>
      </c>
      <c r="F104" s="31" t="n">
        <v>0.25</v>
      </c>
      <c r="G104" s="33" t="n">
        <v>0.125</v>
      </c>
      <c r="H104" s="31" t="n">
        <v>8</v>
      </c>
      <c r="I104" s="31" t="n">
        <v>2</v>
      </c>
      <c r="J104" s="31" t="n">
        <v>1</v>
      </c>
      <c r="K104" s="31" t="n">
        <v>0.5</v>
      </c>
      <c r="L104" s="31" t="n">
        <v>0.25</v>
      </c>
      <c r="M104" s="33" t="n">
        <v>0.125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43" t="s">
        <v>50</v>
      </c>
      <c r="B105" s="31" t="n">
        <v>8</v>
      </c>
      <c r="C105" s="31" t="n">
        <v>2</v>
      </c>
      <c r="D105" s="31" t="n">
        <v>1</v>
      </c>
      <c r="E105" s="31" t="n">
        <v>0.5</v>
      </c>
      <c r="F105" s="31" t="n">
        <v>0.25</v>
      </c>
      <c r="G105" s="33" t="n">
        <v>0.125</v>
      </c>
      <c r="H105" s="31" t="n">
        <v>8</v>
      </c>
      <c r="I105" s="31" t="n">
        <v>2</v>
      </c>
      <c r="J105" s="31" t="n">
        <v>1</v>
      </c>
      <c r="K105" s="31" t="n">
        <v>0.5</v>
      </c>
      <c r="L105" s="31" t="n">
        <v>0.25</v>
      </c>
      <c r="M105" s="33" t="n">
        <v>0.125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43" t="s">
        <v>51</v>
      </c>
      <c r="B106" s="31" t="n">
        <v>8</v>
      </c>
      <c r="C106" s="31" t="n">
        <v>2</v>
      </c>
      <c r="D106" s="31" t="n">
        <v>1</v>
      </c>
      <c r="E106" s="31" t="n">
        <v>0.5</v>
      </c>
      <c r="F106" s="31" t="n">
        <v>0.25</v>
      </c>
      <c r="G106" s="31" t="n">
        <v>0.125</v>
      </c>
      <c r="H106" s="31" t="n">
        <v>8</v>
      </c>
      <c r="I106" s="31" t="n">
        <v>2</v>
      </c>
      <c r="J106" s="31" t="n">
        <v>1</v>
      </c>
      <c r="K106" s="31" t="n">
        <v>0.5</v>
      </c>
      <c r="L106" s="31" t="n">
        <v>0.25</v>
      </c>
      <c r="M106" s="31" t="n">
        <v>0.125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43" t="s">
        <v>52</v>
      </c>
      <c r="B107" s="31" t="n">
        <v>8</v>
      </c>
      <c r="C107" s="31" t="n">
        <v>2</v>
      </c>
      <c r="D107" s="31" t="n">
        <v>1</v>
      </c>
      <c r="E107" s="31" t="n">
        <v>0.5</v>
      </c>
      <c r="F107" s="31" t="n">
        <v>0.25</v>
      </c>
      <c r="G107" s="31" t="n">
        <v>0.125</v>
      </c>
      <c r="H107" s="31" t="n">
        <v>8</v>
      </c>
      <c r="I107" s="31" t="n">
        <v>2</v>
      </c>
      <c r="J107" s="31" t="n">
        <v>1</v>
      </c>
      <c r="K107" s="31" t="n">
        <v>0.5</v>
      </c>
      <c r="L107" s="31" t="n">
        <v>0.25</v>
      </c>
      <c r="M107" s="31" t="n">
        <v>0.125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43" t="s">
        <v>53</v>
      </c>
      <c r="B108" s="31" t="n">
        <v>8</v>
      </c>
      <c r="C108" s="31" t="n">
        <v>2</v>
      </c>
      <c r="D108" s="31" t="n">
        <v>1</v>
      </c>
      <c r="E108" s="31" t="n">
        <v>0.5</v>
      </c>
      <c r="F108" s="31" t="n">
        <v>0.25</v>
      </c>
      <c r="G108" s="31" t="n">
        <v>0.125</v>
      </c>
      <c r="H108" s="31" t="n">
        <v>8</v>
      </c>
      <c r="I108" s="31" t="n">
        <v>2</v>
      </c>
      <c r="J108" s="31" t="n">
        <v>1</v>
      </c>
      <c r="K108" s="31" t="n">
        <v>0.5</v>
      </c>
      <c r="L108" s="31" t="n">
        <v>0.25</v>
      </c>
      <c r="M108" s="31" t="n">
        <v>0.125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43" t="s">
        <v>54</v>
      </c>
      <c r="B109" s="31" t="n">
        <v>8</v>
      </c>
      <c r="C109" s="31" t="n">
        <v>2</v>
      </c>
      <c r="D109" s="31" t="n">
        <v>1</v>
      </c>
      <c r="E109" s="31" t="n">
        <v>0.5</v>
      </c>
      <c r="F109" s="31" t="n">
        <v>0.25</v>
      </c>
      <c r="G109" s="31" t="n">
        <v>0.125</v>
      </c>
      <c r="H109" s="31" t="n">
        <v>8</v>
      </c>
      <c r="I109" s="31" t="n">
        <v>2</v>
      </c>
      <c r="J109" s="31" t="n">
        <v>1</v>
      </c>
      <c r="K109" s="31" t="n">
        <v>0.5</v>
      </c>
      <c r="L109" s="31" t="n">
        <v>0.25</v>
      </c>
      <c r="M109" s="31" t="n">
        <v>0.125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43" t="s">
        <v>55</v>
      </c>
      <c r="B110" s="31" t="n">
        <v>8</v>
      </c>
      <c r="C110" s="31" t="n">
        <v>2</v>
      </c>
      <c r="D110" s="31" t="n">
        <v>1</v>
      </c>
      <c r="E110" s="31" t="n">
        <v>0.5</v>
      </c>
      <c r="F110" s="31" t="n">
        <v>0.25</v>
      </c>
      <c r="G110" s="31" t="n">
        <v>0.125</v>
      </c>
      <c r="H110" s="31" t="n">
        <v>8</v>
      </c>
      <c r="I110" s="31" t="n">
        <v>2</v>
      </c>
      <c r="J110" s="31" t="n">
        <v>1</v>
      </c>
      <c r="K110" s="31" t="n">
        <v>0.5</v>
      </c>
      <c r="L110" s="31" t="n">
        <v>0.25</v>
      </c>
      <c r="M110" s="31" t="n">
        <v>0.125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43" t="s">
        <v>56</v>
      </c>
      <c r="B111" s="31" t="n">
        <v>8</v>
      </c>
      <c r="C111" s="31" t="n">
        <v>2</v>
      </c>
      <c r="D111" s="31" t="n">
        <v>1</v>
      </c>
      <c r="E111" s="31" t="n">
        <v>0.5</v>
      </c>
      <c r="F111" s="31" t="n">
        <v>0.25</v>
      </c>
      <c r="G111" s="31" t="n">
        <v>0.125</v>
      </c>
      <c r="H111" s="31" t="n">
        <v>8</v>
      </c>
      <c r="I111" s="31" t="n">
        <v>2</v>
      </c>
      <c r="J111" s="31" t="n">
        <v>1</v>
      </c>
      <c r="K111" s="31" t="n">
        <v>0.5</v>
      </c>
      <c r="L111" s="31" t="n">
        <v>0.25</v>
      </c>
      <c r="M111" s="31" t="n">
        <v>0.125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31" t="s">
        <v>136</v>
      </c>
      <c r="B113" s="37"/>
      <c r="C113" s="37"/>
      <c r="D113" s="37"/>
      <c r="E113" s="37"/>
      <c r="F113" s="37"/>
      <c r="G113" s="37"/>
      <c r="H113" s="37"/>
      <c r="I113" s="38"/>
      <c r="J113" s="38"/>
      <c r="K113" s="38"/>
      <c r="L113" s="38"/>
      <c r="M113" s="3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31"/>
      <c r="B114" s="42" t="n">
        <v>1</v>
      </c>
      <c r="C114" s="42" t="n">
        <v>2</v>
      </c>
      <c r="D114" s="42" t="n">
        <v>3</v>
      </c>
      <c r="E114" s="42" t="n">
        <v>4</v>
      </c>
      <c r="F114" s="42" t="n">
        <v>5</v>
      </c>
      <c r="G114" s="42" t="n">
        <v>6</v>
      </c>
      <c r="H114" s="42" t="n">
        <v>7</v>
      </c>
      <c r="I114" s="42" t="n">
        <v>8</v>
      </c>
      <c r="J114" s="42" t="n">
        <v>9</v>
      </c>
      <c r="K114" s="42" t="n">
        <v>10</v>
      </c>
      <c r="L114" s="42" t="n">
        <v>11</v>
      </c>
      <c r="M114" s="42" t="n">
        <v>12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43" t="s">
        <v>48</v>
      </c>
      <c r="B115" s="31" t="n">
        <f aca="false">B104*400</f>
        <v>3200</v>
      </c>
      <c r="C115" s="31" t="n">
        <f aca="false">C104*400</f>
        <v>800</v>
      </c>
      <c r="D115" s="31" t="n">
        <f aca="false">D104*400</f>
        <v>400</v>
      </c>
      <c r="E115" s="31" t="n">
        <f aca="false">E104*400</f>
        <v>200</v>
      </c>
      <c r="F115" s="31" t="n">
        <f aca="false">F104*400</f>
        <v>100</v>
      </c>
      <c r="G115" s="31" t="n">
        <f aca="false">G104*400</f>
        <v>50</v>
      </c>
      <c r="H115" s="31" t="n">
        <f aca="false">H104*400</f>
        <v>3200</v>
      </c>
      <c r="I115" s="31" t="n">
        <f aca="false">I104*400</f>
        <v>800</v>
      </c>
      <c r="J115" s="31" t="n">
        <f aca="false">J104*400</f>
        <v>400</v>
      </c>
      <c r="K115" s="31" t="n">
        <f aca="false">K104*400</f>
        <v>200</v>
      </c>
      <c r="L115" s="31" t="n">
        <f aca="false">L104*400</f>
        <v>100</v>
      </c>
      <c r="M115" s="31" t="n">
        <f aca="false">M104*400</f>
        <v>50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43" t="s">
        <v>50</v>
      </c>
      <c r="B116" s="31" t="n">
        <f aca="false">B105*400</f>
        <v>3200</v>
      </c>
      <c r="C116" s="31" t="n">
        <f aca="false">C105*400</f>
        <v>800</v>
      </c>
      <c r="D116" s="31" t="n">
        <f aca="false">D105*400</f>
        <v>400</v>
      </c>
      <c r="E116" s="31" t="n">
        <f aca="false">E105*400</f>
        <v>200</v>
      </c>
      <c r="F116" s="31" t="n">
        <f aca="false">F105*400</f>
        <v>100</v>
      </c>
      <c r="G116" s="31" t="n">
        <f aca="false">G105*400</f>
        <v>50</v>
      </c>
      <c r="H116" s="31" t="n">
        <f aca="false">H105*400</f>
        <v>3200</v>
      </c>
      <c r="I116" s="31" t="n">
        <f aca="false">I105*400</f>
        <v>800</v>
      </c>
      <c r="J116" s="31" t="n">
        <f aca="false">J105*400</f>
        <v>400</v>
      </c>
      <c r="K116" s="31" t="n">
        <f aca="false">K105*400</f>
        <v>200</v>
      </c>
      <c r="L116" s="31" t="n">
        <f aca="false">L105*400</f>
        <v>100</v>
      </c>
      <c r="M116" s="31" t="n">
        <f aca="false">M105*400</f>
        <v>50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43" t="s">
        <v>51</v>
      </c>
      <c r="B117" s="31" t="n">
        <f aca="false">B106*400</f>
        <v>3200</v>
      </c>
      <c r="C117" s="31" t="n">
        <f aca="false">C106*400</f>
        <v>800</v>
      </c>
      <c r="D117" s="31" t="n">
        <f aca="false">D106*400</f>
        <v>400</v>
      </c>
      <c r="E117" s="31" t="n">
        <f aca="false">E106*400</f>
        <v>200</v>
      </c>
      <c r="F117" s="31" t="n">
        <f aca="false">F106*400</f>
        <v>100</v>
      </c>
      <c r="G117" s="31" t="n">
        <f aca="false">G106*400</f>
        <v>50</v>
      </c>
      <c r="H117" s="31" t="n">
        <f aca="false">H106*400</f>
        <v>3200</v>
      </c>
      <c r="I117" s="31" t="n">
        <f aca="false">I106*400</f>
        <v>800</v>
      </c>
      <c r="J117" s="31" t="n">
        <f aca="false">J106*400</f>
        <v>400</v>
      </c>
      <c r="K117" s="31" t="n">
        <f aca="false">K106*400</f>
        <v>200</v>
      </c>
      <c r="L117" s="31" t="n">
        <f aca="false">L106*400</f>
        <v>100</v>
      </c>
      <c r="M117" s="31" t="n">
        <f aca="false">M106*400</f>
        <v>50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43" t="s">
        <v>52</v>
      </c>
      <c r="B118" s="31" t="n">
        <f aca="false">B107*400</f>
        <v>3200</v>
      </c>
      <c r="C118" s="31" t="n">
        <f aca="false">C107*400</f>
        <v>800</v>
      </c>
      <c r="D118" s="31" t="n">
        <f aca="false">D107*400</f>
        <v>400</v>
      </c>
      <c r="E118" s="31" t="n">
        <f aca="false">E107*400</f>
        <v>200</v>
      </c>
      <c r="F118" s="31" t="n">
        <f aca="false">F107*400</f>
        <v>100</v>
      </c>
      <c r="G118" s="31" t="n">
        <f aca="false">G107*400</f>
        <v>50</v>
      </c>
      <c r="H118" s="31" t="n">
        <f aca="false">H107*400</f>
        <v>3200</v>
      </c>
      <c r="I118" s="31" t="n">
        <f aca="false">I107*400</f>
        <v>800</v>
      </c>
      <c r="J118" s="31" t="n">
        <f aca="false">J107*400</f>
        <v>400</v>
      </c>
      <c r="K118" s="31" t="n">
        <f aca="false">K107*400</f>
        <v>200</v>
      </c>
      <c r="L118" s="31" t="n">
        <f aca="false">L107*400</f>
        <v>100</v>
      </c>
      <c r="M118" s="31" t="n">
        <f aca="false">M107*400</f>
        <v>50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43" t="s">
        <v>53</v>
      </c>
      <c r="B119" s="31" t="n">
        <f aca="false">B108*400</f>
        <v>3200</v>
      </c>
      <c r="C119" s="31" t="n">
        <f aca="false">C108*400</f>
        <v>800</v>
      </c>
      <c r="D119" s="31" t="n">
        <f aca="false">D108*400</f>
        <v>400</v>
      </c>
      <c r="E119" s="31" t="n">
        <f aca="false">E108*400</f>
        <v>200</v>
      </c>
      <c r="F119" s="31" t="n">
        <f aca="false">F108*400</f>
        <v>100</v>
      </c>
      <c r="G119" s="31" t="n">
        <f aca="false">G108*400</f>
        <v>50</v>
      </c>
      <c r="H119" s="31" t="n">
        <f aca="false">H108*400</f>
        <v>3200</v>
      </c>
      <c r="I119" s="31" t="n">
        <f aca="false">I108*400</f>
        <v>800</v>
      </c>
      <c r="J119" s="31" t="n">
        <f aca="false">J108*400</f>
        <v>400</v>
      </c>
      <c r="K119" s="31" t="n">
        <f aca="false">K108*400</f>
        <v>200</v>
      </c>
      <c r="L119" s="31" t="n">
        <f aca="false">L108*400</f>
        <v>100</v>
      </c>
      <c r="M119" s="31" t="n">
        <f aca="false">M108*400</f>
        <v>50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43" t="s">
        <v>54</v>
      </c>
      <c r="B120" s="31" t="n">
        <f aca="false">B109*400</f>
        <v>3200</v>
      </c>
      <c r="C120" s="31" t="n">
        <f aca="false">C109*400</f>
        <v>800</v>
      </c>
      <c r="D120" s="31" t="n">
        <f aca="false">D109*400</f>
        <v>400</v>
      </c>
      <c r="E120" s="31" t="n">
        <f aca="false">E109*400</f>
        <v>200</v>
      </c>
      <c r="F120" s="31" t="n">
        <f aca="false">F109*400</f>
        <v>100</v>
      </c>
      <c r="G120" s="31" t="n">
        <f aca="false">G109*400</f>
        <v>50</v>
      </c>
      <c r="H120" s="31" t="n">
        <f aca="false">H109*400</f>
        <v>3200</v>
      </c>
      <c r="I120" s="31" t="n">
        <f aca="false">I109*400</f>
        <v>800</v>
      </c>
      <c r="J120" s="31" t="n">
        <f aca="false">J109*400</f>
        <v>400</v>
      </c>
      <c r="K120" s="31" t="n">
        <f aca="false">K109*400</f>
        <v>200</v>
      </c>
      <c r="L120" s="31" t="n">
        <f aca="false">L109*400</f>
        <v>100</v>
      </c>
      <c r="M120" s="31" t="n">
        <f aca="false">M109*400</f>
        <v>50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43" t="s">
        <v>55</v>
      </c>
      <c r="B121" s="33" t="s">
        <v>8</v>
      </c>
      <c r="C121" s="31" t="n">
        <f aca="false">C110*400</f>
        <v>800</v>
      </c>
      <c r="D121" s="31" t="n">
        <f aca="false">D110*400</f>
        <v>400</v>
      </c>
      <c r="E121" s="31" t="n">
        <f aca="false">E110*400</f>
        <v>200</v>
      </c>
      <c r="F121" s="31" t="n">
        <f aca="false">F110*400</f>
        <v>100</v>
      </c>
      <c r="G121" s="31" t="n">
        <f aca="false">G110*400</f>
        <v>50</v>
      </c>
      <c r="H121" s="31" t="n">
        <f aca="false">H110*400</f>
        <v>3200</v>
      </c>
      <c r="I121" s="31" t="n">
        <f aca="false">I110*400</f>
        <v>800</v>
      </c>
      <c r="J121" s="31" t="n">
        <f aca="false">J110*400</f>
        <v>400</v>
      </c>
      <c r="K121" s="31" t="n">
        <f aca="false">K110*400</f>
        <v>200</v>
      </c>
      <c r="L121" s="31" t="n">
        <f aca="false">L110*400</f>
        <v>100</v>
      </c>
      <c r="M121" s="31" t="n">
        <f aca="false">M110*400</f>
        <v>50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43" t="s">
        <v>56</v>
      </c>
      <c r="B122" s="33" t="s">
        <v>8</v>
      </c>
      <c r="C122" s="33" t="s">
        <v>8</v>
      </c>
      <c r="D122" s="33" t="s">
        <v>8</v>
      </c>
      <c r="E122" s="33" t="s">
        <v>8</v>
      </c>
      <c r="F122" s="33" t="s">
        <v>8</v>
      </c>
      <c r="G122" s="33" t="s">
        <v>8</v>
      </c>
      <c r="H122" s="33" t="s">
        <v>8</v>
      </c>
      <c r="I122" s="33" t="s">
        <v>8</v>
      </c>
      <c r="J122" s="33" t="s">
        <v>8</v>
      </c>
      <c r="K122" s="33" t="s">
        <v>8</v>
      </c>
      <c r="L122" s="33" t="s">
        <v>8</v>
      </c>
      <c r="M122" s="33" t="s">
        <v>8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65" t="s">
        <v>137</v>
      </c>
      <c r="B125" s="37"/>
      <c r="C125" s="37"/>
      <c r="D125" s="37"/>
      <c r="E125" s="37"/>
      <c r="F125" s="37"/>
      <c r="G125" s="37"/>
      <c r="H125" s="37"/>
      <c r="I125" s="38"/>
      <c r="J125" s="38"/>
      <c r="K125" s="38"/>
      <c r="L125" s="38"/>
      <c r="M125" s="3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31"/>
      <c r="B126" s="42" t="n">
        <v>1</v>
      </c>
      <c r="C126" s="42" t="n">
        <v>2</v>
      </c>
      <c r="D126" s="42" t="n">
        <v>3</v>
      </c>
      <c r="E126" s="42" t="n">
        <v>4</v>
      </c>
      <c r="F126" s="42" t="n">
        <v>5</v>
      </c>
      <c r="G126" s="42" t="n">
        <v>6</v>
      </c>
      <c r="H126" s="42" t="n">
        <v>7</v>
      </c>
      <c r="I126" s="42" t="n">
        <v>8</v>
      </c>
      <c r="J126" s="42" t="n">
        <v>9</v>
      </c>
      <c r="K126" s="42" t="n">
        <v>10</v>
      </c>
      <c r="L126" s="42" t="n">
        <v>11</v>
      </c>
      <c r="M126" s="42" t="n">
        <v>12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43" t="s">
        <v>48</v>
      </c>
      <c r="B127" s="31" t="n">
        <f aca="false">B104*4</f>
        <v>32</v>
      </c>
      <c r="C127" s="31" t="n">
        <f aca="false">C104*4</f>
        <v>8</v>
      </c>
      <c r="D127" s="31" t="n">
        <f aca="false">D104*4</f>
        <v>4</v>
      </c>
      <c r="E127" s="31" t="n">
        <f aca="false">E104*4</f>
        <v>2</v>
      </c>
      <c r="F127" s="31" t="n">
        <f aca="false">F104*4</f>
        <v>1</v>
      </c>
      <c r="G127" s="31" t="n">
        <f aca="false">G104*4</f>
        <v>0.5</v>
      </c>
      <c r="H127" s="31" t="n">
        <f aca="false">H104*4</f>
        <v>32</v>
      </c>
      <c r="I127" s="31" t="n">
        <f aca="false">I104*4</f>
        <v>8</v>
      </c>
      <c r="J127" s="31" t="n">
        <f aca="false">J104*4</f>
        <v>4</v>
      </c>
      <c r="K127" s="31" t="n">
        <f aca="false">K104*4</f>
        <v>2</v>
      </c>
      <c r="L127" s="31" t="n">
        <f aca="false">L104*4</f>
        <v>1</v>
      </c>
      <c r="M127" s="31" t="n">
        <f aca="false">M104*4</f>
        <v>0.5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43" t="s">
        <v>50</v>
      </c>
      <c r="B128" s="31" t="n">
        <f aca="false">B105*4</f>
        <v>32</v>
      </c>
      <c r="C128" s="31" t="n">
        <f aca="false">C105*4</f>
        <v>8</v>
      </c>
      <c r="D128" s="31" t="n">
        <f aca="false">D105*4</f>
        <v>4</v>
      </c>
      <c r="E128" s="31" t="n">
        <f aca="false">E105*4</f>
        <v>2</v>
      </c>
      <c r="F128" s="31" t="n">
        <f aca="false">F105*4</f>
        <v>1</v>
      </c>
      <c r="G128" s="31" t="n">
        <f aca="false">G105*4</f>
        <v>0.5</v>
      </c>
      <c r="H128" s="31" t="n">
        <f aca="false">H105*4</f>
        <v>32</v>
      </c>
      <c r="I128" s="31" t="n">
        <f aca="false">I105*4</f>
        <v>8</v>
      </c>
      <c r="J128" s="31" t="n">
        <f aca="false">J105*4</f>
        <v>4</v>
      </c>
      <c r="K128" s="31" t="n">
        <f aca="false">K105*4</f>
        <v>2</v>
      </c>
      <c r="L128" s="31" t="n">
        <f aca="false">L105*4</f>
        <v>1</v>
      </c>
      <c r="M128" s="31" t="n">
        <f aca="false">M105*4</f>
        <v>0.5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43" t="s">
        <v>51</v>
      </c>
      <c r="B129" s="31" t="n">
        <f aca="false">B106*4</f>
        <v>32</v>
      </c>
      <c r="C129" s="31" t="n">
        <f aca="false">C106*4</f>
        <v>8</v>
      </c>
      <c r="D129" s="31" t="n">
        <f aca="false">D106*4</f>
        <v>4</v>
      </c>
      <c r="E129" s="31" t="n">
        <f aca="false">E106*4</f>
        <v>2</v>
      </c>
      <c r="F129" s="31" t="n">
        <f aca="false">F106*4</f>
        <v>1</v>
      </c>
      <c r="G129" s="31" t="n">
        <f aca="false">G106*4</f>
        <v>0.5</v>
      </c>
      <c r="H129" s="31" t="n">
        <f aca="false">H106*4</f>
        <v>32</v>
      </c>
      <c r="I129" s="31" t="n">
        <f aca="false">I106*4</f>
        <v>8</v>
      </c>
      <c r="J129" s="31" t="n">
        <f aca="false">J106*4</f>
        <v>4</v>
      </c>
      <c r="K129" s="31" t="n">
        <f aca="false">K106*4</f>
        <v>2</v>
      </c>
      <c r="L129" s="31" t="n">
        <f aca="false">L106*4</f>
        <v>1</v>
      </c>
      <c r="M129" s="31" t="n">
        <f aca="false">M106*4</f>
        <v>0.5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43" t="s">
        <v>52</v>
      </c>
      <c r="B130" s="31" t="n">
        <f aca="false">B107*4</f>
        <v>32</v>
      </c>
      <c r="C130" s="31" t="n">
        <f aca="false">C107*4</f>
        <v>8</v>
      </c>
      <c r="D130" s="31" t="n">
        <f aca="false">D107*4</f>
        <v>4</v>
      </c>
      <c r="E130" s="31" t="n">
        <f aca="false">E107*4</f>
        <v>2</v>
      </c>
      <c r="F130" s="31" t="n">
        <f aca="false">F107*4</f>
        <v>1</v>
      </c>
      <c r="G130" s="31" t="n">
        <f aca="false">G107*4</f>
        <v>0.5</v>
      </c>
      <c r="H130" s="31" t="n">
        <f aca="false">H107*4</f>
        <v>32</v>
      </c>
      <c r="I130" s="31" t="n">
        <f aca="false">I107*4</f>
        <v>8</v>
      </c>
      <c r="J130" s="31" t="n">
        <f aca="false">J107*4</f>
        <v>4</v>
      </c>
      <c r="K130" s="31" t="n">
        <f aca="false">K107*4</f>
        <v>2</v>
      </c>
      <c r="L130" s="31" t="n">
        <f aca="false">L107*4</f>
        <v>1</v>
      </c>
      <c r="M130" s="31" t="n">
        <f aca="false">M107*4</f>
        <v>0.5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43" t="s">
        <v>53</v>
      </c>
      <c r="B131" s="31" t="n">
        <f aca="false">B108*4</f>
        <v>32</v>
      </c>
      <c r="C131" s="31" t="n">
        <f aca="false">C108*4</f>
        <v>8</v>
      </c>
      <c r="D131" s="31" t="n">
        <f aca="false">D108*4</f>
        <v>4</v>
      </c>
      <c r="E131" s="31" t="n">
        <f aca="false">E108*4</f>
        <v>2</v>
      </c>
      <c r="F131" s="31" t="n">
        <f aca="false">F108*4</f>
        <v>1</v>
      </c>
      <c r="G131" s="31" t="n">
        <f aca="false">G108*4</f>
        <v>0.5</v>
      </c>
      <c r="H131" s="31" t="n">
        <f aca="false">H108*4</f>
        <v>32</v>
      </c>
      <c r="I131" s="31" t="n">
        <f aca="false">I108*4</f>
        <v>8</v>
      </c>
      <c r="J131" s="31" t="n">
        <f aca="false">J108*4</f>
        <v>4</v>
      </c>
      <c r="K131" s="31" t="n">
        <f aca="false">K108*4</f>
        <v>2</v>
      </c>
      <c r="L131" s="31" t="n">
        <f aca="false">L108*4</f>
        <v>1</v>
      </c>
      <c r="M131" s="31" t="n">
        <f aca="false">M108*4</f>
        <v>0.5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43" t="s">
        <v>54</v>
      </c>
      <c r="B132" s="31" t="n">
        <f aca="false">B109*4</f>
        <v>32</v>
      </c>
      <c r="C132" s="31" t="n">
        <f aca="false">C109*4</f>
        <v>8</v>
      </c>
      <c r="D132" s="31" t="n">
        <f aca="false">D109*4</f>
        <v>4</v>
      </c>
      <c r="E132" s="31" t="n">
        <f aca="false">E109*4</f>
        <v>2</v>
      </c>
      <c r="F132" s="31" t="n">
        <f aca="false">F109*4</f>
        <v>1</v>
      </c>
      <c r="G132" s="31" t="n">
        <f aca="false">G109*4</f>
        <v>0.5</v>
      </c>
      <c r="H132" s="31" t="n">
        <f aca="false">H109*4</f>
        <v>32</v>
      </c>
      <c r="I132" s="31" t="n">
        <f aca="false">I109*4</f>
        <v>8</v>
      </c>
      <c r="J132" s="31" t="n">
        <f aca="false">J109*4</f>
        <v>4</v>
      </c>
      <c r="K132" s="31" t="n">
        <f aca="false">K109*4</f>
        <v>2</v>
      </c>
      <c r="L132" s="31" t="n">
        <f aca="false">L109*4</f>
        <v>1</v>
      </c>
      <c r="M132" s="31" t="n">
        <f aca="false">M109*4</f>
        <v>0.5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43" t="s">
        <v>55</v>
      </c>
      <c r="B133" s="33" t="s">
        <v>8</v>
      </c>
      <c r="C133" s="31" t="n">
        <f aca="false">C110*4</f>
        <v>8</v>
      </c>
      <c r="D133" s="31" t="n">
        <f aca="false">D110*4</f>
        <v>4</v>
      </c>
      <c r="E133" s="31" t="n">
        <f aca="false">E110*4</f>
        <v>2</v>
      </c>
      <c r="F133" s="31" t="n">
        <f aca="false">F110*4</f>
        <v>1</v>
      </c>
      <c r="G133" s="31" t="n">
        <f aca="false">G110*4</f>
        <v>0.5</v>
      </c>
      <c r="H133" s="33" t="s">
        <v>8</v>
      </c>
      <c r="I133" s="31" t="n">
        <f aca="false">I110*4</f>
        <v>8</v>
      </c>
      <c r="J133" s="31" t="n">
        <f aca="false">J110*4</f>
        <v>4</v>
      </c>
      <c r="K133" s="31" t="n">
        <f aca="false">K110*4</f>
        <v>2</v>
      </c>
      <c r="L133" s="31" t="n">
        <f aca="false">L110*4</f>
        <v>1</v>
      </c>
      <c r="M133" s="31" t="n">
        <f aca="false">M110*4</f>
        <v>0.5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43" t="s">
        <v>56</v>
      </c>
      <c r="B134" s="33" t="s">
        <v>8</v>
      </c>
      <c r="C134" s="33" t="s">
        <v>8</v>
      </c>
      <c r="D134" s="33" t="s">
        <v>8</v>
      </c>
      <c r="E134" s="33" t="s">
        <v>8</v>
      </c>
      <c r="F134" s="33" t="s">
        <v>8</v>
      </c>
      <c r="G134" s="33" t="s">
        <v>8</v>
      </c>
      <c r="H134" s="33" t="s">
        <v>8</v>
      </c>
      <c r="I134" s="33" t="s">
        <v>8</v>
      </c>
      <c r="J134" s="33" t="s">
        <v>8</v>
      </c>
      <c r="K134" s="33" t="s">
        <v>8</v>
      </c>
      <c r="L134" s="33" t="s">
        <v>8</v>
      </c>
      <c r="M134" s="33" t="s">
        <v>8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65" t="s">
        <v>138</v>
      </c>
      <c r="B136" s="37"/>
      <c r="C136" s="37"/>
      <c r="D136" s="37"/>
      <c r="E136" s="37"/>
      <c r="F136" s="37"/>
      <c r="G136" s="37"/>
      <c r="H136" s="37"/>
      <c r="I136" s="38"/>
      <c r="J136" s="38"/>
      <c r="K136" s="38"/>
      <c r="L136" s="38"/>
      <c r="M136" s="3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31"/>
      <c r="B137" s="42" t="n">
        <v>1</v>
      </c>
      <c r="C137" s="42" t="n">
        <v>2</v>
      </c>
      <c r="D137" s="42" t="n">
        <v>3</v>
      </c>
      <c r="E137" s="42" t="n">
        <v>4</v>
      </c>
      <c r="F137" s="42" t="n">
        <v>5</v>
      </c>
      <c r="G137" s="42" t="n">
        <v>6</v>
      </c>
      <c r="H137" s="42" t="n">
        <v>7</v>
      </c>
      <c r="I137" s="42" t="n">
        <v>8</v>
      </c>
      <c r="J137" s="42" t="n">
        <v>9</v>
      </c>
      <c r="K137" s="42" t="n">
        <v>10</v>
      </c>
      <c r="L137" s="42" t="n">
        <v>11</v>
      </c>
      <c r="M137" s="42" t="n">
        <v>12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43" t="s">
        <v>48</v>
      </c>
      <c r="B138" s="31" t="n">
        <f aca="false">B127*7</f>
        <v>224</v>
      </c>
      <c r="C138" s="31" t="n">
        <f aca="false">C127*7</f>
        <v>56</v>
      </c>
      <c r="D138" s="31" t="n">
        <f aca="false">D127*7</f>
        <v>28</v>
      </c>
      <c r="E138" s="31" t="n">
        <f aca="false">E127*7</f>
        <v>14</v>
      </c>
      <c r="F138" s="31" t="n">
        <f aca="false">F127*7</f>
        <v>7</v>
      </c>
      <c r="G138" s="31" t="n">
        <f aca="false">G127*7</f>
        <v>3.5</v>
      </c>
      <c r="H138" s="31" t="n">
        <f aca="false">H127*7</f>
        <v>224</v>
      </c>
      <c r="I138" s="31" t="n">
        <f aca="false">I127*7</f>
        <v>56</v>
      </c>
      <c r="J138" s="31" t="n">
        <f aca="false">J127*7</f>
        <v>28</v>
      </c>
      <c r="K138" s="31" t="n">
        <f aca="false">K127*7</f>
        <v>14</v>
      </c>
      <c r="L138" s="31" t="n">
        <f aca="false">L127*7</f>
        <v>7</v>
      </c>
      <c r="M138" s="31" t="n">
        <f aca="false">M127*7</f>
        <v>3.5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43" t="s">
        <v>50</v>
      </c>
      <c r="B139" s="31" t="n">
        <f aca="false">B128*7</f>
        <v>224</v>
      </c>
      <c r="C139" s="31" t="n">
        <f aca="false">C128*7</f>
        <v>56</v>
      </c>
      <c r="D139" s="31" t="n">
        <f aca="false">D128*7</f>
        <v>28</v>
      </c>
      <c r="E139" s="31" t="n">
        <f aca="false">E128*7</f>
        <v>14</v>
      </c>
      <c r="F139" s="31" t="n">
        <f aca="false">F128*7</f>
        <v>7</v>
      </c>
      <c r="G139" s="31" t="n">
        <f aca="false">G128*7</f>
        <v>3.5</v>
      </c>
      <c r="H139" s="31" t="n">
        <f aca="false">H128*7</f>
        <v>224</v>
      </c>
      <c r="I139" s="31" t="n">
        <f aca="false">I128*7</f>
        <v>56</v>
      </c>
      <c r="J139" s="31" t="n">
        <f aca="false">J128*7</f>
        <v>28</v>
      </c>
      <c r="K139" s="31" t="n">
        <f aca="false">K128*7</f>
        <v>14</v>
      </c>
      <c r="L139" s="31" t="n">
        <f aca="false">L128*7</f>
        <v>7</v>
      </c>
      <c r="M139" s="31" t="n">
        <f aca="false">M128*7</f>
        <v>3.5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43" t="s">
        <v>51</v>
      </c>
      <c r="B140" s="31" t="n">
        <f aca="false">B129*7</f>
        <v>224</v>
      </c>
      <c r="C140" s="31" t="n">
        <f aca="false">C129*7</f>
        <v>56</v>
      </c>
      <c r="D140" s="31" t="n">
        <f aca="false">D129*7</f>
        <v>28</v>
      </c>
      <c r="E140" s="31" t="n">
        <f aca="false">E129*7</f>
        <v>14</v>
      </c>
      <c r="F140" s="31" t="n">
        <f aca="false">F129*7</f>
        <v>7</v>
      </c>
      <c r="G140" s="31" t="n">
        <f aca="false">G129*7</f>
        <v>3.5</v>
      </c>
      <c r="H140" s="31" t="n">
        <f aca="false">H129*7</f>
        <v>224</v>
      </c>
      <c r="I140" s="31" t="n">
        <f aca="false">I129*7</f>
        <v>56</v>
      </c>
      <c r="J140" s="31" t="n">
        <f aca="false">J129*7</f>
        <v>28</v>
      </c>
      <c r="K140" s="31" t="n">
        <f aca="false">K129*7</f>
        <v>14</v>
      </c>
      <c r="L140" s="31" t="n">
        <f aca="false">L129*7</f>
        <v>7</v>
      </c>
      <c r="M140" s="31" t="n">
        <f aca="false">M129*7</f>
        <v>3.5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43" t="s">
        <v>52</v>
      </c>
      <c r="B141" s="31" t="n">
        <f aca="false">B130*7</f>
        <v>224</v>
      </c>
      <c r="C141" s="31" t="n">
        <f aca="false">C130*7</f>
        <v>56</v>
      </c>
      <c r="D141" s="31" t="n">
        <f aca="false">D130*7</f>
        <v>28</v>
      </c>
      <c r="E141" s="31" t="n">
        <f aca="false">E130*7</f>
        <v>14</v>
      </c>
      <c r="F141" s="31" t="n">
        <f aca="false">F130*7</f>
        <v>7</v>
      </c>
      <c r="G141" s="31" t="n">
        <f aca="false">G130*7</f>
        <v>3.5</v>
      </c>
      <c r="H141" s="31" t="n">
        <f aca="false">H130*7</f>
        <v>224</v>
      </c>
      <c r="I141" s="31" t="n">
        <f aca="false">I130*7</f>
        <v>56</v>
      </c>
      <c r="J141" s="31" t="n">
        <f aca="false">J130*7</f>
        <v>28</v>
      </c>
      <c r="K141" s="31" t="n">
        <f aca="false">K130*7</f>
        <v>14</v>
      </c>
      <c r="L141" s="31" t="n">
        <f aca="false">L130*7</f>
        <v>7</v>
      </c>
      <c r="M141" s="31" t="n">
        <f aca="false">M130*7</f>
        <v>3.5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43" t="s">
        <v>53</v>
      </c>
      <c r="B142" s="31" t="n">
        <f aca="false">B131*7</f>
        <v>224</v>
      </c>
      <c r="C142" s="31" t="n">
        <f aca="false">C131*7</f>
        <v>56</v>
      </c>
      <c r="D142" s="31" t="n">
        <f aca="false">D131*7</f>
        <v>28</v>
      </c>
      <c r="E142" s="31" t="n">
        <f aca="false">E131*7</f>
        <v>14</v>
      </c>
      <c r="F142" s="31" t="n">
        <f aca="false">F131*7</f>
        <v>7</v>
      </c>
      <c r="G142" s="31" t="n">
        <f aca="false">G131*7</f>
        <v>3.5</v>
      </c>
      <c r="H142" s="31" t="n">
        <f aca="false">H131*7</f>
        <v>224</v>
      </c>
      <c r="I142" s="31" t="n">
        <f aca="false">I131*7</f>
        <v>56</v>
      </c>
      <c r="J142" s="31" t="n">
        <f aca="false">J131*7</f>
        <v>28</v>
      </c>
      <c r="K142" s="31" t="n">
        <f aca="false">K131*7</f>
        <v>14</v>
      </c>
      <c r="L142" s="31" t="n">
        <f aca="false">L131*7</f>
        <v>7</v>
      </c>
      <c r="M142" s="31" t="n">
        <f aca="false">M131*7</f>
        <v>3.5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43" t="s">
        <v>54</v>
      </c>
      <c r="B143" s="31" t="n">
        <f aca="false">B132*7</f>
        <v>224</v>
      </c>
      <c r="C143" s="31" t="n">
        <f aca="false">C132*7</f>
        <v>56</v>
      </c>
      <c r="D143" s="31" t="n">
        <f aca="false">D132*7</f>
        <v>28</v>
      </c>
      <c r="E143" s="31" t="n">
        <f aca="false">E132*7</f>
        <v>14</v>
      </c>
      <c r="F143" s="31" t="n">
        <f aca="false">F132*7</f>
        <v>7</v>
      </c>
      <c r="G143" s="31" t="n">
        <f aca="false">G132*7</f>
        <v>3.5</v>
      </c>
      <c r="H143" s="31" t="n">
        <f aca="false">H132*7</f>
        <v>224</v>
      </c>
      <c r="I143" s="31" t="n">
        <f aca="false">I132*7</f>
        <v>56</v>
      </c>
      <c r="J143" s="31" t="n">
        <f aca="false">J132*7</f>
        <v>28</v>
      </c>
      <c r="K143" s="31" t="n">
        <f aca="false">K132*7</f>
        <v>14</v>
      </c>
      <c r="L143" s="31" t="n">
        <f aca="false">L132*7</f>
        <v>7</v>
      </c>
      <c r="M143" s="31" t="n">
        <f aca="false">M132*7</f>
        <v>3.5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43" t="s">
        <v>55</v>
      </c>
      <c r="B144" s="33" t="s">
        <v>8</v>
      </c>
      <c r="C144" s="31" t="n">
        <f aca="false">C133*7</f>
        <v>56</v>
      </c>
      <c r="D144" s="31" t="n">
        <f aca="false">D133*7</f>
        <v>28</v>
      </c>
      <c r="E144" s="31" t="n">
        <f aca="false">E133*7</f>
        <v>14</v>
      </c>
      <c r="F144" s="31" t="n">
        <f aca="false">F133*7</f>
        <v>7</v>
      </c>
      <c r="G144" s="31" t="n">
        <f aca="false">G133*7</f>
        <v>3.5</v>
      </c>
      <c r="H144" s="33" t="s">
        <v>8</v>
      </c>
      <c r="I144" s="31" t="n">
        <f aca="false">I133*7</f>
        <v>56</v>
      </c>
      <c r="J144" s="31" t="n">
        <f aca="false">J133*7</f>
        <v>28</v>
      </c>
      <c r="K144" s="31" t="n">
        <f aca="false">K133*7</f>
        <v>14</v>
      </c>
      <c r="L144" s="31" t="n">
        <f aca="false">L133*7</f>
        <v>7</v>
      </c>
      <c r="M144" s="31" t="n">
        <f aca="false">M133*7</f>
        <v>3.5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43" t="s">
        <v>56</v>
      </c>
      <c r="B145" s="33" t="s">
        <v>8</v>
      </c>
      <c r="C145" s="33" t="s">
        <v>8</v>
      </c>
      <c r="D145" s="33" t="s">
        <v>8</v>
      </c>
      <c r="E145" s="33" t="s">
        <v>8</v>
      </c>
      <c r="F145" s="33" t="s">
        <v>8</v>
      </c>
      <c r="G145" s="33" t="s">
        <v>8</v>
      </c>
      <c r="H145" s="33" t="s">
        <v>8</v>
      </c>
      <c r="I145" s="33" t="s">
        <v>8</v>
      </c>
      <c r="J145" s="33" t="s">
        <v>8</v>
      </c>
      <c r="K145" s="33" t="s">
        <v>8</v>
      </c>
      <c r="L145" s="33" t="s">
        <v>8</v>
      </c>
      <c r="M145" s="33" t="s">
        <v>8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</sheetData>
  <mergeCells count="4">
    <mergeCell ref="C49:D49"/>
    <mergeCell ref="K57:P57"/>
    <mergeCell ref="I58:I62"/>
    <mergeCell ref="B70:F7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75"/>
      <c r="B1" s="22"/>
      <c r="C1" s="22"/>
      <c r="D1" s="76"/>
      <c r="E1" s="76"/>
      <c r="F1" s="10"/>
      <c r="G1" s="77"/>
      <c r="H1" s="77"/>
      <c r="I1" s="77"/>
      <c r="J1" s="78"/>
      <c r="K1" s="78"/>
      <c r="L1" s="10"/>
      <c r="M1" s="10"/>
      <c r="N1" s="2"/>
    </row>
    <row r="2" customFormat="false" ht="15.75" hidden="false" customHeight="false" outlineLevel="0" collapsed="false">
      <c r="A2" s="79" t="n">
        <v>9</v>
      </c>
      <c r="B2" s="79" t="n">
        <v>10</v>
      </c>
      <c r="C2" s="22"/>
      <c r="D2" s="29" t="s">
        <v>36</v>
      </c>
      <c r="E2" s="14" t="s">
        <v>139</v>
      </c>
      <c r="F2" s="10"/>
      <c r="G2" s="77"/>
      <c r="H2" s="29" t="s">
        <v>36</v>
      </c>
      <c r="I2" s="13" t="s">
        <v>37</v>
      </c>
      <c r="J2" s="78"/>
      <c r="K2" s="78"/>
      <c r="L2" s="10"/>
      <c r="M2" s="10"/>
      <c r="N2" s="2"/>
    </row>
    <row r="3" customFormat="false" ht="15.75" hidden="false" customHeight="false" outlineLevel="0" collapsed="false">
      <c r="A3" s="79" t="n">
        <v>11</v>
      </c>
      <c r="B3" s="79" t="n">
        <v>12</v>
      </c>
      <c r="C3" s="22"/>
      <c r="D3" s="13" t="s">
        <v>38</v>
      </c>
      <c r="E3" s="13" t="s">
        <v>16</v>
      </c>
      <c r="F3" s="10"/>
      <c r="G3" s="77"/>
      <c r="H3" s="13" t="s">
        <v>38</v>
      </c>
      <c r="I3" s="13" t="s">
        <v>16</v>
      </c>
      <c r="K3" s="78"/>
      <c r="L3" s="10"/>
      <c r="M3" s="10"/>
      <c r="N3" s="2"/>
    </row>
    <row r="4" customFormat="false" ht="15.75" hidden="false" customHeight="false" outlineLevel="0" collapsed="false">
      <c r="A4" s="3" t="s">
        <v>11</v>
      </c>
      <c r="B4" s="10"/>
      <c r="C4" s="10"/>
      <c r="E4" s="10"/>
      <c r="F4" s="10"/>
      <c r="G4" s="77"/>
      <c r="H4" s="77"/>
      <c r="I4" s="77"/>
      <c r="J4" s="78"/>
      <c r="K4" s="77"/>
      <c r="L4" s="10"/>
      <c r="M4" s="10"/>
      <c r="N4" s="2"/>
    </row>
    <row r="5" customFormat="false" ht="15.75" hidden="false" customHeight="false" outlineLevel="0" collapsed="false">
      <c r="A5" s="3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2"/>
    </row>
    <row r="6" customFormat="false" ht="15.75" hidden="false" customHeight="false" outlineLevel="0" collapsed="false">
      <c r="A6" s="80" t="str">
        <f aca="false">D2</f>
        <v>1976 (plate already made from V17)</v>
      </c>
      <c r="B6" s="81" t="n">
        <v>1</v>
      </c>
      <c r="C6" s="81" t="n">
        <v>2</v>
      </c>
      <c r="D6" s="81" t="n">
        <v>3</v>
      </c>
      <c r="E6" s="81" t="n">
        <v>4</v>
      </c>
      <c r="F6" s="81" t="n">
        <v>5</v>
      </c>
      <c r="G6" s="81" t="n">
        <v>6</v>
      </c>
      <c r="H6" s="81" t="n">
        <v>7</v>
      </c>
      <c r="I6" s="81" t="n">
        <v>8</v>
      </c>
      <c r="J6" s="81" t="n">
        <v>9</v>
      </c>
      <c r="K6" s="81" t="n">
        <v>10</v>
      </c>
      <c r="L6" s="81" t="n">
        <v>11</v>
      </c>
      <c r="M6" s="81" t="n">
        <v>12</v>
      </c>
      <c r="N6" s="31"/>
    </row>
    <row r="7" customFormat="false" ht="15.75" hidden="false" customHeight="false" outlineLevel="0" collapsed="false">
      <c r="A7" s="81" t="s">
        <v>48</v>
      </c>
      <c r="B7" s="82" t="s">
        <v>140</v>
      </c>
      <c r="C7" s="83" t="s">
        <v>141</v>
      </c>
      <c r="D7" s="83" t="s">
        <v>142</v>
      </c>
      <c r="E7" s="83" t="s">
        <v>143</v>
      </c>
      <c r="F7" s="83" t="s">
        <v>144</v>
      </c>
      <c r="G7" s="83" t="s">
        <v>145</v>
      </c>
      <c r="H7" s="83" t="s">
        <v>146</v>
      </c>
      <c r="I7" s="83" t="s">
        <v>147</v>
      </c>
      <c r="J7" s="83" t="s">
        <v>148</v>
      </c>
      <c r="K7" s="83" t="s">
        <v>149</v>
      </c>
      <c r="L7" s="83" t="s">
        <v>150</v>
      </c>
      <c r="M7" s="83" t="s">
        <v>151</v>
      </c>
      <c r="N7" s="81" t="s">
        <v>48</v>
      </c>
    </row>
    <row r="8" customFormat="false" ht="15.75" hidden="false" customHeight="false" outlineLevel="0" collapsed="false">
      <c r="A8" s="81" t="s">
        <v>50</v>
      </c>
      <c r="B8" s="83" t="s">
        <v>152</v>
      </c>
      <c r="C8" s="83" t="s">
        <v>153</v>
      </c>
      <c r="D8" s="83" t="s">
        <v>154</v>
      </c>
      <c r="E8" s="83" t="s">
        <v>155</v>
      </c>
      <c r="F8" s="83" t="s">
        <v>156</v>
      </c>
      <c r="G8" s="83" t="s">
        <v>157</v>
      </c>
      <c r="H8" s="83" t="s">
        <v>158</v>
      </c>
      <c r="I8" s="83" t="s">
        <v>159</v>
      </c>
      <c r="J8" s="83" t="s">
        <v>160</v>
      </c>
      <c r="K8" s="83" t="s">
        <v>161</v>
      </c>
      <c r="L8" s="83" t="s">
        <v>162</v>
      </c>
      <c r="M8" s="83" t="s">
        <v>163</v>
      </c>
      <c r="N8" s="81" t="s">
        <v>50</v>
      </c>
    </row>
    <row r="9" customFormat="false" ht="15.75" hidden="false" customHeight="false" outlineLevel="0" collapsed="false">
      <c r="A9" s="81" t="s">
        <v>51</v>
      </c>
      <c r="B9" s="83" t="s">
        <v>164</v>
      </c>
      <c r="C9" s="83" t="s">
        <v>165</v>
      </c>
      <c r="D9" s="83" t="s">
        <v>166</v>
      </c>
      <c r="E9" s="83" t="s">
        <v>167</v>
      </c>
      <c r="F9" s="83" t="s">
        <v>168</v>
      </c>
      <c r="G9" s="83" t="s">
        <v>169</v>
      </c>
      <c r="H9" s="83" t="s">
        <v>170</v>
      </c>
      <c r="I9" s="83" t="s">
        <v>171</v>
      </c>
      <c r="J9" s="83" t="s">
        <v>172</v>
      </c>
      <c r="K9" s="83" t="s">
        <v>173</v>
      </c>
      <c r="L9" s="37" t="s">
        <v>60</v>
      </c>
      <c r="M9" s="83" t="s">
        <v>174</v>
      </c>
      <c r="N9" s="81" t="s">
        <v>51</v>
      </c>
    </row>
    <row r="10" customFormat="false" ht="15.75" hidden="false" customHeight="false" outlineLevel="0" collapsed="false">
      <c r="A10" s="81" t="s">
        <v>52</v>
      </c>
      <c r="B10" s="83" t="s">
        <v>175</v>
      </c>
      <c r="C10" s="83" t="s">
        <v>176</v>
      </c>
      <c r="D10" s="83" t="s">
        <v>177</v>
      </c>
      <c r="E10" s="83" t="s">
        <v>178</v>
      </c>
      <c r="F10" s="83" t="s">
        <v>179</v>
      </c>
      <c r="G10" s="83" t="s">
        <v>180</v>
      </c>
      <c r="H10" s="83" t="s">
        <v>181</v>
      </c>
      <c r="I10" s="83" t="s">
        <v>182</v>
      </c>
      <c r="J10" s="83" t="s">
        <v>183</v>
      </c>
      <c r="K10" s="83" t="s">
        <v>184</v>
      </c>
      <c r="L10" s="83" t="s">
        <v>185</v>
      </c>
      <c r="M10" s="83" t="s">
        <v>186</v>
      </c>
      <c r="N10" s="81" t="s">
        <v>52</v>
      </c>
    </row>
    <row r="11" customFormat="false" ht="15.75" hidden="false" customHeight="false" outlineLevel="0" collapsed="false">
      <c r="A11" s="81" t="s">
        <v>53</v>
      </c>
      <c r="B11" s="83" t="s">
        <v>187</v>
      </c>
      <c r="C11" s="83" t="s">
        <v>188</v>
      </c>
      <c r="D11" s="83" t="s">
        <v>189</v>
      </c>
      <c r="E11" s="83" t="s">
        <v>190</v>
      </c>
      <c r="F11" s="83" t="s">
        <v>191</v>
      </c>
      <c r="G11" s="83" t="s">
        <v>192</v>
      </c>
      <c r="H11" s="83" t="s">
        <v>193</v>
      </c>
      <c r="I11" s="83" t="s">
        <v>194</v>
      </c>
      <c r="J11" s="83" t="s">
        <v>195</v>
      </c>
      <c r="K11" s="83" t="s">
        <v>196</v>
      </c>
      <c r="L11" s="83" t="s">
        <v>197</v>
      </c>
      <c r="M11" s="83" t="s">
        <v>198</v>
      </c>
      <c r="N11" s="81" t="s">
        <v>53</v>
      </c>
    </row>
    <row r="12" customFormat="false" ht="15.75" hidden="false" customHeight="false" outlineLevel="0" collapsed="false">
      <c r="A12" s="81" t="s">
        <v>54</v>
      </c>
      <c r="B12" s="83" t="s">
        <v>199</v>
      </c>
      <c r="C12" s="83" t="s">
        <v>200</v>
      </c>
      <c r="D12" s="83" t="s">
        <v>201</v>
      </c>
      <c r="E12" s="83" t="s">
        <v>202</v>
      </c>
      <c r="F12" s="83" t="s">
        <v>203</v>
      </c>
      <c r="G12" s="83" t="s">
        <v>204</v>
      </c>
      <c r="H12" s="83" t="s">
        <v>205</v>
      </c>
      <c r="I12" s="83" t="s">
        <v>206</v>
      </c>
      <c r="J12" s="37" t="s">
        <v>61</v>
      </c>
      <c r="K12" s="83" t="s">
        <v>207</v>
      </c>
      <c r="L12" s="83" t="s">
        <v>208</v>
      </c>
      <c r="M12" s="83" t="s">
        <v>209</v>
      </c>
      <c r="N12" s="81" t="s">
        <v>54</v>
      </c>
    </row>
    <row r="13" customFormat="false" ht="15.75" hidden="false" customHeight="false" outlineLevel="0" collapsed="false">
      <c r="A13" s="81" t="s">
        <v>55</v>
      </c>
      <c r="B13" s="83" t="s">
        <v>210</v>
      </c>
      <c r="C13" s="83" t="s">
        <v>211</v>
      </c>
      <c r="D13" s="83" t="s">
        <v>212</v>
      </c>
      <c r="E13" s="83" t="s">
        <v>213</v>
      </c>
      <c r="F13" s="83" t="s">
        <v>214</v>
      </c>
      <c r="G13" s="83" t="s">
        <v>215</v>
      </c>
      <c r="H13" s="83" t="s">
        <v>216</v>
      </c>
      <c r="I13" s="83" t="s">
        <v>217</v>
      </c>
      <c r="J13" s="37" t="s">
        <v>61</v>
      </c>
      <c r="K13" s="83" t="s">
        <v>218</v>
      </c>
      <c r="L13" s="83" t="s">
        <v>219</v>
      </c>
      <c r="M13" s="37" t="s">
        <v>60</v>
      </c>
      <c r="N13" s="81" t="s">
        <v>55</v>
      </c>
    </row>
    <row r="14" customFormat="false" ht="15.75" hidden="false" customHeight="false" outlineLevel="0" collapsed="false">
      <c r="A14" s="81" t="s">
        <v>56</v>
      </c>
      <c r="B14" s="83" t="s">
        <v>220</v>
      </c>
      <c r="C14" s="83" t="s">
        <v>221</v>
      </c>
      <c r="D14" s="83" t="s">
        <v>222</v>
      </c>
      <c r="E14" s="83" t="s">
        <v>223</v>
      </c>
      <c r="F14" s="83" t="s">
        <v>224</v>
      </c>
      <c r="G14" s="83" t="s">
        <v>225</v>
      </c>
      <c r="H14" s="83" t="s">
        <v>226</v>
      </c>
      <c r="I14" s="37" t="s">
        <v>60</v>
      </c>
      <c r="J14" s="83" t="s">
        <v>227</v>
      </c>
      <c r="K14" s="83" t="s">
        <v>228</v>
      </c>
      <c r="L14" s="83" t="s">
        <v>229</v>
      </c>
      <c r="M14" s="84" t="s">
        <v>61</v>
      </c>
      <c r="N14" s="81" t="s">
        <v>56</v>
      </c>
    </row>
    <row r="15" customFormat="false" ht="15.75" hidden="false" customHeight="false" outlineLevel="0" collapsed="false">
      <c r="A15" s="31"/>
      <c r="B15" s="81" t="n">
        <v>1</v>
      </c>
      <c r="C15" s="81" t="n">
        <v>2</v>
      </c>
      <c r="D15" s="81" t="n">
        <v>3</v>
      </c>
      <c r="E15" s="81" t="n">
        <v>4</v>
      </c>
      <c r="F15" s="81" t="n">
        <v>5</v>
      </c>
      <c r="G15" s="81" t="n">
        <v>6</v>
      </c>
      <c r="H15" s="81" t="n">
        <v>7</v>
      </c>
      <c r="I15" s="81" t="n">
        <v>8</v>
      </c>
      <c r="J15" s="81" t="n">
        <v>9</v>
      </c>
      <c r="K15" s="81" t="n">
        <v>10</v>
      </c>
      <c r="L15" s="81" t="n">
        <v>11</v>
      </c>
      <c r="M15" s="81" t="n">
        <v>12</v>
      </c>
      <c r="N15" s="2"/>
    </row>
    <row r="17" customFormat="false" ht="15.75" hidden="false" customHeight="false" outlineLevel="0" collapsed="false">
      <c r="A17" s="85" t="str">
        <f aca="false">E2</f>
        <v>1:1 Contrived EUAv1</v>
      </c>
      <c r="B17" s="81" t="n">
        <v>1</v>
      </c>
      <c r="C17" s="81" t="n">
        <v>2</v>
      </c>
      <c r="D17" s="81" t="n">
        <v>3</v>
      </c>
      <c r="E17" s="81" t="n">
        <v>4</v>
      </c>
      <c r="F17" s="81" t="n">
        <v>5</v>
      </c>
      <c r="G17" s="81" t="n">
        <v>6</v>
      </c>
      <c r="H17" s="81" t="n">
        <v>7</v>
      </c>
      <c r="I17" s="81" t="n">
        <v>8</v>
      </c>
      <c r="J17" s="81" t="n">
        <v>9</v>
      </c>
      <c r="K17" s="81" t="n">
        <v>10</v>
      </c>
      <c r="L17" s="81" t="n">
        <v>11</v>
      </c>
      <c r="M17" s="81" t="n">
        <v>12</v>
      </c>
      <c r="N17" s="31"/>
    </row>
    <row r="18" customFormat="false" ht="15.75" hidden="false" customHeight="false" outlineLevel="0" collapsed="false">
      <c r="A18" s="81" t="s">
        <v>48</v>
      </c>
      <c r="B18" s="40" t="n">
        <v>8000000</v>
      </c>
      <c r="C18" s="40" t="n">
        <v>2000000</v>
      </c>
      <c r="D18" s="40" t="n">
        <v>1000000</v>
      </c>
      <c r="E18" s="40" t="n">
        <v>500000</v>
      </c>
      <c r="F18" s="40" t="n">
        <v>250000</v>
      </c>
      <c r="G18" s="40" t="n">
        <v>125000</v>
      </c>
      <c r="H18" s="40" t="n">
        <v>62500</v>
      </c>
      <c r="I18" s="41" t="n">
        <v>2000000</v>
      </c>
      <c r="J18" s="41" t="n">
        <v>1000000</v>
      </c>
      <c r="K18" s="41" t="n">
        <v>500000</v>
      </c>
      <c r="L18" s="41" t="n">
        <v>250000</v>
      </c>
      <c r="M18" s="41" t="n">
        <v>125000</v>
      </c>
      <c r="N18" s="81" t="s">
        <v>48</v>
      </c>
    </row>
    <row r="19" customFormat="false" ht="15.75" hidden="false" customHeight="false" outlineLevel="0" collapsed="false">
      <c r="A19" s="81" t="s">
        <v>50</v>
      </c>
      <c r="B19" s="40" t="n">
        <f aca="false">B30*1000</f>
        <v>8000000</v>
      </c>
      <c r="C19" s="40" t="n">
        <f aca="false">C30*1000</f>
        <v>2000000</v>
      </c>
      <c r="D19" s="40" t="n">
        <f aca="false">D30*1000</f>
        <v>1000000</v>
      </c>
      <c r="E19" s="40" t="n">
        <f aca="false">E30*1000</f>
        <v>500000</v>
      </c>
      <c r="F19" s="40" t="n">
        <f aca="false">F30*1000</f>
        <v>250000</v>
      </c>
      <c r="G19" s="40" t="n">
        <f aca="false">F19/2</f>
        <v>125000</v>
      </c>
      <c r="H19" s="40" t="n">
        <f aca="false">G19/2</f>
        <v>62500</v>
      </c>
      <c r="I19" s="41" t="n">
        <f aca="false">I30*1000</f>
        <v>2000000</v>
      </c>
      <c r="J19" s="41" t="n">
        <f aca="false">J30*1000</f>
        <v>1000000</v>
      </c>
      <c r="K19" s="41" t="n">
        <f aca="false">K30*1000</f>
        <v>500000</v>
      </c>
      <c r="L19" s="41" t="n">
        <f aca="false">L30*1000</f>
        <v>250000</v>
      </c>
      <c r="M19" s="41" t="n">
        <f aca="false">M30*1000</f>
        <v>125000</v>
      </c>
      <c r="N19" s="81" t="s">
        <v>50</v>
      </c>
    </row>
    <row r="20" customFormat="false" ht="15.75" hidden="false" customHeight="false" outlineLevel="0" collapsed="false">
      <c r="A20" s="81" t="s">
        <v>51</v>
      </c>
      <c r="B20" s="40" t="n">
        <f aca="false">B31*1000</f>
        <v>8000000</v>
      </c>
      <c r="C20" s="40" t="n">
        <f aca="false">C31*1000</f>
        <v>2000000</v>
      </c>
      <c r="D20" s="40" t="n">
        <f aca="false">D31*1000</f>
        <v>1000000</v>
      </c>
      <c r="E20" s="40" t="n">
        <f aca="false">E31*1000</f>
        <v>500000</v>
      </c>
      <c r="F20" s="40" t="n">
        <f aca="false">F31*1000</f>
        <v>250000</v>
      </c>
      <c r="G20" s="40" t="n">
        <f aca="false">F20/2</f>
        <v>125000</v>
      </c>
      <c r="H20" s="40" t="n">
        <f aca="false">G20/2</f>
        <v>62500</v>
      </c>
      <c r="I20" s="41" t="n">
        <f aca="false">I31*1000</f>
        <v>2000000</v>
      </c>
      <c r="J20" s="41" t="n">
        <f aca="false">J31*1000</f>
        <v>1000000</v>
      </c>
      <c r="K20" s="41" t="n">
        <f aca="false">K31*1000</f>
        <v>500000</v>
      </c>
      <c r="L20" s="41" t="n">
        <f aca="false">L31*1000</f>
        <v>250000</v>
      </c>
      <c r="M20" s="41" t="n">
        <f aca="false">M31*1000</f>
        <v>125000</v>
      </c>
      <c r="N20" s="81" t="s">
        <v>51</v>
      </c>
    </row>
    <row r="21" customFormat="false" ht="15.75" hidden="false" customHeight="false" outlineLevel="0" collapsed="false">
      <c r="A21" s="81" t="s">
        <v>52</v>
      </c>
      <c r="B21" s="40" t="n">
        <f aca="false">B32*1000</f>
        <v>8000000</v>
      </c>
      <c r="C21" s="40" t="n">
        <f aca="false">C32*1000</f>
        <v>2000000</v>
      </c>
      <c r="D21" s="40" t="n">
        <f aca="false">D32*1000</f>
        <v>1000000</v>
      </c>
      <c r="E21" s="40" t="n">
        <f aca="false">E32*1000</f>
        <v>500000</v>
      </c>
      <c r="F21" s="40" t="n">
        <f aca="false">F32*1000</f>
        <v>250000</v>
      </c>
      <c r="G21" s="40" t="n">
        <f aca="false">F21/2</f>
        <v>125000</v>
      </c>
      <c r="H21" s="40" t="n">
        <f aca="false">G21/2</f>
        <v>62500</v>
      </c>
      <c r="I21" s="41" t="n">
        <f aca="false">I32*1000</f>
        <v>2000000</v>
      </c>
      <c r="J21" s="41" t="n">
        <f aca="false">J32*1000</f>
        <v>1000000</v>
      </c>
      <c r="K21" s="41" t="n">
        <f aca="false">K32*1000</f>
        <v>500000</v>
      </c>
      <c r="L21" s="41" t="n">
        <f aca="false">L32*1000</f>
        <v>250000</v>
      </c>
      <c r="M21" s="41" t="n">
        <f aca="false">M32*1000</f>
        <v>125000</v>
      </c>
      <c r="N21" s="81" t="s">
        <v>52</v>
      </c>
    </row>
    <row r="22" customFormat="false" ht="15.75" hidden="false" customHeight="false" outlineLevel="0" collapsed="false">
      <c r="A22" s="81" t="s">
        <v>53</v>
      </c>
      <c r="B22" s="40" t="n">
        <f aca="false">B33*1000</f>
        <v>8000000</v>
      </c>
      <c r="C22" s="40" t="n">
        <f aca="false">C33*1000</f>
        <v>2000000</v>
      </c>
      <c r="D22" s="40" t="n">
        <f aca="false">D33*1000</f>
        <v>1000000</v>
      </c>
      <c r="E22" s="40" t="n">
        <f aca="false">E33*1000</f>
        <v>500000</v>
      </c>
      <c r="F22" s="40" t="n">
        <f aca="false">F33*1000</f>
        <v>250000</v>
      </c>
      <c r="G22" s="40" t="n">
        <f aca="false">F22/2</f>
        <v>125000</v>
      </c>
      <c r="H22" s="40" t="n">
        <f aca="false">G22/2</f>
        <v>62500</v>
      </c>
      <c r="I22" s="41" t="n">
        <f aca="false">I33*1000</f>
        <v>2000000</v>
      </c>
      <c r="J22" s="41" t="n">
        <f aca="false">J33*1000</f>
        <v>1000000</v>
      </c>
      <c r="K22" s="41" t="n">
        <f aca="false">K33*1000</f>
        <v>500000</v>
      </c>
      <c r="L22" s="41" t="n">
        <f aca="false">L33*1000</f>
        <v>250000</v>
      </c>
      <c r="M22" s="41" t="n">
        <f aca="false">M33*1000</f>
        <v>125000</v>
      </c>
      <c r="N22" s="81" t="s">
        <v>53</v>
      </c>
    </row>
    <row r="23" customFormat="false" ht="15.75" hidden="false" customHeight="false" outlineLevel="0" collapsed="false">
      <c r="A23" s="81" t="s">
        <v>54</v>
      </c>
      <c r="B23" s="40" t="n">
        <f aca="false">B34*1000</f>
        <v>8000000</v>
      </c>
      <c r="C23" s="40" t="n">
        <f aca="false">C34*1000</f>
        <v>2000000</v>
      </c>
      <c r="D23" s="40" t="n">
        <f aca="false">D34*1000</f>
        <v>1000000</v>
      </c>
      <c r="E23" s="40" t="n">
        <f aca="false">E34*1000</f>
        <v>500000</v>
      </c>
      <c r="F23" s="40" t="n">
        <f aca="false">F34*1000</f>
        <v>250000</v>
      </c>
      <c r="G23" s="40" t="n">
        <f aca="false">F23/2</f>
        <v>125000</v>
      </c>
      <c r="H23" s="40" t="n">
        <f aca="false">G23/2</f>
        <v>62500</v>
      </c>
      <c r="I23" s="41" t="n">
        <f aca="false">I34*1000</f>
        <v>2000000</v>
      </c>
      <c r="J23" s="41" t="n">
        <f aca="false">J34*1000</f>
        <v>1000000</v>
      </c>
      <c r="K23" s="41" t="n">
        <f aca="false">K34*1000</f>
        <v>500000</v>
      </c>
      <c r="L23" s="41" t="n">
        <f aca="false">L34*1000</f>
        <v>250000</v>
      </c>
      <c r="M23" s="41" t="n">
        <f aca="false">M34*1000</f>
        <v>125000</v>
      </c>
      <c r="N23" s="81" t="s">
        <v>54</v>
      </c>
    </row>
    <row r="24" customFormat="false" ht="15.75" hidden="false" customHeight="false" outlineLevel="0" collapsed="false">
      <c r="A24" s="81" t="s">
        <v>55</v>
      </c>
      <c r="B24" s="40" t="n">
        <f aca="false">B35*1000</f>
        <v>8000000</v>
      </c>
      <c r="C24" s="40" t="n">
        <f aca="false">C35*1000</f>
        <v>2000000</v>
      </c>
      <c r="D24" s="40" t="n">
        <f aca="false">D35*1000</f>
        <v>1000000</v>
      </c>
      <c r="E24" s="40" t="n">
        <f aca="false">E35*1000</f>
        <v>500000</v>
      </c>
      <c r="F24" s="40" t="n">
        <f aca="false">F35*1000</f>
        <v>250000</v>
      </c>
      <c r="G24" s="40" t="n">
        <f aca="false">F24/2</f>
        <v>125000</v>
      </c>
      <c r="H24" s="40" t="n">
        <f aca="false">G24/2</f>
        <v>62500</v>
      </c>
      <c r="I24" s="41" t="n">
        <f aca="false">I35*1000</f>
        <v>2000000</v>
      </c>
      <c r="J24" s="41" t="n">
        <f aca="false">J35*1000</f>
        <v>1000000</v>
      </c>
      <c r="K24" s="41" t="n">
        <f aca="false">K35*1000</f>
        <v>500000</v>
      </c>
      <c r="L24" s="41" t="n">
        <f aca="false">L35*1000</f>
        <v>250000</v>
      </c>
      <c r="M24" s="41" t="n">
        <f aca="false">M35*1000</f>
        <v>125000</v>
      </c>
      <c r="N24" s="81" t="s">
        <v>55</v>
      </c>
    </row>
    <row r="25" customFormat="false" ht="15.75" hidden="false" customHeight="false" outlineLevel="0" collapsed="false">
      <c r="A25" s="81" t="s">
        <v>56</v>
      </c>
      <c r="B25" s="40" t="n">
        <v>8000000</v>
      </c>
      <c r="C25" s="40" t="n">
        <f aca="false">C36*1000</f>
        <v>2000000</v>
      </c>
      <c r="D25" s="40" t="n">
        <f aca="false">D36*1000</f>
        <v>1000000</v>
      </c>
      <c r="E25" s="40" t="n">
        <f aca="false">E36*1000</f>
        <v>500000</v>
      </c>
      <c r="F25" s="40" t="n">
        <f aca="false">F36*1000</f>
        <v>250000</v>
      </c>
      <c r="G25" s="40" t="n">
        <f aca="false">F25/2</f>
        <v>125000</v>
      </c>
      <c r="H25" s="40" t="n">
        <f aca="false">G25/2</f>
        <v>62500</v>
      </c>
      <c r="I25" s="41" t="n">
        <f aca="false">I36*1000</f>
        <v>2000000</v>
      </c>
      <c r="J25" s="41" t="n">
        <f aca="false">J36*1000</f>
        <v>1000000</v>
      </c>
      <c r="K25" s="41" t="n">
        <f aca="false">K36*1000</f>
        <v>500000</v>
      </c>
      <c r="L25" s="41" t="n">
        <f aca="false">L36*1000</f>
        <v>250000</v>
      </c>
      <c r="M25" s="35" t="s">
        <v>57</v>
      </c>
      <c r="N25" s="81" t="s">
        <v>56</v>
      </c>
    </row>
    <row r="26" customFormat="false" ht="15.75" hidden="false" customHeight="false" outlineLevel="0" collapsed="false">
      <c r="A26" s="31"/>
      <c r="B26" s="81" t="n">
        <v>1</v>
      </c>
      <c r="C26" s="81" t="n">
        <v>2</v>
      </c>
      <c r="D26" s="81" t="n">
        <v>3</v>
      </c>
      <c r="E26" s="81" t="n">
        <v>4</v>
      </c>
      <c r="F26" s="81" t="n">
        <v>5</v>
      </c>
      <c r="G26" s="81" t="n">
        <v>6</v>
      </c>
      <c r="H26" s="81" t="n">
        <v>7</v>
      </c>
      <c r="I26" s="81" t="n">
        <v>8</v>
      </c>
      <c r="J26" s="81" t="n">
        <v>9</v>
      </c>
      <c r="K26" s="81" t="n">
        <v>10</v>
      </c>
      <c r="L26" s="81" t="n">
        <v>11</v>
      </c>
      <c r="M26" s="81" t="n">
        <v>12</v>
      </c>
      <c r="N26" s="2"/>
    </row>
    <row r="28" customFormat="false" ht="15.75" hidden="false" customHeight="false" outlineLevel="0" collapsed="false">
      <c r="A28" s="86" t="s">
        <v>129</v>
      </c>
    </row>
    <row r="29" customFormat="false" ht="15.75" hidden="false" customHeight="false" outlineLevel="0" collapsed="false">
      <c r="A29" s="20" t="str">
        <f aca="false">D3</f>
        <v>newContrived</v>
      </c>
      <c r="B29" s="81" t="n">
        <v>1</v>
      </c>
      <c r="C29" s="81" t="n">
        <v>2</v>
      </c>
      <c r="D29" s="81" t="n">
        <v>3</v>
      </c>
      <c r="E29" s="81" t="n">
        <v>4</v>
      </c>
      <c r="F29" s="81" t="n">
        <v>5</v>
      </c>
      <c r="G29" s="81" t="n">
        <v>6</v>
      </c>
      <c r="H29" s="81" t="n">
        <v>7</v>
      </c>
      <c r="I29" s="81" t="n">
        <v>8</v>
      </c>
      <c r="J29" s="81" t="n">
        <v>9</v>
      </c>
      <c r="K29" s="81" t="n">
        <v>10</v>
      </c>
      <c r="L29" s="81" t="n">
        <v>11</v>
      </c>
      <c r="M29" s="81" t="n">
        <v>12</v>
      </c>
      <c r="N29" s="31"/>
    </row>
    <row r="30" customFormat="false" ht="15.75" hidden="false" customHeight="false" outlineLevel="0" collapsed="false">
      <c r="A30" s="81" t="s">
        <v>48</v>
      </c>
      <c r="B30" s="41" t="n">
        <v>8000</v>
      </c>
      <c r="C30" s="41" t="n">
        <v>2000</v>
      </c>
      <c r="D30" s="41" t="n">
        <f aca="false">C30/2</f>
        <v>1000</v>
      </c>
      <c r="E30" s="41" t="n">
        <f aca="false">D30/2</f>
        <v>500</v>
      </c>
      <c r="F30" s="41" t="n">
        <f aca="false">E30/2</f>
        <v>250</v>
      </c>
      <c r="G30" s="41" t="n">
        <f aca="false">F30/2</f>
        <v>125</v>
      </c>
      <c r="H30" s="41" t="n">
        <v>8000</v>
      </c>
      <c r="I30" s="41" t="n">
        <v>2000</v>
      </c>
      <c r="J30" s="41" t="n">
        <f aca="false">I30/2</f>
        <v>1000</v>
      </c>
      <c r="K30" s="41" t="n">
        <f aca="false">J30/2</f>
        <v>500</v>
      </c>
      <c r="L30" s="41" t="n">
        <f aca="false">K30/2</f>
        <v>250</v>
      </c>
      <c r="M30" s="41" t="n">
        <f aca="false">L30/2</f>
        <v>125</v>
      </c>
      <c r="N30" s="81" t="s">
        <v>48</v>
      </c>
    </row>
    <row r="31" customFormat="false" ht="15.75" hidden="false" customHeight="false" outlineLevel="0" collapsed="false">
      <c r="A31" s="81" t="s">
        <v>50</v>
      </c>
      <c r="B31" s="41" t="n">
        <v>8000</v>
      </c>
      <c r="C31" s="41" t="n">
        <v>2000</v>
      </c>
      <c r="D31" s="41" t="n">
        <f aca="false">C31/2</f>
        <v>1000</v>
      </c>
      <c r="E31" s="41" t="n">
        <f aca="false">D31/2</f>
        <v>500</v>
      </c>
      <c r="F31" s="41" t="n">
        <f aca="false">E31/2</f>
        <v>250</v>
      </c>
      <c r="G31" s="41" t="n">
        <f aca="false">F31/2</f>
        <v>125</v>
      </c>
      <c r="H31" s="41" t="n">
        <v>8000</v>
      </c>
      <c r="I31" s="41" t="n">
        <v>2000</v>
      </c>
      <c r="J31" s="41" t="n">
        <f aca="false">I31/2</f>
        <v>1000</v>
      </c>
      <c r="K31" s="41" t="n">
        <f aca="false">J31/2</f>
        <v>500</v>
      </c>
      <c r="L31" s="41" t="n">
        <f aca="false">K31/2</f>
        <v>250</v>
      </c>
      <c r="M31" s="41" t="n">
        <f aca="false">L31/2</f>
        <v>125</v>
      </c>
      <c r="N31" s="81" t="s">
        <v>50</v>
      </c>
    </row>
    <row r="32" customFormat="false" ht="15.75" hidden="false" customHeight="false" outlineLevel="0" collapsed="false">
      <c r="A32" s="81" t="s">
        <v>51</v>
      </c>
      <c r="B32" s="41" t="n">
        <v>8000</v>
      </c>
      <c r="C32" s="41" t="n">
        <v>2000</v>
      </c>
      <c r="D32" s="41" t="n">
        <f aca="false">C32/2</f>
        <v>1000</v>
      </c>
      <c r="E32" s="41" t="n">
        <f aca="false">D32/2</f>
        <v>500</v>
      </c>
      <c r="F32" s="41" t="n">
        <f aca="false">E32/2</f>
        <v>250</v>
      </c>
      <c r="G32" s="41" t="n">
        <f aca="false">F32/2</f>
        <v>125</v>
      </c>
      <c r="H32" s="41" t="n">
        <v>8000</v>
      </c>
      <c r="I32" s="41" t="n">
        <v>2000</v>
      </c>
      <c r="J32" s="41" t="n">
        <f aca="false">I32/2</f>
        <v>1000</v>
      </c>
      <c r="K32" s="41" t="n">
        <f aca="false">J32/2</f>
        <v>500</v>
      </c>
      <c r="L32" s="41" t="n">
        <f aca="false">K32/2</f>
        <v>250</v>
      </c>
      <c r="M32" s="41" t="n">
        <f aca="false">L32/2</f>
        <v>125</v>
      </c>
      <c r="N32" s="81" t="s">
        <v>51</v>
      </c>
    </row>
    <row r="33" customFormat="false" ht="15.75" hidden="false" customHeight="false" outlineLevel="0" collapsed="false">
      <c r="A33" s="81" t="s">
        <v>52</v>
      </c>
      <c r="B33" s="41" t="n">
        <v>8000</v>
      </c>
      <c r="C33" s="41" t="n">
        <v>2000</v>
      </c>
      <c r="D33" s="41" t="n">
        <f aca="false">C33/2</f>
        <v>1000</v>
      </c>
      <c r="E33" s="41" t="n">
        <f aca="false">D33/2</f>
        <v>500</v>
      </c>
      <c r="F33" s="41" t="n">
        <f aca="false">E33/2</f>
        <v>250</v>
      </c>
      <c r="G33" s="41" t="n">
        <f aca="false">F33/2</f>
        <v>125</v>
      </c>
      <c r="H33" s="41" t="n">
        <v>8000</v>
      </c>
      <c r="I33" s="41" t="n">
        <v>2000</v>
      </c>
      <c r="J33" s="41" t="n">
        <f aca="false">I33/2</f>
        <v>1000</v>
      </c>
      <c r="K33" s="41" t="n">
        <f aca="false">J33/2</f>
        <v>500</v>
      </c>
      <c r="L33" s="41" t="n">
        <f aca="false">K33/2</f>
        <v>250</v>
      </c>
      <c r="M33" s="41" t="n">
        <f aca="false">L33/2</f>
        <v>125</v>
      </c>
      <c r="N33" s="81" t="s">
        <v>52</v>
      </c>
    </row>
    <row r="34" customFormat="false" ht="15.75" hidden="false" customHeight="false" outlineLevel="0" collapsed="false">
      <c r="A34" s="81" t="s">
        <v>53</v>
      </c>
      <c r="B34" s="41" t="n">
        <v>8000</v>
      </c>
      <c r="C34" s="41" t="n">
        <v>2000</v>
      </c>
      <c r="D34" s="41" t="n">
        <f aca="false">C34/2</f>
        <v>1000</v>
      </c>
      <c r="E34" s="41" t="n">
        <f aca="false">D34/2</f>
        <v>500</v>
      </c>
      <c r="F34" s="41" t="n">
        <f aca="false">E34/2</f>
        <v>250</v>
      </c>
      <c r="G34" s="41" t="n">
        <f aca="false">F34/2</f>
        <v>125</v>
      </c>
      <c r="H34" s="41" t="n">
        <v>8000</v>
      </c>
      <c r="I34" s="41" t="n">
        <v>2000</v>
      </c>
      <c r="J34" s="41" t="n">
        <f aca="false">I34/2</f>
        <v>1000</v>
      </c>
      <c r="K34" s="41" t="n">
        <f aca="false">J34/2</f>
        <v>500</v>
      </c>
      <c r="L34" s="41" t="n">
        <f aca="false">K34/2</f>
        <v>250</v>
      </c>
      <c r="M34" s="41" t="n">
        <f aca="false">L34/2</f>
        <v>125</v>
      </c>
      <c r="N34" s="81" t="s">
        <v>53</v>
      </c>
    </row>
    <row r="35" customFormat="false" ht="15.75" hidden="false" customHeight="false" outlineLevel="0" collapsed="false">
      <c r="A35" s="81" t="s">
        <v>54</v>
      </c>
      <c r="B35" s="41" t="n">
        <v>8000</v>
      </c>
      <c r="C35" s="41" t="n">
        <v>2000</v>
      </c>
      <c r="D35" s="41" t="n">
        <f aca="false">C35/2</f>
        <v>1000</v>
      </c>
      <c r="E35" s="41" t="n">
        <f aca="false">D35/2</f>
        <v>500</v>
      </c>
      <c r="F35" s="41" t="n">
        <f aca="false">E35/2</f>
        <v>250</v>
      </c>
      <c r="G35" s="41" t="n">
        <f aca="false">F35/2</f>
        <v>125</v>
      </c>
      <c r="H35" s="41" t="n">
        <v>8000</v>
      </c>
      <c r="I35" s="41" t="n">
        <v>2000</v>
      </c>
      <c r="J35" s="41" t="n">
        <f aca="false">I35/2</f>
        <v>1000</v>
      </c>
      <c r="K35" s="41" t="n">
        <f aca="false">J35/2</f>
        <v>500</v>
      </c>
      <c r="L35" s="41" t="n">
        <f aca="false">K35/2</f>
        <v>250</v>
      </c>
      <c r="M35" s="41" t="n">
        <f aca="false">L35/2</f>
        <v>125</v>
      </c>
      <c r="N35" s="81" t="s">
        <v>54</v>
      </c>
    </row>
    <row r="36" customFormat="false" ht="15.75" hidden="false" customHeight="false" outlineLevel="0" collapsed="false">
      <c r="A36" s="81" t="s">
        <v>55</v>
      </c>
      <c r="B36" s="33" t="s">
        <v>8</v>
      </c>
      <c r="C36" s="41" t="n">
        <v>2000</v>
      </c>
      <c r="D36" s="41" t="n">
        <f aca="false">C36/2</f>
        <v>1000</v>
      </c>
      <c r="E36" s="41" t="n">
        <f aca="false">D36/2</f>
        <v>500</v>
      </c>
      <c r="F36" s="41" t="n">
        <f aca="false">E36/2</f>
        <v>250</v>
      </c>
      <c r="G36" s="41" t="n">
        <f aca="false">F36/2</f>
        <v>125</v>
      </c>
      <c r="H36" s="33" t="s">
        <v>8</v>
      </c>
      <c r="I36" s="41" t="n">
        <v>2000</v>
      </c>
      <c r="J36" s="41" t="n">
        <f aca="false">I36/2</f>
        <v>1000</v>
      </c>
      <c r="K36" s="41" t="n">
        <f aca="false">J36/2</f>
        <v>500</v>
      </c>
      <c r="L36" s="41" t="n">
        <f aca="false">K36/2</f>
        <v>250</v>
      </c>
      <c r="M36" s="41" t="n">
        <f aca="false">L36/2</f>
        <v>125</v>
      </c>
      <c r="N36" s="81" t="s">
        <v>55</v>
      </c>
    </row>
    <row r="37" customFormat="false" ht="15.75" hidden="false" customHeight="false" outlineLevel="0" collapsed="false">
      <c r="A37" s="81" t="s">
        <v>56</v>
      </c>
      <c r="B37" s="33" t="s">
        <v>8</v>
      </c>
      <c r="C37" s="33" t="s">
        <v>8</v>
      </c>
      <c r="D37" s="33" t="s">
        <v>8</v>
      </c>
      <c r="E37" s="33" t="s">
        <v>8</v>
      </c>
      <c r="F37" s="33" t="s">
        <v>8</v>
      </c>
      <c r="G37" s="33" t="s">
        <v>8</v>
      </c>
      <c r="H37" s="33" t="s">
        <v>8</v>
      </c>
      <c r="I37" s="33" t="s">
        <v>8</v>
      </c>
      <c r="J37" s="33" t="s">
        <v>8</v>
      </c>
      <c r="K37" s="33" t="s">
        <v>8</v>
      </c>
      <c r="L37" s="33" t="s">
        <v>8</v>
      </c>
      <c r="M37" s="33" t="s">
        <v>8</v>
      </c>
      <c r="N37" s="81" t="s">
        <v>56</v>
      </c>
    </row>
    <row r="38" customFormat="false" ht="15.75" hidden="false" customHeight="false" outlineLevel="0" collapsed="false">
      <c r="A38" s="31"/>
      <c r="B38" s="81" t="n">
        <v>1</v>
      </c>
      <c r="C38" s="81" t="n">
        <v>2</v>
      </c>
      <c r="D38" s="81" t="n">
        <v>3</v>
      </c>
      <c r="E38" s="81" t="n">
        <v>4</v>
      </c>
      <c r="F38" s="81" t="n">
        <v>5</v>
      </c>
      <c r="G38" s="81" t="n">
        <v>6</v>
      </c>
      <c r="H38" s="81" t="n">
        <v>7</v>
      </c>
      <c r="I38" s="81" t="n">
        <v>8</v>
      </c>
      <c r="J38" s="81" t="n">
        <v>9</v>
      </c>
      <c r="K38" s="81" t="n">
        <v>10</v>
      </c>
      <c r="L38" s="81" t="n">
        <v>11</v>
      </c>
      <c r="M38" s="81" t="n">
        <v>12</v>
      </c>
      <c r="N38" s="2"/>
    </row>
    <row r="39" customFormat="false" ht="15.75" hidden="false" customHeight="false" outlineLevel="0" collapsed="false">
      <c r="A39" s="2"/>
      <c r="B39" s="31"/>
      <c r="C39" s="31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</row>
    <row r="41" customFormat="false" ht="15.75" hidden="false" customHeight="false" outlineLevel="0" collapsed="false">
      <c r="A41" s="87" t="str">
        <f aca="false">E3</f>
        <v>1804</v>
      </c>
      <c r="B41" s="81" t="n">
        <v>1</v>
      </c>
      <c r="C41" s="81" t="n">
        <v>2</v>
      </c>
      <c r="D41" s="81" t="n">
        <v>3</v>
      </c>
      <c r="E41" s="81" t="n">
        <v>4</v>
      </c>
      <c r="F41" s="81" t="n">
        <v>5</v>
      </c>
      <c r="G41" s="81" t="n">
        <v>6</v>
      </c>
      <c r="H41" s="81" t="n">
        <v>7</v>
      </c>
      <c r="I41" s="81" t="n">
        <v>8</v>
      </c>
      <c r="J41" s="81" t="n">
        <v>9</v>
      </c>
      <c r="K41" s="81" t="n">
        <v>10</v>
      </c>
      <c r="L41" s="81" t="n">
        <v>11</v>
      </c>
      <c r="M41" s="81" t="n">
        <v>12</v>
      </c>
      <c r="N41" s="31"/>
    </row>
    <row r="42" customFormat="false" ht="15.75" hidden="false" customHeight="false" outlineLevel="0" collapsed="false">
      <c r="A42" s="81" t="s">
        <v>48</v>
      </c>
      <c r="B42" s="88" t="s">
        <v>140</v>
      </c>
      <c r="C42" s="89" t="s">
        <v>230</v>
      </c>
      <c r="D42" s="89" t="s">
        <v>231</v>
      </c>
      <c r="E42" s="89" t="s">
        <v>232</v>
      </c>
      <c r="F42" s="89" t="s">
        <v>233</v>
      </c>
      <c r="G42" s="89" t="s">
        <v>234</v>
      </c>
      <c r="H42" s="89" t="s">
        <v>235</v>
      </c>
      <c r="I42" s="89" t="s">
        <v>236</v>
      </c>
      <c r="J42" s="89" t="s">
        <v>237</v>
      </c>
      <c r="K42" s="89" t="s">
        <v>238</v>
      </c>
      <c r="L42" s="89" t="s">
        <v>239</v>
      </c>
      <c r="M42" s="89" t="s">
        <v>240</v>
      </c>
      <c r="N42" s="81" t="s">
        <v>48</v>
      </c>
    </row>
    <row r="43" customFormat="false" ht="15.75" hidden="false" customHeight="false" outlineLevel="0" collapsed="false">
      <c r="A43" s="81" t="s">
        <v>50</v>
      </c>
      <c r="B43" s="89" t="s">
        <v>241</v>
      </c>
      <c r="C43" s="89" t="s">
        <v>242</v>
      </c>
      <c r="D43" s="89" t="s">
        <v>243</v>
      </c>
      <c r="E43" s="89" t="s">
        <v>244</v>
      </c>
      <c r="F43" s="89" t="s">
        <v>245</v>
      </c>
      <c r="G43" s="89" t="s">
        <v>246</v>
      </c>
      <c r="H43" s="89" t="s">
        <v>247</v>
      </c>
      <c r="I43" s="89" t="s">
        <v>248</v>
      </c>
      <c r="J43" s="89" t="s">
        <v>249</v>
      </c>
      <c r="K43" s="89" t="s">
        <v>250</v>
      </c>
      <c r="L43" s="89" t="s">
        <v>251</v>
      </c>
      <c r="M43" s="89" t="s">
        <v>252</v>
      </c>
      <c r="N43" s="81" t="s">
        <v>50</v>
      </c>
    </row>
    <row r="44" customFormat="false" ht="15.75" hidden="false" customHeight="false" outlineLevel="0" collapsed="false">
      <c r="A44" s="81" t="s">
        <v>51</v>
      </c>
      <c r="B44" s="89" t="s">
        <v>253</v>
      </c>
      <c r="C44" s="89" t="s">
        <v>254</v>
      </c>
      <c r="D44" s="89" t="s">
        <v>255</v>
      </c>
      <c r="E44" s="89" t="s">
        <v>256</v>
      </c>
      <c r="F44" s="89" t="s">
        <v>257</v>
      </c>
      <c r="G44" s="89" t="s">
        <v>258</v>
      </c>
      <c r="H44" s="89" t="s">
        <v>259</v>
      </c>
      <c r="I44" s="89" t="s">
        <v>260</v>
      </c>
      <c r="J44" s="89" t="s">
        <v>261</v>
      </c>
      <c r="K44" s="89" t="s">
        <v>262</v>
      </c>
      <c r="L44" s="89" t="s">
        <v>263</v>
      </c>
      <c r="M44" s="89" t="s">
        <v>264</v>
      </c>
      <c r="N44" s="81" t="s">
        <v>51</v>
      </c>
    </row>
    <row r="45" customFormat="false" ht="15.75" hidden="false" customHeight="false" outlineLevel="0" collapsed="false">
      <c r="A45" s="81" t="s">
        <v>52</v>
      </c>
      <c r="B45" s="89" t="s">
        <v>265</v>
      </c>
      <c r="C45" s="89" t="s">
        <v>266</v>
      </c>
      <c r="D45" s="89" t="s">
        <v>267</v>
      </c>
      <c r="E45" s="89" t="s">
        <v>268</v>
      </c>
      <c r="F45" s="89" t="s">
        <v>269</v>
      </c>
      <c r="G45" s="89" t="s">
        <v>270</v>
      </c>
      <c r="H45" s="89" t="s">
        <v>271</v>
      </c>
      <c r="I45" s="89" t="s">
        <v>272</v>
      </c>
      <c r="J45" s="89" t="s">
        <v>273</v>
      </c>
      <c r="K45" s="89" t="s">
        <v>274</v>
      </c>
      <c r="L45" s="89" t="s">
        <v>275</v>
      </c>
      <c r="M45" s="89" t="s">
        <v>276</v>
      </c>
      <c r="N45" s="81" t="s">
        <v>52</v>
      </c>
    </row>
    <row r="46" customFormat="false" ht="15.75" hidden="false" customHeight="false" outlineLevel="0" collapsed="false">
      <c r="A46" s="81" t="s">
        <v>53</v>
      </c>
      <c r="B46" s="89" t="s">
        <v>277</v>
      </c>
      <c r="C46" s="89" t="s">
        <v>278</v>
      </c>
      <c r="D46" s="89" t="s">
        <v>279</v>
      </c>
      <c r="E46" s="89" t="s">
        <v>280</v>
      </c>
      <c r="F46" s="89" t="s">
        <v>281</v>
      </c>
      <c r="G46" s="89" t="s">
        <v>282</v>
      </c>
      <c r="H46" s="89" t="s">
        <v>283</v>
      </c>
      <c r="I46" s="89" t="s">
        <v>284</v>
      </c>
      <c r="J46" s="89" t="s">
        <v>285</v>
      </c>
      <c r="K46" s="89" t="s">
        <v>286</v>
      </c>
      <c r="L46" s="89" t="s">
        <v>287</v>
      </c>
      <c r="M46" s="89" t="s">
        <v>288</v>
      </c>
      <c r="N46" s="81" t="s">
        <v>53</v>
      </c>
    </row>
    <row r="47" customFormat="false" ht="15.75" hidden="false" customHeight="false" outlineLevel="0" collapsed="false">
      <c r="A47" s="81" t="s">
        <v>54</v>
      </c>
      <c r="B47" s="89" t="s">
        <v>289</v>
      </c>
      <c r="C47" s="89" t="s">
        <v>290</v>
      </c>
      <c r="D47" s="89" t="s">
        <v>291</v>
      </c>
      <c r="E47" s="89" t="s">
        <v>292</v>
      </c>
      <c r="F47" s="89" t="s">
        <v>293</v>
      </c>
      <c r="G47" s="89" t="s">
        <v>294</v>
      </c>
      <c r="H47" s="89" t="s">
        <v>295</v>
      </c>
      <c r="I47" s="89" t="s">
        <v>296</v>
      </c>
      <c r="J47" s="89" t="s">
        <v>297</v>
      </c>
      <c r="K47" s="89" t="s">
        <v>298</v>
      </c>
      <c r="L47" s="89" t="s">
        <v>299</v>
      </c>
      <c r="M47" s="89" t="s">
        <v>300</v>
      </c>
      <c r="N47" s="81" t="s">
        <v>54</v>
      </c>
    </row>
    <row r="48" customFormat="false" ht="15.75" hidden="false" customHeight="false" outlineLevel="0" collapsed="false">
      <c r="A48" s="81" t="s">
        <v>55</v>
      </c>
      <c r="B48" s="89" t="s">
        <v>301</v>
      </c>
      <c r="C48" s="89" t="s">
        <v>302</v>
      </c>
      <c r="D48" s="89" t="s">
        <v>303</v>
      </c>
      <c r="E48" s="89" t="s">
        <v>304</v>
      </c>
      <c r="F48" s="89" t="s">
        <v>305</v>
      </c>
      <c r="G48" s="89" t="s">
        <v>306</v>
      </c>
      <c r="H48" s="89" t="s">
        <v>307</v>
      </c>
      <c r="I48" s="89" t="s">
        <v>308</v>
      </c>
      <c r="J48" s="89" t="s">
        <v>309</v>
      </c>
      <c r="K48" s="89" t="s">
        <v>310</v>
      </c>
      <c r="L48" s="89" t="s">
        <v>311</v>
      </c>
      <c r="M48" s="89" t="s">
        <v>312</v>
      </c>
      <c r="N48" s="81" t="s">
        <v>55</v>
      </c>
    </row>
    <row r="49" customFormat="false" ht="15.75" hidden="false" customHeight="false" outlineLevel="0" collapsed="false">
      <c r="A49" s="81" t="s">
        <v>56</v>
      </c>
      <c r="B49" s="89" t="s">
        <v>313</v>
      </c>
      <c r="C49" s="89" t="s">
        <v>314</v>
      </c>
      <c r="D49" s="89" t="s">
        <v>315</v>
      </c>
      <c r="E49" s="89" t="s">
        <v>316</v>
      </c>
      <c r="F49" s="89" t="s">
        <v>317</v>
      </c>
      <c r="G49" s="89" t="s">
        <v>318</v>
      </c>
      <c r="H49" s="89" t="s">
        <v>319</v>
      </c>
      <c r="I49" s="89" t="s">
        <v>320</v>
      </c>
      <c r="J49" s="89" t="s">
        <v>321</v>
      </c>
      <c r="K49" s="89" t="s">
        <v>322</v>
      </c>
      <c r="L49" s="89" t="s">
        <v>323</v>
      </c>
      <c r="M49" s="89" t="s">
        <v>324</v>
      </c>
      <c r="N49" s="81" t="s">
        <v>56</v>
      </c>
    </row>
    <row r="50" customFormat="false" ht="15.75" hidden="false" customHeight="false" outlineLevel="0" collapsed="false">
      <c r="A50" s="31"/>
      <c r="B50" s="81" t="n">
        <v>1</v>
      </c>
      <c r="C50" s="81" t="n">
        <v>2</v>
      </c>
      <c r="D50" s="81" t="n">
        <v>3</v>
      </c>
      <c r="E50" s="81" t="n">
        <v>4</v>
      </c>
      <c r="F50" s="81" t="n">
        <v>5</v>
      </c>
      <c r="G50" s="81" t="n">
        <v>6</v>
      </c>
      <c r="H50" s="81" t="n">
        <v>7</v>
      </c>
      <c r="I50" s="81" t="n">
        <v>8</v>
      </c>
      <c r="J50" s="81" t="n">
        <v>9</v>
      </c>
      <c r="K50" s="81" t="n">
        <v>10</v>
      </c>
      <c r="L50" s="81" t="n">
        <v>11</v>
      </c>
      <c r="M50" s="81" t="n">
        <v>12</v>
      </c>
      <c r="N50" s="2"/>
    </row>
    <row r="52" customFormat="false" ht="15.75" hidden="false" customHeight="false" outlineLevel="0" collapsed="false">
      <c r="A52" s="90"/>
      <c r="B52" s="90"/>
      <c r="C52" s="90"/>
      <c r="D52" s="90"/>
    </row>
    <row r="53" customFormat="false" ht="15.75" hidden="false" customHeight="false" outlineLevel="0" collapsed="false">
      <c r="A53" s="90"/>
      <c r="B53" s="90"/>
      <c r="C53" s="90"/>
      <c r="D53" s="90"/>
    </row>
    <row r="54" customFormat="false" ht="15.75" hidden="false" customHeight="false" outlineLevel="0" collapsed="false">
      <c r="A54" s="90"/>
      <c r="B54" s="90"/>
      <c r="C54" s="90"/>
      <c r="D54" s="90"/>
    </row>
    <row r="55" customFormat="false" ht="15.75" hidden="false" customHeight="false" outlineLevel="0" collapsed="false">
      <c r="A55" s="90"/>
      <c r="B55" s="90"/>
      <c r="C55" s="90"/>
      <c r="D55" s="90"/>
    </row>
    <row r="56" customFormat="false" ht="15.75" hidden="false" customHeight="false" outlineLevel="0" collapsed="false">
      <c r="A56" s="90"/>
      <c r="B56" s="90"/>
      <c r="C56" s="3"/>
      <c r="D56" s="90"/>
    </row>
    <row r="57" customFormat="false" ht="15.75" hidden="false" customHeight="false" outlineLevel="0" collapsed="false">
      <c r="A57" s="90"/>
      <c r="B57" s="90"/>
      <c r="C57" s="91"/>
      <c r="D57" s="90"/>
    </row>
    <row r="58" customFormat="false" ht="15.75" hidden="false" customHeight="false" outlineLevel="0" collapsed="false">
      <c r="A58" s="90"/>
      <c r="B58" s="90"/>
      <c r="C58" s="91"/>
      <c r="D58" s="90"/>
    </row>
    <row r="59" customFormat="false" ht="15.75" hidden="false" customHeight="false" outlineLevel="0" collapsed="false">
      <c r="A59" s="90"/>
      <c r="B59" s="90"/>
      <c r="C59" s="91"/>
      <c r="D59" s="90"/>
    </row>
    <row r="60" customFormat="false" ht="15.75" hidden="false" customHeight="false" outlineLevel="0" collapsed="false">
      <c r="A60" s="90"/>
      <c r="B60" s="90"/>
      <c r="C60" s="92"/>
      <c r="D60" s="90"/>
    </row>
    <row r="61" customFormat="false" ht="15.75" hidden="false" customHeight="false" outlineLevel="0" collapsed="false">
      <c r="A61" s="90"/>
      <c r="B61" s="90"/>
      <c r="C61" s="3"/>
      <c r="D61" s="90"/>
    </row>
    <row r="62" customFormat="false" ht="15.75" hidden="false" customHeight="false" outlineLevel="0" collapsed="false">
      <c r="A62" s="90"/>
      <c r="B62" s="90"/>
      <c r="C62" s="3"/>
      <c r="D62" s="90"/>
    </row>
    <row r="63" customFormat="false" ht="15.75" hidden="false" customHeight="false" outlineLevel="0" collapsed="false">
      <c r="A63" s="90"/>
      <c r="B63" s="90"/>
      <c r="C63" s="3"/>
      <c r="D63" s="90"/>
    </row>
    <row r="64" customFormat="false" ht="15.75" hidden="false" customHeight="false" outlineLevel="0" collapsed="false">
      <c r="A64" s="90"/>
      <c r="B64" s="90"/>
      <c r="C64" s="3"/>
      <c r="D64" s="90"/>
    </row>
    <row r="65" customFormat="false" ht="15.75" hidden="false" customHeight="false" outlineLevel="0" collapsed="false">
      <c r="A65" s="90"/>
      <c r="B65" s="90"/>
      <c r="C65" s="91"/>
      <c r="D65" s="90"/>
    </row>
    <row r="66" customFormat="false" ht="15.75" hidden="false" customHeight="false" outlineLevel="0" collapsed="false">
      <c r="A66" s="90"/>
      <c r="B66" s="90"/>
      <c r="C66" s="91"/>
      <c r="D66" s="90"/>
    </row>
    <row r="67" customFormat="false" ht="15.75" hidden="false" customHeight="false" outlineLevel="0" collapsed="false">
      <c r="A67" s="90"/>
      <c r="B67" s="90"/>
      <c r="C67" s="90"/>
      <c r="D67" s="90"/>
    </row>
    <row r="68" customFormat="false" ht="15.75" hidden="false" customHeight="false" outlineLevel="0" collapsed="false">
      <c r="A68" s="90"/>
      <c r="B68" s="90"/>
      <c r="C68" s="90"/>
      <c r="D68" s="90"/>
    </row>
  </sheetData>
  <hyperlinks>
    <hyperlink ref="E2" r:id="rId1" display="1:1 Contrived EUAv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17.6836734693878"/>
    <col collapsed="false" hidden="false" max="8" min="3" style="0" width="14.1734693877551"/>
    <col collapsed="false" hidden="false" max="9" min="9" style="0" width="16.3316326530612"/>
    <col collapsed="false" hidden="false" max="11" min="10" style="0" width="16.469387755102"/>
    <col collapsed="false" hidden="false" max="12" min="12" style="0" width="15.1173469387755"/>
    <col collapsed="false" hidden="false" max="13" min="13" style="0" width="15.6581632653061"/>
    <col collapsed="false" hidden="false" max="1025" min="14" style="0" width="14.1734693877551"/>
  </cols>
  <sheetData>
    <row r="1" customFormat="false" ht="15.75" hidden="false" customHeight="false" outlineLevel="0" collapsed="false">
      <c r="A1" s="75"/>
      <c r="B1" s="22"/>
      <c r="C1" s="22"/>
      <c r="D1" s="76"/>
      <c r="E1" s="76"/>
      <c r="F1" s="10"/>
      <c r="G1" s="77"/>
      <c r="H1" s="77"/>
      <c r="I1" s="77"/>
      <c r="J1" s="78"/>
      <c r="K1" s="78"/>
      <c r="L1" s="10"/>
      <c r="M1" s="10"/>
      <c r="N1" s="2"/>
    </row>
    <row r="2" customFormat="false" ht="15.75" hidden="false" customHeight="false" outlineLevel="0" collapsed="false">
      <c r="A2" s="79" t="n">
        <v>13</v>
      </c>
      <c r="B2" s="79" t="n">
        <v>14</v>
      </c>
      <c r="C2" s="22"/>
      <c r="D2" s="14" t="s">
        <v>39</v>
      </c>
      <c r="E2" s="13" t="s">
        <v>16</v>
      </c>
      <c r="F2" s="10"/>
      <c r="G2" s="14" t="s">
        <v>39</v>
      </c>
      <c r="H2" s="13" t="s">
        <v>16</v>
      </c>
      <c r="I2" s="77"/>
      <c r="J2" s="78"/>
      <c r="K2" s="78"/>
      <c r="L2" s="10"/>
      <c r="M2" s="10"/>
      <c r="N2" s="2"/>
    </row>
    <row r="3" customFormat="false" ht="15.75" hidden="false" customHeight="false" outlineLevel="0" collapsed="false">
      <c r="A3" s="79" t="n">
        <v>15</v>
      </c>
      <c r="B3" s="79" t="n">
        <v>16</v>
      </c>
      <c r="C3" s="22"/>
      <c r="D3" s="93" t="s">
        <v>41</v>
      </c>
      <c r="E3" s="93" t="s">
        <v>42</v>
      </c>
      <c r="F3" s="10"/>
      <c r="G3" s="14" t="s">
        <v>41</v>
      </c>
      <c r="H3" s="14" t="s">
        <v>42</v>
      </c>
      <c r="I3" s="77"/>
      <c r="K3" s="78"/>
      <c r="L3" s="10"/>
      <c r="M3" s="10"/>
      <c r="N3" s="2"/>
    </row>
    <row r="4" customFormat="false" ht="15.75" hidden="false" customHeight="false" outlineLevel="0" collapsed="false">
      <c r="A4" s="3" t="s">
        <v>12</v>
      </c>
      <c r="B4" s="10"/>
      <c r="C4" s="10"/>
      <c r="E4" s="10"/>
      <c r="F4" s="10"/>
      <c r="G4" s="77"/>
      <c r="H4" s="77"/>
      <c r="I4" s="77"/>
      <c r="J4" s="78"/>
      <c r="K4" s="77"/>
      <c r="L4" s="10"/>
      <c r="M4" s="10"/>
      <c r="N4" s="2"/>
    </row>
    <row r="5" customFormat="false" ht="15.75" hidden="false" customHeight="false" outlineLevel="0" collapsed="false">
      <c r="A5" s="3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2"/>
    </row>
    <row r="6" customFormat="false" ht="15.75" hidden="false" customHeight="false" outlineLevel="0" collapsed="false">
      <c r="A6" s="94" t="str">
        <f aca="false">D2</f>
        <v>v14 Dilution</v>
      </c>
      <c r="B6" s="81" t="n">
        <v>1</v>
      </c>
      <c r="C6" s="81" t="n">
        <v>2</v>
      </c>
      <c r="D6" s="81" t="n">
        <v>3</v>
      </c>
      <c r="E6" s="81" t="n">
        <v>4</v>
      </c>
      <c r="F6" s="81" t="n">
        <v>5</v>
      </c>
      <c r="G6" s="81" t="n">
        <v>6</v>
      </c>
      <c r="H6" s="81" t="n">
        <v>7</v>
      </c>
      <c r="I6" s="81" t="n">
        <v>8</v>
      </c>
      <c r="J6" s="81" t="n">
        <v>9</v>
      </c>
      <c r="K6" s="81" t="n">
        <v>10</v>
      </c>
      <c r="L6" s="81" t="n">
        <v>11</v>
      </c>
      <c r="M6" s="81" t="n">
        <v>12</v>
      </c>
      <c r="N6" s="31"/>
    </row>
    <row r="7" customFormat="false" ht="15.75" hidden="false" customHeight="false" outlineLevel="0" collapsed="false">
      <c r="A7" s="81" t="s">
        <v>48</v>
      </c>
      <c r="B7" s="95" t="s">
        <v>8</v>
      </c>
      <c r="C7" s="96" t="n">
        <v>1000</v>
      </c>
      <c r="D7" s="96" t="n">
        <v>1000</v>
      </c>
      <c r="E7" s="96" t="n">
        <v>1000</v>
      </c>
      <c r="F7" s="96" t="n">
        <v>1000</v>
      </c>
      <c r="G7" s="96" t="n">
        <v>1000</v>
      </c>
      <c r="H7" s="96" t="n">
        <v>1000</v>
      </c>
      <c r="I7" s="96" t="n">
        <v>1000</v>
      </c>
      <c r="J7" s="96" t="n">
        <v>1000</v>
      </c>
      <c r="K7" s="96" t="n">
        <v>1000</v>
      </c>
      <c r="L7" s="96" t="n">
        <v>1000</v>
      </c>
      <c r="M7" s="97" t="s">
        <v>8</v>
      </c>
      <c r="N7" s="81" t="s">
        <v>48</v>
      </c>
    </row>
    <row r="8" customFormat="false" ht="15.75" hidden="false" customHeight="false" outlineLevel="0" collapsed="false">
      <c r="A8" s="81" t="s">
        <v>50</v>
      </c>
      <c r="B8" s="97" t="s">
        <v>8</v>
      </c>
      <c r="C8" s="40" t="n">
        <f aca="false">C7/4</f>
        <v>250</v>
      </c>
      <c r="D8" s="40" t="n">
        <f aca="false">D7/4</f>
        <v>250</v>
      </c>
      <c r="E8" s="40" t="n">
        <f aca="false">E7/4</f>
        <v>250</v>
      </c>
      <c r="F8" s="40" t="n">
        <f aca="false">F7/4</f>
        <v>250</v>
      </c>
      <c r="G8" s="40" t="n">
        <f aca="false">G7/4</f>
        <v>250</v>
      </c>
      <c r="H8" s="40" t="n">
        <f aca="false">H7/4</f>
        <v>250</v>
      </c>
      <c r="I8" s="40" t="n">
        <f aca="false">I7/4</f>
        <v>250</v>
      </c>
      <c r="J8" s="40" t="n">
        <f aca="false">J7/4</f>
        <v>250</v>
      </c>
      <c r="K8" s="40" t="n">
        <f aca="false">K7/4</f>
        <v>250</v>
      </c>
      <c r="L8" s="40" t="n">
        <f aca="false">L7/4</f>
        <v>250</v>
      </c>
      <c r="M8" s="97" t="s">
        <v>8</v>
      </c>
      <c r="N8" s="81" t="s">
        <v>50</v>
      </c>
    </row>
    <row r="9" customFormat="false" ht="15.75" hidden="false" customHeight="false" outlineLevel="0" collapsed="false">
      <c r="A9" s="81" t="s">
        <v>51</v>
      </c>
      <c r="B9" s="97" t="s">
        <v>8</v>
      </c>
      <c r="C9" s="40" t="n">
        <f aca="false">C8/4</f>
        <v>62.5</v>
      </c>
      <c r="D9" s="40" t="n">
        <f aca="false">D8/4</f>
        <v>62.5</v>
      </c>
      <c r="E9" s="40" t="n">
        <f aca="false">E8/4</f>
        <v>62.5</v>
      </c>
      <c r="F9" s="40" t="n">
        <f aca="false">F8/4</f>
        <v>62.5</v>
      </c>
      <c r="G9" s="40" t="n">
        <f aca="false">G8/4</f>
        <v>62.5</v>
      </c>
      <c r="H9" s="40" t="n">
        <f aca="false">H8/4</f>
        <v>62.5</v>
      </c>
      <c r="I9" s="40" t="n">
        <f aca="false">I8/4</f>
        <v>62.5</v>
      </c>
      <c r="J9" s="40" t="n">
        <f aca="false">J8/4</f>
        <v>62.5</v>
      </c>
      <c r="K9" s="40" t="n">
        <f aca="false">K8/4</f>
        <v>62.5</v>
      </c>
      <c r="L9" s="40" t="n">
        <f aca="false">L8/4</f>
        <v>62.5</v>
      </c>
      <c r="M9" s="97" t="s">
        <v>8</v>
      </c>
      <c r="N9" s="81" t="s">
        <v>51</v>
      </c>
    </row>
    <row r="10" customFormat="false" ht="15.75" hidden="false" customHeight="false" outlineLevel="0" collapsed="false">
      <c r="A10" s="81" t="s">
        <v>52</v>
      </c>
      <c r="B10" s="97" t="s">
        <v>8</v>
      </c>
      <c r="C10" s="40" t="n">
        <f aca="false">C9/4</f>
        <v>15.625</v>
      </c>
      <c r="D10" s="40" t="n">
        <f aca="false">D9/4</f>
        <v>15.625</v>
      </c>
      <c r="E10" s="40" t="n">
        <f aca="false">E9/4</f>
        <v>15.625</v>
      </c>
      <c r="F10" s="40" t="n">
        <f aca="false">F9/4</f>
        <v>15.625</v>
      </c>
      <c r="G10" s="40" t="n">
        <f aca="false">G9/4</f>
        <v>15.625</v>
      </c>
      <c r="H10" s="40" t="n">
        <f aca="false">H9/4</f>
        <v>15.625</v>
      </c>
      <c r="I10" s="40" t="n">
        <f aca="false">I9/4</f>
        <v>15.625</v>
      </c>
      <c r="J10" s="40" t="n">
        <f aca="false">J9/4</f>
        <v>15.625</v>
      </c>
      <c r="K10" s="40" t="n">
        <f aca="false">K9/4</f>
        <v>15.625</v>
      </c>
      <c r="L10" s="40" t="n">
        <f aca="false">L9/4</f>
        <v>15.625</v>
      </c>
      <c r="M10" s="97" t="s">
        <v>8</v>
      </c>
      <c r="N10" s="81" t="s">
        <v>52</v>
      </c>
    </row>
    <row r="11" customFormat="false" ht="15.75" hidden="false" customHeight="false" outlineLevel="0" collapsed="false">
      <c r="A11" s="81" t="s">
        <v>53</v>
      </c>
      <c r="B11" s="97" t="s">
        <v>8</v>
      </c>
      <c r="C11" s="40" t="n">
        <f aca="false">C10/4</f>
        <v>3.90625</v>
      </c>
      <c r="D11" s="40" t="n">
        <f aca="false">D10/4</f>
        <v>3.90625</v>
      </c>
      <c r="E11" s="40" t="n">
        <f aca="false">E10/4</f>
        <v>3.90625</v>
      </c>
      <c r="F11" s="40" t="n">
        <f aca="false">F10/4</f>
        <v>3.90625</v>
      </c>
      <c r="G11" s="40" t="n">
        <f aca="false">G10/4</f>
        <v>3.90625</v>
      </c>
      <c r="H11" s="40" t="n">
        <f aca="false">H10/4</f>
        <v>3.90625</v>
      </c>
      <c r="I11" s="40" t="n">
        <f aca="false">I10/4</f>
        <v>3.90625</v>
      </c>
      <c r="J11" s="40" t="n">
        <f aca="false">J10/4</f>
        <v>3.90625</v>
      </c>
      <c r="K11" s="40" t="n">
        <f aca="false">K10/4</f>
        <v>3.90625</v>
      </c>
      <c r="L11" s="40" t="n">
        <f aca="false">L10/4</f>
        <v>3.90625</v>
      </c>
      <c r="M11" s="97" t="s">
        <v>8</v>
      </c>
      <c r="N11" s="81" t="s">
        <v>53</v>
      </c>
    </row>
    <row r="12" customFormat="false" ht="15.75" hidden="false" customHeight="false" outlineLevel="0" collapsed="false">
      <c r="A12" s="81" t="s">
        <v>54</v>
      </c>
      <c r="B12" s="97" t="s">
        <v>8</v>
      </c>
      <c r="C12" s="97" t="s">
        <v>8</v>
      </c>
      <c r="D12" s="97" t="s">
        <v>8</v>
      </c>
      <c r="E12" s="97" t="s">
        <v>8</v>
      </c>
      <c r="F12" s="97" t="s">
        <v>8</v>
      </c>
      <c r="G12" s="97" t="s">
        <v>8</v>
      </c>
      <c r="H12" s="97" t="s">
        <v>8</v>
      </c>
      <c r="I12" s="97" t="s">
        <v>8</v>
      </c>
      <c r="J12" s="97" t="s">
        <v>8</v>
      </c>
      <c r="K12" s="97" t="s">
        <v>8</v>
      </c>
      <c r="L12" s="97" t="s">
        <v>8</v>
      </c>
      <c r="M12" s="97" t="s">
        <v>8</v>
      </c>
      <c r="N12" s="81" t="s">
        <v>54</v>
      </c>
    </row>
    <row r="13" customFormat="false" ht="15.75" hidden="false" customHeight="false" outlineLevel="0" collapsed="false">
      <c r="A13" s="81" t="s">
        <v>55</v>
      </c>
      <c r="B13" s="97" t="s">
        <v>8</v>
      </c>
      <c r="C13" s="97" t="s">
        <v>8</v>
      </c>
      <c r="D13" s="97" t="s">
        <v>8</v>
      </c>
      <c r="E13" s="97" t="s">
        <v>8</v>
      </c>
      <c r="F13" s="97" t="s">
        <v>8</v>
      </c>
      <c r="G13" s="97" t="s">
        <v>8</v>
      </c>
      <c r="H13" s="97" t="s">
        <v>8</v>
      </c>
      <c r="I13" s="97" t="s">
        <v>8</v>
      </c>
      <c r="J13" s="97" t="s">
        <v>8</v>
      </c>
      <c r="K13" s="97" t="s">
        <v>8</v>
      </c>
      <c r="L13" s="97" t="s">
        <v>8</v>
      </c>
      <c r="M13" s="97" t="s">
        <v>8</v>
      </c>
      <c r="N13" s="81" t="s">
        <v>55</v>
      </c>
    </row>
    <row r="14" customFormat="false" ht="15.75" hidden="false" customHeight="false" outlineLevel="0" collapsed="false">
      <c r="A14" s="81" t="s">
        <v>56</v>
      </c>
      <c r="B14" s="97" t="s">
        <v>8</v>
      </c>
      <c r="C14" s="97" t="s">
        <v>8</v>
      </c>
      <c r="D14" s="97" t="s">
        <v>8</v>
      </c>
      <c r="E14" s="97" t="s">
        <v>8</v>
      </c>
      <c r="F14" s="97" t="s">
        <v>8</v>
      </c>
      <c r="G14" s="97" t="s">
        <v>8</v>
      </c>
      <c r="H14" s="97" t="s">
        <v>8</v>
      </c>
      <c r="I14" s="97" t="s">
        <v>8</v>
      </c>
      <c r="J14" s="97" t="s">
        <v>8</v>
      </c>
      <c r="K14" s="97" t="s">
        <v>8</v>
      </c>
      <c r="L14" s="97" t="s">
        <v>8</v>
      </c>
      <c r="M14" s="97" t="s">
        <v>8</v>
      </c>
      <c r="N14" s="81" t="s">
        <v>56</v>
      </c>
    </row>
    <row r="15" customFormat="false" ht="15.75" hidden="false" customHeight="false" outlineLevel="0" collapsed="false">
      <c r="A15" s="31"/>
      <c r="B15" s="81" t="n">
        <v>1</v>
      </c>
      <c r="C15" s="81" t="n">
        <v>2</v>
      </c>
      <c r="D15" s="81" t="n">
        <v>3</v>
      </c>
      <c r="E15" s="81" t="n">
        <v>4</v>
      </c>
      <c r="F15" s="81" t="n">
        <v>5</v>
      </c>
      <c r="G15" s="81" t="n">
        <v>6</v>
      </c>
      <c r="H15" s="81" t="n">
        <v>7</v>
      </c>
      <c r="I15" s="81" t="n">
        <v>8</v>
      </c>
      <c r="J15" s="81" t="n">
        <v>9</v>
      </c>
      <c r="K15" s="81" t="n">
        <v>10</v>
      </c>
      <c r="L15" s="81" t="n">
        <v>11</v>
      </c>
      <c r="M15" s="81" t="n">
        <v>12</v>
      </c>
      <c r="N15" s="2"/>
    </row>
    <row r="17" customFormat="false" ht="15.75" hidden="false" customHeight="false" outlineLevel="0" collapsed="false">
      <c r="A17" s="87" t="str">
        <f aca="false">E2</f>
        <v>1804</v>
      </c>
      <c r="B17" s="81" t="n">
        <v>1</v>
      </c>
      <c r="C17" s="81" t="n">
        <v>2</v>
      </c>
      <c r="D17" s="81" t="n">
        <v>3</v>
      </c>
      <c r="E17" s="81" t="n">
        <v>4</v>
      </c>
      <c r="F17" s="81" t="n">
        <v>5</v>
      </c>
      <c r="G17" s="81" t="n">
        <v>6</v>
      </c>
      <c r="H17" s="81" t="n">
        <v>7</v>
      </c>
      <c r="I17" s="81" t="n">
        <v>8</v>
      </c>
      <c r="J17" s="81" t="n">
        <v>9</v>
      </c>
      <c r="K17" s="81" t="n">
        <v>10</v>
      </c>
      <c r="L17" s="81" t="n">
        <v>11</v>
      </c>
      <c r="M17" s="81" t="n">
        <v>12</v>
      </c>
      <c r="N17" s="31"/>
    </row>
    <row r="18" customFormat="false" ht="15.75" hidden="false" customHeight="false" outlineLevel="0" collapsed="false">
      <c r="A18" s="81" t="s">
        <v>48</v>
      </c>
      <c r="B18" s="88" t="s">
        <v>140</v>
      </c>
      <c r="C18" s="89" t="s">
        <v>230</v>
      </c>
      <c r="D18" s="89" t="s">
        <v>231</v>
      </c>
      <c r="E18" s="89" t="s">
        <v>232</v>
      </c>
      <c r="F18" s="89" t="s">
        <v>233</v>
      </c>
      <c r="G18" s="89" t="s">
        <v>234</v>
      </c>
      <c r="H18" s="89" t="s">
        <v>235</v>
      </c>
      <c r="I18" s="89" t="s">
        <v>236</v>
      </c>
      <c r="J18" s="89" t="s">
        <v>237</v>
      </c>
      <c r="K18" s="89" t="s">
        <v>238</v>
      </c>
      <c r="L18" s="89" t="s">
        <v>239</v>
      </c>
      <c r="M18" s="89" t="s">
        <v>240</v>
      </c>
      <c r="N18" s="81" t="s">
        <v>48</v>
      </c>
    </row>
    <row r="19" customFormat="false" ht="15.75" hidden="false" customHeight="false" outlineLevel="0" collapsed="false">
      <c r="A19" s="81" t="s">
        <v>50</v>
      </c>
      <c r="B19" s="89" t="s">
        <v>241</v>
      </c>
      <c r="C19" s="89" t="s">
        <v>242</v>
      </c>
      <c r="D19" s="89" t="s">
        <v>243</v>
      </c>
      <c r="E19" s="89" t="s">
        <v>244</v>
      </c>
      <c r="F19" s="89" t="s">
        <v>245</v>
      </c>
      <c r="G19" s="89" t="s">
        <v>246</v>
      </c>
      <c r="H19" s="89" t="s">
        <v>247</v>
      </c>
      <c r="I19" s="89" t="s">
        <v>248</v>
      </c>
      <c r="J19" s="89" t="s">
        <v>249</v>
      </c>
      <c r="K19" s="89" t="s">
        <v>250</v>
      </c>
      <c r="L19" s="89" t="s">
        <v>251</v>
      </c>
      <c r="M19" s="89" t="s">
        <v>252</v>
      </c>
      <c r="N19" s="81" t="s">
        <v>50</v>
      </c>
    </row>
    <row r="20" customFormat="false" ht="15.75" hidden="false" customHeight="false" outlineLevel="0" collapsed="false">
      <c r="A20" s="81" t="s">
        <v>51</v>
      </c>
      <c r="B20" s="89" t="s">
        <v>253</v>
      </c>
      <c r="C20" s="89" t="s">
        <v>254</v>
      </c>
      <c r="D20" s="89" t="s">
        <v>255</v>
      </c>
      <c r="E20" s="89" t="s">
        <v>256</v>
      </c>
      <c r="F20" s="89" t="s">
        <v>257</v>
      </c>
      <c r="G20" s="89" t="s">
        <v>258</v>
      </c>
      <c r="H20" s="89" t="s">
        <v>259</v>
      </c>
      <c r="I20" s="89" t="s">
        <v>260</v>
      </c>
      <c r="J20" s="89" t="s">
        <v>261</v>
      </c>
      <c r="K20" s="89" t="s">
        <v>262</v>
      </c>
      <c r="L20" s="89" t="s">
        <v>263</v>
      </c>
      <c r="M20" s="89" t="s">
        <v>264</v>
      </c>
      <c r="N20" s="81" t="s">
        <v>51</v>
      </c>
    </row>
    <row r="21" customFormat="false" ht="15.75" hidden="false" customHeight="false" outlineLevel="0" collapsed="false">
      <c r="A21" s="81" t="s">
        <v>52</v>
      </c>
      <c r="B21" s="89" t="s">
        <v>265</v>
      </c>
      <c r="C21" s="89" t="s">
        <v>266</v>
      </c>
      <c r="D21" s="89" t="s">
        <v>267</v>
      </c>
      <c r="E21" s="89" t="s">
        <v>268</v>
      </c>
      <c r="F21" s="89" t="s">
        <v>269</v>
      </c>
      <c r="G21" s="89" t="s">
        <v>270</v>
      </c>
      <c r="H21" s="89" t="s">
        <v>271</v>
      </c>
      <c r="I21" s="89" t="s">
        <v>272</v>
      </c>
      <c r="J21" s="89" t="s">
        <v>273</v>
      </c>
      <c r="K21" s="89" t="s">
        <v>274</v>
      </c>
      <c r="L21" s="89" t="s">
        <v>275</v>
      </c>
      <c r="M21" s="89" t="s">
        <v>276</v>
      </c>
      <c r="N21" s="81" t="s">
        <v>52</v>
      </c>
    </row>
    <row r="22" customFormat="false" ht="15.75" hidden="false" customHeight="false" outlineLevel="0" collapsed="false">
      <c r="A22" s="81" t="s">
        <v>53</v>
      </c>
      <c r="B22" s="89" t="s">
        <v>277</v>
      </c>
      <c r="C22" s="89" t="s">
        <v>278</v>
      </c>
      <c r="D22" s="89" t="s">
        <v>279</v>
      </c>
      <c r="E22" s="89" t="s">
        <v>280</v>
      </c>
      <c r="F22" s="89" t="s">
        <v>281</v>
      </c>
      <c r="G22" s="89" t="s">
        <v>282</v>
      </c>
      <c r="H22" s="89" t="s">
        <v>283</v>
      </c>
      <c r="I22" s="89" t="s">
        <v>284</v>
      </c>
      <c r="J22" s="89" t="s">
        <v>285</v>
      </c>
      <c r="K22" s="89" t="s">
        <v>286</v>
      </c>
      <c r="L22" s="89" t="s">
        <v>287</v>
      </c>
      <c r="M22" s="89" t="s">
        <v>288</v>
      </c>
      <c r="N22" s="81" t="s">
        <v>53</v>
      </c>
    </row>
    <row r="23" customFormat="false" ht="15.75" hidden="false" customHeight="false" outlineLevel="0" collapsed="false">
      <c r="A23" s="81" t="s">
        <v>54</v>
      </c>
      <c r="B23" s="89" t="s">
        <v>289</v>
      </c>
      <c r="C23" s="89" t="s">
        <v>290</v>
      </c>
      <c r="D23" s="89" t="s">
        <v>291</v>
      </c>
      <c r="E23" s="89" t="s">
        <v>292</v>
      </c>
      <c r="F23" s="89" t="s">
        <v>293</v>
      </c>
      <c r="G23" s="89" t="s">
        <v>294</v>
      </c>
      <c r="H23" s="89" t="s">
        <v>295</v>
      </c>
      <c r="I23" s="89" t="s">
        <v>296</v>
      </c>
      <c r="J23" s="89" t="s">
        <v>297</v>
      </c>
      <c r="K23" s="89" t="s">
        <v>298</v>
      </c>
      <c r="L23" s="89" t="s">
        <v>299</v>
      </c>
      <c r="M23" s="89" t="s">
        <v>300</v>
      </c>
      <c r="N23" s="81" t="s">
        <v>54</v>
      </c>
    </row>
    <row r="24" customFormat="false" ht="15.75" hidden="false" customHeight="false" outlineLevel="0" collapsed="false">
      <c r="A24" s="81" t="s">
        <v>55</v>
      </c>
      <c r="B24" s="89" t="s">
        <v>301</v>
      </c>
      <c r="C24" s="89" t="s">
        <v>302</v>
      </c>
      <c r="D24" s="89" t="s">
        <v>303</v>
      </c>
      <c r="E24" s="89" t="s">
        <v>304</v>
      </c>
      <c r="F24" s="89" t="s">
        <v>305</v>
      </c>
      <c r="G24" s="89" t="s">
        <v>306</v>
      </c>
      <c r="H24" s="89" t="s">
        <v>307</v>
      </c>
      <c r="I24" s="89" t="s">
        <v>308</v>
      </c>
      <c r="J24" s="89" t="s">
        <v>309</v>
      </c>
      <c r="K24" s="89" t="s">
        <v>310</v>
      </c>
      <c r="L24" s="89" t="s">
        <v>311</v>
      </c>
      <c r="M24" s="89" t="s">
        <v>312</v>
      </c>
      <c r="N24" s="81" t="s">
        <v>55</v>
      </c>
    </row>
    <row r="25" customFormat="false" ht="15.75" hidden="false" customHeight="false" outlineLevel="0" collapsed="false">
      <c r="A25" s="81" t="s">
        <v>56</v>
      </c>
      <c r="B25" s="89" t="s">
        <v>313</v>
      </c>
      <c r="C25" s="89" t="s">
        <v>314</v>
      </c>
      <c r="D25" s="89" t="s">
        <v>315</v>
      </c>
      <c r="E25" s="89" t="s">
        <v>316</v>
      </c>
      <c r="F25" s="89" t="s">
        <v>317</v>
      </c>
      <c r="G25" s="89" t="s">
        <v>318</v>
      </c>
      <c r="H25" s="89" t="s">
        <v>319</v>
      </c>
      <c r="I25" s="89" t="s">
        <v>320</v>
      </c>
      <c r="J25" s="89" t="s">
        <v>321</v>
      </c>
      <c r="K25" s="89" t="s">
        <v>322</v>
      </c>
      <c r="L25" s="89" t="s">
        <v>323</v>
      </c>
      <c r="M25" s="89" t="s">
        <v>324</v>
      </c>
      <c r="N25" s="81" t="s">
        <v>56</v>
      </c>
    </row>
    <row r="26" customFormat="false" ht="15.75" hidden="false" customHeight="false" outlineLevel="0" collapsed="false">
      <c r="A26" s="31"/>
      <c r="B26" s="81" t="n">
        <v>1</v>
      </c>
      <c r="C26" s="81" t="n">
        <v>2</v>
      </c>
      <c r="D26" s="81" t="n">
        <v>3</v>
      </c>
      <c r="E26" s="81" t="n">
        <v>4</v>
      </c>
      <c r="F26" s="81" t="n">
        <v>5</v>
      </c>
      <c r="G26" s="81" t="n">
        <v>6</v>
      </c>
      <c r="H26" s="81" t="n">
        <v>7</v>
      </c>
      <c r="I26" s="81" t="n">
        <v>8</v>
      </c>
      <c r="J26" s="81" t="n">
        <v>9</v>
      </c>
      <c r="K26" s="81" t="n">
        <v>10</v>
      </c>
      <c r="L26" s="81" t="n">
        <v>11</v>
      </c>
      <c r="M26" s="81" t="n">
        <v>12</v>
      </c>
      <c r="N26" s="2"/>
    </row>
    <row r="28" customFormat="false" ht="15.75" hidden="false" customHeight="false" outlineLevel="0" collapsed="false">
      <c r="A28" s="86" t="s">
        <v>129</v>
      </c>
    </row>
    <row r="29" customFormat="false" ht="15.75" hidden="false" customHeight="false" outlineLevel="0" collapsed="false">
      <c r="A29" s="98" t="str">
        <f aca="false">D3</f>
        <v>1:50 Contrived EUAv1</v>
      </c>
      <c r="B29" s="81" t="n">
        <v>1</v>
      </c>
      <c r="C29" s="81" t="n">
        <v>2</v>
      </c>
      <c r="D29" s="81" t="n">
        <v>3</v>
      </c>
      <c r="E29" s="81" t="n">
        <v>4</v>
      </c>
      <c r="F29" s="81" t="n">
        <v>5</v>
      </c>
      <c r="G29" s="81" t="n">
        <v>6</v>
      </c>
      <c r="H29" s="81" t="n">
        <v>7</v>
      </c>
      <c r="I29" s="81" t="n">
        <v>8</v>
      </c>
      <c r="J29" s="81" t="n">
        <v>9</v>
      </c>
      <c r="K29" s="81" t="n">
        <v>10</v>
      </c>
      <c r="L29" s="81" t="n">
        <v>11</v>
      </c>
      <c r="M29" s="81" t="n">
        <v>12</v>
      </c>
      <c r="N29" s="31"/>
    </row>
    <row r="30" customFormat="false" ht="15.75" hidden="false" customHeight="false" outlineLevel="0" collapsed="false">
      <c r="A30" s="81" t="s">
        <v>48</v>
      </c>
      <c r="B30" s="33" t="n">
        <f aca="false">'Plate 3'!B30/50</f>
        <v>160</v>
      </c>
      <c r="C30" s="33" t="n">
        <f aca="false">'Plate 3'!C30/50</f>
        <v>40</v>
      </c>
      <c r="D30" s="33" t="n">
        <f aca="false">'Plate 3'!D30/50</f>
        <v>20</v>
      </c>
      <c r="E30" s="33" t="n">
        <f aca="false">'Plate 3'!E30/50</f>
        <v>10</v>
      </c>
      <c r="F30" s="33" t="n">
        <f aca="false">'Plate 3'!F30/50</f>
        <v>5</v>
      </c>
      <c r="G30" s="33" t="n">
        <f aca="false">'Plate 3'!G30/50</f>
        <v>2.5</v>
      </c>
      <c r="H30" s="33" t="n">
        <f aca="false">'Plate 3'!H30/50</f>
        <v>160</v>
      </c>
      <c r="I30" s="33" t="n">
        <f aca="false">'Plate 3'!I30/50</f>
        <v>40</v>
      </c>
      <c r="J30" s="33" t="n">
        <f aca="false">'Plate 3'!J30/50</f>
        <v>20</v>
      </c>
      <c r="K30" s="33" t="n">
        <f aca="false">'Plate 3'!K30/50</f>
        <v>10</v>
      </c>
      <c r="L30" s="33" t="n">
        <f aca="false">'Plate 3'!L30/50</f>
        <v>5</v>
      </c>
      <c r="M30" s="33" t="n">
        <f aca="false">'Plate 3'!M30/50</f>
        <v>2.5</v>
      </c>
      <c r="N30" s="81" t="s">
        <v>48</v>
      </c>
    </row>
    <row r="31" customFormat="false" ht="15.75" hidden="false" customHeight="false" outlineLevel="0" collapsed="false">
      <c r="A31" s="81" t="s">
        <v>50</v>
      </c>
      <c r="B31" s="33" t="n">
        <f aca="false">'Plate 3'!B31/50</f>
        <v>160</v>
      </c>
      <c r="C31" s="33" t="n">
        <f aca="false">'Plate 3'!C31/50</f>
        <v>40</v>
      </c>
      <c r="D31" s="33" t="n">
        <f aca="false">'Plate 3'!D31/50</f>
        <v>20</v>
      </c>
      <c r="E31" s="33" t="n">
        <f aca="false">'Plate 3'!E31/50</f>
        <v>10</v>
      </c>
      <c r="F31" s="33" t="n">
        <f aca="false">'Plate 3'!F31/50</f>
        <v>5</v>
      </c>
      <c r="G31" s="33" t="n">
        <f aca="false">'Plate 3'!G31/50</f>
        <v>2.5</v>
      </c>
      <c r="H31" s="33" t="n">
        <f aca="false">'Plate 3'!H31/50</f>
        <v>160</v>
      </c>
      <c r="I31" s="33" t="n">
        <f aca="false">'Plate 3'!I31/50</f>
        <v>40</v>
      </c>
      <c r="J31" s="33" t="n">
        <f aca="false">'Plate 3'!J31/50</f>
        <v>20</v>
      </c>
      <c r="K31" s="33" t="n">
        <f aca="false">'Plate 3'!K31/50</f>
        <v>10</v>
      </c>
      <c r="L31" s="33" t="n">
        <f aca="false">'Plate 3'!L31/50</f>
        <v>5</v>
      </c>
      <c r="M31" s="33" t="n">
        <f aca="false">'Plate 3'!M31/50</f>
        <v>2.5</v>
      </c>
      <c r="N31" s="81" t="s">
        <v>50</v>
      </c>
    </row>
    <row r="32" customFormat="false" ht="15.75" hidden="false" customHeight="false" outlineLevel="0" collapsed="false">
      <c r="A32" s="81" t="s">
        <v>51</v>
      </c>
      <c r="B32" s="33" t="n">
        <f aca="false">'Plate 3'!B32/50</f>
        <v>160</v>
      </c>
      <c r="C32" s="33" t="n">
        <f aca="false">'Plate 3'!C32/50</f>
        <v>40</v>
      </c>
      <c r="D32" s="33" t="n">
        <f aca="false">'Plate 3'!D32/50</f>
        <v>20</v>
      </c>
      <c r="E32" s="33" t="n">
        <f aca="false">'Plate 3'!E32/50</f>
        <v>10</v>
      </c>
      <c r="F32" s="33" t="n">
        <f aca="false">'Plate 3'!F32/50</f>
        <v>5</v>
      </c>
      <c r="G32" s="33" t="n">
        <f aca="false">'Plate 3'!G32/50</f>
        <v>2.5</v>
      </c>
      <c r="H32" s="33" t="n">
        <f aca="false">'Plate 3'!H32/50</f>
        <v>160</v>
      </c>
      <c r="I32" s="33" t="n">
        <f aca="false">'Plate 3'!I32/50</f>
        <v>40</v>
      </c>
      <c r="J32" s="33" t="n">
        <f aca="false">'Plate 3'!J32/50</f>
        <v>20</v>
      </c>
      <c r="K32" s="33" t="n">
        <f aca="false">'Plate 3'!K32/50</f>
        <v>10</v>
      </c>
      <c r="L32" s="33" t="n">
        <f aca="false">'Plate 3'!L32/50</f>
        <v>5</v>
      </c>
      <c r="M32" s="33" t="n">
        <f aca="false">'Plate 3'!M32/50</f>
        <v>2.5</v>
      </c>
      <c r="N32" s="81" t="s">
        <v>51</v>
      </c>
    </row>
    <row r="33" customFormat="false" ht="15.75" hidden="false" customHeight="false" outlineLevel="0" collapsed="false">
      <c r="A33" s="81" t="s">
        <v>52</v>
      </c>
      <c r="B33" s="33" t="n">
        <f aca="false">'Plate 3'!B33/50</f>
        <v>160</v>
      </c>
      <c r="C33" s="33" t="n">
        <f aca="false">'Plate 3'!C33/50</f>
        <v>40</v>
      </c>
      <c r="D33" s="33" t="n">
        <f aca="false">'Plate 3'!D33/50</f>
        <v>20</v>
      </c>
      <c r="E33" s="33" t="n">
        <f aca="false">'Plate 3'!E33/50</f>
        <v>10</v>
      </c>
      <c r="F33" s="33" t="n">
        <f aca="false">'Plate 3'!F33/50</f>
        <v>5</v>
      </c>
      <c r="G33" s="33" t="n">
        <f aca="false">'Plate 3'!G33/50</f>
        <v>2.5</v>
      </c>
      <c r="H33" s="33" t="n">
        <f aca="false">'Plate 3'!H33/50</f>
        <v>160</v>
      </c>
      <c r="I33" s="33" t="n">
        <f aca="false">'Plate 3'!I33/50</f>
        <v>40</v>
      </c>
      <c r="J33" s="33" t="n">
        <f aca="false">'Plate 3'!J33/50</f>
        <v>20</v>
      </c>
      <c r="K33" s="33" t="n">
        <f aca="false">'Plate 3'!K33/50</f>
        <v>10</v>
      </c>
      <c r="L33" s="33" t="n">
        <f aca="false">'Plate 3'!L33/50</f>
        <v>5</v>
      </c>
      <c r="M33" s="33" t="n">
        <f aca="false">'Plate 3'!M33/50</f>
        <v>2.5</v>
      </c>
      <c r="N33" s="81" t="s">
        <v>52</v>
      </c>
    </row>
    <row r="34" customFormat="false" ht="15.75" hidden="false" customHeight="false" outlineLevel="0" collapsed="false">
      <c r="A34" s="81" t="s">
        <v>53</v>
      </c>
      <c r="B34" s="33" t="n">
        <f aca="false">'Plate 3'!B34/50</f>
        <v>160</v>
      </c>
      <c r="C34" s="33" t="n">
        <f aca="false">'Plate 3'!C34/50</f>
        <v>40</v>
      </c>
      <c r="D34" s="33" t="n">
        <f aca="false">'Plate 3'!D34/50</f>
        <v>20</v>
      </c>
      <c r="E34" s="33" t="n">
        <f aca="false">'Plate 3'!E34/50</f>
        <v>10</v>
      </c>
      <c r="F34" s="33" t="n">
        <f aca="false">'Plate 3'!F34/50</f>
        <v>5</v>
      </c>
      <c r="G34" s="33" t="n">
        <f aca="false">'Plate 3'!G34/50</f>
        <v>2.5</v>
      </c>
      <c r="H34" s="33" t="n">
        <f aca="false">'Plate 3'!H34/50</f>
        <v>160</v>
      </c>
      <c r="I34" s="33" t="n">
        <f aca="false">'Plate 3'!I34/50</f>
        <v>40</v>
      </c>
      <c r="J34" s="33" t="n">
        <f aca="false">'Plate 3'!J34/50</f>
        <v>20</v>
      </c>
      <c r="K34" s="33" t="n">
        <f aca="false">'Plate 3'!K34/50</f>
        <v>10</v>
      </c>
      <c r="L34" s="33" t="n">
        <f aca="false">'Plate 3'!L34/50</f>
        <v>5</v>
      </c>
      <c r="M34" s="33" t="n">
        <f aca="false">'Plate 3'!M34/50</f>
        <v>2.5</v>
      </c>
      <c r="N34" s="81" t="s">
        <v>53</v>
      </c>
    </row>
    <row r="35" customFormat="false" ht="15.75" hidden="false" customHeight="false" outlineLevel="0" collapsed="false">
      <c r="A35" s="81" t="s">
        <v>54</v>
      </c>
      <c r="B35" s="33" t="n">
        <f aca="false">'Plate 3'!B35/50</f>
        <v>160</v>
      </c>
      <c r="C35" s="33" t="n">
        <f aca="false">'Plate 3'!C35/50</f>
        <v>40</v>
      </c>
      <c r="D35" s="33" t="n">
        <f aca="false">'Plate 3'!D35/50</f>
        <v>20</v>
      </c>
      <c r="E35" s="33" t="n">
        <f aca="false">'Plate 3'!E35/50</f>
        <v>10</v>
      </c>
      <c r="F35" s="33" t="n">
        <f aca="false">'Plate 3'!F35/50</f>
        <v>5</v>
      </c>
      <c r="G35" s="33" t="n">
        <f aca="false">'Plate 3'!G35/50</f>
        <v>2.5</v>
      </c>
      <c r="H35" s="33" t="n">
        <f aca="false">'Plate 3'!H35/50</f>
        <v>160</v>
      </c>
      <c r="I35" s="33" t="n">
        <f aca="false">'Plate 3'!I35/50</f>
        <v>40</v>
      </c>
      <c r="J35" s="33" t="n">
        <f aca="false">'Plate 3'!J35/50</f>
        <v>20</v>
      </c>
      <c r="K35" s="33" t="n">
        <f aca="false">'Plate 3'!K35/50</f>
        <v>10</v>
      </c>
      <c r="L35" s="33" t="n">
        <f aca="false">'Plate 3'!L35/50</f>
        <v>5</v>
      </c>
      <c r="M35" s="33" t="n">
        <f aca="false">'Plate 3'!M35/50</f>
        <v>2.5</v>
      </c>
      <c r="N35" s="81" t="s">
        <v>54</v>
      </c>
    </row>
    <row r="36" customFormat="false" ht="15.75" hidden="false" customHeight="false" outlineLevel="0" collapsed="false">
      <c r="A36" s="81" t="s">
        <v>55</v>
      </c>
      <c r="B36" s="97" t="s">
        <v>8</v>
      </c>
      <c r="C36" s="33" t="n">
        <f aca="false">'Plate 3'!C36/50</f>
        <v>40</v>
      </c>
      <c r="D36" s="33" t="n">
        <f aca="false">'Plate 3'!D36/50</f>
        <v>20</v>
      </c>
      <c r="E36" s="33" t="n">
        <f aca="false">'Plate 3'!E36/50</f>
        <v>10</v>
      </c>
      <c r="F36" s="33" t="n">
        <f aca="false">'Plate 3'!F36/50</f>
        <v>5</v>
      </c>
      <c r="G36" s="33" t="n">
        <f aca="false">'Plate 3'!G36/50</f>
        <v>2.5</v>
      </c>
      <c r="H36" s="97" t="s">
        <v>8</v>
      </c>
      <c r="I36" s="33" t="n">
        <f aca="false">'Plate 3'!I36/50</f>
        <v>40</v>
      </c>
      <c r="J36" s="33" t="n">
        <f aca="false">'Plate 3'!J36/50</f>
        <v>20</v>
      </c>
      <c r="K36" s="33" t="n">
        <f aca="false">'Plate 3'!K36/50</f>
        <v>10</v>
      </c>
      <c r="L36" s="33" t="n">
        <f aca="false">'Plate 3'!L36/50</f>
        <v>5</v>
      </c>
      <c r="M36" s="33" t="n">
        <f aca="false">'Plate 3'!M36/50</f>
        <v>2.5</v>
      </c>
      <c r="N36" s="81" t="s">
        <v>55</v>
      </c>
    </row>
    <row r="37" customFormat="false" ht="15.75" hidden="false" customHeight="false" outlineLevel="0" collapsed="false">
      <c r="A37" s="81" t="s">
        <v>56</v>
      </c>
      <c r="B37" s="97" t="s">
        <v>8</v>
      </c>
      <c r="C37" s="97" t="s">
        <v>8</v>
      </c>
      <c r="D37" s="97" t="s">
        <v>8</v>
      </c>
      <c r="E37" s="97" t="s">
        <v>8</v>
      </c>
      <c r="F37" s="97" t="s">
        <v>8</v>
      </c>
      <c r="G37" s="97" t="s">
        <v>8</v>
      </c>
      <c r="H37" s="97" t="s">
        <v>8</v>
      </c>
      <c r="I37" s="97" t="s">
        <v>8</v>
      </c>
      <c r="J37" s="97" t="s">
        <v>8</v>
      </c>
      <c r="K37" s="97" t="s">
        <v>8</v>
      </c>
      <c r="L37" s="97" t="s">
        <v>8</v>
      </c>
      <c r="M37" s="97" t="s">
        <v>8</v>
      </c>
      <c r="N37" s="81" t="s">
        <v>56</v>
      </c>
    </row>
    <row r="38" customFormat="false" ht="15.75" hidden="false" customHeight="false" outlineLevel="0" collapsed="false">
      <c r="A38" s="31"/>
      <c r="B38" s="81" t="n">
        <v>1</v>
      </c>
      <c r="C38" s="81" t="n">
        <v>2</v>
      </c>
      <c r="D38" s="81" t="n">
        <v>3</v>
      </c>
      <c r="E38" s="81" t="n">
        <v>4</v>
      </c>
      <c r="F38" s="81" t="n">
        <v>5</v>
      </c>
      <c r="G38" s="81" t="n">
        <v>6</v>
      </c>
      <c r="H38" s="81" t="n">
        <v>7</v>
      </c>
      <c r="I38" s="81" t="n">
        <v>8</v>
      </c>
      <c r="J38" s="81" t="n">
        <v>9</v>
      </c>
      <c r="K38" s="81" t="n">
        <v>10</v>
      </c>
      <c r="L38" s="81" t="n">
        <v>11</v>
      </c>
      <c r="M38" s="81" t="n">
        <v>12</v>
      </c>
      <c r="N38" s="2"/>
    </row>
    <row r="39" customFormat="false" ht="15.75" hidden="false" customHeight="false" outlineLevel="0" collapsed="false">
      <c r="A39" s="2"/>
      <c r="B39" s="31"/>
      <c r="C39" s="31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customFormat="false" ht="15.75" hidden="false" customHeight="false" outlineLevel="0" collapsed="false">
      <c r="A40" s="86" t="s">
        <v>129</v>
      </c>
    </row>
    <row r="41" customFormat="false" ht="15.75" hidden="false" customHeight="false" outlineLevel="0" collapsed="false">
      <c r="A41" s="94" t="str">
        <f aca="false">E3</f>
        <v>1:500 Contrived EUAv1</v>
      </c>
      <c r="B41" s="81" t="n">
        <v>1</v>
      </c>
      <c r="C41" s="81" t="n">
        <v>2</v>
      </c>
      <c r="D41" s="81" t="n">
        <v>3</v>
      </c>
      <c r="E41" s="81" t="n">
        <v>4</v>
      </c>
      <c r="F41" s="81" t="n">
        <v>5</v>
      </c>
      <c r="G41" s="81" t="n">
        <v>6</v>
      </c>
      <c r="H41" s="81" t="n">
        <v>7</v>
      </c>
      <c r="I41" s="81" t="n">
        <v>8</v>
      </c>
      <c r="J41" s="81" t="n">
        <v>9</v>
      </c>
      <c r="K41" s="81" t="n">
        <v>10</v>
      </c>
      <c r="L41" s="81" t="n">
        <v>11</v>
      </c>
      <c r="M41" s="81" t="n">
        <v>12</v>
      </c>
      <c r="N41" s="31"/>
    </row>
    <row r="42" customFormat="false" ht="15.75" hidden="false" customHeight="false" outlineLevel="0" collapsed="false">
      <c r="A42" s="81" t="s">
        <v>48</v>
      </c>
      <c r="B42" s="83" t="n">
        <f aca="false">B30/10</f>
        <v>16</v>
      </c>
      <c r="C42" s="83" t="n">
        <f aca="false">C30/10</f>
        <v>4</v>
      </c>
      <c r="D42" s="83" t="n">
        <f aca="false">D30/10</f>
        <v>2</v>
      </c>
      <c r="E42" s="83" t="n">
        <f aca="false">E30/10</f>
        <v>1</v>
      </c>
      <c r="F42" s="83" t="n">
        <f aca="false">F30/10</f>
        <v>0.5</v>
      </c>
      <c r="G42" s="83" t="n">
        <f aca="false">G30/10</f>
        <v>0.25</v>
      </c>
      <c r="H42" s="83" t="n">
        <f aca="false">H30/10</f>
        <v>16</v>
      </c>
      <c r="I42" s="83" t="n">
        <f aca="false">I30/10</f>
        <v>4</v>
      </c>
      <c r="J42" s="83" t="n">
        <f aca="false">J30/10</f>
        <v>2</v>
      </c>
      <c r="K42" s="83" t="n">
        <f aca="false">K30/10</f>
        <v>1</v>
      </c>
      <c r="L42" s="83" t="n">
        <f aca="false">L30/10</f>
        <v>0.5</v>
      </c>
      <c r="M42" s="83" t="n">
        <f aca="false">M30/10</f>
        <v>0.25</v>
      </c>
      <c r="N42" s="81" t="s">
        <v>48</v>
      </c>
    </row>
    <row r="43" customFormat="false" ht="15.75" hidden="false" customHeight="false" outlineLevel="0" collapsed="false">
      <c r="A43" s="81" t="s">
        <v>50</v>
      </c>
      <c r="B43" s="83" t="n">
        <f aca="false">B31/10</f>
        <v>16</v>
      </c>
      <c r="C43" s="83" t="n">
        <f aca="false">C31/10</f>
        <v>4</v>
      </c>
      <c r="D43" s="83" t="n">
        <f aca="false">D31/10</f>
        <v>2</v>
      </c>
      <c r="E43" s="83" t="n">
        <f aca="false">E31/10</f>
        <v>1</v>
      </c>
      <c r="F43" s="83" t="n">
        <f aca="false">F31/10</f>
        <v>0.5</v>
      </c>
      <c r="G43" s="83" t="n">
        <f aca="false">G31/10</f>
        <v>0.25</v>
      </c>
      <c r="H43" s="83" t="n">
        <f aca="false">H31/10</f>
        <v>16</v>
      </c>
      <c r="I43" s="83" t="n">
        <f aca="false">I31/10</f>
        <v>4</v>
      </c>
      <c r="J43" s="83" t="n">
        <f aca="false">J31/10</f>
        <v>2</v>
      </c>
      <c r="K43" s="83" t="n">
        <f aca="false">K31/10</f>
        <v>1</v>
      </c>
      <c r="L43" s="83" t="n">
        <f aca="false">L31/10</f>
        <v>0.5</v>
      </c>
      <c r="M43" s="83" t="n">
        <f aca="false">M31/10</f>
        <v>0.25</v>
      </c>
      <c r="N43" s="81" t="s">
        <v>50</v>
      </c>
    </row>
    <row r="44" customFormat="false" ht="15.75" hidden="false" customHeight="false" outlineLevel="0" collapsed="false">
      <c r="A44" s="81" t="s">
        <v>51</v>
      </c>
      <c r="B44" s="83" t="n">
        <f aca="false">B32/10</f>
        <v>16</v>
      </c>
      <c r="C44" s="83" t="n">
        <f aca="false">C32/10</f>
        <v>4</v>
      </c>
      <c r="D44" s="83" t="n">
        <f aca="false">D32/10</f>
        <v>2</v>
      </c>
      <c r="E44" s="83" t="n">
        <f aca="false">E32/10</f>
        <v>1</v>
      </c>
      <c r="F44" s="83" t="n">
        <f aca="false">F32/10</f>
        <v>0.5</v>
      </c>
      <c r="G44" s="83" t="n">
        <f aca="false">G32/10</f>
        <v>0.25</v>
      </c>
      <c r="H44" s="83" t="n">
        <f aca="false">H32/10</f>
        <v>16</v>
      </c>
      <c r="I44" s="83" t="n">
        <f aca="false">I32/10</f>
        <v>4</v>
      </c>
      <c r="J44" s="83" t="n">
        <f aca="false">J32/10</f>
        <v>2</v>
      </c>
      <c r="K44" s="83" t="n">
        <f aca="false">K32/10</f>
        <v>1</v>
      </c>
      <c r="L44" s="83" t="n">
        <f aca="false">L32/10</f>
        <v>0.5</v>
      </c>
      <c r="M44" s="83" t="n">
        <f aca="false">M32/10</f>
        <v>0.25</v>
      </c>
      <c r="N44" s="81" t="s">
        <v>51</v>
      </c>
    </row>
    <row r="45" customFormat="false" ht="15.75" hidden="false" customHeight="false" outlineLevel="0" collapsed="false">
      <c r="A45" s="81" t="s">
        <v>52</v>
      </c>
      <c r="B45" s="83" t="n">
        <f aca="false">B33/10</f>
        <v>16</v>
      </c>
      <c r="C45" s="83" t="n">
        <f aca="false">C33/10</f>
        <v>4</v>
      </c>
      <c r="D45" s="83" t="n">
        <f aca="false">D33/10</f>
        <v>2</v>
      </c>
      <c r="E45" s="83" t="n">
        <f aca="false">E33/10</f>
        <v>1</v>
      </c>
      <c r="F45" s="83" t="n">
        <f aca="false">F33/10</f>
        <v>0.5</v>
      </c>
      <c r="G45" s="83" t="n">
        <f aca="false">G33/10</f>
        <v>0.25</v>
      </c>
      <c r="H45" s="83" t="n">
        <f aca="false">H33/10</f>
        <v>16</v>
      </c>
      <c r="I45" s="83" t="n">
        <f aca="false">I33/10</f>
        <v>4</v>
      </c>
      <c r="J45" s="83" t="n">
        <f aca="false">J33/10</f>
        <v>2</v>
      </c>
      <c r="K45" s="83" t="n">
        <f aca="false">K33/10</f>
        <v>1</v>
      </c>
      <c r="L45" s="83" t="n">
        <f aca="false">L33/10</f>
        <v>0.5</v>
      </c>
      <c r="M45" s="83" t="n">
        <f aca="false">M33/10</f>
        <v>0.25</v>
      </c>
      <c r="N45" s="81" t="s">
        <v>52</v>
      </c>
    </row>
    <row r="46" customFormat="false" ht="15.75" hidden="false" customHeight="false" outlineLevel="0" collapsed="false">
      <c r="A46" s="81" t="s">
        <v>53</v>
      </c>
      <c r="B46" s="83" t="n">
        <f aca="false">B34/10</f>
        <v>16</v>
      </c>
      <c r="C46" s="83" t="n">
        <f aca="false">C34/10</f>
        <v>4</v>
      </c>
      <c r="D46" s="83" t="n">
        <f aca="false">D34/10</f>
        <v>2</v>
      </c>
      <c r="E46" s="83" t="n">
        <f aca="false">E34/10</f>
        <v>1</v>
      </c>
      <c r="F46" s="83" t="n">
        <f aca="false">F34/10</f>
        <v>0.5</v>
      </c>
      <c r="G46" s="83" t="n">
        <f aca="false">G34/10</f>
        <v>0.25</v>
      </c>
      <c r="H46" s="83" t="n">
        <f aca="false">H34/10</f>
        <v>16</v>
      </c>
      <c r="I46" s="83" t="n">
        <f aca="false">I34/10</f>
        <v>4</v>
      </c>
      <c r="J46" s="83" t="n">
        <f aca="false">J34/10</f>
        <v>2</v>
      </c>
      <c r="K46" s="83" t="n">
        <f aca="false">K34/10</f>
        <v>1</v>
      </c>
      <c r="L46" s="83" t="n">
        <f aca="false">L34/10</f>
        <v>0.5</v>
      </c>
      <c r="M46" s="83" t="n">
        <f aca="false">M34/10</f>
        <v>0.25</v>
      </c>
      <c r="N46" s="81" t="s">
        <v>53</v>
      </c>
    </row>
    <row r="47" customFormat="false" ht="15.75" hidden="false" customHeight="false" outlineLevel="0" collapsed="false">
      <c r="A47" s="81" t="s">
        <v>54</v>
      </c>
      <c r="B47" s="83" t="n">
        <f aca="false">B35/10</f>
        <v>16</v>
      </c>
      <c r="C47" s="83" t="n">
        <f aca="false">C35/10</f>
        <v>4</v>
      </c>
      <c r="D47" s="83" t="n">
        <f aca="false">D35/10</f>
        <v>2</v>
      </c>
      <c r="E47" s="83" t="n">
        <f aca="false">E35/10</f>
        <v>1</v>
      </c>
      <c r="F47" s="83" t="n">
        <f aca="false">F35/10</f>
        <v>0.5</v>
      </c>
      <c r="G47" s="83" t="n">
        <f aca="false">G35/10</f>
        <v>0.25</v>
      </c>
      <c r="H47" s="83" t="n">
        <f aca="false">H35/10</f>
        <v>16</v>
      </c>
      <c r="I47" s="83" t="n">
        <f aca="false">I35/10</f>
        <v>4</v>
      </c>
      <c r="J47" s="83" t="n">
        <f aca="false">J35/10</f>
        <v>2</v>
      </c>
      <c r="K47" s="83" t="n">
        <f aca="false">K35/10</f>
        <v>1</v>
      </c>
      <c r="L47" s="83" t="n">
        <f aca="false">L35/10</f>
        <v>0.5</v>
      </c>
      <c r="M47" s="83" t="n">
        <f aca="false">M35/10</f>
        <v>0.25</v>
      </c>
      <c r="N47" s="81" t="s">
        <v>54</v>
      </c>
    </row>
    <row r="48" customFormat="false" ht="15.75" hidden="false" customHeight="false" outlineLevel="0" collapsed="false">
      <c r="A48" s="81" t="s">
        <v>55</v>
      </c>
      <c r="B48" s="97" t="s">
        <v>8</v>
      </c>
      <c r="C48" s="83" t="n">
        <f aca="false">C36/10</f>
        <v>4</v>
      </c>
      <c r="D48" s="83" t="n">
        <f aca="false">D36/10</f>
        <v>2</v>
      </c>
      <c r="E48" s="83" t="n">
        <f aca="false">E36/10</f>
        <v>1</v>
      </c>
      <c r="F48" s="83" t="n">
        <f aca="false">F36/10</f>
        <v>0.5</v>
      </c>
      <c r="G48" s="83" t="n">
        <f aca="false">G36/10</f>
        <v>0.25</v>
      </c>
      <c r="H48" s="97" t="s">
        <v>8</v>
      </c>
      <c r="I48" s="83" t="n">
        <f aca="false">I36/10</f>
        <v>4</v>
      </c>
      <c r="J48" s="83" t="n">
        <f aca="false">J36/10</f>
        <v>2</v>
      </c>
      <c r="K48" s="83" t="n">
        <f aca="false">K36/10</f>
        <v>1</v>
      </c>
      <c r="L48" s="83" t="n">
        <f aca="false">L36/10</f>
        <v>0.5</v>
      </c>
      <c r="M48" s="83" t="n">
        <f aca="false">M36/10</f>
        <v>0.25</v>
      </c>
      <c r="N48" s="81" t="s">
        <v>55</v>
      </c>
    </row>
    <row r="49" customFormat="false" ht="15.75" hidden="false" customHeight="false" outlineLevel="0" collapsed="false">
      <c r="A49" s="81" t="s">
        <v>56</v>
      </c>
      <c r="B49" s="97" t="s">
        <v>8</v>
      </c>
      <c r="C49" s="97" t="s">
        <v>8</v>
      </c>
      <c r="D49" s="97" t="s">
        <v>8</v>
      </c>
      <c r="E49" s="97" t="s">
        <v>8</v>
      </c>
      <c r="F49" s="97" t="s">
        <v>8</v>
      </c>
      <c r="G49" s="97" t="s">
        <v>8</v>
      </c>
      <c r="H49" s="97" t="s">
        <v>8</v>
      </c>
      <c r="I49" s="97" t="s">
        <v>8</v>
      </c>
      <c r="J49" s="97" t="s">
        <v>8</v>
      </c>
      <c r="K49" s="97" t="s">
        <v>8</v>
      </c>
      <c r="L49" s="97" t="s">
        <v>8</v>
      </c>
      <c r="M49" s="97" t="s">
        <v>8</v>
      </c>
      <c r="N49" s="81" t="s">
        <v>56</v>
      </c>
    </row>
    <row r="50" customFormat="false" ht="15.75" hidden="false" customHeight="false" outlineLevel="0" collapsed="false">
      <c r="A50" s="31"/>
      <c r="B50" s="81" t="n">
        <v>1</v>
      </c>
      <c r="C50" s="81" t="n">
        <v>2</v>
      </c>
      <c r="D50" s="81" t="n">
        <v>3</v>
      </c>
      <c r="E50" s="81" t="n">
        <v>4</v>
      </c>
      <c r="F50" s="81" t="n">
        <v>5</v>
      </c>
      <c r="G50" s="81" t="n">
        <v>6</v>
      </c>
      <c r="H50" s="81" t="n">
        <v>7</v>
      </c>
      <c r="I50" s="81" t="n">
        <v>8</v>
      </c>
      <c r="J50" s="81" t="n">
        <v>9</v>
      </c>
      <c r="K50" s="81" t="n">
        <v>10</v>
      </c>
      <c r="L50" s="81" t="n">
        <v>11</v>
      </c>
      <c r="M50" s="81" t="n">
        <v>12</v>
      </c>
      <c r="N50" s="2"/>
    </row>
    <row r="52" customFormat="false" ht="15.75" hidden="false" customHeight="false" outlineLevel="0" collapsed="false">
      <c r="A52" s="90"/>
      <c r="B52" s="90"/>
      <c r="C52" s="90"/>
      <c r="D52" s="90"/>
    </row>
    <row r="53" customFormat="false" ht="15.75" hidden="false" customHeight="false" outlineLevel="0" collapsed="false">
      <c r="A53" s="90"/>
      <c r="B53" s="90"/>
      <c r="C53" s="90"/>
      <c r="D53" s="90"/>
    </row>
    <row r="54" customFormat="false" ht="15.75" hidden="false" customHeight="false" outlineLevel="0" collapsed="false">
      <c r="A54" s="90"/>
      <c r="B54" s="90"/>
      <c r="C54" s="90"/>
      <c r="D54" s="90"/>
    </row>
    <row r="55" customFormat="false" ht="15.75" hidden="false" customHeight="false" outlineLevel="0" collapsed="false">
      <c r="A55" s="90"/>
      <c r="B55" s="90"/>
      <c r="C55" s="90"/>
      <c r="D55" s="90"/>
    </row>
    <row r="56" customFormat="false" ht="15.75" hidden="false" customHeight="false" outlineLevel="0" collapsed="false">
      <c r="A56" s="90"/>
      <c r="B56" s="90"/>
      <c r="C56" s="3"/>
      <c r="D56" s="90"/>
    </row>
    <row r="57" customFormat="false" ht="15.75" hidden="false" customHeight="false" outlineLevel="0" collapsed="false">
      <c r="A57" s="90"/>
      <c r="B57" s="90"/>
      <c r="C57" s="91"/>
      <c r="D57" s="90"/>
    </row>
    <row r="58" customFormat="false" ht="15.75" hidden="false" customHeight="false" outlineLevel="0" collapsed="false">
      <c r="A58" s="90"/>
      <c r="B58" s="90"/>
      <c r="C58" s="91"/>
      <c r="D58" s="90"/>
    </row>
    <row r="59" customFormat="false" ht="15.75" hidden="false" customHeight="false" outlineLevel="0" collapsed="false">
      <c r="A59" s="90"/>
      <c r="B59" s="90"/>
      <c r="C59" s="91"/>
      <c r="D59" s="90"/>
    </row>
    <row r="60" customFormat="false" ht="15.75" hidden="false" customHeight="false" outlineLevel="0" collapsed="false">
      <c r="A60" s="90"/>
      <c r="B60" s="90"/>
      <c r="C60" s="92"/>
      <c r="D60" s="90"/>
    </row>
    <row r="61" customFormat="false" ht="15.75" hidden="false" customHeight="false" outlineLevel="0" collapsed="false">
      <c r="A61" s="90"/>
      <c r="B61" s="90"/>
      <c r="C61" s="3"/>
      <c r="D61" s="90"/>
    </row>
    <row r="62" customFormat="false" ht="15.75" hidden="false" customHeight="false" outlineLevel="0" collapsed="false">
      <c r="A62" s="90"/>
      <c r="B62" s="90"/>
      <c r="C62" s="3"/>
      <c r="D62" s="90"/>
    </row>
    <row r="63" customFormat="false" ht="15.75" hidden="false" customHeight="false" outlineLevel="0" collapsed="false">
      <c r="A63" s="90"/>
      <c r="B63" s="90"/>
      <c r="C63" s="3"/>
      <c r="D63" s="90"/>
    </row>
    <row r="64" customFormat="false" ht="15.75" hidden="false" customHeight="false" outlineLevel="0" collapsed="false">
      <c r="A64" s="90"/>
      <c r="B64" s="90"/>
      <c r="C64" s="3"/>
      <c r="D64" s="90"/>
    </row>
    <row r="65" customFormat="false" ht="15.75" hidden="false" customHeight="false" outlineLevel="0" collapsed="false">
      <c r="A65" s="90"/>
      <c r="B65" s="90"/>
      <c r="C65" s="91"/>
      <c r="D65" s="90"/>
    </row>
    <row r="66" customFormat="false" ht="15.75" hidden="false" customHeight="false" outlineLevel="0" collapsed="false">
      <c r="A66" s="90"/>
      <c r="B66" s="90"/>
      <c r="C66" s="91"/>
      <c r="D66" s="90"/>
    </row>
    <row r="67" customFormat="false" ht="15.75" hidden="false" customHeight="false" outlineLevel="0" collapsed="false">
      <c r="A67" s="90"/>
      <c r="B67" s="90"/>
      <c r="C67" s="90"/>
      <c r="D67" s="90"/>
    </row>
    <row r="68" customFormat="false" ht="15.75" hidden="false" customHeight="false" outlineLevel="0" collapsed="false">
      <c r="A68" s="90"/>
      <c r="B68" s="90"/>
      <c r="C68" s="90"/>
      <c r="D68" s="90"/>
    </row>
  </sheetData>
  <hyperlinks>
    <hyperlink ref="D2" r:id="rId1" display="v14 Dilution"/>
    <hyperlink ref="G2" r:id="rId2" display="v14 Dilution"/>
    <hyperlink ref="D3" r:id="rId3" display="1:50 Contrived EUAv1"/>
    <hyperlink ref="E3" r:id="rId4" display="1:500 Contrived EUAv1"/>
    <hyperlink ref="G3" r:id="rId5" display="1:50 Contrived EUAv1"/>
    <hyperlink ref="H3" r:id="rId6" display="1:500 Contrived EUAv1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99" t="s">
        <v>325</v>
      </c>
      <c r="B1" s="100"/>
      <c r="C1" s="99"/>
      <c r="D1" s="101"/>
      <c r="E1" s="2"/>
      <c r="G1" s="2"/>
      <c r="H1" s="47"/>
      <c r="I1" s="2"/>
      <c r="J1" s="2"/>
      <c r="K1" s="2"/>
      <c r="L1" s="2"/>
      <c r="M1" s="2"/>
    </row>
    <row r="2" customFormat="false" ht="15.75" hidden="false" customHeight="false" outlineLevel="0" collapsed="false">
      <c r="A2" s="100"/>
      <c r="B2" s="100"/>
      <c r="C2" s="99"/>
      <c r="D2" s="101"/>
      <c r="E2" s="2"/>
      <c r="G2" s="2"/>
      <c r="H2" s="47"/>
      <c r="I2" s="2"/>
      <c r="J2" s="2"/>
      <c r="K2" s="2"/>
      <c r="L2" s="2"/>
      <c r="M2" s="2"/>
    </row>
    <row r="3" customFormat="false" ht="15.75" hidden="false" customHeight="false" outlineLevel="0" collapsed="false">
      <c r="A3" s="102" t="s">
        <v>326</v>
      </c>
      <c r="B3" s="102" t="s">
        <v>327</v>
      </c>
      <c r="C3" s="55" t="s">
        <v>328</v>
      </c>
      <c r="D3" s="103" t="n">
        <f aca="false">384*2*1.2</f>
        <v>921.6</v>
      </c>
      <c r="E3" s="2"/>
      <c r="G3" s="2"/>
      <c r="H3" s="47"/>
      <c r="I3" s="2"/>
      <c r="J3" s="2"/>
      <c r="K3" s="2"/>
      <c r="L3" s="2"/>
      <c r="M3" s="2"/>
    </row>
    <row r="4" customFormat="false" ht="15.75" hidden="false" customHeight="false" outlineLevel="0" collapsed="false">
      <c r="A4" s="52"/>
      <c r="B4" s="31" t="s">
        <v>329</v>
      </c>
      <c r="C4" s="49" t="n">
        <f aca="false">B10/4</f>
        <v>5</v>
      </c>
      <c r="D4" s="104" t="n">
        <f aca="false">C4*D3</f>
        <v>4608</v>
      </c>
      <c r="G4" s="2"/>
      <c r="H4" s="2"/>
      <c r="I4" s="2"/>
      <c r="J4" s="2"/>
      <c r="K4" s="2"/>
      <c r="L4" s="2"/>
      <c r="M4" s="2"/>
      <c r="N4" s="2"/>
      <c r="O4" s="2"/>
      <c r="T4" s="2"/>
      <c r="U4" s="2"/>
      <c r="V4" s="2"/>
    </row>
    <row r="5" customFormat="false" ht="15.75" hidden="false" customHeight="false" outlineLevel="0" collapsed="false">
      <c r="A5" s="52"/>
      <c r="B5" s="31" t="s">
        <v>330</v>
      </c>
      <c r="C5" s="49" t="n">
        <f aca="false">B11-C4-C7</f>
        <v>6</v>
      </c>
      <c r="D5" s="104" t="n">
        <f aca="false">C5*D3</f>
        <v>5529.6</v>
      </c>
      <c r="G5" s="31" t="s">
        <v>331</v>
      </c>
      <c r="H5" s="31"/>
      <c r="I5" s="2"/>
      <c r="J5" s="2"/>
      <c r="K5" s="2"/>
      <c r="L5" s="2"/>
      <c r="M5" s="2"/>
      <c r="N5" s="2"/>
      <c r="O5" s="2"/>
      <c r="T5" s="2"/>
      <c r="U5" s="2"/>
      <c r="V5" s="2"/>
    </row>
    <row r="6" customFormat="false" ht="15.75" hidden="false" customHeight="false" outlineLevel="0" collapsed="false">
      <c r="A6" s="52" t="s">
        <v>332</v>
      </c>
      <c r="B6" s="31" t="s">
        <v>333</v>
      </c>
      <c r="C6" s="49" t="n">
        <f aca="false">D3*500</f>
        <v>460800</v>
      </c>
      <c r="D6" s="104" t="n">
        <f aca="false">C6/$J$21</f>
        <v>41.2371134</v>
      </c>
      <c r="G6" s="31" t="s">
        <v>334</v>
      </c>
      <c r="H6" s="31"/>
      <c r="I6" s="31"/>
      <c r="J6" s="31"/>
      <c r="K6" s="31"/>
      <c r="L6" s="2"/>
      <c r="M6" s="2"/>
      <c r="N6" s="2"/>
      <c r="O6" s="2"/>
      <c r="T6" s="2"/>
      <c r="U6" s="2"/>
      <c r="V6" s="2"/>
    </row>
    <row r="7" customFormat="false" ht="15.75" hidden="false" customHeight="false" outlineLevel="0" collapsed="false">
      <c r="A7" s="52"/>
      <c r="B7" s="52"/>
      <c r="C7" s="105"/>
      <c r="D7" s="106" t="n">
        <f aca="false">C7*D3</f>
        <v>0</v>
      </c>
      <c r="E7" s="21" t="n">
        <f aca="false">SUM(D4:D7)</f>
        <v>10178.83711</v>
      </c>
      <c r="G7" s="39" t="s">
        <v>335</v>
      </c>
      <c r="H7" s="107" t="s">
        <v>336</v>
      </c>
      <c r="I7" s="31"/>
      <c r="J7" s="31"/>
      <c r="K7" s="31"/>
      <c r="L7" s="2"/>
      <c r="M7" s="2"/>
      <c r="N7" s="2"/>
      <c r="O7" s="2"/>
      <c r="T7" s="2"/>
      <c r="U7" s="2"/>
      <c r="V7" s="2"/>
    </row>
    <row r="8" customFormat="false" ht="15.75" hidden="false" customHeight="false" outlineLevel="0" collapsed="false">
      <c r="A8" s="32" t="s">
        <v>337</v>
      </c>
      <c r="B8" s="32" t="n">
        <v>7</v>
      </c>
      <c r="C8" s="108"/>
      <c r="D8" s="108"/>
      <c r="E8" s="21" t="n">
        <f aca="false">E7/(384*2)</f>
        <v>13.25369416</v>
      </c>
      <c r="G8" s="31" t="s">
        <v>338</v>
      </c>
      <c r="H8" s="31"/>
      <c r="I8" s="31"/>
      <c r="J8" s="31"/>
      <c r="K8" s="2"/>
      <c r="L8" s="2"/>
      <c r="M8" s="2"/>
      <c r="N8" s="2"/>
      <c r="O8" s="2"/>
      <c r="T8" s="2"/>
      <c r="U8" s="2"/>
      <c r="V8" s="2"/>
    </row>
    <row r="9" customFormat="false" ht="15.75" hidden="false" customHeight="false" outlineLevel="0" collapsed="false">
      <c r="A9" s="32" t="s">
        <v>339</v>
      </c>
      <c r="B9" s="32" t="n">
        <f aca="false">B10/10</f>
        <v>2</v>
      </c>
      <c r="C9" s="108"/>
      <c r="D9" s="108"/>
      <c r="G9" s="31"/>
      <c r="H9" s="31" t="s">
        <v>340</v>
      </c>
      <c r="I9" s="31"/>
      <c r="J9" s="31"/>
      <c r="K9" s="2"/>
      <c r="L9" s="2"/>
      <c r="M9" s="2"/>
      <c r="N9" s="2"/>
      <c r="O9" s="2"/>
      <c r="T9" s="2"/>
      <c r="U9" s="2"/>
      <c r="V9" s="2"/>
    </row>
    <row r="10" customFormat="false" ht="15.75" hidden="false" customHeight="false" outlineLevel="0" collapsed="false">
      <c r="A10" s="65" t="s">
        <v>341</v>
      </c>
      <c r="B10" s="109" t="n">
        <v>20</v>
      </c>
      <c r="C10" s="109"/>
      <c r="D10" s="109"/>
      <c r="F10" s="2"/>
      <c r="G10" s="31" t="s">
        <v>342</v>
      </c>
      <c r="H10" s="31"/>
      <c r="I10" s="2"/>
      <c r="J10" s="2"/>
      <c r="K10" s="2"/>
      <c r="L10" s="2"/>
      <c r="M10" s="2"/>
      <c r="N10" s="2"/>
      <c r="O10" s="2"/>
      <c r="T10" s="2"/>
      <c r="U10" s="2"/>
      <c r="V10" s="2"/>
    </row>
    <row r="11" customFormat="false" ht="15.75" hidden="false" customHeight="false" outlineLevel="0" collapsed="false">
      <c r="A11" s="65" t="s">
        <v>343</v>
      </c>
      <c r="B11" s="32" t="n">
        <f aca="false">B10-B8-B9</f>
        <v>11</v>
      </c>
      <c r="C11" s="32"/>
      <c r="D11" s="32"/>
      <c r="F11" s="2"/>
      <c r="G11" s="31" t="s">
        <v>344</v>
      </c>
      <c r="H11" s="31"/>
      <c r="I11" s="2"/>
      <c r="J11" s="2"/>
      <c r="K11" s="2"/>
      <c r="L11" s="2"/>
      <c r="M11" s="2"/>
      <c r="N11" s="2"/>
      <c r="O11" s="2"/>
      <c r="T11" s="2"/>
      <c r="U11" s="2"/>
      <c r="V11" s="2"/>
    </row>
    <row r="12" customFormat="false" ht="15.75" hidden="false" customHeight="false" outlineLevel="0" collapsed="false">
      <c r="A12" s="90"/>
      <c r="B12" s="90"/>
      <c r="C12" s="90"/>
      <c r="D12" s="90"/>
      <c r="F12" s="2"/>
      <c r="G12" s="2"/>
      <c r="H12" s="2"/>
      <c r="I12" s="2"/>
      <c r="J12" s="2"/>
      <c r="K12" s="2"/>
      <c r="L12" s="2"/>
      <c r="M12" s="2"/>
      <c r="N12" s="2"/>
      <c r="O12" s="2"/>
      <c r="T12" s="2"/>
      <c r="U12" s="2"/>
      <c r="V12" s="2"/>
    </row>
    <row r="13" customFormat="false" ht="15.75" hidden="false" customHeight="false" outlineLevel="0" collapsed="false">
      <c r="A13" s="110"/>
      <c r="B13" s="110"/>
      <c r="C13" s="111"/>
      <c r="D13" s="112"/>
      <c r="E13" s="90"/>
      <c r="F13" s="2"/>
      <c r="G13" s="1"/>
      <c r="H13" s="1"/>
      <c r="I13" s="109" t="s">
        <v>345</v>
      </c>
      <c r="J13" s="109"/>
      <c r="K13" s="109"/>
      <c r="L13" s="109"/>
      <c r="M13" s="109"/>
      <c r="N13" s="109"/>
      <c r="O13" s="2"/>
      <c r="T13" s="2"/>
      <c r="U13" s="2"/>
      <c r="V13" s="2"/>
    </row>
    <row r="14" customFormat="false" ht="15.75" hidden="false" customHeight="false" outlineLevel="0" collapsed="false">
      <c r="A14" s="100"/>
      <c r="B14" s="100"/>
      <c r="C14" s="99"/>
      <c r="D14" s="101"/>
      <c r="F14" s="2"/>
      <c r="G14" s="1"/>
      <c r="H14" s="1"/>
      <c r="I14" s="109" t="s">
        <v>346</v>
      </c>
      <c r="J14" s="109"/>
      <c r="K14" s="1"/>
      <c r="L14" s="1"/>
      <c r="M14" s="1"/>
      <c r="N14" s="1"/>
      <c r="O14" s="2"/>
      <c r="T14" s="2"/>
      <c r="U14" s="2"/>
      <c r="V14" s="2"/>
    </row>
    <row r="15" customFormat="false" ht="15.75" hidden="false" customHeight="false" outlineLevel="0" collapsed="false">
      <c r="A15" s="113"/>
      <c r="B15" s="2"/>
      <c r="C15" s="47"/>
      <c r="D15" s="47"/>
      <c r="F15" s="2"/>
      <c r="G15" s="1"/>
      <c r="H15" s="1"/>
      <c r="I15" s="1"/>
      <c r="J15" s="1" t="s">
        <v>116</v>
      </c>
      <c r="K15" s="1"/>
      <c r="L15" s="1"/>
      <c r="M15" s="114" t="s">
        <v>347</v>
      </c>
      <c r="N15" s="115"/>
      <c r="O15" s="116" t="s">
        <v>348</v>
      </c>
      <c r="P15" s="117"/>
      <c r="Q15" s="118" t="s">
        <v>349</v>
      </c>
      <c r="T15" s="2"/>
      <c r="U15" s="2"/>
      <c r="V15" s="2"/>
    </row>
    <row r="16" customFormat="false" ht="15.75" hidden="false" customHeight="false" outlineLevel="0" collapsed="false">
      <c r="A16" s="113"/>
      <c r="B16" s="2"/>
      <c r="C16" s="47"/>
      <c r="D16" s="47"/>
      <c r="F16" s="2"/>
      <c r="G16" s="119" t="s">
        <v>350</v>
      </c>
      <c r="H16" s="1" t="s">
        <v>351</v>
      </c>
      <c r="I16" s="1" t="s">
        <v>352</v>
      </c>
      <c r="J16" s="120" t="n">
        <f aca="false">(3.6*10^11)* (3.104)</f>
        <v>1117440000000</v>
      </c>
      <c r="K16" s="1"/>
      <c r="L16" s="1"/>
      <c r="M16" s="121" t="s">
        <v>353</v>
      </c>
      <c r="N16" s="122" t="s">
        <v>354</v>
      </c>
      <c r="O16" s="123" t="s">
        <v>353</v>
      </c>
      <c r="P16" s="122" t="s">
        <v>116</v>
      </c>
      <c r="T16" s="2"/>
      <c r="U16" s="2"/>
      <c r="V16" s="2"/>
    </row>
    <row r="17" customFormat="false" ht="15.75" hidden="false" customHeight="false" outlineLevel="0" collapsed="false">
      <c r="A17" s="113"/>
      <c r="B17" s="2"/>
      <c r="C17" s="47"/>
      <c r="D17" s="47"/>
      <c r="F17" s="2"/>
      <c r="G17" s="119"/>
      <c r="H17" s="120"/>
      <c r="I17" s="120"/>
      <c r="J17" s="120"/>
      <c r="K17" s="1"/>
      <c r="L17" s="1"/>
      <c r="M17" s="124"/>
      <c r="N17" s="125"/>
      <c r="O17" s="126"/>
      <c r="P17" s="127"/>
      <c r="T17" s="9"/>
      <c r="U17" s="2"/>
      <c r="V17" s="2"/>
    </row>
    <row r="18" customFormat="false" ht="15.75" hidden="false" customHeight="false" outlineLevel="0" collapsed="false">
      <c r="A18" s="128"/>
      <c r="B18" s="128"/>
      <c r="C18" s="47"/>
      <c r="F18" s="2"/>
      <c r="G18" s="119" t="n">
        <v>1</v>
      </c>
      <c r="H18" s="120" t="n">
        <v>100</v>
      </c>
      <c r="I18" s="120" t="n">
        <v>100</v>
      </c>
      <c r="J18" s="120" t="n">
        <f aca="false">J16/H18</f>
        <v>11174400000</v>
      </c>
      <c r="K18" s="1"/>
      <c r="L18" s="109"/>
      <c r="M18" s="124" t="n">
        <v>1.79</v>
      </c>
      <c r="N18" s="125" t="s">
        <v>355</v>
      </c>
      <c r="O18" s="124" t="n">
        <v>1.192</v>
      </c>
      <c r="P18" s="129" t="s">
        <v>356</v>
      </c>
      <c r="T18" s="9"/>
      <c r="U18" s="2"/>
      <c r="V18" s="2"/>
    </row>
    <row r="19" customFormat="false" ht="15.75" hidden="false" customHeight="false" outlineLevel="0" collapsed="false">
      <c r="A19" s="2"/>
      <c r="B19" s="2"/>
      <c r="F19" s="2"/>
      <c r="G19" s="119" t="n">
        <v>2</v>
      </c>
      <c r="H19" s="120" t="n">
        <v>100</v>
      </c>
      <c r="I19" s="120" t="n">
        <v>10000</v>
      </c>
      <c r="J19" s="120" t="n">
        <f aca="false">J18/H19</f>
        <v>111744000</v>
      </c>
      <c r="K19" s="1"/>
      <c r="L19" s="109"/>
      <c r="M19" s="124" t="n">
        <f aca="false">M18/$H19</f>
        <v>0.0179</v>
      </c>
      <c r="N19" s="130" t="n">
        <f aca="false">(M19/M18)*N18</f>
        <v>258000000</v>
      </c>
      <c r="O19" s="124" t="n">
        <f aca="false">O18/$H19</f>
        <v>0.01192</v>
      </c>
      <c r="P19" s="130" t="n">
        <f aca="false">(O19/O18)*P18</f>
        <v>171700000</v>
      </c>
      <c r="T19" s="9"/>
      <c r="U19" s="2"/>
      <c r="V19" s="2"/>
    </row>
    <row r="20" customFormat="false" ht="15.75" hidden="false" customHeight="false" outlineLevel="0" collapsed="false">
      <c r="A20" s="2"/>
      <c r="B20" s="2"/>
      <c r="F20" s="2"/>
      <c r="G20" s="119" t="n">
        <v>3</v>
      </c>
      <c r="H20" s="120" t="n">
        <v>100</v>
      </c>
      <c r="I20" s="120" t="n">
        <v>1000000</v>
      </c>
      <c r="J20" s="120" t="n">
        <f aca="false">J19/H20</f>
        <v>1117440</v>
      </c>
      <c r="K20" s="1"/>
      <c r="L20" s="109"/>
      <c r="M20" s="124" t="n">
        <f aca="false">M19/$H20</f>
        <v>0.000179</v>
      </c>
      <c r="N20" s="130" t="n">
        <f aca="false">(M20/M19)*N19</f>
        <v>2580000</v>
      </c>
      <c r="O20" s="124" t="n">
        <f aca="false">O19/$H20</f>
        <v>0.0001192</v>
      </c>
      <c r="P20" s="130" t="n">
        <f aca="false">(O20/O19)*P19</f>
        <v>1717000</v>
      </c>
      <c r="T20" s="9"/>
      <c r="U20" s="2"/>
      <c r="V20" s="2"/>
    </row>
    <row r="21" customFormat="false" ht="15.75" hidden="false" customHeight="false" outlineLevel="0" collapsed="false">
      <c r="A21" s="113"/>
      <c r="B21" s="131"/>
      <c r="C21" s="131"/>
      <c r="D21" s="131"/>
      <c r="F21" s="2"/>
      <c r="G21" s="119" t="n">
        <v>4</v>
      </c>
      <c r="H21" s="120" t="n">
        <v>100</v>
      </c>
      <c r="I21" s="120" t="n">
        <v>10000000</v>
      </c>
      <c r="J21" s="120" t="n">
        <f aca="false">J20/H21</f>
        <v>11174.4</v>
      </c>
      <c r="K21" s="120" t="n">
        <f aca="false">40000/J21</f>
        <v>3.579610538</v>
      </c>
      <c r="L21" s="109"/>
      <c r="M21" s="124" t="n">
        <f aca="false">M20/$H21</f>
        <v>1.79E-006</v>
      </c>
      <c r="N21" s="130" t="n">
        <f aca="false">(M21/M20)*N20</f>
        <v>25800</v>
      </c>
      <c r="O21" s="124" t="n">
        <f aca="false">O20/$H21</f>
        <v>1.192E-006</v>
      </c>
      <c r="P21" s="130" t="n">
        <f aca="false">(O21/O20)*P20</f>
        <v>17170</v>
      </c>
      <c r="Q21" s="118" t="n">
        <v>32520</v>
      </c>
      <c r="T21" s="9"/>
      <c r="U21" s="2"/>
      <c r="V21" s="2"/>
    </row>
    <row r="22" customFormat="false" ht="15.75" hidden="false" customHeight="false" outlineLevel="0" collapsed="false">
      <c r="A22" s="113"/>
      <c r="B22" s="131"/>
      <c r="C22" s="131"/>
      <c r="D22" s="131"/>
      <c r="F22" s="2"/>
      <c r="G22" s="119" t="n">
        <v>5</v>
      </c>
      <c r="H22" s="120" t="n">
        <v>3</v>
      </c>
      <c r="I22" s="120" t="n">
        <f aca="false">I21*3</f>
        <v>30000000</v>
      </c>
      <c r="J22" s="120" t="n">
        <f aca="false">J21/H22</f>
        <v>3724.8</v>
      </c>
      <c r="K22" s="120" t="n">
        <f aca="false">5000/J22</f>
        <v>1.342353952</v>
      </c>
      <c r="L22" s="109"/>
      <c r="M22" s="132" t="n">
        <f aca="false">M21/$H22</f>
        <v>5.96666666666667E-007</v>
      </c>
      <c r="N22" s="133" t="n">
        <f aca="false">(M22/M21)*N21</f>
        <v>8600</v>
      </c>
      <c r="O22" s="132" t="n">
        <f aca="false">O21/$H22</f>
        <v>3.97333333333333E-007</v>
      </c>
      <c r="P22" s="133" t="n">
        <f aca="false">(O22/O21)*P21</f>
        <v>5723.33333333333</v>
      </c>
      <c r="T22" s="9"/>
      <c r="U22" s="2"/>
      <c r="V22" s="2"/>
    </row>
    <row r="23" customFormat="false" ht="15.75" hidden="false" customHeight="false" outlineLevel="0" collapsed="false">
      <c r="A23" s="110"/>
      <c r="B23" s="110"/>
      <c r="C23" s="111"/>
      <c r="D23" s="112"/>
      <c r="E23" s="9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customFormat="false" ht="15.75" hidden="false" customHeight="false" outlineLevel="0" collapsed="false">
      <c r="A24" s="3"/>
      <c r="B24" s="3"/>
      <c r="C24" s="134"/>
      <c r="D24" s="134"/>
      <c r="E24" s="9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mergeCells count="6">
    <mergeCell ref="A7:B7"/>
    <mergeCell ref="B10:D10"/>
    <mergeCell ref="B11:D11"/>
    <mergeCell ref="A18:B18"/>
    <mergeCell ref="B21:D21"/>
    <mergeCell ref="B22:D22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0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15.5255102040816"/>
    <col collapsed="false" hidden="false" max="8" min="3" style="0" width="14.1734693877551"/>
    <col collapsed="false" hidden="false" max="9" min="9" style="0" width="16.3316326530612"/>
    <col collapsed="false" hidden="false" max="11" min="10" style="0" width="16.469387755102"/>
    <col collapsed="false" hidden="false" max="12" min="12" style="0" width="15.1173469387755"/>
    <col collapsed="false" hidden="false" max="13" min="13" style="0" width="15.6581632653061"/>
    <col collapsed="false" hidden="false" max="1025" min="14" style="0" width="14.1734693877551"/>
  </cols>
  <sheetData>
    <row r="1" customFormat="false" ht="18.75" hidden="false" customHeight="true" outlineLevel="0" collapsed="false">
      <c r="A1" s="22" t="s">
        <v>357</v>
      </c>
      <c r="B1" s="22"/>
      <c r="C1" s="22"/>
      <c r="D1" s="76"/>
      <c r="E1" s="76"/>
      <c r="F1" s="10"/>
      <c r="G1" s="77"/>
      <c r="H1" s="77"/>
      <c r="I1" s="77"/>
      <c r="J1" s="78"/>
      <c r="K1" s="78"/>
      <c r="L1" s="10"/>
      <c r="M1" s="10"/>
      <c r="N1" s="2"/>
    </row>
    <row r="2" customFormat="false" ht="18.75" hidden="false" customHeight="true" outlineLevel="0" collapsed="false">
      <c r="A2" s="79" t="n">
        <v>1</v>
      </c>
      <c r="B2" s="79" t="n">
        <v>2</v>
      </c>
      <c r="C2" s="22"/>
      <c r="D2" s="13" t="s">
        <v>16</v>
      </c>
      <c r="E2" s="13" t="s">
        <v>358</v>
      </c>
      <c r="F2" s="10"/>
      <c r="G2" s="77"/>
      <c r="H2" s="77"/>
      <c r="I2" s="77"/>
      <c r="J2" s="78"/>
      <c r="K2" s="78"/>
      <c r="L2" s="10"/>
      <c r="M2" s="10"/>
      <c r="N2" s="2"/>
    </row>
    <row r="3" customFormat="false" ht="18.75" hidden="false" customHeight="true" outlineLevel="0" collapsed="false">
      <c r="A3" s="79" t="n">
        <v>3</v>
      </c>
      <c r="B3" s="79" t="n">
        <v>4</v>
      </c>
      <c r="C3" s="22"/>
      <c r="D3" s="13" t="s">
        <v>22</v>
      </c>
      <c r="E3" s="15" t="n">
        <v>1976</v>
      </c>
      <c r="F3" s="10"/>
      <c r="G3" s="77"/>
      <c r="H3" s="77"/>
      <c r="I3" s="77"/>
      <c r="K3" s="78"/>
      <c r="L3" s="10"/>
      <c r="M3" s="10"/>
      <c r="N3" s="2"/>
    </row>
    <row r="4" customFormat="false" ht="15.75" hidden="false" customHeight="false" outlineLevel="0" collapsed="false">
      <c r="A4" s="3"/>
      <c r="B4" s="10"/>
      <c r="C4" s="10"/>
      <c r="E4" s="10"/>
      <c r="F4" s="10"/>
      <c r="G4" s="77"/>
      <c r="H4" s="77"/>
      <c r="I4" s="77"/>
      <c r="J4" s="78"/>
      <c r="K4" s="77"/>
      <c r="L4" s="10"/>
      <c r="M4" s="10"/>
      <c r="N4" s="2"/>
    </row>
    <row r="5" customFormat="false" ht="15.75" hidden="false" customHeight="false" outlineLevel="0" collapsed="false">
      <c r="A5" s="3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2"/>
    </row>
    <row r="6" customFormat="false" ht="15.75" hidden="false" customHeight="false" outlineLevel="0" collapsed="false">
      <c r="A6" s="87" t="str">
        <f aca="false">D2</f>
        <v>1804</v>
      </c>
      <c r="B6" s="81" t="n">
        <v>1</v>
      </c>
      <c r="C6" s="81" t="n">
        <v>2</v>
      </c>
      <c r="D6" s="81" t="n">
        <v>3</v>
      </c>
      <c r="E6" s="81" t="n">
        <v>4</v>
      </c>
      <c r="F6" s="81" t="n">
        <v>5</v>
      </c>
      <c r="G6" s="81" t="n">
        <v>6</v>
      </c>
      <c r="H6" s="81" t="n">
        <v>7</v>
      </c>
      <c r="I6" s="81" t="n">
        <v>8</v>
      </c>
      <c r="J6" s="81" t="n">
        <v>9</v>
      </c>
      <c r="K6" s="81" t="n">
        <v>10</v>
      </c>
      <c r="L6" s="81" t="n">
        <v>11</v>
      </c>
      <c r="M6" s="81" t="n">
        <v>12</v>
      </c>
      <c r="N6" s="31"/>
    </row>
    <row r="7" customFormat="false" ht="15.75" hidden="false" customHeight="false" outlineLevel="0" collapsed="false">
      <c r="A7" s="81" t="s">
        <v>48</v>
      </c>
      <c r="B7" s="88" t="s">
        <v>140</v>
      </c>
      <c r="C7" s="89" t="s">
        <v>230</v>
      </c>
      <c r="D7" s="89" t="s">
        <v>231</v>
      </c>
      <c r="E7" s="89" t="s">
        <v>232</v>
      </c>
      <c r="F7" s="89" t="s">
        <v>233</v>
      </c>
      <c r="G7" s="89" t="s">
        <v>234</v>
      </c>
      <c r="H7" s="89" t="s">
        <v>235</v>
      </c>
      <c r="I7" s="89" t="s">
        <v>236</v>
      </c>
      <c r="J7" s="89" t="s">
        <v>237</v>
      </c>
      <c r="K7" s="89" t="s">
        <v>238</v>
      </c>
      <c r="L7" s="89" t="s">
        <v>239</v>
      </c>
      <c r="M7" s="89" t="s">
        <v>240</v>
      </c>
      <c r="N7" s="81" t="s">
        <v>48</v>
      </c>
    </row>
    <row r="8" customFormat="false" ht="15.75" hidden="false" customHeight="false" outlineLevel="0" collapsed="false">
      <c r="A8" s="81" t="s">
        <v>50</v>
      </c>
      <c r="B8" s="89" t="s">
        <v>241</v>
      </c>
      <c r="C8" s="89" t="s">
        <v>242</v>
      </c>
      <c r="D8" s="89" t="s">
        <v>243</v>
      </c>
      <c r="E8" s="89" t="s">
        <v>244</v>
      </c>
      <c r="F8" s="89" t="s">
        <v>245</v>
      </c>
      <c r="G8" s="89" t="s">
        <v>246</v>
      </c>
      <c r="H8" s="89" t="s">
        <v>247</v>
      </c>
      <c r="I8" s="89" t="s">
        <v>248</v>
      </c>
      <c r="J8" s="89" t="s">
        <v>249</v>
      </c>
      <c r="K8" s="89" t="s">
        <v>250</v>
      </c>
      <c r="L8" s="89" t="s">
        <v>251</v>
      </c>
      <c r="M8" s="89" t="s">
        <v>252</v>
      </c>
      <c r="N8" s="81" t="s">
        <v>50</v>
      </c>
    </row>
    <row r="9" customFormat="false" ht="15.75" hidden="false" customHeight="false" outlineLevel="0" collapsed="false">
      <c r="A9" s="81" t="s">
        <v>51</v>
      </c>
      <c r="B9" s="89" t="s">
        <v>253</v>
      </c>
      <c r="C9" s="89" t="s">
        <v>254</v>
      </c>
      <c r="D9" s="89" t="s">
        <v>255</v>
      </c>
      <c r="E9" s="89" t="s">
        <v>256</v>
      </c>
      <c r="F9" s="89" t="s">
        <v>257</v>
      </c>
      <c r="G9" s="89" t="s">
        <v>258</v>
      </c>
      <c r="H9" s="89" t="s">
        <v>259</v>
      </c>
      <c r="I9" s="89" t="s">
        <v>260</v>
      </c>
      <c r="J9" s="89" t="s">
        <v>261</v>
      </c>
      <c r="K9" s="89" t="s">
        <v>262</v>
      </c>
      <c r="L9" s="89" t="s">
        <v>263</v>
      </c>
      <c r="M9" s="89" t="s">
        <v>264</v>
      </c>
      <c r="N9" s="81" t="s">
        <v>51</v>
      </c>
    </row>
    <row r="10" customFormat="false" ht="15.75" hidden="false" customHeight="false" outlineLevel="0" collapsed="false">
      <c r="A10" s="81" t="s">
        <v>52</v>
      </c>
      <c r="B10" s="89" t="s">
        <v>265</v>
      </c>
      <c r="C10" s="89" t="s">
        <v>266</v>
      </c>
      <c r="D10" s="89" t="s">
        <v>267</v>
      </c>
      <c r="E10" s="89" t="s">
        <v>268</v>
      </c>
      <c r="F10" s="89" t="s">
        <v>269</v>
      </c>
      <c r="G10" s="89" t="s">
        <v>270</v>
      </c>
      <c r="H10" s="89" t="s">
        <v>271</v>
      </c>
      <c r="I10" s="89" t="s">
        <v>272</v>
      </c>
      <c r="J10" s="89" t="s">
        <v>273</v>
      </c>
      <c r="K10" s="89" t="s">
        <v>274</v>
      </c>
      <c r="L10" s="89" t="s">
        <v>275</v>
      </c>
      <c r="M10" s="89" t="s">
        <v>276</v>
      </c>
      <c r="N10" s="81" t="s">
        <v>52</v>
      </c>
    </row>
    <row r="11" customFormat="false" ht="15.75" hidden="false" customHeight="false" outlineLevel="0" collapsed="false">
      <c r="A11" s="81" t="s">
        <v>53</v>
      </c>
      <c r="B11" s="89" t="s">
        <v>277</v>
      </c>
      <c r="C11" s="89" t="s">
        <v>278</v>
      </c>
      <c r="D11" s="89" t="s">
        <v>279</v>
      </c>
      <c r="E11" s="89" t="s">
        <v>280</v>
      </c>
      <c r="F11" s="89" t="s">
        <v>281</v>
      </c>
      <c r="G11" s="89" t="s">
        <v>282</v>
      </c>
      <c r="H11" s="89" t="s">
        <v>283</v>
      </c>
      <c r="I11" s="89" t="s">
        <v>284</v>
      </c>
      <c r="J11" s="89" t="s">
        <v>285</v>
      </c>
      <c r="K11" s="89" t="s">
        <v>286</v>
      </c>
      <c r="L11" s="89" t="s">
        <v>287</v>
      </c>
      <c r="M11" s="89" t="s">
        <v>288</v>
      </c>
      <c r="N11" s="81" t="s">
        <v>53</v>
      </c>
    </row>
    <row r="12" customFormat="false" ht="15.75" hidden="false" customHeight="false" outlineLevel="0" collapsed="false">
      <c r="A12" s="81" t="s">
        <v>54</v>
      </c>
      <c r="B12" s="89" t="s">
        <v>289</v>
      </c>
      <c r="C12" s="89" t="s">
        <v>290</v>
      </c>
      <c r="D12" s="89" t="s">
        <v>291</v>
      </c>
      <c r="E12" s="89" t="s">
        <v>292</v>
      </c>
      <c r="F12" s="89" t="s">
        <v>293</v>
      </c>
      <c r="G12" s="89" t="s">
        <v>294</v>
      </c>
      <c r="H12" s="89" t="s">
        <v>295</v>
      </c>
      <c r="I12" s="89" t="s">
        <v>296</v>
      </c>
      <c r="J12" s="89" t="s">
        <v>297</v>
      </c>
      <c r="K12" s="89" t="s">
        <v>298</v>
      </c>
      <c r="L12" s="89" t="s">
        <v>299</v>
      </c>
      <c r="M12" s="89" t="s">
        <v>300</v>
      </c>
      <c r="N12" s="81" t="s">
        <v>54</v>
      </c>
    </row>
    <row r="13" customFormat="false" ht="15.75" hidden="false" customHeight="false" outlineLevel="0" collapsed="false">
      <c r="A13" s="81" t="s">
        <v>55</v>
      </c>
      <c r="B13" s="89" t="s">
        <v>301</v>
      </c>
      <c r="C13" s="89" t="s">
        <v>302</v>
      </c>
      <c r="D13" s="89" t="s">
        <v>303</v>
      </c>
      <c r="E13" s="89" t="s">
        <v>304</v>
      </c>
      <c r="F13" s="89" t="s">
        <v>305</v>
      </c>
      <c r="G13" s="89" t="s">
        <v>306</v>
      </c>
      <c r="H13" s="89" t="s">
        <v>307</v>
      </c>
      <c r="I13" s="89" t="s">
        <v>308</v>
      </c>
      <c r="J13" s="89" t="s">
        <v>309</v>
      </c>
      <c r="K13" s="89" t="s">
        <v>310</v>
      </c>
      <c r="L13" s="89" t="s">
        <v>311</v>
      </c>
      <c r="M13" s="89" t="s">
        <v>312</v>
      </c>
      <c r="N13" s="81" t="s">
        <v>55</v>
      </c>
    </row>
    <row r="14" customFormat="false" ht="15.75" hidden="false" customHeight="false" outlineLevel="0" collapsed="false">
      <c r="A14" s="81" t="s">
        <v>56</v>
      </c>
      <c r="B14" s="89" t="s">
        <v>313</v>
      </c>
      <c r="C14" s="89" t="s">
        <v>314</v>
      </c>
      <c r="D14" s="89" t="s">
        <v>315</v>
      </c>
      <c r="E14" s="89" t="s">
        <v>316</v>
      </c>
      <c r="F14" s="89" t="s">
        <v>317</v>
      </c>
      <c r="G14" s="89" t="s">
        <v>318</v>
      </c>
      <c r="H14" s="89" t="s">
        <v>319</v>
      </c>
      <c r="I14" s="89" t="s">
        <v>320</v>
      </c>
      <c r="J14" s="89" t="s">
        <v>321</v>
      </c>
      <c r="K14" s="89" t="s">
        <v>322</v>
      </c>
      <c r="L14" s="89" t="s">
        <v>323</v>
      </c>
      <c r="M14" s="89" t="s">
        <v>324</v>
      </c>
      <c r="N14" s="81" t="s">
        <v>56</v>
      </c>
    </row>
    <row r="15" customFormat="false" ht="15.75" hidden="false" customHeight="false" outlineLevel="0" collapsed="false">
      <c r="A15" s="31"/>
      <c r="B15" s="81" t="n">
        <v>1</v>
      </c>
      <c r="C15" s="81" t="n">
        <v>2</v>
      </c>
      <c r="D15" s="81" t="n">
        <v>3</v>
      </c>
      <c r="E15" s="81" t="n">
        <v>4</v>
      </c>
      <c r="F15" s="81" t="n">
        <v>5</v>
      </c>
      <c r="G15" s="81" t="n">
        <v>6</v>
      </c>
      <c r="H15" s="81" t="n">
        <v>7</v>
      </c>
      <c r="I15" s="81" t="n">
        <v>8</v>
      </c>
      <c r="J15" s="81" t="n">
        <v>9</v>
      </c>
      <c r="K15" s="81" t="n">
        <v>10</v>
      </c>
      <c r="L15" s="81" t="n">
        <v>11</v>
      </c>
      <c r="M15" s="81" t="n">
        <v>12</v>
      </c>
      <c r="N15" s="2"/>
    </row>
    <row r="17" customFormat="false" ht="15.75" hidden="false" customHeight="false" outlineLevel="0" collapsed="false">
      <c r="A17" s="135" t="str">
        <f aca="false">E2</f>
        <v>Contrived EUA</v>
      </c>
      <c r="B17" s="81" t="n">
        <v>1</v>
      </c>
      <c r="C17" s="81" t="n">
        <v>2</v>
      </c>
      <c r="D17" s="81" t="n">
        <v>3</v>
      </c>
      <c r="E17" s="81" t="n">
        <v>4</v>
      </c>
      <c r="F17" s="81" t="n">
        <v>5</v>
      </c>
      <c r="G17" s="81" t="n">
        <v>6</v>
      </c>
      <c r="H17" s="81" t="n">
        <v>7</v>
      </c>
      <c r="I17" s="81" t="n">
        <v>8</v>
      </c>
      <c r="J17" s="81" t="n">
        <v>9</v>
      </c>
      <c r="K17" s="81" t="n">
        <v>10</v>
      </c>
      <c r="L17" s="81" t="n">
        <v>11</v>
      </c>
      <c r="M17" s="81" t="n">
        <v>12</v>
      </c>
      <c r="N17" s="31"/>
    </row>
    <row r="18" customFormat="false" ht="15.75" hidden="false" customHeight="false" outlineLevel="0" collapsed="false">
      <c r="A18" s="81" t="s">
        <v>48</v>
      </c>
      <c r="B18" s="136" t="n">
        <v>2000</v>
      </c>
      <c r="C18" s="136" t="n">
        <v>1000</v>
      </c>
      <c r="D18" s="136" t="n">
        <v>500</v>
      </c>
      <c r="E18" s="136" t="n">
        <v>250</v>
      </c>
      <c r="F18" s="136" t="n">
        <v>125</v>
      </c>
      <c r="G18" s="136" t="n">
        <v>125</v>
      </c>
      <c r="H18" s="136" t="n">
        <v>62.5</v>
      </c>
      <c r="I18" s="136" t="n">
        <v>320</v>
      </c>
      <c r="J18" s="136" t="n">
        <v>160</v>
      </c>
      <c r="K18" s="137" t="n">
        <v>80</v>
      </c>
      <c r="L18" s="137" t="n">
        <v>40</v>
      </c>
      <c r="M18" s="138" t="n">
        <v>20</v>
      </c>
      <c r="N18" s="81" t="s">
        <v>48</v>
      </c>
    </row>
    <row r="19" customFormat="false" ht="15.75" hidden="false" customHeight="false" outlineLevel="0" collapsed="false">
      <c r="A19" s="81" t="s">
        <v>50</v>
      </c>
      <c r="B19" s="136" t="n">
        <v>2000</v>
      </c>
      <c r="C19" s="136" t="n">
        <v>1000</v>
      </c>
      <c r="D19" s="136" t="n">
        <v>500</v>
      </c>
      <c r="E19" s="136" t="n">
        <v>250</v>
      </c>
      <c r="F19" s="136" t="n">
        <v>125</v>
      </c>
      <c r="G19" s="136" t="n">
        <v>125</v>
      </c>
      <c r="H19" s="136" t="n">
        <v>62.5</v>
      </c>
      <c r="I19" s="136" t="n">
        <v>320</v>
      </c>
      <c r="J19" s="136" t="n">
        <v>160</v>
      </c>
      <c r="K19" s="137" t="n">
        <v>80</v>
      </c>
      <c r="L19" s="137" t="n">
        <v>40</v>
      </c>
      <c r="M19" s="138" t="n">
        <v>20</v>
      </c>
      <c r="N19" s="81" t="s">
        <v>50</v>
      </c>
    </row>
    <row r="20" customFormat="false" ht="15.75" hidden="false" customHeight="false" outlineLevel="0" collapsed="false">
      <c r="A20" s="81" t="s">
        <v>51</v>
      </c>
      <c r="B20" s="137" t="n">
        <v>2000</v>
      </c>
      <c r="C20" s="137" t="n">
        <v>1000</v>
      </c>
      <c r="D20" s="137" t="n">
        <v>500</v>
      </c>
      <c r="E20" s="139" t="n">
        <v>250</v>
      </c>
      <c r="F20" s="136" t="n">
        <v>125</v>
      </c>
      <c r="G20" s="136" t="n">
        <v>125</v>
      </c>
      <c r="H20" s="136" t="n">
        <v>62.5</v>
      </c>
      <c r="I20" s="136" t="n">
        <v>320</v>
      </c>
      <c r="J20" s="136" t="n">
        <v>160</v>
      </c>
      <c r="K20" s="137" t="n">
        <v>80</v>
      </c>
      <c r="L20" s="138" t="n">
        <v>40</v>
      </c>
      <c r="M20" s="138" t="n">
        <v>20</v>
      </c>
      <c r="N20" s="81" t="s">
        <v>51</v>
      </c>
    </row>
    <row r="21" customFormat="false" ht="15.75" hidden="false" customHeight="false" outlineLevel="0" collapsed="false">
      <c r="A21" s="81" t="s">
        <v>52</v>
      </c>
      <c r="B21" s="137" t="n">
        <v>2000</v>
      </c>
      <c r="C21" s="137" t="n">
        <v>1000</v>
      </c>
      <c r="D21" s="137" t="n">
        <v>500</v>
      </c>
      <c r="E21" s="137" t="n">
        <v>250</v>
      </c>
      <c r="F21" s="136" t="n">
        <v>125</v>
      </c>
      <c r="G21" s="136" t="n">
        <v>125</v>
      </c>
      <c r="H21" s="136" t="n">
        <v>62.5</v>
      </c>
      <c r="I21" s="136" t="n">
        <v>320</v>
      </c>
      <c r="J21" s="136" t="n">
        <v>160</v>
      </c>
      <c r="K21" s="137" t="n">
        <v>80</v>
      </c>
      <c r="L21" s="138" t="n">
        <v>40</v>
      </c>
      <c r="M21" s="138" t="n">
        <v>20</v>
      </c>
      <c r="N21" s="81" t="s">
        <v>52</v>
      </c>
    </row>
    <row r="22" customFormat="false" ht="15.75" hidden="false" customHeight="false" outlineLevel="0" collapsed="false">
      <c r="A22" s="81" t="s">
        <v>53</v>
      </c>
      <c r="B22" s="140" t="n">
        <v>2000</v>
      </c>
      <c r="C22" s="137" t="n">
        <v>1000</v>
      </c>
      <c r="D22" s="137" t="n">
        <v>500</v>
      </c>
      <c r="E22" s="137" t="n">
        <v>250</v>
      </c>
      <c r="F22" s="136" t="n">
        <v>125</v>
      </c>
      <c r="G22" s="136" t="n">
        <v>125</v>
      </c>
      <c r="H22" s="136" t="n">
        <v>62.5</v>
      </c>
      <c r="I22" s="136" t="n">
        <v>320</v>
      </c>
      <c r="J22" s="136" t="n">
        <v>160</v>
      </c>
      <c r="K22" s="137" t="n">
        <v>80</v>
      </c>
      <c r="L22" s="138" t="n">
        <v>40</v>
      </c>
      <c r="M22" s="138" t="n">
        <v>20</v>
      </c>
      <c r="N22" s="81" t="s">
        <v>53</v>
      </c>
    </row>
    <row r="23" customFormat="false" ht="15.75" hidden="false" customHeight="false" outlineLevel="0" collapsed="false">
      <c r="A23" s="81" t="s">
        <v>54</v>
      </c>
      <c r="B23" s="137" t="n">
        <v>2000</v>
      </c>
      <c r="C23" s="137" t="n">
        <v>1000</v>
      </c>
      <c r="D23" s="137" t="n">
        <v>500</v>
      </c>
      <c r="E23" s="137" t="n">
        <v>250</v>
      </c>
      <c r="F23" s="136" t="n">
        <v>125</v>
      </c>
      <c r="G23" s="136" t="n">
        <v>125</v>
      </c>
      <c r="H23" s="136" t="n">
        <v>62.5</v>
      </c>
      <c r="I23" s="136" t="n">
        <v>320</v>
      </c>
      <c r="J23" s="136" t="n">
        <v>160</v>
      </c>
      <c r="K23" s="137" t="n">
        <v>80</v>
      </c>
      <c r="L23" s="138" t="n">
        <v>40</v>
      </c>
      <c r="M23" s="141" t="n">
        <v>20</v>
      </c>
      <c r="N23" s="81" t="s">
        <v>54</v>
      </c>
    </row>
    <row r="24" customFormat="false" ht="15.75" hidden="false" customHeight="false" outlineLevel="0" collapsed="false">
      <c r="A24" s="81" t="s">
        <v>55</v>
      </c>
      <c r="B24" s="137" t="n">
        <v>2000</v>
      </c>
      <c r="C24" s="137" t="n">
        <v>1000</v>
      </c>
      <c r="D24" s="137" t="n">
        <v>500</v>
      </c>
      <c r="E24" s="137" t="n">
        <v>250</v>
      </c>
      <c r="F24" s="136" t="n">
        <v>125</v>
      </c>
      <c r="G24" s="136" t="n">
        <v>125</v>
      </c>
      <c r="H24" s="136" t="n">
        <v>62.5</v>
      </c>
      <c r="I24" s="136" t="n">
        <v>320</v>
      </c>
      <c r="J24" s="136" t="n">
        <v>160</v>
      </c>
      <c r="K24" s="137" t="n">
        <v>80</v>
      </c>
      <c r="L24" s="138" t="n">
        <v>40</v>
      </c>
      <c r="M24" s="141" t="n">
        <v>20</v>
      </c>
      <c r="N24" s="81" t="s">
        <v>55</v>
      </c>
    </row>
    <row r="25" customFormat="false" ht="15.75" hidden="false" customHeight="false" outlineLevel="0" collapsed="false">
      <c r="A25" s="81" t="s">
        <v>56</v>
      </c>
      <c r="B25" s="137" t="n">
        <v>2000</v>
      </c>
      <c r="C25" s="140" t="n">
        <v>1000</v>
      </c>
      <c r="D25" s="137" t="n">
        <v>500</v>
      </c>
      <c r="E25" s="137" t="n">
        <v>250</v>
      </c>
      <c r="F25" s="136" t="n">
        <v>125</v>
      </c>
      <c r="G25" s="136" t="n">
        <v>125</v>
      </c>
      <c r="H25" s="136" t="n">
        <v>62.5</v>
      </c>
      <c r="I25" s="136" t="n">
        <v>320</v>
      </c>
      <c r="J25" s="136" t="n">
        <v>160</v>
      </c>
      <c r="K25" s="137" t="n">
        <v>80</v>
      </c>
      <c r="L25" s="141" t="n">
        <v>40</v>
      </c>
      <c r="M25" s="141" t="s">
        <v>359</v>
      </c>
      <c r="N25" s="81" t="s">
        <v>56</v>
      </c>
    </row>
    <row r="26" customFormat="false" ht="15.75" hidden="false" customHeight="false" outlineLevel="0" collapsed="false">
      <c r="A26" s="31"/>
      <c r="B26" s="81" t="n">
        <v>1</v>
      </c>
      <c r="C26" s="81" t="n">
        <v>2</v>
      </c>
      <c r="D26" s="81" t="n">
        <v>3</v>
      </c>
      <c r="E26" s="81" t="n">
        <v>4</v>
      </c>
      <c r="F26" s="81" t="n">
        <v>5</v>
      </c>
      <c r="G26" s="81" t="n">
        <v>6</v>
      </c>
      <c r="H26" s="81" t="n">
        <v>7</v>
      </c>
      <c r="I26" s="81" t="n">
        <v>8</v>
      </c>
      <c r="J26" s="81" t="n">
        <v>9</v>
      </c>
      <c r="K26" s="81" t="n">
        <v>10</v>
      </c>
      <c r="L26" s="81" t="n">
        <v>11</v>
      </c>
      <c r="M26" s="81" t="n">
        <v>12</v>
      </c>
      <c r="N26" s="2"/>
    </row>
    <row r="29" customFormat="false" ht="15.75" hidden="false" customHeight="false" outlineLevel="0" collapsed="false">
      <c r="A29" s="142" t="str">
        <f aca="false">D3</f>
        <v>2056</v>
      </c>
      <c r="B29" s="81" t="n">
        <v>1</v>
      </c>
      <c r="C29" s="81" t="n">
        <v>2</v>
      </c>
      <c r="D29" s="81" t="n">
        <v>3</v>
      </c>
      <c r="E29" s="81" t="n">
        <v>4</v>
      </c>
      <c r="F29" s="81" t="n">
        <v>5</v>
      </c>
      <c r="G29" s="81" t="n">
        <v>6</v>
      </c>
      <c r="H29" s="81" t="n">
        <v>7</v>
      </c>
      <c r="I29" s="81" t="n">
        <v>8</v>
      </c>
      <c r="J29" s="81" t="n">
        <v>9</v>
      </c>
      <c r="K29" s="81" t="n">
        <v>10</v>
      </c>
      <c r="L29" s="81" t="n">
        <v>11</v>
      </c>
      <c r="M29" s="81" t="n">
        <v>12</v>
      </c>
      <c r="N29" s="31"/>
    </row>
    <row r="30" customFormat="false" ht="15.75" hidden="false" customHeight="false" outlineLevel="0" collapsed="false">
      <c r="A30" s="81" t="s">
        <v>48</v>
      </c>
      <c r="B30" s="82" t="s">
        <v>140</v>
      </c>
      <c r="C30" s="83" t="s">
        <v>360</v>
      </c>
      <c r="D30" s="83" t="s">
        <v>361</v>
      </c>
      <c r="E30" s="83" t="s">
        <v>362</v>
      </c>
      <c r="F30" s="83" t="s">
        <v>363</v>
      </c>
      <c r="G30" s="37" t="s">
        <v>61</v>
      </c>
      <c r="H30" s="83" t="s">
        <v>364</v>
      </c>
      <c r="I30" s="83" t="s">
        <v>365</v>
      </c>
      <c r="J30" s="83" t="s">
        <v>366</v>
      </c>
      <c r="K30" s="83" t="s">
        <v>367</v>
      </c>
      <c r="L30" s="83" t="s">
        <v>368</v>
      </c>
      <c r="M30" s="37" t="s">
        <v>60</v>
      </c>
      <c r="N30" s="81" t="s">
        <v>48</v>
      </c>
    </row>
    <row r="31" customFormat="false" ht="15.75" hidden="false" customHeight="false" outlineLevel="0" collapsed="false">
      <c r="A31" s="81" t="s">
        <v>50</v>
      </c>
      <c r="B31" s="83" t="s">
        <v>369</v>
      </c>
      <c r="C31" s="83" t="s">
        <v>370</v>
      </c>
      <c r="D31" s="37" t="s">
        <v>60</v>
      </c>
      <c r="E31" s="83" t="s">
        <v>371</v>
      </c>
      <c r="F31" s="83" t="s">
        <v>372</v>
      </c>
      <c r="G31" s="83" t="s">
        <v>373</v>
      </c>
      <c r="H31" s="83" t="s">
        <v>374</v>
      </c>
      <c r="I31" s="83" t="s">
        <v>375</v>
      </c>
      <c r="J31" s="83" t="s">
        <v>376</v>
      </c>
      <c r="K31" s="83" t="s">
        <v>377</v>
      </c>
      <c r="L31" s="83" t="s">
        <v>378</v>
      </c>
      <c r="M31" s="37" t="s">
        <v>61</v>
      </c>
      <c r="N31" s="81" t="s">
        <v>50</v>
      </c>
    </row>
    <row r="32" customFormat="false" ht="15.75" hidden="false" customHeight="false" outlineLevel="0" collapsed="false">
      <c r="A32" s="81" t="s">
        <v>51</v>
      </c>
      <c r="B32" s="83" t="s">
        <v>379</v>
      </c>
      <c r="C32" s="83" t="s">
        <v>380</v>
      </c>
      <c r="D32" s="83" t="s">
        <v>381</v>
      </c>
      <c r="E32" s="83" t="s">
        <v>382</v>
      </c>
      <c r="F32" s="83" t="s">
        <v>383</v>
      </c>
      <c r="G32" s="83" t="s">
        <v>384</v>
      </c>
      <c r="H32" s="83" t="s">
        <v>385</v>
      </c>
      <c r="I32" s="83" t="s">
        <v>386</v>
      </c>
      <c r="J32" s="83" t="s">
        <v>387</v>
      </c>
      <c r="K32" s="83" t="s">
        <v>388</v>
      </c>
      <c r="L32" s="83" t="s">
        <v>389</v>
      </c>
      <c r="M32" s="37" t="s">
        <v>61</v>
      </c>
      <c r="N32" s="81" t="s">
        <v>51</v>
      </c>
    </row>
    <row r="33" customFormat="false" ht="15.75" hidden="false" customHeight="false" outlineLevel="0" collapsed="false">
      <c r="A33" s="81" t="s">
        <v>52</v>
      </c>
      <c r="B33" s="83" t="s">
        <v>390</v>
      </c>
      <c r="C33" s="83" t="s">
        <v>391</v>
      </c>
      <c r="D33" s="83" t="s">
        <v>392</v>
      </c>
      <c r="E33" s="83" t="s">
        <v>393</v>
      </c>
      <c r="F33" s="83" t="s">
        <v>394</v>
      </c>
      <c r="G33" s="83" t="s">
        <v>395</v>
      </c>
      <c r="H33" s="83" t="s">
        <v>396</v>
      </c>
      <c r="I33" s="83" t="s">
        <v>397</v>
      </c>
      <c r="J33" s="83" t="s">
        <v>398</v>
      </c>
      <c r="K33" s="83" t="s">
        <v>399</v>
      </c>
      <c r="L33" s="83" t="s">
        <v>400</v>
      </c>
      <c r="M33" s="37" t="s">
        <v>61</v>
      </c>
      <c r="N33" s="81" t="s">
        <v>52</v>
      </c>
    </row>
    <row r="34" customFormat="false" ht="15.75" hidden="false" customHeight="false" outlineLevel="0" collapsed="false">
      <c r="A34" s="81" t="s">
        <v>53</v>
      </c>
      <c r="B34" s="83" t="s">
        <v>401</v>
      </c>
      <c r="C34" s="83" t="s">
        <v>402</v>
      </c>
      <c r="D34" s="83" t="s">
        <v>403</v>
      </c>
      <c r="E34" s="83" t="s">
        <v>404</v>
      </c>
      <c r="F34" s="83" t="s">
        <v>405</v>
      </c>
      <c r="G34" s="83" t="s">
        <v>406</v>
      </c>
      <c r="H34" s="83" t="s">
        <v>407</v>
      </c>
      <c r="I34" s="83" t="s">
        <v>408</v>
      </c>
      <c r="J34" s="83" t="s">
        <v>409</v>
      </c>
      <c r="K34" s="83" t="s">
        <v>410</v>
      </c>
      <c r="L34" s="37" t="s">
        <v>60</v>
      </c>
      <c r="M34" s="37" t="s">
        <v>60</v>
      </c>
      <c r="N34" s="81" t="s">
        <v>53</v>
      </c>
    </row>
    <row r="35" customFormat="false" ht="15.75" hidden="false" customHeight="false" outlineLevel="0" collapsed="false">
      <c r="A35" s="81" t="s">
        <v>54</v>
      </c>
      <c r="B35" s="83" t="s">
        <v>411</v>
      </c>
      <c r="C35" s="83" t="s">
        <v>412</v>
      </c>
      <c r="D35" s="83" t="s">
        <v>413</v>
      </c>
      <c r="E35" s="83" t="s">
        <v>414</v>
      </c>
      <c r="F35" s="83" t="s">
        <v>415</v>
      </c>
      <c r="G35" s="83" t="s">
        <v>416</v>
      </c>
      <c r="H35" s="83" t="s">
        <v>417</v>
      </c>
      <c r="I35" s="83" t="s">
        <v>418</v>
      </c>
      <c r="J35" s="83" t="s">
        <v>419</v>
      </c>
      <c r="K35" s="83" t="s">
        <v>420</v>
      </c>
      <c r="L35" s="37" t="s">
        <v>61</v>
      </c>
      <c r="M35" s="37" t="s">
        <v>61</v>
      </c>
      <c r="N35" s="81" t="s">
        <v>54</v>
      </c>
    </row>
    <row r="36" customFormat="false" ht="15.75" hidden="false" customHeight="false" outlineLevel="0" collapsed="false">
      <c r="A36" s="81" t="s">
        <v>55</v>
      </c>
      <c r="B36" s="83" t="s">
        <v>421</v>
      </c>
      <c r="C36" s="83" t="s">
        <v>422</v>
      </c>
      <c r="D36" s="83" t="s">
        <v>423</v>
      </c>
      <c r="E36" s="83" t="s">
        <v>424</v>
      </c>
      <c r="F36" s="83" t="s">
        <v>425</v>
      </c>
      <c r="G36" s="83" t="s">
        <v>426</v>
      </c>
      <c r="H36" s="83" t="s">
        <v>427</v>
      </c>
      <c r="I36" s="83" t="s">
        <v>428</v>
      </c>
      <c r="J36" s="83" t="s">
        <v>429</v>
      </c>
      <c r="K36" s="83" t="s">
        <v>430</v>
      </c>
      <c r="L36" s="37" t="s">
        <v>60</v>
      </c>
      <c r="M36" s="37" t="s">
        <v>60</v>
      </c>
      <c r="N36" s="81" t="s">
        <v>55</v>
      </c>
    </row>
    <row r="37" customFormat="false" ht="15.75" hidden="false" customHeight="false" outlineLevel="0" collapsed="false">
      <c r="A37" s="81" t="s">
        <v>56</v>
      </c>
      <c r="B37" s="83" t="s">
        <v>431</v>
      </c>
      <c r="C37" s="83" t="s">
        <v>432</v>
      </c>
      <c r="D37" s="83" t="s">
        <v>433</v>
      </c>
      <c r="E37" s="83" t="s">
        <v>434</v>
      </c>
      <c r="F37" s="83" t="s">
        <v>435</v>
      </c>
      <c r="G37" s="83" t="s">
        <v>436</v>
      </c>
      <c r="H37" s="83" t="s">
        <v>437</v>
      </c>
      <c r="I37" s="83" t="s">
        <v>438</v>
      </c>
      <c r="J37" s="83" t="s">
        <v>439</v>
      </c>
      <c r="K37" s="83" t="s">
        <v>440</v>
      </c>
      <c r="L37" s="37" t="s">
        <v>61</v>
      </c>
      <c r="M37" s="37" t="s">
        <v>61</v>
      </c>
      <c r="N37" s="81" t="s">
        <v>56</v>
      </c>
    </row>
    <row r="38" customFormat="false" ht="15.75" hidden="false" customHeight="false" outlineLevel="0" collapsed="false">
      <c r="A38" s="31"/>
      <c r="B38" s="81" t="n">
        <v>1</v>
      </c>
      <c r="C38" s="81" t="n">
        <v>2</v>
      </c>
      <c r="D38" s="81" t="n">
        <v>3</v>
      </c>
      <c r="E38" s="81" t="n">
        <v>4</v>
      </c>
      <c r="F38" s="81" t="n">
        <v>5</v>
      </c>
      <c r="G38" s="81" t="n">
        <v>6</v>
      </c>
      <c r="H38" s="81" t="n">
        <v>7</v>
      </c>
      <c r="I38" s="81" t="n">
        <v>8</v>
      </c>
      <c r="J38" s="81" t="n">
        <v>9</v>
      </c>
      <c r="K38" s="81" t="n">
        <v>10</v>
      </c>
      <c r="L38" s="81" t="n">
        <v>11</v>
      </c>
      <c r="M38" s="81" t="n">
        <v>12</v>
      </c>
      <c r="N38" s="2"/>
    </row>
    <row r="39" customFormat="false" ht="15.75" hidden="false" customHeight="false" outlineLevel="0" collapsed="false">
      <c r="A39" s="2"/>
      <c r="B39" s="31"/>
      <c r="C39" s="31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</row>
    <row r="41" customFormat="false" ht="15.75" hidden="false" customHeight="false" outlineLevel="0" collapsed="false">
      <c r="A41" s="87" t="n">
        <f aca="false">E3</f>
        <v>1976</v>
      </c>
      <c r="B41" s="81" t="n">
        <v>1</v>
      </c>
      <c r="C41" s="81" t="n">
        <v>2</v>
      </c>
      <c r="D41" s="81" t="n">
        <v>3</v>
      </c>
      <c r="E41" s="81" t="n">
        <v>4</v>
      </c>
      <c r="F41" s="81" t="n">
        <v>5</v>
      </c>
      <c r="G41" s="81" t="n">
        <v>6</v>
      </c>
      <c r="H41" s="81" t="n">
        <v>7</v>
      </c>
      <c r="I41" s="81" t="n">
        <v>8</v>
      </c>
      <c r="J41" s="81" t="n">
        <v>9</v>
      </c>
      <c r="K41" s="81" t="n">
        <v>10</v>
      </c>
      <c r="L41" s="81" t="n">
        <v>11</v>
      </c>
      <c r="M41" s="81" t="n">
        <v>12</v>
      </c>
      <c r="N41" s="31"/>
    </row>
    <row r="42" customFormat="false" ht="15.75" hidden="false" customHeight="false" outlineLevel="0" collapsed="false">
      <c r="A42" s="81" t="s">
        <v>48</v>
      </c>
      <c r="B42" s="82" t="s">
        <v>140</v>
      </c>
      <c r="C42" s="83" t="s">
        <v>141</v>
      </c>
      <c r="D42" s="83" t="s">
        <v>142</v>
      </c>
      <c r="E42" s="83" t="s">
        <v>143</v>
      </c>
      <c r="F42" s="83" t="s">
        <v>144</v>
      </c>
      <c r="G42" s="83" t="s">
        <v>145</v>
      </c>
      <c r="H42" s="83" t="s">
        <v>146</v>
      </c>
      <c r="I42" s="83" t="s">
        <v>147</v>
      </c>
      <c r="J42" s="83" t="s">
        <v>148</v>
      </c>
      <c r="K42" s="83" t="s">
        <v>149</v>
      </c>
      <c r="L42" s="83" t="s">
        <v>150</v>
      </c>
      <c r="M42" s="83" t="s">
        <v>151</v>
      </c>
      <c r="N42" s="81" t="s">
        <v>48</v>
      </c>
    </row>
    <row r="43" customFormat="false" ht="15.75" hidden="false" customHeight="false" outlineLevel="0" collapsed="false">
      <c r="A43" s="81" t="s">
        <v>50</v>
      </c>
      <c r="B43" s="83" t="s">
        <v>152</v>
      </c>
      <c r="C43" s="83" t="s">
        <v>153</v>
      </c>
      <c r="D43" s="83" t="s">
        <v>154</v>
      </c>
      <c r="E43" s="83" t="s">
        <v>155</v>
      </c>
      <c r="F43" s="83" t="s">
        <v>156</v>
      </c>
      <c r="G43" s="83" t="s">
        <v>157</v>
      </c>
      <c r="H43" s="83" t="s">
        <v>158</v>
      </c>
      <c r="I43" s="83" t="s">
        <v>159</v>
      </c>
      <c r="J43" s="83" t="s">
        <v>160</v>
      </c>
      <c r="K43" s="83" t="s">
        <v>161</v>
      </c>
      <c r="L43" s="83" t="s">
        <v>162</v>
      </c>
      <c r="M43" s="83" t="s">
        <v>163</v>
      </c>
      <c r="N43" s="81" t="s">
        <v>50</v>
      </c>
    </row>
    <row r="44" customFormat="false" ht="15.75" hidden="false" customHeight="false" outlineLevel="0" collapsed="false">
      <c r="A44" s="81" t="s">
        <v>51</v>
      </c>
      <c r="B44" s="83" t="s">
        <v>164</v>
      </c>
      <c r="C44" s="83" t="s">
        <v>165</v>
      </c>
      <c r="D44" s="83" t="s">
        <v>166</v>
      </c>
      <c r="E44" s="83" t="s">
        <v>167</v>
      </c>
      <c r="F44" s="83" t="s">
        <v>168</v>
      </c>
      <c r="G44" s="83" t="s">
        <v>169</v>
      </c>
      <c r="H44" s="83" t="s">
        <v>170</v>
      </c>
      <c r="I44" s="83" t="s">
        <v>171</v>
      </c>
      <c r="J44" s="83" t="s">
        <v>172</v>
      </c>
      <c r="K44" s="83" t="s">
        <v>173</v>
      </c>
      <c r="L44" s="37" t="s">
        <v>60</v>
      </c>
      <c r="M44" s="83" t="s">
        <v>174</v>
      </c>
      <c r="N44" s="81" t="s">
        <v>51</v>
      </c>
    </row>
    <row r="45" customFormat="false" ht="15.75" hidden="false" customHeight="false" outlineLevel="0" collapsed="false">
      <c r="A45" s="81" t="s">
        <v>52</v>
      </c>
      <c r="B45" s="83" t="s">
        <v>175</v>
      </c>
      <c r="C45" s="83" t="s">
        <v>176</v>
      </c>
      <c r="D45" s="83" t="s">
        <v>177</v>
      </c>
      <c r="E45" s="83" t="s">
        <v>178</v>
      </c>
      <c r="F45" s="83" t="s">
        <v>179</v>
      </c>
      <c r="G45" s="83" t="s">
        <v>180</v>
      </c>
      <c r="H45" s="83" t="s">
        <v>181</v>
      </c>
      <c r="I45" s="83" t="s">
        <v>182</v>
      </c>
      <c r="J45" s="83" t="s">
        <v>183</v>
      </c>
      <c r="K45" s="83" t="s">
        <v>184</v>
      </c>
      <c r="L45" s="83" t="s">
        <v>185</v>
      </c>
      <c r="M45" s="83" t="s">
        <v>186</v>
      </c>
      <c r="N45" s="81" t="s">
        <v>52</v>
      </c>
    </row>
    <row r="46" customFormat="false" ht="15.75" hidden="false" customHeight="false" outlineLevel="0" collapsed="false">
      <c r="A46" s="81" t="s">
        <v>53</v>
      </c>
      <c r="B46" s="83" t="s">
        <v>187</v>
      </c>
      <c r="C46" s="83" t="s">
        <v>188</v>
      </c>
      <c r="D46" s="83" t="s">
        <v>189</v>
      </c>
      <c r="E46" s="83" t="s">
        <v>190</v>
      </c>
      <c r="F46" s="83" t="s">
        <v>191</v>
      </c>
      <c r="G46" s="83" t="s">
        <v>192</v>
      </c>
      <c r="H46" s="83" t="s">
        <v>193</v>
      </c>
      <c r="I46" s="83" t="s">
        <v>194</v>
      </c>
      <c r="J46" s="83" t="s">
        <v>195</v>
      </c>
      <c r="K46" s="83" t="s">
        <v>196</v>
      </c>
      <c r="L46" s="83" t="s">
        <v>197</v>
      </c>
      <c r="M46" s="83" t="s">
        <v>198</v>
      </c>
      <c r="N46" s="81" t="s">
        <v>53</v>
      </c>
    </row>
    <row r="47" customFormat="false" ht="15.75" hidden="false" customHeight="false" outlineLevel="0" collapsed="false">
      <c r="A47" s="81" t="s">
        <v>54</v>
      </c>
      <c r="B47" s="83" t="s">
        <v>199</v>
      </c>
      <c r="C47" s="83" t="s">
        <v>200</v>
      </c>
      <c r="D47" s="83" t="s">
        <v>201</v>
      </c>
      <c r="E47" s="83" t="s">
        <v>202</v>
      </c>
      <c r="F47" s="83" t="s">
        <v>203</v>
      </c>
      <c r="G47" s="83" t="s">
        <v>204</v>
      </c>
      <c r="H47" s="83" t="s">
        <v>205</v>
      </c>
      <c r="I47" s="83" t="s">
        <v>206</v>
      </c>
      <c r="J47" s="37" t="s">
        <v>61</v>
      </c>
      <c r="K47" s="83" t="s">
        <v>207</v>
      </c>
      <c r="L47" s="83" t="s">
        <v>208</v>
      </c>
      <c r="M47" s="83" t="s">
        <v>209</v>
      </c>
      <c r="N47" s="81" t="s">
        <v>54</v>
      </c>
    </row>
    <row r="48" customFormat="false" ht="15.75" hidden="false" customHeight="false" outlineLevel="0" collapsed="false">
      <c r="A48" s="81" t="s">
        <v>55</v>
      </c>
      <c r="B48" s="83" t="s">
        <v>210</v>
      </c>
      <c r="C48" s="83" t="s">
        <v>211</v>
      </c>
      <c r="D48" s="83" t="s">
        <v>212</v>
      </c>
      <c r="E48" s="83" t="s">
        <v>213</v>
      </c>
      <c r="F48" s="83" t="s">
        <v>214</v>
      </c>
      <c r="G48" s="83" t="s">
        <v>215</v>
      </c>
      <c r="H48" s="83" t="s">
        <v>216</v>
      </c>
      <c r="I48" s="83" t="s">
        <v>217</v>
      </c>
      <c r="J48" s="37" t="s">
        <v>61</v>
      </c>
      <c r="K48" s="83" t="s">
        <v>218</v>
      </c>
      <c r="L48" s="83" t="s">
        <v>219</v>
      </c>
      <c r="M48" s="37" t="s">
        <v>60</v>
      </c>
      <c r="N48" s="81" t="s">
        <v>55</v>
      </c>
    </row>
    <row r="49" customFormat="false" ht="15.75" hidden="false" customHeight="false" outlineLevel="0" collapsed="false">
      <c r="A49" s="81" t="s">
        <v>56</v>
      </c>
      <c r="B49" s="83" t="s">
        <v>220</v>
      </c>
      <c r="C49" s="83" t="s">
        <v>221</v>
      </c>
      <c r="D49" s="83" t="s">
        <v>222</v>
      </c>
      <c r="E49" s="83" t="s">
        <v>223</v>
      </c>
      <c r="F49" s="83" t="s">
        <v>224</v>
      </c>
      <c r="G49" s="83" t="s">
        <v>225</v>
      </c>
      <c r="H49" s="83" t="s">
        <v>226</v>
      </c>
      <c r="I49" s="37" t="s">
        <v>60</v>
      </c>
      <c r="J49" s="83" t="s">
        <v>227</v>
      </c>
      <c r="K49" s="83" t="s">
        <v>228</v>
      </c>
      <c r="L49" s="83" t="s">
        <v>229</v>
      </c>
      <c r="M49" s="84" t="s">
        <v>61</v>
      </c>
      <c r="N49" s="81" t="s">
        <v>56</v>
      </c>
    </row>
    <row r="50" customFormat="false" ht="15.75" hidden="false" customHeight="false" outlineLevel="0" collapsed="false">
      <c r="A50" s="31"/>
      <c r="B50" s="81" t="n">
        <v>1</v>
      </c>
      <c r="C50" s="81" t="n">
        <v>2</v>
      </c>
      <c r="D50" s="81" t="n">
        <v>3</v>
      </c>
      <c r="E50" s="81" t="n">
        <v>4</v>
      </c>
      <c r="F50" s="81" t="n">
        <v>5</v>
      </c>
      <c r="G50" s="81" t="n">
        <v>6</v>
      </c>
      <c r="H50" s="81" t="n">
        <v>7</v>
      </c>
      <c r="I50" s="81" t="n">
        <v>8</v>
      </c>
      <c r="J50" s="81" t="n">
        <v>9</v>
      </c>
      <c r="K50" s="81" t="n">
        <v>10</v>
      </c>
      <c r="L50" s="81" t="n">
        <v>11</v>
      </c>
      <c r="M50" s="81" t="n">
        <v>12</v>
      </c>
      <c r="N50" s="2"/>
    </row>
    <row r="52" customFormat="false" ht="15.75" hidden="false" customHeight="false" outlineLevel="0" collapsed="false">
      <c r="A52" s="90"/>
      <c r="B52" s="90"/>
      <c r="C52" s="90"/>
      <c r="D52" s="90"/>
    </row>
    <row r="53" customFormat="false" ht="15.75" hidden="false" customHeight="false" outlineLevel="0" collapsed="false">
      <c r="A53" s="90"/>
      <c r="B53" s="90"/>
      <c r="C53" s="90"/>
      <c r="D53" s="90"/>
    </row>
    <row r="54" customFormat="false" ht="15.75" hidden="false" customHeight="false" outlineLevel="0" collapsed="false">
      <c r="A54" s="90"/>
      <c r="B54" s="90"/>
      <c r="C54" s="90"/>
      <c r="D54" s="90"/>
    </row>
    <row r="55" customFormat="false" ht="15.75" hidden="false" customHeight="false" outlineLevel="0" collapsed="false">
      <c r="A55" s="90"/>
      <c r="B55" s="90"/>
      <c r="C55" s="90"/>
      <c r="D55" s="90"/>
    </row>
    <row r="56" customFormat="false" ht="15.75" hidden="false" customHeight="false" outlineLevel="0" collapsed="false">
      <c r="A56" s="90"/>
      <c r="B56" s="90"/>
      <c r="C56" s="3"/>
      <c r="D56" s="90"/>
    </row>
    <row r="57" customFormat="false" ht="15.75" hidden="false" customHeight="false" outlineLevel="0" collapsed="false">
      <c r="A57" s="90"/>
      <c r="B57" s="90"/>
      <c r="C57" s="91"/>
      <c r="D57" s="90"/>
    </row>
    <row r="58" customFormat="false" ht="15.75" hidden="false" customHeight="false" outlineLevel="0" collapsed="false">
      <c r="A58" s="90"/>
      <c r="B58" s="90"/>
      <c r="C58" s="91"/>
      <c r="D58" s="90"/>
    </row>
    <row r="59" customFormat="false" ht="15.75" hidden="false" customHeight="false" outlineLevel="0" collapsed="false">
      <c r="A59" s="90"/>
      <c r="B59" s="90"/>
      <c r="C59" s="91"/>
      <c r="D59" s="90"/>
    </row>
    <row r="60" customFormat="false" ht="15.75" hidden="false" customHeight="false" outlineLevel="0" collapsed="false">
      <c r="A60" s="90"/>
      <c r="B60" s="90"/>
      <c r="C60" s="92"/>
      <c r="D60" s="90"/>
    </row>
    <row r="61" customFormat="false" ht="15.75" hidden="false" customHeight="false" outlineLevel="0" collapsed="false">
      <c r="A61" s="90"/>
      <c r="B61" s="90"/>
      <c r="C61" s="3"/>
      <c r="D61" s="90"/>
    </row>
    <row r="62" customFormat="false" ht="15.75" hidden="false" customHeight="false" outlineLevel="0" collapsed="false">
      <c r="A62" s="90"/>
      <c r="B62" s="90"/>
      <c r="C62" s="3"/>
      <c r="D62" s="90"/>
    </row>
    <row r="63" customFormat="false" ht="15.75" hidden="false" customHeight="false" outlineLevel="0" collapsed="false">
      <c r="A63" s="90"/>
      <c r="B63" s="90"/>
      <c r="C63" s="3"/>
      <c r="D63" s="90"/>
    </row>
    <row r="64" customFormat="false" ht="15.75" hidden="false" customHeight="false" outlineLevel="0" collapsed="false">
      <c r="A64" s="90"/>
      <c r="B64" s="90"/>
      <c r="C64" s="3"/>
      <c r="D64" s="90"/>
    </row>
    <row r="65" customFormat="false" ht="15.75" hidden="false" customHeight="false" outlineLevel="0" collapsed="false">
      <c r="A65" s="90"/>
      <c r="B65" s="90"/>
      <c r="C65" s="91"/>
      <c r="D65" s="90"/>
    </row>
    <row r="66" customFormat="false" ht="15.75" hidden="false" customHeight="false" outlineLevel="0" collapsed="false">
      <c r="A66" s="90"/>
      <c r="B66" s="90"/>
      <c r="C66" s="91"/>
      <c r="D66" s="90"/>
    </row>
    <row r="67" customFormat="false" ht="15.75" hidden="false" customHeight="false" outlineLevel="0" collapsed="false">
      <c r="A67" s="90"/>
      <c r="B67" s="90"/>
      <c r="C67" s="90"/>
      <c r="D67" s="90"/>
    </row>
    <row r="68" customFormat="false" ht="15.75" hidden="false" customHeight="false" outlineLevel="0" collapsed="false">
      <c r="A68" s="90"/>
      <c r="B68" s="90"/>
      <c r="C68" s="90"/>
      <c r="D68" s="90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22" t="s">
        <v>357</v>
      </c>
      <c r="B1" s="22"/>
      <c r="C1" s="22"/>
      <c r="D1" s="76"/>
      <c r="E1" s="76"/>
      <c r="F1" s="10"/>
      <c r="G1" s="77"/>
      <c r="H1" s="77"/>
      <c r="I1" s="77"/>
      <c r="J1" s="78"/>
      <c r="K1" s="78"/>
      <c r="L1" s="10"/>
      <c r="M1" s="10"/>
      <c r="N1" s="2"/>
    </row>
    <row r="2" customFormat="false" ht="15.75" hidden="false" customHeight="false" outlineLevel="0" collapsed="false">
      <c r="A2" s="79" t="n">
        <v>5</v>
      </c>
      <c r="B2" s="79" t="n">
        <v>6</v>
      </c>
      <c r="C2" s="22"/>
      <c r="D2" s="13" t="s">
        <v>358</v>
      </c>
      <c r="E2" s="13" t="s">
        <v>16</v>
      </c>
      <c r="F2" s="10"/>
      <c r="G2" s="77"/>
      <c r="H2" s="77"/>
      <c r="I2" s="77"/>
      <c r="J2" s="78"/>
      <c r="K2" s="78"/>
      <c r="L2" s="10"/>
      <c r="M2" s="10"/>
      <c r="N2" s="2"/>
    </row>
    <row r="3" customFormat="false" ht="15.75" hidden="false" customHeight="false" outlineLevel="0" collapsed="false">
      <c r="A3" s="79" t="n">
        <v>7</v>
      </c>
      <c r="B3" s="79" t="n">
        <v>8</v>
      </c>
      <c r="C3" s="22"/>
      <c r="D3" s="13" t="s">
        <v>22</v>
      </c>
      <c r="E3" s="13" t="s">
        <v>441</v>
      </c>
      <c r="F3" s="10"/>
      <c r="G3" s="77"/>
      <c r="H3" s="77"/>
      <c r="I3" s="77"/>
      <c r="K3" s="78"/>
      <c r="L3" s="10"/>
      <c r="M3" s="10"/>
      <c r="N3" s="2"/>
    </row>
    <row r="4" customFormat="false" ht="15.75" hidden="false" customHeight="false" outlineLevel="0" collapsed="false">
      <c r="A4" s="3"/>
      <c r="B4" s="10"/>
      <c r="C4" s="10"/>
      <c r="E4" s="10"/>
      <c r="F4" s="10"/>
      <c r="G4" s="77"/>
      <c r="H4" s="77"/>
      <c r="I4" s="77"/>
      <c r="J4" s="78"/>
      <c r="K4" s="77"/>
      <c r="L4" s="10"/>
      <c r="M4" s="10"/>
      <c r="N4" s="2"/>
    </row>
    <row r="5" customFormat="false" ht="15.75" hidden="false" customHeight="false" outlineLevel="0" collapsed="false">
      <c r="A5" s="3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2"/>
    </row>
    <row r="6" customFormat="false" ht="15.75" hidden="false" customHeight="false" outlineLevel="0" collapsed="false">
      <c r="A6" s="87" t="str">
        <f aca="false">D2</f>
        <v>Contrived EUA</v>
      </c>
      <c r="B6" s="81" t="n">
        <v>1</v>
      </c>
      <c r="C6" s="81" t="n">
        <v>2</v>
      </c>
      <c r="D6" s="81" t="n">
        <v>3</v>
      </c>
      <c r="E6" s="81" t="n">
        <v>4</v>
      </c>
      <c r="F6" s="81" t="n">
        <v>5</v>
      </c>
      <c r="G6" s="81" t="n">
        <v>6</v>
      </c>
      <c r="H6" s="81" t="n">
        <v>7</v>
      </c>
      <c r="I6" s="81" t="n">
        <v>8</v>
      </c>
      <c r="J6" s="81" t="n">
        <v>9</v>
      </c>
      <c r="K6" s="81" t="n">
        <v>10</v>
      </c>
      <c r="L6" s="81" t="n">
        <v>11</v>
      </c>
      <c r="M6" s="81" t="n">
        <v>12</v>
      </c>
      <c r="N6" s="31"/>
    </row>
    <row r="7" customFormat="false" ht="15.75" hidden="false" customHeight="false" outlineLevel="0" collapsed="false">
      <c r="A7" s="81" t="s">
        <v>48</v>
      </c>
      <c r="B7" s="136" t="n">
        <v>2000</v>
      </c>
      <c r="C7" s="136" t="n">
        <v>1000</v>
      </c>
      <c r="D7" s="136" t="n">
        <v>500</v>
      </c>
      <c r="E7" s="136" t="n">
        <v>250</v>
      </c>
      <c r="F7" s="136" t="n">
        <v>125</v>
      </c>
      <c r="G7" s="136" t="n">
        <v>125</v>
      </c>
      <c r="H7" s="136" t="n">
        <v>62.5</v>
      </c>
      <c r="I7" s="136" t="n">
        <v>320</v>
      </c>
      <c r="J7" s="136" t="n">
        <v>160</v>
      </c>
      <c r="K7" s="137" t="n">
        <v>80</v>
      </c>
      <c r="L7" s="137" t="n">
        <v>40</v>
      </c>
      <c r="M7" s="138" t="n">
        <v>20</v>
      </c>
      <c r="N7" s="81" t="s">
        <v>48</v>
      </c>
    </row>
    <row r="8" customFormat="false" ht="15.75" hidden="false" customHeight="false" outlineLevel="0" collapsed="false">
      <c r="A8" s="81" t="s">
        <v>50</v>
      </c>
      <c r="B8" s="136" t="n">
        <v>2000</v>
      </c>
      <c r="C8" s="136" t="n">
        <v>1000</v>
      </c>
      <c r="D8" s="136" t="n">
        <v>500</v>
      </c>
      <c r="E8" s="136" t="n">
        <v>250</v>
      </c>
      <c r="F8" s="136" t="n">
        <v>125</v>
      </c>
      <c r="G8" s="136" t="n">
        <v>125</v>
      </c>
      <c r="H8" s="136" t="n">
        <v>62.5</v>
      </c>
      <c r="I8" s="136" t="n">
        <v>320</v>
      </c>
      <c r="J8" s="136" t="n">
        <v>160</v>
      </c>
      <c r="K8" s="137" t="n">
        <v>80</v>
      </c>
      <c r="L8" s="137" t="n">
        <v>40</v>
      </c>
      <c r="M8" s="138" t="n">
        <v>20</v>
      </c>
      <c r="N8" s="81" t="s">
        <v>50</v>
      </c>
    </row>
    <row r="9" customFormat="false" ht="15.75" hidden="false" customHeight="false" outlineLevel="0" collapsed="false">
      <c r="A9" s="81" t="s">
        <v>51</v>
      </c>
      <c r="B9" s="137" t="n">
        <v>2000</v>
      </c>
      <c r="C9" s="137" t="n">
        <v>1000</v>
      </c>
      <c r="D9" s="137" t="n">
        <v>500</v>
      </c>
      <c r="E9" s="139" t="n">
        <v>250</v>
      </c>
      <c r="F9" s="136" t="n">
        <v>125</v>
      </c>
      <c r="G9" s="136" t="n">
        <v>125</v>
      </c>
      <c r="H9" s="136" t="n">
        <v>62.5</v>
      </c>
      <c r="I9" s="136" t="n">
        <v>320</v>
      </c>
      <c r="J9" s="136" t="n">
        <v>160</v>
      </c>
      <c r="K9" s="137" t="n">
        <v>80</v>
      </c>
      <c r="L9" s="138" t="n">
        <v>40</v>
      </c>
      <c r="M9" s="138" t="n">
        <v>20</v>
      </c>
      <c r="N9" s="81" t="s">
        <v>51</v>
      </c>
    </row>
    <row r="10" customFormat="false" ht="15.75" hidden="false" customHeight="false" outlineLevel="0" collapsed="false">
      <c r="A10" s="81" t="s">
        <v>52</v>
      </c>
      <c r="B10" s="137" t="n">
        <v>2000</v>
      </c>
      <c r="C10" s="137" t="n">
        <v>1000</v>
      </c>
      <c r="D10" s="137" t="n">
        <v>500</v>
      </c>
      <c r="E10" s="137" t="n">
        <v>250</v>
      </c>
      <c r="F10" s="136" t="n">
        <v>125</v>
      </c>
      <c r="G10" s="136" t="n">
        <v>125</v>
      </c>
      <c r="H10" s="136" t="n">
        <v>62.5</v>
      </c>
      <c r="I10" s="136" t="n">
        <v>320</v>
      </c>
      <c r="J10" s="136" t="n">
        <v>160</v>
      </c>
      <c r="K10" s="137" t="n">
        <v>80</v>
      </c>
      <c r="L10" s="138" t="n">
        <v>40</v>
      </c>
      <c r="M10" s="138" t="n">
        <v>20</v>
      </c>
      <c r="N10" s="81" t="s">
        <v>52</v>
      </c>
    </row>
    <row r="11" customFormat="false" ht="15.75" hidden="false" customHeight="false" outlineLevel="0" collapsed="false">
      <c r="A11" s="81" t="s">
        <v>53</v>
      </c>
      <c r="B11" s="140" t="n">
        <v>2000</v>
      </c>
      <c r="C11" s="137" t="n">
        <v>1000</v>
      </c>
      <c r="D11" s="137" t="n">
        <v>500</v>
      </c>
      <c r="E11" s="137" t="n">
        <v>250</v>
      </c>
      <c r="F11" s="136" t="n">
        <v>125</v>
      </c>
      <c r="G11" s="136" t="n">
        <v>125</v>
      </c>
      <c r="H11" s="136" t="n">
        <v>62.5</v>
      </c>
      <c r="I11" s="136" t="n">
        <v>320</v>
      </c>
      <c r="J11" s="136" t="n">
        <v>160</v>
      </c>
      <c r="K11" s="137" t="n">
        <v>80</v>
      </c>
      <c r="L11" s="138" t="n">
        <v>40</v>
      </c>
      <c r="M11" s="138" t="n">
        <v>20</v>
      </c>
      <c r="N11" s="81" t="s">
        <v>53</v>
      </c>
    </row>
    <row r="12" customFormat="false" ht="15.75" hidden="false" customHeight="false" outlineLevel="0" collapsed="false">
      <c r="A12" s="81" t="s">
        <v>54</v>
      </c>
      <c r="B12" s="137" t="n">
        <v>2000</v>
      </c>
      <c r="C12" s="137" t="n">
        <v>1000</v>
      </c>
      <c r="D12" s="137" t="n">
        <v>500</v>
      </c>
      <c r="E12" s="137" t="n">
        <v>250</v>
      </c>
      <c r="F12" s="136" t="n">
        <v>125</v>
      </c>
      <c r="G12" s="136" t="n">
        <v>125</v>
      </c>
      <c r="H12" s="136" t="n">
        <v>62.5</v>
      </c>
      <c r="I12" s="136" t="n">
        <v>320</v>
      </c>
      <c r="J12" s="136" t="n">
        <v>160</v>
      </c>
      <c r="K12" s="137" t="n">
        <v>80</v>
      </c>
      <c r="L12" s="138" t="n">
        <v>40</v>
      </c>
      <c r="M12" s="141" t="n">
        <v>20</v>
      </c>
      <c r="N12" s="81" t="s">
        <v>54</v>
      </c>
    </row>
    <row r="13" customFormat="false" ht="15.75" hidden="false" customHeight="false" outlineLevel="0" collapsed="false">
      <c r="A13" s="81" t="s">
        <v>55</v>
      </c>
      <c r="B13" s="137" t="n">
        <v>2000</v>
      </c>
      <c r="C13" s="137" t="n">
        <v>1000</v>
      </c>
      <c r="D13" s="137" t="n">
        <v>500</v>
      </c>
      <c r="E13" s="137" t="n">
        <v>250</v>
      </c>
      <c r="F13" s="136" t="n">
        <v>125</v>
      </c>
      <c r="G13" s="136" t="n">
        <v>125</v>
      </c>
      <c r="H13" s="136" t="n">
        <v>62.5</v>
      </c>
      <c r="I13" s="136" t="n">
        <v>320</v>
      </c>
      <c r="J13" s="136" t="n">
        <v>160</v>
      </c>
      <c r="K13" s="137" t="n">
        <v>80</v>
      </c>
      <c r="L13" s="138" t="n">
        <v>40</v>
      </c>
      <c r="M13" s="141" t="n">
        <v>20</v>
      </c>
      <c r="N13" s="81" t="s">
        <v>55</v>
      </c>
    </row>
    <row r="14" customFormat="false" ht="15.75" hidden="false" customHeight="false" outlineLevel="0" collapsed="false">
      <c r="A14" s="81" t="s">
        <v>56</v>
      </c>
      <c r="B14" s="137" t="n">
        <v>2000</v>
      </c>
      <c r="C14" s="140" t="n">
        <v>1000</v>
      </c>
      <c r="D14" s="137" t="n">
        <v>500</v>
      </c>
      <c r="E14" s="137" t="n">
        <v>250</v>
      </c>
      <c r="F14" s="136" t="n">
        <v>125</v>
      </c>
      <c r="G14" s="136" t="n">
        <v>125</v>
      </c>
      <c r="H14" s="136" t="n">
        <v>62.5</v>
      </c>
      <c r="I14" s="136" t="n">
        <v>320</v>
      </c>
      <c r="J14" s="136" t="n">
        <v>160</v>
      </c>
      <c r="K14" s="137" t="n">
        <v>80</v>
      </c>
      <c r="L14" s="141" t="n">
        <v>40</v>
      </c>
      <c r="M14" s="141" t="s">
        <v>57</v>
      </c>
      <c r="N14" s="81" t="s">
        <v>56</v>
      </c>
    </row>
    <row r="15" customFormat="false" ht="15.75" hidden="false" customHeight="false" outlineLevel="0" collapsed="false">
      <c r="A15" s="31"/>
      <c r="B15" s="81" t="n">
        <v>1</v>
      </c>
      <c r="C15" s="81" t="n">
        <v>2</v>
      </c>
      <c r="D15" s="81" t="n">
        <v>3</v>
      </c>
      <c r="E15" s="81" t="n">
        <v>4</v>
      </c>
      <c r="F15" s="81" t="n">
        <v>5</v>
      </c>
      <c r="G15" s="81" t="n">
        <v>6</v>
      </c>
      <c r="H15" s="81" t="n">
        <v>7</v>
      </c>
      <c r="I15" s="81" t="n">
        <v>8</v>
      </c>
      <c r="J15" s="81" t="n">
        <v>9</v>
      </c>
      <c r="K15" s="81" t="n">
        <v>10</v>
      </c>
      <c r="L15" s="81" t="n">
        <v>11</v>
      </c>
      <c r="M15" s="81" t="n">
        <v>12</v>
      </c>
      <c r="N15" s="2"/>
    </row>
    <row r="17" customFormat="false" ht="15.75" hidden="false" customHeight="false" outlineLevel="0" collapsed="false">
      <c r="A17" s="135" t="str">
        <f aca="false">E2</f>
        <v>1804</v>
      </c>
      <c r="B17" s="81" t="n">
        <v>1</v>
      </c>
      <c r="C17" s="81" t="n">
        <v>2</v>
      </c>
      <c r="D17" s="81" t="n">
        <v>3</v>
      </c>
      <c r="E17" s="81" t="n">
        <v>4</v>
      </c>
      <c r="F17" s="81" t="n">
        <v>5</v>
      </c>
      <c r="G17" s="81" t="n">
        <v>6</v>
      </c>
      <c r="H17" s="81" t="n">
        <v>7</v>
      </c>
      <c r="I17" s="81" t="n">
        <v>8</v>
      </c>
      <c r="J17" s="81" t="n">
        <v>9</v>
      </c>
      <c r="K17" s="81" t="n">
        <v>10</v>
      </c>
      <c r="L17" s="81" t="n">
        <v>11</v>
      </c>
      <c r="M17" s="81" t="n">
        <v>12</v>
      </c>
      <c r="N17" s="31"/>
    </row>
    <row r="18" customFormat="false" ht="15.75" hidden="false" customHeight="false" outlineLevel="0" collapsed="false">
      <c r="A18" s="81" t="s">
        <v>48</v>
      </c>
      <c r="B18" s="88" t="s">
        <v>140</v>
      </c>
      <c r="C18" s="89" t="s">
        <v>230</v>
      </c>
      <c r="D18" s="89" t="s">
        <v>231</v>
      </c>
      <c r="E18" s="89" t="s">
        <v>232</v>
      </c>
      <c r="F18" s="89" t="s">
        <v>233</v>
      </c>
      <c r="G18" s="89" t="s">
        <v>234</v>
      </c>
      <c r="H18" s="89" t="s">
        <v>235</v>
      </c>
      <c r="I18" s="89" t="s">
        <v>236</v>
      </c>
      <c r="J18" s="89" t="s">
        <v>237</v>
      </c>
      <c r="K18" s="89" t="s">
        <v>238</v>
      </c>
      <c r="L18" s="89" t="s">
        <v>239</v>
      </c>
      <c r="M18" s="89" t="s">
        <v>240</v>
      </c>
      <c r="N18" s="81" t="s">
        <v>48</v>
      </c>
    </row>
    <row r="19" customFormat="false" ht="15.75" hidden="false" customHeight="false" outlineLevel="0" collapsed="false">
      <c r="A19" s="81" t="s">
        <v>50</v>
      </c>
      <c r="B19" s="89" t="s">
        <v>241</v>
      </c>
      <c r="C19" s="89" t="s">
        <v>242</v>
      </c>
      <c r="D19" s="89" t="s">
        <v>243</v>
      </c>
      <c r="E19" s="89" t="s">
        <v>244</v>
      </c>
      <c r="F19" s="89" t="s">
        <v>245</v>
      </c>
      <c r="G19" s="89" t="s">
        <v>246</v>
      </c>
      <c r="H19" s="89" t="s">
        <v>247</v>
      </c>
      <c r="I19" s="89" t="s">
        <v>248</v>
      </c>
      <c r="J19" s="89" t="s">
        <v>249</v>
      </c>
      <c r="K19" s="89" t="s">
        <v>250</v>
      </c>
      <c r="L19" s="89" t="s">
        <v>251</v>
      </c>
      <c r="M19" s="89" t="s">
        <v>252</v>
      </c>
      <c r="N19" s="81" t="s">
        <v>50</v>
      </c>
    </row>
    <row r="20" customFormat="false" ht="15.75" hidden="false" customHeight="false" outlineLevel="0" collapsed="false">
      <c r="A20" s="81" t="s">
        <v>51</v>
      </c>
      <c r="B20" s="89" t="s">
        <v>253</v>
      </c>
      <c r="C20" s="89" t="s">
        <v>254</v>
      </c>
      <c r="D20" s="89" t="s">
        <v>255</v>
      </c>
      <c r="E20" s="89" t="s">
        <v>256</v>
      </c>
      <c r="F20" s="89" t="s">
        <v>257</v>
      </c>
      <c r="G20" s="89" t="s">
        <v>258</v>
      </c>
      <c r="H20" s="89" t="s">
        <v>259</v>
      </c>
      <c r="I20" s="89" t="s">
        <v>260</v>
      </c>
      <c r="J20" s="89" t="s">
        <v>261</v>
      </c>
      <c r="K20" s="89" t="s">
        <v>262</v>
      </c>
      <c r="L20" s="89" t="s">
        <v>263</v>
      </c>
      <c r="M20" s="89" t="s">
        <v>264</v>
      </c>
      <c r="N20" s="81" t="s">
        <v>51</v>
      </c>
    </row>
    <row r="21" customFormat="false" ht="15.75" hidden="false" customHeight="false" outlineLevel="0" collapsed="false">
      <c r="A21" s="81" t="s">
        <v>52</v>
      </c>
      <c r="B21" s="89" t="s">
        <v>265</v>
      </c>
      <c r="C21" s="89" t="s">
        <v>266</v>
      </c>
      <c r="D21" s="89" t="s">
        <v>267</v>
      </c>
      <c r="E21" s="89" t="s">
        <v>268</v>
      </c>
      <c r="F21" s="89" t="s">
        <v>269</v>
      </c>
      <c r="G21" s="89" t="s">
        <v>270</v>
      </c>
      <c r="H21" s="89" t="s">
        <v>271</v>
      </c>
      <c r="I21" s="89" t="s">
        <v>272</v>
      </c>
      <c r="J21" s="89" t="s">
        <v>273</v>
      </c>
      <c r="K21" s="89" t="s">
        <v>274</v>
      </c>
      <c r="L21" s="89" t="s">
        <v>275</v>
      </c>
      <c r="M21" s="89" t="s">
        <v>276</v>
      </c>
      <c r="N21" s="81" t="s">
        <v>52</v>
      </c>
    </row>
    <row r="22" customFormat="false" ht="15.75" hidden="false" customHeight="false" outlineLevel="0" collapsed="false">
      <c r="A22" s="81" t="s">
        <v>53</v>
      </c>
      <c r="B22" s="89" t="s">
        <v>277</v>
      </c>
      <c r="C22" s="89" t="s">
        <v>278</v>
      </c>
      <c r="D22" s="89" t="s">
        <v>279</v>
      </c>
      <c r="E22" s="89" t="s">
        <v>280</v>
      </c>
      <c r="F22" s="89" t="s">
        <v>281</v>
      </c>
      <c r="G22" s="89" t="s">
        <v>282</v>
      </c>
      <c r="H22" s="89" t="s">
        <v>283</v>
      </c>
      <c r="I22" s="89" t="s">
        <v>284</v>
      </c>
      <c r="J22" s="89" t="s">
        <v>285</v>
      </c>
      <c r="K22" s="89" t="s">
        <v>286</v>
      </c>
      <c r="L22" s="89" t="s">
        <v>287</v>
      </c>
      <c r="M22" s="89" t="s">
        <v>288</v>
      </c>
      <c r="N22" s="81" t="s">
        <v>53</v>
      </c>
    </row>
    <row r="23" customFormat="false" ht="15.75" hidden="false" customHeight="false" outlineLevel="0" collapsed="false">
      <c r="A23" s="81" t="s">
        <v>54</v>
      </c>
      <c r="B23" s="89" t="s">
        <v>289</v>
      </c>
      <c r="C23" s="89" t="s">
        <v>290</v>
      </c>
      <c r="D23" s="89" t="s">
        <v>291</v>
      </c>
      <c r="E23" s="89" t="s">
        <v>292</v>
      </c>
      <c r="F23" s="89" t="s">
        <v>293</v>
      </c>
      <c r="G23" s="89" t="s">
        <v>294</v>
      </c>
      <c r="H23" s="89" t="s">
        <v>295</v>
      </c>
      <c r="I23" s="89" t="s">
        <v>296</v>
      </c>
      <c r="J23" s="89" t="s">
        <v>297</v>
      </c>
      <c r="K23" s="89" t="s">
        <v>298</v>
      </c>
      <c r="L23" s="89" t="s">
        <v>299</v>
      </c>
      <c r="M23" s="89" t="s">
        <v>300</v>
      </c>
      <c r="N23" s="81" t="s">
        <v>54</v>
      </c>
    </row>
    <row r="24" customFormat="false" ht="15.75" hidden="false" customHeight="false" outlineLevel="0" collapsed="false">
      <c r="A24" s="81" t="s">
        <v>55</v>
      </c>
      <c r="B24" s="89" t="s">
        <v>301</v>
      </c>
      <c r="C24" s="89" t="s">
        <v>302</v>
      </c>
      <c r="D24" s="89" t="s">
        <v>303</v>
      </c>
      <c r="E24" s="89" t="s">
        <v>304</v>
      </c>
      <c r="F24" s="89" t="s">
        <v>305</v>
      </c>
      <c r="G24" s="89" t="s">
        <v>306</v>
      </c>
      <c r="H24" s="89" t="s">
        <v>307</v>
      </c>
      <c r="I24" s="89" t="s">
        <v>308</v>
      </c>
      <c r="J24" s="89" t="s">
        <v>309</v>
      </c>
      <c r="K24" s="89" t="s">
        <v>310</v>
      </c>
      <c r="L24" s="89" t="s">
        <v>311</v>
      </c>
      <c r="M24" s="89" t="s">
        <v>312</v>
      </c>
      <c r="N24" s="81" t="s">
        <v>55</v>
      </c>
    </row>
    <row r="25" customFormat="false" ht="15.75" hidden="false" customHeight="false" outlineLevel="0" collapsed="false">
      <c r="A25" s="81" t="s">
        <v>56</v>
      </c>
      <c r="B25" s="89" t="s">
        <v>313</v>
      </c>
      <c r="C25" s="89" t="s">
        <v>314</v>
      </c>
      <c r="D25" s="89" t="s">
        <v>315</v>
      </c>
      <c r="E25" s="89" t="s">
        <v>316</v>
      </c>
      <c r="F25" s="89" t="s">
        <v>317</v>
      </c>
      <c r="G25" s="89" t="s">
        <v>318</v>
      </c>
      <c r="H25" s="89" t="s">
        <v>319</v>
      </c>
      <c r="I25" s="89" t="s">
        <v>320</v>
      </c>
      <c r="J25" s="89" t="s">
        <v>321</v>
      </c>
      <c r="K25" s="89" t="s">
        <v>322</v>
      </c>
      <c r="L25" s="89" t="s">
        <v>323</v>
      </c>
      <c r="M25" s="89" t="s">
        <v>324</v>
      </c>
      <c r="N25" s="81" t="s">
        <v>56</v>
      </c>
    </row>
    <row r="26" customFormat="false" ht="15.75" hidden="false" customHeight="false" outlineLevel="0" collapsed="false">
      <c r="A26" s="31"/>
      <c r="B26" s="81" t="n">
        <v>1</v>
      </c>
      <c r="C26" s="81" t="n">
        <v>2</v>
      </c>
      <c r="D26" s="81" t="n">
        <v>3</v>
      </c>
      <c r="E26" s="81" t="n">
        <v>4</v>
      </c>
      <c r="F26" s="81" t="n">
        <v>5</v>
      </c>
      <c r="G26" s="81" t="n">
        <v>6</v>
      </c>
      <c r="H26" s="81" t="n">
        <v>7</v>
      </c>
      <c r="I26" s="81" t="n">
        <v>8</v>
      </c>
      <c r="J26" s="81" t="n">
        <v>9</v>
      </c>
      <c r="K26" s="81" t="n">
        <v>10</v>
      </c>
      <c r="L26" s="81" t="n">
        <v>11</v>
      </c>
      <c r="M26" s="81" t="n">
        <v>12</v>
      </c>
      <c r="N26" s="2"/>
    </row>
    <row r="29" customFormat="false" ht="15.75" hidden="false" customHeight="false" outlineLevel="0" collapsed="false">
      <c r="A29" s="142" t="str">
        <f aca="false">D3</f>
        <v>2056</v>
      </c>
      <c r="B29" s="81" t="n">
        <v>1</v>
      </c>
      <c r="C29" s="81" t="n">
        <v>2</v>
      </c>
      <c r="D29" s="81" t="n">
        <v>3</v>
      </c>
      <c r="E29" s="81" t="n">
        <v>4</v>
      </c>
      <c r="F29" s="81" t="n">
        <v>5</v>
      </c>
      <c r="G29" s="81" t="n">
        <v>6</v>
      </c>
      <c r="H29" s="81" t="n">
        <v>7</v>
      </c>
      <c r="I29" s="81" t="n">
        <v>8</v>
      </c>
      <c r="J29" s="81" t="n">
        <v>9</v>
      </c>
      <c r="K29" s="81" t="n">
        <v>10</v>
      </c>
      <c r="L29" s="81" t="n">
        <v>11</v>
      </c>
      <c r="M29" s="81" t="n">
        <v>12</v>
      </c>
      <c r="N29" s="31"/>
    </row>
    <row r="30" customFormat="false" ht="15.75" hidden="false" customHeight="false" outlineLevel="0" collapsed="false">
      <c r="A30" s="81" t="s">
        <v>48</v>
      </c>
      <c r="B30" s="82" t="s">
        <v>140</v>
      </c>
      <c r="C30" s="83" t="s">
        <v>360</v>
      </c>
      <c r="D30" s="83" t="s">
        <v>361</v>
      </c>
      <c r="E30" s="83" t="s">
        <v>362</v>
      </c>
      <c r="F30" s="83" t="s">
        <v>363</v>
      </c>
      <c r="G30" s="37" t="s">
        <v>61</v>
      </c>
      <c r="H30" s="83" t="s">
        <v>364</v>
      </c>
      <c r="I30" s="83" t="s">
        <v>365</v>
      </c>
      <c r="J30" s="83" t="s">
        <v>366</v>
      </c>
      <c r="K30" s="83" t="s">
        <v>367</v>
      </c>
      <c r="L30" s="83" t="s">
        <v>368</v>
      </c>
      <c r="M30" s="37" t="s">
        <v>60</v>
      </c>
      <c r="N30" s="81" t="s">
        <v>48</v>
      </c>
    </row>
    <row r="31" customFormat="false" ht="15.75" hidden="false" customHeight="false" outlineLevel="0" collapsed="false">
      <c r="A31" s="81" t="s">
        <v>50</v>
      </c>
      <c r="B31" s="83" t="s">
        <v>369</v>
      </c>
      <c r="C31" s="83" t="s">
        <v>370</v>
      </c>
      <c r="D31" s="37" t="s">
        <v>60</v>
      </c>
      <c r="E31" s="83" t="s">
        <v>371</v>
      </c>
      <c r="F31" s="83" t="s">
        <v>372</v>
      </c>
      <c r="G31" s="83" t="s">
        <v>373</v>
      </c>
      <c r="H31" s="83" t="s">
        <v>374</v>
      </c>
      <c r="I31" s="83" t="s">
        <v>375</v>
      </c>
      <c r="J31" s="83" t="s">
        <v>376</v>
      </c>
      <c r="K31" s="83" t="s">
        <v>377</v>
      </c>
      <c r="L31" s="83" t="s">
        <v>378</v>
      </c>
      <c r="M31" s="37" t="s">
        <v>61</v>
      </c>
      <c r="N31" s="81" t="s">
        <v>50</v>
      </c>
    </row>
    <row r="32" customFormat="false" ht="15.75" hidden="false" customHeight="false" outlineLevel="0" collapsed="false">
      <c r="A32" s="81" t="s">
        <v>51</v>
      </c>
      <c r="B32" s="83" t="s">
        <v>379</v>
      </c>
      <c r="C32" s="83" t="s">
        <v>380</v>
      </c>
      <c r="D32" s="83" t="s">
        <v>381</v>
      </c>
      <c r="E32" s="83" t="s">
        <v>382</v>
      </c>
      <c r="F32" s="83" t="s">
        <v>383</v>
      </c>
      <c r="G32" s="83" t="s">
        <v>384</v>
      </c>
      <c r="H32" s="83" t="s">
        <v>385</v>
      </c>
      <c r="I32" s="83" t="s">
        <v>386</v>
      </c>
      <c r="J32" s="83" t="s">
        <v>387</v>
      </c>
      <c r="K32" s="83" t="s">
        <v>388</v>
      </c>
      <c r="L32" s="83" t="s">
        <v>389</v>
      </c>
      <c r="M32" s="37" t="s">
        <v>61</v>
      </c>
      <c r="N32" s="81" t="s">
        <v>51</v>
      </c>
    </row>
    <row r="33" customFormat="false" ht="15.75" hidden="false" customHeight="false" outlineLevel="0" collapsed="false">
      <c r="A33" s="81" t="s">
        <v>52</v>
      </c>
      <c r="B33" s="83" t="s">
        <v>390</v>
      </c>
      <c r="C33" s="83" t="s">
        <v>391</v>
      </c>
      <c r="D33" s="83" t="s">
        <v>392</v>
      </c>
      <c r="E33" s="83" t="s">
        <v>393</v>
      </c>
      <c r="F33" s="83" t="s">
        <v>394</v>
      </c>
      <c r="G33" s="83" t="s">
        <v>395</v>
      </c>
      <c r="H33" s="83" t="s">
        <v>396</v>
      </c>
      <c r="I33" s="83" t="s">
        <v>397</v>
      </c>
      <c r="J33" s="83" t="s">
        <v>398</v>
      </c>
      <c r="K33" s="83" t="s">
        <v>399</v>
      </c>
      <c r="L33" s="83" t="s">
        <v>400</v>
      </c>
      <c r="M33" s="37" t="s">
        <v>61</v>
      </c>
      <c r="N33" s="81" t="s">
        <v>52</v>
      </c>
    </row>
    <row r="34" customFormat="false" ht="15.75" hidden="false" customHeight="false" outlineLevel="0" collapsed="false">
      <c r="A34" s="81" t="s">
        <v>53</v>
      </c>
      <c r="B34" s="83" t="s">
        <v>401</v>
      </c>
      <c r="C34" s="83" t="s">
        <v>402</v>
      </c>
      <c r="D34" s="83" t="s">
        <v>403</v>
      </c>
      <c r="E34" s="83" t="s">
        <v>404</v>
      </c>
      <c r="F34" s="83" t="s">
        <v>405</v>
      </c>
      <c r="G34" s="83" t="s">
        <v>406</v>
      </c>
      <c r="H34" s="83" t="s">
        <v>407</v>
      </c>
      <c r="I34" s="83" t="s">
        <v>408</v>
      </c>
      <c r="J34" s="83" t="s">
        <v>409</v>
      </c>
      <c r="K34" s="83" t="s">
        <v>410</v>
      </c>
      <c r="L34" s="37" t="s">
        <v>60</v>
      </c>
      <c r="M34" s="37" t="s">
        <v>60</v>
      </c>
      <c r="N34" s="81" t="s">
        <v>53</v>
      </c>
    </row>
    <row r="35" customFormat="false" ht="15.75" hidden="false" customHeight="false" outlineLevel="0" collapsed="false">
      <c r="A35" s="81" t="s">
        <v>54</v>
      </c>
      <c r="B35" s="83" t="s">
        <v>411</v>
      </c>
      <c r="C35" s="83" t="s">
        <v>412</v>
      </c>
      <c r="D35" s="83" t="s">
        <v>413</v>
      </c>
      <c r="E35" s="83" t="s">
        <v>414</v>
      </c>
      <c r="F35" s="83" t="s">
        <v>415</v>
      </c>
      <c r="G35" s="83" t="s">
        <v>416</v>
      </c>
      <c r="H35" s="83" t="s">
        <v>417</v>
      </c>
      <c r="I35" s="83" t="s">
        <v>418</v>
      </c>
      <c r="J35" s="83" t="s">
        <v>419</v>
      </c>
      <c r="K35" s="83" t="s">
        <v>420</v>
      </c>
      <c r="L35" s="37" t="s">
        <v>61</v>
      </c>
      <c r="M35" s="37" t="s">
        <v>61</v>
      </c>
      <c r="N35" s="81" t="s">
        <v>54</v>
      </c>
    </row>
    <row r="36" customFormat="false" ht="15.75" hidden="false" customHeight="false" outlineLevel="0" collapsed="false">
      <c r="A36" s="81" t="s">
        <v>55</v>
      </c>
      <c r="B36" s="83" t="s">
        <v>421</v>
      </c>
      <c r="C36" s="83" t="s">
        <v>422</v>
      </c>
      <c r="D36" s="83" t="s">
        <v>423</v>
      </c>
      <c r="E36" s="83" t="s">
        <v>424</v>
      </c>
      <c r="F36" s="83" t="s">
        <v>425</v>
      </c>
      <c r="G36" s="83" t="s">
        <v>426</v>
      </c>
      <c r="H36" s="83" t="s">
        <v>427</v>
      </c>
      <c r="I36" s="83" t="s">
        <v>428</v>
      </c>
      <c r="J36" s="83" t="s">
        <v>429</v>
      </c>
      <c r="K36" s="83" t="s">
        <v>430</v>
      </c>
      <c r="L36" s="37" t="s">
        <v>60</v>
      </c>
      <c r="M36" s="37" t="s">
        <v>60</v>
      </c>
      <c r="N36" s="81" t="s">
        <v>55</v>
      </c>
    </row>
    <row r="37" customFormat="false" ht="15.75" hidden="false" customHeight="false" outlineLevel="0" collapsed="false">
      <c r="A37" s="81" t="s">
        <v>56</v>
      </c>
      <c r="B37" s="83" t="s">
        <v>431</v>
      </c>
      <c r="C37" s="83" t="s">
        <v>432</v>
      </c>
      <c r="D37" s="83" t="s">
        <v>433</v>
      </c>
      <c r="E37" s="83" t="s">
        <v>434</v>
      </c>
      <c r="F37" s="83" t="s">
        <v>435</v>
      </c>
      <c r="G37" s="83" t="s">
        <v>436</v>
      </c>
      <c r="H37" s="83" t="s">
        <v>437</v>
      </c>
      <c r="I37" s="83" t="s">
        <v>438</v>
      </c>
      <c r="J37" s="83" t="s">
        <v>439</v>
      </c>
      <c r="K37" s="83" t="s">
        <v>440</v>
      </c>
      <c r="L37" s="37" t="s">
        <v>61</v>
      </c>
      <c r="M37" s="37" t="s">
        <v>61</v>
      </c>
      <c r="N37" s="81" t="s">
        <v>56</v>
      </c>
    </row>
    <row r="38" customFormat="false" ht="15.75" hidden="false" customHeight="false" outlineLevel="0" collapsed="false">
      <c r="A38" s="31"/>
      <c r="B38" s="81" t="n">
        <v>1</v>
      </c>
      <c r="C38" s="81" t="n">
        <v>2</v>
      </c>
      <c r="D38" s="81" t="n">
        <v>3</v>
      </c>
      <c r="E38" s="81" t="n">
        <v>4</v>
      </c>
      <c r="F38" s="81" t="n">
        <v>5</v>
      </c>
      <c r="G38" s="81" t="n">
        <v>6</v>
      </c>
      <c r="H38" s="81" t="n">
        <v>7</v>
      </c>
      <c r="I38" s="81" t="n">
        <v>8</v>
      </c>
      <c r="J38" s="81" t="n">
        <v>9</v>
      </c>
      <c r="K38" s="81" t="n">
        <v>10</v>
      </c>
      <c r="L38" s="81" t="n">
        <v>11</v>
      </c>
      <c r="M38" s="81" t="n">
        <v>12</v>
      </c>
      <c r="N38" s="2"/>
    </row>
    <row r="39" customFormat="false" ht="15.75" hidden="false" customHeight="false" outlineLevel="0" collapsed="false">
      <c r="A39" s="2"/>
      <c r="B39" s="31"/>
      <c r="C39" s="31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</row>
    <row r="41" customFormat="false" ht="15.75" hidden="false" customHeight="false" outlineLevel="0" collapsed="false">
      <c r="A41" s="87" t="str">
        <f aca="false">E3</f>
        <v>v8_Dilution Plate</v>
      </c>
      <c r="B41" s="81" t="n">
        <v>1</v>
      </c>
      <c r="C41" s="81" t="n">
        <v>2</v>
      </c>
      <c r="D41" s="81" t="n">
        <v>3</v>
      </c>
      <c r="E41" s="81" t="n">
        <v>4</v>
      </c>
      <c r="F41" s="81" t="n">
        <v>5</v>
      </c>
      <c r="G41" s="81" t="n">
        <v>6</v>
      </c>
      <c r="H41" s="81" t="n">
        <v>7</v>
      </c>
      <c r="I41" s="81" t="n">
        <v>8</v>
      </c>
      <c r="J41" s="81" t="n">
        <v>9</v>
      </c>
      <c r="K41" s="81" t="n">
        <v>10</v>
      </c>
      <c r="L41" s="81" t="n">
        <v>11</v>
      </c>
      <c r="M41" s="81" t="n">
        <v>12</v>
      </c>
      <c r="N41" s="31"/>
    </row>
    <row r="42" customFormat="false" ht="15.75" hidden="false" customHeight="false" outlineLevel="0" collapsed="false">
      <c r="A42" s="81" t="s">
        <v>48</v>
      </c>
      <c r="B42" s="143" t="n">
        <v>1000</v>
      </c>
      <c r="C42" s="144" t="n">
        <v>1000</v>
      </c>
      <c r="D42" s="144" t="n">
        <v>1000</v>
      </c>
      <c r="E42" s="144" t="n">
        <v>1000</v>
      </c>
      <c r="F42" s="144" t="n">
        <v>1000</v>
      </c>
      <c r="G42" s="144" t="n">
        <v>1000</v>
      </c>
      <c r="H42" s="144" t="n">
        <v>1000</v>
      </c>
      <c r="I42" s="144" t="n">
        <v>1000</v>
      </c>
      <c r="J42" s="144" t="n">
        <v>1000</v>
      </c>
      <c r="K42" s="144" t="n">
        <v>1000</v>
      </c>
      <c r="L42" s="144" t="n">
        <v>1000</v>
      </c>
      <c r="M42" s="144" t="n">
        <v>1000</v>
      </c>
      <c r="N42" s="81" t="s">
        <v>48</v>
      </c>
    </row>
    <row r="43" customFormat="false" ht="15.75" hidden="false" customHeight="false" outlineLevel="0" collapsed="false">
      <c r="A43" s="81" t="s">
        <v>50</v>
      </c>
      <c r="B43" s="144" t="n">
        <f aca="false">B42/4</f>
        <v>250</v>
      </c>
      <c r="C43" s="144" t="n">
        <f aca="false">C42/4</f>
        <v>250</v>
      </c>
      <c r="D43" s="144" t="n">
        <f aca="false">D42/4</f>
        <v>250</v>
      </c>
      <c r="E43" s="144" t="n">
        <f aca="false">E42/4</f>
        <v>250</v>
      </c>
      <c r="F43" s="144" t="n">
        <f aca="false">F42/4</f>
        <v>250</v>
      </c>
      <c r="G43" s="144" t="n">
        <f aca="false">G42/4</f>
        <v>250</v>
      </c>
      <c r="H43" s="144" t="n">
        <f aca="false">H42/4</f>
        <v>250</v>
      </c>
      <c r="I43" s="144" t="n">
        <f aca="false">I42/4</f>
        <v>250</v>
      </c>
      <c r="J43" s="144" t="n">
        <f aca="false">J42/4</f>
        <v>250</v>
      </c>
      <c r="K43" s="144" t="n">
        <f aca="false">K42/4</f>
        <v>250</v>
      </c>
      <c r="L43" s="144" t="n">
        <f aca="false">L42/4</f>
        <v>250</v>
      </c>
      <c r="M43" s="144" t="n">
        <f aca="false">M42/4</f>
        <v>250</v>
      </c>
      <c r="N43" s="81" t="s">
        <v>50</v>
      </c>
    </row>
    <row r="44" customFormat="false" ht="15.75" hidden="false" customHeight="false" outlineLevel="0" collapsed="false">
      <c r="A44" s="81" t="s">
        <v>51</v>
      </c>
      <c r="B44" s="144" t="n">
        <f aca="false">B43/4</f>
        <v>62.5</v>
      </c>
      <c r="C44" s="144" t="n">
        <f aca="false">C43/4</f>
        <v>62.5</v>
      </c>
      <c r="D44" s="144" t="n">
        <f aca="false">D43/4</f>
        <v>62.5</v>
      </c>
      <c r="E44" s="144" t="n">
        <f aca="false">E43/4</f>
        <v>62.5</v>
      </c>
      <c r="F44" s="144" t="n">
        <f aca="false">F43/4</f>
        <v>62.5</v>
      </c>
      <c r="G44" s="144" t="n">
        <f aca="false">G43/4</f>
        <v>62.5</v>
      </c>
      <c r="H44" s="144" t="n">
        <f aca="false">H43/4</f>
        <v>62.5</v>
      </c>
      <c r="I44" s="144" t="n">
        <f aca="false">I43/4</f>
        <v>62.5</v>
      </c>
      <c r="J44" s="144" t="n">
        <f aca="false">J43/4</f>
        <v>62.5</v>
      </c>
      <c r="K44" s="144" t="n">
        <f aca="false">K43/4</f>
        <v>62.5</v>
      </c>
      <c r="L44" s="144" t="n">
        <f aca="false">L43/4</f>
        <v>62.5</v>
      </c>
      <c r="M44" s="144" t="n">
        <f aca="false">M43/4</f>
        <v>62.5</v>
      </c>
      <c r="N44" s="81" t="s">
        <v>51</v>
      </c>
    </row>
    <row r="45" customFormat="false" ht="15.75" hidden="false" customHeight="false" outlineLevel="0" collapsed="false">
      <c r="A45" s="81" t="s">
        <v>52</v>
      </c>
      <c r="B45" s="144" t="n">
        <f aca="false">B44/4</f>
        <v>15.625</v>
      </c>
      <c r="C45" s="144" t="n">
        <f aca="false">C44/4</f>
        <v>15.625</v>
      </c>
      <c r="D45" s="144" t="n">
        <f aca="false">D44/4</f>
        <v>15.625</v>
      </c>
      <c r="E45" s="144" t="n">
        <f aca="false">E44/4</f>
        <v>15.625</v>
      </c>
      <c r="F45" s="144" t="n">
        <f aca="false">F44/4</f>
        <v>15.625</v>
      </c>
      <c r="G45" s="144" t="n">
        <f aca="false">G44/4</f>
        <v>15.625</v>
      </c>
      <c r="H45" s="144" t="n">
        <f aca="false">H44/4</f>
        <v>15.625</v>
      </c>
      <c r="I45" s="144" t="n">
        <f aca="false">I44/4</f>
        <v>15.625</v>
      </c>
      <c r="J45" s="144" t="n">
        <f aca="false">J44/4</f>
        <v>15.625</v>
      </c>
      <c r="K45" s="144" t="n">
        <f aca="false">K44/4</f>
        <v>15.625</v>
      </c>
      <c r="L45" s="144" t="n">
        <f aca="false">L44/4</f>
        <v>15.625</v>
      </c>
      <c r="M45" s="144" t="n">
        <f aca="false">M44/4</f>
        <v>15.625</v>
      </c>
      <c r="N45" s="81" t="s">
        <v>52</v>
      </c>
    </row>
    <row r="46" customFormat="false" ht="15.75" hidden="false" customHeight="false" outlineLevel="0" collapsed="false">
      <c r="A46" s="81" t="s">
        <v>53</v>
      </c>
      <c r="B46" s="144" t="n">
        <f aca="false">B45/4</f>
        <v>3.90625</v>
      </c>
      <c r="C46" s="144" t="n">
        <f aca="false">C45/4</f>
        <v>3.90625</v>
      </c>
      <c r="D46" s="144" t="n">
        <f aca="false">D45/4</f>
        <v>3.90625</v>
      </c>
      <c r="E46" s="144" t="n">
        <f aca="false">E45/4</f>
        <v>3.90625</v>
      </c>
      <c r="F46" s="144" t="n">
        <f aca="false">F45/4</f>
        <v>3.90625</v>
      </c>
      <c r="G46" s="144" t="n">
        <f aca="false">G45/4</f>
        <v>3.90625</v>
      </c>
      <c r="H46" s="144" t="n">
        <f aca="false">H45/4</f>
        <v>3.90625</v>
      </c>
      <c r="I46" s="144" t="n">
        <f aca="false">I45/4</f>
        <v>3.90625</v>
      </c>
      <c r="J46" s="144" t="n">
        <f aca="false">J45/4</f>
        <v>3.90625</v>
      </c>
      <c r="K46" s="144" t="n">
        <f aca="false">K45/4</f>
        <v>3.90625</v>
      </c>
      <c r="L46" s="144" t="n">
        <f aca="false">L45/4</f>
        <v>3.90625</v>
      </c>
      <c r="M46" s="144" t="n">
        <f aca="false">M45/4</f>
        <v>3.90625</v>
      </c>
      <c r="N46" s="81" t="s">
        <v>53</v>
      </c>
    </row>
    <row r="47" customFormat="false" ht="15.75" hidden="false" customHeight="false" outlineLevel="0" collapsed="false">
      <c r="A47" s="81" t="s">
        <v>54</v>
      </c>
      <c r="B47" s="31" t="s">
        <v>442</v>
      </c>
      <c r="C47" s="31" t="s">
        <v>442</v>
      </c>
      <c r="D47" s="31" t="s">
        <v>442</v>
      </c>
      <c r="E47" s="31" t="s">
        <v>442</v>
      </c>
      <c r="F47" s="31" t="s">
        <v>442</v>
      </c>
      <c r="G47" s="31" t="s">
        <v>442</v>
      </c>
      <c r="H47" s="31" t="s">
        <v>442</v>
      </c>
      <c r="I47" s="31" t="s">
        <v>442</v>
      </c>
      <c r="J47" s="31" t="s">
        <v>442</v>
      </c>
      <c r="K47" s="31" t="s">
        <v>442</v>
      </c>
      <c r="L47" s="31" t="s">
        <v>442</v>
      </c>
      <c r="M47" s="31" t="s">
        <v>442</v>
      </c>
      <c r="N47" s="81" t="s">
        <v>54</v>
      </c>
    </row>
    <row r="48" customFormat="false" ht="15.75" hidden="false" customHeight="false" outlineLevel="0" collapsed="false">
      <c r="A48" s="81" t="s">
        <v>55</v>
      </c>
      <c r="B48" s="31" t="s">
        <v>442</v>
      </c>
      <c r="C48" s="31" t="s">
        <v>442</v>
      </c>
      <c r="D48" s="31" t="s">
        <v>442</v>
      </c>
      <c r="E48" s="31" t="s">
        <v>442</v>
      </c>
      <c r="F48" s="31" t="s">
        <v>442</v>
      </c>
      <c r="G48" s="31" t="s">
        <v>442</v>
      </c>
      <c r="H48" s="31" t="s">
        <v>442</v>
      </c>
      <c r="I48" s="31" t="s">
        <v>442</v>
      </c>
      <c r="J48" s="31" t="s">
        <v>442</v>
      </c>
      <c r="K48" s="31" t="s">
        <v>442</v>
      </c>
      <c r="L48" s="31" t="s">
        <v>442</v>
      </c>
      <c r="M48" s="31" t="s">
        <v>442</v>
      </c>
      <c r="N48" s="81" t="s">
        <v>55</v>
      </c>
    </row>
    <row r="49" customFormat="false" ht="15.75" hidden="false" customHeight="false" outlineLevel="0" collapsed="false">
      <c r="A49" s="81" t="s">
        <v>56</v>
      </c>
      <c r="B49" s="31" t="s">
        <v>443</v>
      </c>
      <c r="C49" s="31" t="s">
        <v>443</v>
      </c>
      <c r="D49" s="31" t="s">
        <v>443</v>
      </c>
      <c r="E49" s="31" t="s">
        <v>442</v>
      </c>
      <c r="F49" s="31" t="s">
        <v>442</v>
      </c>
      <c r="G49" s="31" t="s">
        <v>442</v>
      </c>
      <c r="H49" s="31" t="s">
        <v>442</v>
      </c>
      <c r="I49" s="31" t="s">
        <v>442</v>
      </c>
      <c r="J49" s="31" t="s">
        <v>442</v>
      </c>
      <c r="K49" s="31" t="s">
        <v>442</v>
      </c>
      <c r="L49" s="31" t="s">
        <v>442</v>
      </c>
      <c r="M49" s="31" t="s">
        <v>442</v>
      </c>
      <c r="N49" s="81" t="s">
        <v>56</v>
      </c>
    </row>
    <row r="50" customFormat="false" ht="15.75" hidden="false" customHeight="false" outlineLevel="0" collapsed="false">
      <c r="A50" s="31"/>
      <c r="B50" s="81" t="n">
        <v>1</v>
      </c>
      <c r="C50" s="81" t="n">
        <v>2</v>
      </c>
      <c r="D50" s="81" t="n">
        <v>3</v>
      </c>
      <c r="E50" s="81" t="n">
        <v>4</v>
      </c>
      <c r="F50" s="81" t="n">
        <v>5</v>
      </c>
      <c r="G50" s="81" t="n">
        <v>6</v>
      </c>
      <c r="H50" s="81" t="n">
        <v>7</v>
      </c>
      <c r="I50" s="81" t="n">
        <v>8</v>
      </c>
      <c r="J50" s="81" t="n">
        <v>9</v>
      </c>
      <c r="K50" s="81" t="n">
        <v>10</v>
      </c>
      <c r="L50" s="81" t="n">
        <v>11</v>
      </c>
      <c r="M50" s="81" t="n">
        <v>12</v>
      </c>
      <c r="N50" s="2"/>
    </row>
    <row r="52" customFormat="false" ht="15.75" hidden="false" customHeight="false" outlineLevel="0" collapsed="false">
      <c r="A52" s="90"/>
      <c r="B52" s="90"/>
      <c r="C52" s="90"/>
      <c r="D52" s="90"/>
    </row>
    <row r="53" customFormat="false" ht="15.75" hidden="false" customHeight="false" outlineLevel="0" collapsed="false">
      <c r="A53" s="90"/>
      <c r="B53" s="90"/>
      <c r="C53" s="90"/>
      <c r="D53" s="90"/>
    </row>
    <row r="54" customFormat="false" ht="15.75" hidden="false" customHeight="false" outlineLevel="0" collapsed="false">
      <c r="A54" s="90"/>
      <c r="B54" s="90"/>
      <c r="C54" s="90"/>
      <c r="D54" s="90"/>
    </row>
    <row r="55" customFormat="false" ht="15.75" hidden="false" customHeight="false" outlineLevel="0" collapsed="false">
      <c r="A55" s="90"/>
      <c r="B55" s="90"/>
      <c r="C55" s="90"/>
      <c r="D55" s="90"/>
    </row>
    <row r="56" customFormat="false" ht="15.75" hidden="false" customHeight="false" outlineLevel="0" collapsed="false">
      <c r="A56" s="90"/>
      <c r="B56" s="90"/>
      <c r="C56" s="3"/>
      <c r="D56" s="90"/>
    </row>
    <row r="57" customFormat="false" ht="15.75" hidden="false" customHeight="false" outlineLevel="0" collapsed="false">
      <c r="A57" s="90"/>
      <c r="B57" s="90"/>
      <c r="C57" s="91"/>
      <c r="D57" s="90"/>
    </row>
    <row r="58" customFormat="false" ht="15.75" hidden="false" customHeight="false" outlineLevel="0" collapsed="false">
      <c r="A58" s="90"/>
      <c r="B58" s="90"/>
      <c r="C58" s="91"/>
      <c r="D58" s="90"/>
    </row>
    <row r="59" customFormat="false" ht="15.75" hidden="false" customHeight="false" outlineLevel="0" collapsed="false">
      <c r="A59" s="90"/>
      <c r="B59" s="90"/>
      <c r="C59" s="91"/>
      <c r="D59" s="90"/>
    </row>
    <row r="60" customFormat="false" ht="15.75" hidden="false" customHeight="false" outlineLevel="0" collapsed="false">
      <c r="A60" s="90"/>
      <c r="B60" s="90"/>
      <c r="C60" s="92"/>
      <c r="D60" s="90"/>
    </row>
    <row r="61" customFormat="false" ht="15.75" hidden="false" customHeight="false" outlineLevel="0" collapsed="false">
      <c r="A61" s="90"/>
      <c r="B61" s="90"/>
      <c r="C61" s="3"/>
      <c r="D61" s="90"/>
    </row>
    <row r="62" customFormat="false" ht="15.75" hidden="false" customHeight="false" outlineLevel="0" collapsed="false">
      <c r="A62" s="90"/>
      <c r="B62" s="90"/>
      <c r="C62" s="3"/>
      <c r="D62" s="90"/>
    </row>
    <row r="63" customFormat="false" ht="15.75" hidden="false" customHeight="false" outlineLevel="0" collapsed="false">
      <c r="A63" s="90"/>
      <c r="B63" s="90"/>
      <c r="C63" s="3"/>
      <c r="D63" s="90"/>
    </row>
    <row r="64" customFormat="false" ht="15.75" hidden="false" customHeight="false" outlineLevel="0" collapsed="false">
      <c r="A64" s="90"/>
      <c r="B64" s="90"/>
      <c r="C64" s="3"/>
      <c r="D64" s="90"/>
    </row>
    <row r="65" customFormat="false" ht="15.75" hidden="false" customHeight="false" outlineLevel="0" collapsed="false">
      <c r="A65" s="90"/>
      <c r="B65" s="90"/>
      <c r="C65" s="91"/>
      <c r="D65" s="90"/>
    </row>
    <row r="66" customFormat="false" ht="15.75" hidden="false" customHeight="false" outlineLevel="0" collapsed="false">
      <c r="A66" s="90"/>
      <c r="B66" s="90"/>
      <c r="C66" s="91"/>
      <c r="D66" s="90"/>
    </row>
    <row r="67" customFormat="false" ht="15.75" hidden="false" customHeight="false" outlineLevel="0" collapsed="false">
      <c r="A67" s="90"/>
      <c r="B67" s="90"/>
      <c r="C67" s="90"/>
      <c r="D67" s="90"/>
    </row>
    <row r="68" customFormat="false" ht="15.75" hidden="false" customHeight="false" outlineLevel="0" collapsed="false">
      <c r="A68" s="90"/>
      <c r="B68" s="90"/>
      <c r="C68" s="90"/>
      <c r="D68" s="90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Joshua Bloom</cp:lastModifiedBy>
  <dcterms:modified xsi:type="dcterms:W3CDTF">2020-06-26T11:16:27Z</dcterms:modified>
  <cp:revision>1</cp:revision>
  <dc:subject/>
  <dc:title/>
</cp:coreProperties>
</file>