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un set up notes" sheetId="1" r:id="rId4"/>
    <sheet state="visible" name="MasterMix" sheetId="2" r:id="rId5"/>
    <sheet state="visible" name="Plate 1" sheetId="3" r:id="rId6"/>
    <sheet state="visible" name="ContrivedEUA_V2" sheetId="4" r:id="rId7"/>
    <sheet state="visible" name="Plate 3" sheetId="5" r:id="rId8"/>
    <sheet state="visible" name="Plate 4" sheetId="6" r:id="rId9"/>
    <sheet state="visible" name="Plate 2" sheetId="7" r:id="rId10"/>
    <sheet state="visible" name="clinsamples_forswabseq_20200626" sheetId="8" r:id="rId11"/>
  </sheets>
  <definedNames>
    <definedName hidden="1" localSheetId="7" name="_xlnm._FilterDatabase">clinsamples_forswabseq_20200626!$A$1:$I$80</definedName>
  </definedNames>
  <calcPr/>
</workbook>
</file>

<file path=xl/sharedStrings.xml><?xml version="1.0" encoding="utf-8"?>
<sst xmlns="http://schemas.openxmlformats.org/spreadsheetml/2006/main" count="1688" uniqueCount="490">
  <si>
    <t>v19</t>
  </si>
  <si>
    <t>** All Volumes will be 20uL</t>
  </si>
  <si>
    <t>fill out yellow wells and these will autopopulate sections of experimental plan</t>
  </si>
  <si>
    <t>** New Primers 96x96 fomrat</t>
  </si>
  <si>
    <t xml:space="preserve">For each plate, will have at least 1 plate that has </t>
  </si>
  <si>
    <t>384-Primer Sets: 2, 3, 4?</t>
  </si>
  <si>
    <t>384-well primer plates</t>
  </si>
  <si>
    <t>Plate 1</t>
  </si>
  <si>
    <t>-</t>
  </si>
  <si>
    <t>not run</t>
  </si>
  <si>
    <t>Plate 2</t>
  </si>
  <si>
    <t>Plate 3</t>
  </si>
  <si>
    <t>Plate 4</t>
  </si>
  <si>
    <t>Goals of  experiment: optimization around no naked primer, only primer at 50nM; test out negative controls with random dilution spike ins; maybe 1-2 plates of dilutions</t>
  </si>
  <si>
    <t>**All set up is in 4-384 well plates; 40 cycles</t>
  </si>
  <si>
    <t>** 96 well format, copied over into 4 quadrants of 384 well plate</t>
  </si>
  <si>
    <t>1804</t>
  </si>
  <si>
    <t>all wells full</t>
  </si>
  <si>
    <t>** This should have 15uL left, but please confirm, if not use 1900</t>
  </si>
  <si>
    <t>384 well plate will have different final volume</t>
  </si>
  <si>
    <t>008</t>
  </si>
  <si>
    <t>9 wells empty</t>
  </si>
  <si>
    <t>2056</t>
  </si>
  <si>
    <t>14 wells empty</t>
  </si>
  <si>
    <t>96-well sample plate used for each quadrent</t>
  </si>
  <si>
    <t>1976</t>
  </si>
  <si>
    <t>5 wells empty</t>
  </si>
  <si>
    <t>** plate already meade with Dilutions spiked in</t>
  </si>
  <si>
    <t xml:space="preserve">Positive Clinical lab Samples </t>
  </si>
  <si>
    <t>1900</t>
  </si>
  <si>
    <t>all full</t>
  </si>
  <si>
    <t>2028</t>
  </si>
  <si>
    <t>2 wells empty</t>
  </si>
  <si>
    <t>Wells needed filled</t>
  </si>
  <si>
    <t>uL of dilution needed</t>
  </si>
  <si>
    <t xml:space="preserve">make 2 dilutions: </t>
  </si>
  <si>
    <t>plate left out overnight - which run was this?</t>
  </si>
  <si>
    <t>This was run in V18, only pool quadrent 3</t>
  </si>
  <si>
    <t xml:space="preserve">newContrived </t>
  </si>
  <si>
    <t>This was run in V18, only pool quadrent 2</t>
  </si>
  <si>
    <t>SSV9 - Mastermixes</t>
  </si>
  <si>
    <t>Mix 1 - plates 3 and 4</t>
  </si>
  <si>
    <t>RT-PCR mix:</t>
  </si>
  <si>
    <t>uL or copies per reaction</t>
  </si>
  <si>
    <t>4x Mastermix</t>
  </si>
  <si>
    <t>H2O</t>
  </si>
  <si>
    <t>Stock is 3000ng/uL (per EJ)</t>
  </si>
  <si>
    <t>Dilution 4</t>
  </si>
  <si>
    <t>S2 RNA spike quant</t>
  </si>
  <si>
    <t>1:20 working stock prepared from Eric's stock</t>
  </si>
  <si>
    <t>qubit RNA HS(ng/uL)</t>
  </si>
  <si>
    <t>77.6 ng/uL</t>
  </si>
  <si>
    <t>Lysate</t>
  </si>
  <si>
    <t xml:space="preserve">&gt; prepare 4 consecutive 1:100 dilution steps </t>
  </si>
  <si>
    <t>indexed primers (prestampled)</t>
  </si>
  <si>
    <t>&gt; 99 uL ddH2O, 0.1% Tween + 1 uL previous dilution</t>
  </si>
  <si>
    <t>Total Volume</t>
  </si>
  <si>
    <t>&gt; the final dilution should have 3600 copies / uL</t>
  </si>
  <si>
    <t>Total to add to 384 well plate</t>
  </si>
  <si>
    <t>&gt; add 3.8uL (42500 copies) to RT-PCR mix</t>
  </si>
  <si>
    <t>From V3 expt: Measured at 25 ng/uL, corresponding to 3.6*10^11 copies/uL (assuming a length of 130 nt)</t>
  </si>
  <si>
    <t>Based on this should 3.6*10^11 (3.104)=</t>
  </si>
  <si>
    <t>copies/uL</t>
  </si>
  <si>
    <t>From qubit</t>
  </si>
  <si>
    <t>6/22/2020 spike dil</t>
  </si>
  <si>
    <t>from qPCR USE THIS NUMBER NEXT TIME (did not have for 6/24/2020 run)</t>
  </si>
  <si>
    <t xml:space="preserve">dilution </t>
  </si>
  <si>
    <t>dilution step</t>
  </si>
  <si>
    <t>dilution 1: X</t>
  </si>
  <si>
    <t>ng/uL</t>
  </si>
  <si>
    <t>actual copies/uL</t>
  </si>
  <si>
    <t>2.58E+10</t>
  </si>
  <si>
    <t>1.717e+10</t>
  </si>
  <si>
    <t>Plate Number 2</t>
  </si>
  <si>
    <t>negatives will be from plate 18200-- plate only empty wells into sample wells</t>
  </si>
  <si>
    <t>Clinical Samples</t>
  </si>
  <si>
    <t>31 positives</t>
  </si>
  <si>
    <t>remainder are negatives</t>
  </si>
  <si>
    <t>A</t>
  </si>
  <si>
    <t>U0052</t>
  </si>
  <si>
    <t>N4078</t>
  </si>
  <si>
    <t>U0069</t>
  </si>
  <si>
    <t>N4086</t>
  </si>
  <si>
    <t>U0025</t>
  </si>
  <si>
    <t>N4094</t>
  </si>
  <si>
    <t>U0066</t>
  </si>
  <si>
    <t>N4102</t>
  </si>
  <si>
    <t>U0113</t>
  </si>
  <si>
    <t>N4110</t>
  </si>
  <si>
    <t>U0053</t>
  </si>
  <si>
    <t>N4118</t>
  </si>
  <si>
    <t>B</t>
  </si>
  <si>
    <t>U0006</t>
  </si>
  <si>
    <t>N4079</t>
  </si>
  <si>
    <t>U0125</t>
  </si>
  <si>
    <t>N4087</t>
  </si>
  <si>
    <t>U0123</t>
  </si>
  <si>
    <t>N4095</t>
  </si>
  <si>
    <t>U0132</t>
  </si>
  <si>
    <t>N4103</t>
  </si>
  <si>
    <t>U131</t>
  </si>
  <si>
    <t>N4111</t>
  </si>
  <si>
    <t>TE</t>
  </si>
  <si>
    <t>N4119</t>
  </si>
  <si>
    <t>C</t>
  </si>
  <si>
    <t>N4080</t>
  </si>
  <si>
    <t>U0129</t>
  </si>
  <si>
    <t>N4088</t>
  </si>
  <si>
    <t>U0134</t>
  </si>
  <si>
    <t>N4096</t>
  </si>
  <si>
    <t>N4104</t>
  </si>
  <si>
    <t>U0023</t>
  </si>
  <si>
    <t>N4112</t>
  </si>
  <si>
    <t>U0133</t>
  </si>
  <si>
    <t>N4120</t>
  </si>
  <si>
    <t>D</t>
  </si>
  <si>
    <t>U0055</t>
  </si>
  <si>
    <t>N4081</t>
  </si>
  <si>
    <t>U0121</t>
  </si>
  <si>
    <t>N4089</t>
  </si>
  <si>
    <t>N4097</t>
  </si>
  <si>
    <t>N4105</t>
  </si>
  <si>
    <t>N4113</t>
  </si>
  <si>
    <t>U0126</t>
  </si>
  <si>
    <t>N4121</t>
  </si>
  <si>
    <t>E</t>
  </si>
  <si>
    <t>N4082</t>
  </si>
  <si>
    <t>U0060</t>
  </si>
  <si>
    <t>N4090</t>
  </si>
  <si>
    <t>N4098</t>
  </si>
  <si>
    <t>N4106</t>
  </si>
  <si>
    <t>N4114</t>
  </si>
  <si>
    <t>U0050</t>
  </si>
  <si>
    <t>N4122</t>
  </si>
  <si>
    <t>F</t>
  </si>
  <si>
    <t>U0008</t>
  </si>
  <si>
    <t>N4083</t>
  </si>
  <si>
    <t>N4091</t>
  </si>
  <si>
    <t>N4099</t>
  </si>
  <si>
    <t>U0108</t>
  </si>
  <si>
    <t>N4107</t>
  </si>
  <si>
    <t>U0111</t>
  </si>
  <si>
    <t>N4115</t>
  </si>
  <si>
    <t>N4123</t>
  </si>
  <si>
    <t>G</t>
  </si>
  <si>
    <t>U0102</t>
  </si>
  <si>
    <t>N4084</t>
  </si>
  <si>
    <t>U0106</t>
  </si>
  <si>
    <t>N4092</t>
  </si>
  <si>
    <t>U0127</t>
  </si>
  <si>
    <t>N4100</t>
  </si>
  <si>
    <t>U00064</t>
  </si>
  <si>
    <t>N4108</t>
  </si>
  <si>
    <t>U0094</t>
  </si>
  <si>
    <t>N4116</t>
  </si>
  <si>
    <t>N4124</t>
  </si>
  <si>
    <t>H</t>
  </si>
  <si>
    <t>U0031</t>
  </si>
  <si>
    <t>N4085</t>
  </si>
  <si>
    <t>N4093</t>
  </si>
  <si>
    <t>N4101</t>
  </si>
  <si>
    <t>U0084</t>
  </si>
  <si>
    <t>N4109</t>
  </si>
  <si>
    <t>U0109</t>
  </si>
  <si>
    <t>N4117</t>
  </si>
  <si>
    <t>400 uL lysate to be purified</t>
  </si>
  <si>
    <t>Lysate Background</t>
  </si>
  <si>
    <t>NP swab into VTM</t>
  </si>
  <si>
    <t>Virus Spike-In (Identity)</t>
  </si>
  <si>
    <t xml:space="preserve">ATCC Inactivated </t>
  </si>
  <si>
    <t>D1</t>
  </si>
  <si>
    <t>D2</t>
  </si>
  <si>
    <t>D3</t>
  </si>
  <si>
    <t>D4</t>
  </si>
  <si>
    <t>D5</t>
  </si>
  <si>
    <t>D6</t>
  </si>
  <si>
    <t>D7</t>
  </si>
  <si>
    <t>DD1</t>
  </si>
  <si>
    <t>DD2</t>
  </si>
  <si>
    <t>DD3</t>
  </si>
  <si>
    <t>DD4</t>
  </si>
  <si>
    <t>DD5</t>
  </si>
  <si>
    <t>Virus Spike-In (Copies/mL of lysate)</t>
  </si>
  <si>
    <t xml:space="preserve">Virus Spike-In (Copies/uL of lysate) </t>
  </si>
  <si>
    <t>Background Purified Extract Information:</t>
  </si>
  <si>
    <t xml:space="preserve"> </t>
  </si>
  <si>
    <t>per well (uL)</t>
  </si>
  <si>
    <t>wells</t>
  </si>
  <si>
    <t>uL</t>
  </si>
  <si>
    <t>NP Swab Sample #</t>
  </si>
  <si>
    <t>extra lysate</t>
  </si>
  <si>
    <t>270uL into column 1</t>
  </si>
  <si>
    <t>136.0 into column 4</t>
  </si>
  <si>
    <t xml:space="preserve">columns </t>
  </si>
  <si>
    <t xml:space="preserve">Dilution Series: </t>
  </si>
  <si>
    <t>Per sample:</t>
  </si>
  <si>
    <t>1,2,3,5,7,9,11</t>
  </si>
  <si>
    <t>D1:</t>
  </si>
  <si>
    <t>D2:</t>
  </si>
  <si>
    <t>225 from D1, 225 lysate pipet up and down 8 times</t>
  </si>
  <si>
    <t>D3:</t>
  </si>
  <si>
    <t xml:space="preserve">D4: </t>
  </si>
  <si>
    <t xml:space="preserve">D5: </t>
  </si>
  <si>
    <t xml:space="preserve">D6: </t>
  </si>
  <si>
    <t>uL per reaction</t>
  </si>
  <si>
    <t>VR-1986HK™
Lot Number:</t>
  </si>
  <si>
    <t>minimum volume needed</t>
  </si>
  <si>
    <t>uL to carry to dilution well</t>
  </si>
  <si>
    <t>Virus Dilution</t>
  </si>
  <si>
    <t>Dilution factor</t>
  </si>
  <si>
    <t>Contrived SARS-CoV2 Spike-in:</t>
  </si>
  <si>
    <t>Dilution Factor</t>
  </si>
  <si>
    <t>1 : 1</t>
  </si>
  <si>
    <t>uL for D1</t>
  </si>
  <si>
    <t>number of 96-well plates</t>
  </si>
  <si>
    <t>2) ATCC inactivated Virus Spike</t>
  </si>
  <si>
    <t>&gt; perform 2x dilution series from vial 1 (D1) as detailed above</t>
  </si>
  <si>
    <t>Copies/uL of Final Dilution of Virus</t>
  </si>
  <si>
    <t>ATCC to add to first row, 2 wells , A5, A11</t>
  </si>
  <si>
    <t>background lysate to add to first row</t>
  </si>
  <si>
    <t>uL of sample from D1</t>
  </si>
  <si>
    <t>of lysate</t>
  </si>
  <si>
    <t>uL of Clinical Matrix (aka lysate)</t>
  </si>
  <si>
    <t xml:space="preserve">Virus Spike-In (Copies/uL Lysate) </t>
  </si>
  <si>
    <t xml:space="preserve">Virus Spike-In (Total Copies into Clinical Matrix) </t>
  </si>
  <si>
    <t>estimated copies/uL after purification (4x concentration, 400uL --&gt; eluted into ~100uL)</t>
  </si>
  <si>
    <t>estimated copies/reaction after purification; 7uL volume</t>
  </si>
  <si>
    <t>1976 (plate already made from V17)</t>
  </si>
  <si>
    <t>1:1 Contrived EUAv1</t>
  </si>
  <si>
    <t>1:1 contrived EUA v1</t>
  </si>
  <si>
    <t>NBC</t>
  </si>
  <si>
    <t>N5337</t>
  </si>
  <si>
    <t>N5345</t>
  </si>
  <si>
    <t>N5353</t>
  </si>
  <si>
    <t>N5361</t>
  </si>
  <si>
    <t>N5369</t>
  </si>
  <si>
    <t>N5377</t>
  </si>
  <si>
    <t>N5385</t>
  </si>
  <si>
    <t>N5392</t>
  </si>
  <si>
    <t>N5398</t>
  </si>
  <si>
    <t>N5406</t>
  </si>
  <si>
    <t>N5413</t>
  </si>
  <si>
    <t>N5330</t>
  </si>
  <si>
    <t>N5338</t>
  </si>
  <si>
    <t>N5346</t>
  </si>
  <si>
    <t>N5354</t>
  </si>
  <si>
    <t>N5362</t>
  </si>
  <si>
    <t>N5370</t>
  </si>
  <si>
    <t>N5378</t>
  </si>
  <si>
    <t>N5386</t>
  </si>
  <si>
    <t>N5393</t>
  </si>
  <si>
    <t>N5399</t>
  </si>
  <si>
    <t>N5407</t>
  </si>
  <si>
    <t>N5414</t>
  </si>
  <si>
    <t>N5331</t>
  </si>
  <si>
    <t>N5339</t>
  </si>
  <si>
    <t>N5347</t>
  </si>
  <si>
    <t>N5355</t>
  </si>
  <si>
    <t>N5363</t>
  </si>
  <si>
    <t>N5371</t>
  </si>
  <si>
    <t>N5379</t>
  </si>
  <si>
    <t>N5387</t>
  </si>
  <si>
    <t>N5394</t>
  </si>
  <si>
    <t>N5400</t>
  </si>
  <si>
    <t>N5415</t>
  </si>
  <si>
    <t>N5332</t>
  </si>
  <si>
    <t>N5340</t>
  </si>
  <si>
    <t>N5348</t>
  </si>
  <si>
    <t>N5356</t>
  </si>
  <si>
    <t>N5364</t>
  </si>
  <si>
    <t>N5372</t>
  </si>
  <si>
    <t>N5380</t>
  </si>
  <si>
    <t>N5388</t>
  </si>
  <si>
    <t>N5395</t>
  </si>
  <si>
    <t>N5401</t>
  </si>
  <si>
    <t>N5408</t>
  </si>
  <si>
    <t>N5416</t>
  </si>
  <si>
    <t>N5333</t>
  </si>
  <si>
    <t>N5341</t>
  </si>
  <si>
    <t>N5349</t>
  </si>
  <si>
    <t>N5357</t>
  </si>
  <si>
    <t>N5365</t>
  </si>
  <si>
    <t>N5373</t>
  </si>
  <si>
    <t>N5381</t>
  </si>
  <si>
    <t>N5389</t>
  </si>
  <si>
    <t>N5396</t>
  </si>
  <si>
    <t>N5402</t>
  </si>
  <si>
    <t>N5409</t>
  </si>
  <si>
    <t>N5417</t>
  </si>
  <si>
    <t>N5334</t>
  </si>
  <si>
    <t>N5342</t>
  </si>
  <si>
    <t>N5350</t>
  </si>
  <si>
    <t>N5358</t>
  </si>
  <si>
    <t>N5366</t>
  </si>
  <si>
    <t>N5374</t>
  </si>
  <si>
    <t>N5382</t>
  </si>
  <si>
    <t>N5390</t>
  </si>
  <si>
    <t>N5403</t>
  </si>
  <si>
    <t>N5410</t>
  </si>
  <si>
    <t>N5418</t>
  </si>
  <si>
    <t>N5335</t>
  </si>
  <si>
    <t>N5343</t>
  </si>
  <si>
    <t>N5351</t>
  </si>
  <si>
    <t>N5359</t>
  </si>
  <si>
    <t>N5367</t>
  </si>
  <si>
    <t>N5375</t>
  </si>
  <si>
    <t>N5383</t>
  </si>
  <si>
    <t>N5391</t>
  </si>
  <si>
    <t>N5404</t>
  </si>
  <si>
    <t>N5411</t>
  </si>
  <si>
    <t>N5336</t>
  </si>
  <si>
    <t>N5344</t>
  </si>
  <si>
    <t>N5352</t>
  </si>
  <si>
    <t>N5360</t>
  </si>
  <si>
    <t>N5368</t>
  </si>
  <si>
    <t>N5376</t>
  </si>
  <si>
    <t>N5384</t>
  </si>
  <si>
    <t>N5397</t>
  </si>
  <si>
    <t>N5405</t>
  </si>
  <si>
    <t>N5412</t>
  </si>
  <si>
    <t>BLANK</t>
  </si>
  <si>
    <t>N3851</t>
  </si>
  <si>
    <t>N3859</t>
  </si>
  <si>
    <t>N3867</t>
  </si>
  <si>
    <t>N3875</t>
  </si>
  <si>
    <t>N3883</t>
  </si>
  <si>
    <t>N3891</t>
  </si>
  <si>
    <t>N3899</t>
  </si>
  <si>
    <t>N3907</t>
  </si>
  <si>
    <t>N3915</t>
  </si>
  <si>
    <t>N3923</t>
  </si>
  <si>
    <t>N3931</t>
  </si>
  <si>
    <t>N3844</t>
  </si>
  <si>
    <t>N3852</t>
  </si>
  <si>
    <t>N3860</t>
  </si>
  <si>
    <t>N3868</t>
  </si>
  <si>
    <t>N3876</t>
  </si>
  <si>
    <t>N3884</t>
  </si>
  <si>
    <t>N3892</t>
  </si>
  <si>
    <t>N3900</t>
  </si>
  <si>
    <t>N3908</t>
  </si>
  <si>
    <t>N3916</t>
  </si>
  <si>
    <t>N3924</t>
  </si>
  <si>
    <t>N3932</t>
  </si>
  <si>
    <t>N3845</t>
  </si>
  <si>
    <t>N3853</t>
  </si>
  <si>
    <t>N3861</t>
  </si>
  <si>
    <t>N3869</t>
  </si>
  <si>
    <t>N3877</t>
  </si>
  <si>
    <t>N3885</t>
  </si>
  <si>
    <t>N3893</t>
  </si>
  <si>
    <t>N3901</t>
  </si>
  <si>
    <t>N3909</t>
  </si>
  <si>
    <t>N3917</t>
  </si>
  <si>
    <t>N3925</t>
  </si>
  <si>
    <t>N3933</t>
  </si>
  <si>
    <t>N3846</t>
  </si>
  <si>
    <t>N3854</t>
  </si>
  <si>
    <t>N3862</t>
  </si>
  <si>
    <t>N3870</t>
  </si>
  <si>
    <t>N3878</t>
  </si>
  <si>
    <t>N3886</t>
  </si>
  <si>
    <t>N3894</t>
  </si>
  <si>
    <t>N3902</t>
  </si>
  <si>
    <t>N3910</t>
  </si>
  <si>
    <t>N3918</t>
  </si>
  <si>
    <t>N3926</t>
  </si>
  <si>
    <t>N3934</t>
  </si>
  <si>
    <t>N3847</t>
  </si>
  <si>
    <t>N3855</t>
  </si>
  <si>
    <t>N3863</t>
  </si>
  <si>
    <t>N3871</t>
  </si>
  <si>
    <t>N3879</t>
  </si>
  <si>
    <t>N3887</t>
  </si>
  <si>
    <t>N3895</t>
  </si>
  <si>
    <t>N3903</t>
  </si>
  <si>
    <t>N3911</t>
  </si>
  <si>
    <t>N3919</t>
  </si>
  <si>
    <t>N3927</t>
  </si>
  <si>
    <t>N3935</t>
  </si>
  <si>
    <t>N3848</t>
  </si>
  <si>
    <t>N3856</t>
  </si>
  <si>
    <t>N3864</t>
  </si>
  <si>
    <t>N3872</t>
  </si>
  <si>
    <t>N3880</t>
  </si>
  <si>
    <t>N3888</t>
  </si>
  <si>
    <t>N3896</t>
  </si>
  <si>
    <t>N3904</t>
  </si>
  <si>
    <t>N3912</t>
  </si>
  <si>
    <t>N3920</t>
  </si>
  <si>
    <t>N3928</t>
  </si>
  <si>
    <t>N3936</t>
  </si>
  <si>
    <t>N3849</t>
  </si>
  <si>
    <t>N3857</t>
  </si>
  <si>
    <t>N3865</t>
  </si>
  <si>
    <t>N3873</t>
  </si>
  <si>
    <t>N3881</t>
  </si>
  <si>
    <t>N3889</t>
  </si>
  <si>
    <t>N3897</t>
  </si>
  <si>
    <t>N3905</t>
  </si>
  <si>
    <t>N3913</t>
  </si>
  <si>
    <t>N3921</t>
  </si>
  <si>
    <t>N3929</t>
  </si>
  <si>
    <t>N3937</t>
  </si>
  <si>
    <t>N3850</t>
  </si>
  <si>
    <t>N3858</t>
  </si>
  <si>
    <t>N3866</t>
  </si>
  <si>
    <t>N3874</t>
  </si>
  <si>
    <t>N3882</t>
  </si>
  <si>
    <t>N3890</t>
  </si>
  <si>
    <t>N3898</t>
  </si>
  <si>
    <t>N3906</t>
  </si>
  <si>
    <t>N3914</t>
  </si>
  <si>
    <t>N3922</t>
  </si>
  <si>
    <t>N3930</t>
  </si>
  <si>
    <t>PPC</t>
  </si>
  <si>
    <t>v14 Dilution</t>
  </si>
  <si>
    <t>1:50 Contrived EUAv1</t>
  </si>
  <si>
    <t>1:500 Contrived EUAv1</t>
  </si>
  <si>
    <t>uid</t>
  </si>
  <si>
    <t>Aliquot (Vol) (25uL) (if less aliquot all)</t>
  </si>
  <si>
    <t>Test...3</t>
  </si>
  <si>
    <t>Specimen Date</t>
  </si>
  <si>
    <t>Test...5</t>
  </si>
  <si>
    <t>Specimen Type</t>
  </si>
  <si>
    <t>Min Ct</t>
  </si>
  <si>
    <t>Swabseq</t>
  </si>
  <si>
    <t>samples run on WGS many times (unclear if 7uL remains)</t>
  </si>
  <si>
    <t>uid that are duplicated</t>
  </si>
  <si>
    <t>U0115</t>
  </si>
  <si>
    <t>COVID-19 PCR</t>
  </si>
  <si>
    <t>KF ABI 7500</t>
  </si>
  <si>
    <t>NP Swab</t>
  </si>
  <si>
    <t>U0002</t>
  </si>
  <si>
    <t>U0124</t>
  </si>
  <si>
    <t>DiaSorin 3M Integrated Cycler</t>
  </si>
  <si>
    <t>U0128</t>
  </si>
  <si>
    <t>U0003</t>
  </si>
  <si>
    <t>CDC ABI 7500</t>
  </si>
  <si>
    <t>X</t>
  </si>
  <si>
    <t>U0004</t>
  </si>
  <si>
    <t>U0020</t>
  </si>
  <si>
    <t>has dups</t>
  </si>
  <si>
    <t>U0037</t>
  </si>
  <si>
    <t>v14</t>
  </si>
  <si>
    <t>U0007</t>
  </si>
  <si>
    <t>U0122</t>
  </si>
  <si>
    <t>duplicate</t>
  </si>
  <si>
    <t>U0009</t>
  </si>
  <si>
    <t>BAL</t>
  </si>
  <si>
    <t>U0010</t>
  </si>
  <si>
    <t>U0011</t>
  </si>
  <si>
    <t>U0156</t>
  </si>
  <si>
    <t>U0012</t>
  </si>
  <si>
    <t>U0013</t>
  </si>
  <si>
    <t>U0027</t>
  </si>
  <si>
    <t>U0014</t>
  </si>
  <si>
    <t>U0064</t>
  </si>
  <si>
    <t>U0162</t>
  </si>
  <si>
    <t>U0016</t>
  </si>
  <si>
    <t>U0163</t>
  </si>
  <si>
    <t>U0017</t>
  </si>
  <si>
    <t>U0074</t>
  </si>
  <si>
    <t>U0107</t>
  </si>
  <si>
    <t>U0019</t>
  </si>
  <si>
    <t>U0149</t>
  </si>
  <si>
    <t>U0173</t>
  </si>
  <si>
    <t>U0021</t>
  </si>
  <si>
    <t>U0046</t>
  </si>
  <si>
    <t>U0022</t>
  </si>
  <si>
    <t>x</t>
  </si>
  <si>
    <t>U0056</t>
  </si>
  <si>
    <t>U0024</t>
  </si>
  <si>
    <t>U0038</t>
  </si>
  <si>
    <t>U0057</t>
  </si>
  <si>
    <t>U0028</t>
  </si>
  <si>
    <t>U0157</t>
  </si>
  <si>
    <t>U0034</t>
  </si>
  <si>
    <t>U0103</t>
  </si>
  <si>
    <t>U0110</t>
  </si>
  <si>
    <t>U0076</t>
  </si>
  <si>
    <t>U0098</t>
  </si>
  <si>
    <t>U0131</t>
  </si>
  <si>
    <t>U0063</t>
  </si>
  <si>
    <t>U0071</t>
  </si>
  <si>
    <t>U0067</t>
  </si>
  <si>
    <t>U0116</t>
  </si>
  <si>
    <t>U0090</t>
  </si>
  <si>
    <t>U0099</t>
  </si>
  <si>
    <t>VA 5/4/2020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</si>
</sst>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"/>
    <numFmt numFmtId="165" formatCode="0.000"/>
  </numFmts>
  <fonts count="42">
    <font>
      <sz val="10.0"/>
      <color rgb="FF000000"/>
      <name val="Arial"/>
    </font>
    <font>
      <color theme="1"/>
      <name val="Arial"/>
    </font>
    <font>
      <color rgb="FF000000"/>
      <name val="Arial"/>
    </font>
    <font>
      <b/>
      <color theme="1"/>
      <name val="Arial"/>
    </font>
    <font>
      <strike/>
      <color theme="1"/>
      <name val="Calibri"/>
    </font>
    <font>
      <strike/>
      <color theme="1"/>
      <name val="Arial"/>
    </font>
    <font>
      <b/>
      <color theme="1"/>
      <name val="Calibri"/>
    </font>
    <font>
      <color theme="1"/>
      <name val="Calibri"/>
    </font>
    <font>
      <b/>
      <sz val="12.0"/>
      <color theme="1"/>
      <name val="Arial"/>
    </font>
    <font>
      <b/>
      <sz val="12.0"/>
      <color rgb="FF000000"/>
      <name val="Arial"/>
    </font>
    <font>
      <b/>
      <sz val="10.0"/>
      <color rgb="FF000000"/>
      <name val="Arial"/>
    </font>
    <font>
      <b/>
      <sz val="11.0"/>
      <color rgb="FF000000"/>
      <name val="Arial"/>
    </font>
    <font>
      <b/>
      <u/>
      <sz val="11.0"/>
      <color rgb="FF1155CC"/>
      <name val="Arial"/>
    </font>
    <font>
      <sz val="12.0"/>
      <color theme="1"/>
      <name val="Calibri"/>
    </font>
    <font>
      <b/>
      <sz val="11.0"/>
      <color theme="1"/>
      <name val="Calibri"/>
    </font>
    <font>
      <sz val="12.0"/>
      <color rgb="FF000000"/>
      <name val="Calibri"/>
    </font>
    <font>
      <color rgb="FF000000"/>
      <name val="Calibri"/>
    </font>
    <font>
      <b/>
      <sz val="11.0"/>
      <color rgb="FF000000"/>
      <name val="Calibri"/>
    </font>
    <font>
      <b/>
      <color rgb="FF000000"/>
      <name val="Calibri"/>
    </font>
    <font>
      <color rgb="FFCCCCCC"/>
      <name val="Calibri"/>
    </font>
    <font>
      <b/>
      <sz val="11.0"/>
      <color rgb="FFCCCCCC"/>
      <name val="Calibri"/>
    </font>
    <font>
      <b/>
      <sz val="12.0"/>
      <color rgb="FFCCCCCC"/>
      <name val="Arial"/>
    </font>
    <font/>
    <font>
      <sz val="11.0"/>
      <color rgb="FF000000"/>
      <name val="Inconsolata"/>
    </font>
    <font>
      <sz val="11.0"/>
      <color rgb="FF1155CC"/>
      <name val="Inconsolata"/>
    </font>
    <font>
      <sz val="11.0"/>
      <color rgb="FF393939"/>
      <name val="Arial"/>
    </font>
    <font>
      <b/>
      <sz val="11.0"/>
      <color theme="1"/>
      <name val="Arial"/>
    </font>
    <font>
      <b/>
      <sz val="14.0"/>
      <color theme="1"/>
      <name val="Arial"/>
    </font>
    <font>
      <b/>
      <sz val="14.0"/>
      <color rgb="FF000000"/>
      <name val="Arial"/>
    </font>
    <font>
      <sz val="11.0"/>
      <color rgb="FF000000"/>
      <name val="Calibri"/>
    </font>
    <font>
      <color rgb="FF000000"/>
    </font>
    <font>
      <sz val="14.0"/>
      <color theme="1"/>
      <name val="Arial"/>
    </font>
    <font>
      <sz val="14.0"/>
      <color rgb="FF1D1C1D"/>
      <name val="Arial"/>
    </font>
    <font>
      <sz val="12.0"/>
      <color rgb="FF000000"/>
      <name val="Arial"/>
    </font>
    <font>
      <b/>
      <sz val="12.0"/>
      <color rgb="FF000000"/>
      <name val="Calibri"/>
    </font>
    <font>
      <sz val="11.0"/>
      <color rgb="FF1D1C1D"/>
      <name val="Slack-Lato"/>
    </font>
    <font>
      <sz val="11.0"/>
      <color theme="1"/>
      <name val="Arial"/>
    </font>
    <font>
      <sz val="11.0"/>
      <color rgb="FF000000"/>
      <name val="Arial"/>
    </font>
    <font>
      <b/>
      <u/>
      <sz val="12.0"/>
      <color rgb="FF0000FF"/>
      <name val="Arial"/>
    </font>
    <font>
      <b/>
      <u/>
      <sz val="11.0"/>
      <color rgb="FF1155CC"/>
      <name val="Arial"/>
    </font>
    <font>
      <b/>
      <u/>
      <sz val="12.0"/>
      <color rgb="FF0000FF"/>
      <name val="Arial"/>
    </font>
    <font>
      <u/>
      <sz val="12.0"/>
      <color rgb="FF000000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BFBFBF"/>
        <bgColor rgb="FFBFBFBF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FF9900"/>
        <bgColor rgb="FFFF9900"/>
      </patternFill>
    </fill>
    <fill>
      <patternFill patternType="solid">
        <fgColor rgb="FFD9D9D9"/>
        <bgColor rgb="FFD9D9D9"/>
      </patternFill>
    </fill>
    <fill>
      <patternFill patternType="solid">
        <fgColor rgb="FFFBBC04"/>
        <bgColor rgb="FFFBBC04"/>
      </patternFill>
    </fill>
    <fill>
      <patternFill patternType="solid">
        <fgColor rgb="FFEAD1DC"/>
        <bgColor rgb="FFEAD1DC"/>
      </patternFill>
    </fill>
    <fill>
      <patternFill patternType="solid">
        <fgColor rgb="FFFF00FF"/>
        <bgColor rgb="FFFF00FF"/>
      </patternFill>
    </fill>
    <fill>
      <patternFill patternType="solid">
        <fgColor rgb="FF00FF00"/>
        <bgColor rgb="FF00FF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0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3" fontId="1" numFmtId="0" xfId="0" applyAlignment="1" applyFill="1" applyFont="1">
      <alignment readingOrder="0" vertical="bottom"/>
    </xf>
    <xf borderId="0" fillId="2" fontId="2" numFmtId="0" xfId="0" applyAlignment="1" applyFont="1">
      <alignment readingOrder="0" vertical="bottom"/>
    </xf>
    <xf borderId="0" fillId="0" fontId="1" numFmtId="20" xfId="0" applyAlignment="1" applyFont="1" applyNumberFormat="1">
      <alignment readingOrder="0" vertical="bottom"/>
    </xf>
    <xf borderId="0" fillId="0" fontId="3" numFmtId="0" xfId="0" applyAlignment="1" applyFont="1">
      <alignment readingOrder="0" vertical="bottom"/>
    </xf>
    <xf borderId="0" fillId="3" fontId="1" numFmtId="0" xfId="0" applyAlignment="1" applyFont="1">
      <alignment vertical="bottom"/>
    </xf>
    <xf borderId="0" fillId="3" fontId="1" numFmtId="49" xfId="0" applyAlignment="1" applyFont="1" applyNumberFormat="1">
      <alignment readingOrder="0" vertical="bottom"/>
    </xf>
    <xf borderId="0" fillId="0" fontId="3" numFmtId="0" xfId="0" applyAlignment="1" applyFont="1">
      <alignment vertical="bottom"/>
    </xf>
    <xf borderId="0" fillId="0" fontId="4" numFmtId="49" xfId="0" applyAlignment="1" applyFont="1" applyNumberFormat="1">
      <alignment readingOrder="0"/>
    </xf>
    <xf borderId="0" fillId="0" fontId="5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49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3" fontId="8" numFmtId="0" xfId="0" applyAlignment="1" applyFont="1">
      <alignment horizontal="center" readingOrder="0" vertical="bottom"/>
    </xf>
    <xf borderId="1" fillId="3" fontId="8" numFmtId="0" xfId="0" applyAlignment="1" applyBorder="1" applyFont="1">
      <alignment horizontal="center" readingOrder="0" vertical="bottom"/>
    </xf>
    <xf borderId="1" fillId="3" fontId="9" numFmtId="0" xfId="0" applyAlignment="1" applyBorder="1" applyFont="1">
      <alignment horizontal="center" readingOrder="0" vertical="bottom"/>
    </xf>
    <xf borderId="0" fillId="3" fontId="10" numFmtId="0" xfId="0" applyAlignment="1" applyFont="1">
      <alignment horizontal="center" vertical="bottom"/>
    </xf>
    <xf borderId="1" fillId="2" fontId="11" numFmtId="49" xfId="0" applyAlignment="1" applyBorder="1" applyFont="1" applyNumberFormat="1">
      <alignment horizontal="center" readingOrder="0" vertical="bottom"/>
    </xf>
    <xf borderId="1" fillId="2" fontId="12" numFmtId="49" xfId="0" applyAlignment="1" applyBorder="1" applyFont="1" applyNumberFormat="1">
      <alignment horizontal="center" readingOrder="0" vertical="bottom"/>
    </xf>
    <xf borderId="1" fillId="2" fontId="11" numFmtId="0" xfId="0" applyAlignment="1" applyBorder="1" applyFont="1">
      <alignment horizontal="center" readingOrder="0" vertical="bottom"/>
    </xf>
    <xf borderId="2" fillId="0" fontId="4" numFmtId="49" xfId="0" applyAlignment="1" applyBorder="1" applyFont="1" applyNumberFormat="1">
      <alignment readingOrder="0"/>
    </xf>
    <xf borderId="2" fillId="0" fontId="4" numFmtId="0" xfId="0" applyAlignment="1" applyBorder="1" applyFont="1">
      <alignment readingOrder="0"/>
    </xf>
    <xf borderId="0" fillId="0" fontId="13" numFmtId="0" xfId="0" applyFont="1"/>
    <xf borderId="0" fillId="0" fontId="14" numFmtId="0" xfId="0" applyFont="1"/>
    <xf borderId="0" fillId="0" fontId="7" numFmtId="49" xfId="0" applyFont="1" applyNumberFormat="1"/>
    <xf borderId="0" fillId="0" fontId="7" numFmtId="0" xfId="0" applyFont="1"/>
    <xf borderId="0" fillId="3" fontId="11" numFmtId="0" xfId="0" applyAlignment="1" applyFont="1">
      <alignment horizontal="center" vertical="bottom"/>
    </xf>
    <xf borderId="0" fillId="0" fontId="15" numFmtId="0" xfId="0" applyFont="1"/>
    <xf borderId="0" fillId="0" fontId="16" numFmtId="0" xfId="0" applyFont="1"/>
    <xf borderId="0" fillId="0" fontId="17" numFmtId="0" xfId="0" applyFont="1"/>
    <xf borderId="0" fillId="0" fontId="18" numFmtId="0" xfId="0" applyAlignment="1" applyFont="1">
      <alignment readingOrder="0"/>
    </xf>
    <xf borderId="0" fillId="0" fontId="19" numFmtId="0" xfId="0" applyFont="1"/>
    <xf borderId="0" fillId="0" fontId="20" numFmtId="0" xfId="0" applyFont="1"/>
    <xf borderId="0" fillId="0" fontId="7" numFmtId="164" xfId="0" applyAlignment="1" applyFont="1" applyNumberFormat="1">
      <alignment readingOrder="0"/>
    </xf>
    <xf borderId="0" fillId="3" fontId="8" numFmtId="0" xfId="0" applyAlignment="1" applyFont="1">
      <alignment horizontal="center" readingOrder="0" vertical="center"/>
    </xf>
    <xf borderId="1" fillId="3" fontId="9" numFmtId="0" xfId="0" applyAlignment="1" applyBorder="1" applyFont="1">
      <alignment horizontal="center" readingOrder="0" vertical="center"/>
    </xf>
    <xf borderId="0" fillId="3" fontId="21" numFmtId="0" xfId="0" applyAlignment="1" applyFont="1">
      <alignment horizontal="center" vertical="bottom"/>
    </xf>
    <xf borderId="1" fillId="2" fontId="11" numFmtId="0" xfId="0" applyAlignment="1" applyBorder="1" applyFont="1">
      <alignment horizontal="center" readingOrder="0" shrinkToFit="0" vertical="bottom" wrapText="1"/>
    </xf>
    <xf borderId="1" fillId="2" fontId="11" numFmtId="49" xfId="0" applyAlignment="1" applyBorder="1" applyFont="1" applyNumberFormat="1">
      <alignment horizontal="center" readingOrder="0" vertical="bottom"/>
    </xf>
    <xf borderId="1" fillId="2" fontId="11" numFmtId="49" xfId="0" applyAlignment="1" applyBorder="1" applyFont="1" applyNumberFormat="1">
      <alignment horizontal="center" readingOrder="0" vertical="bottom"/>
    </xf>
    <xf borderId="0" fillId="3" fontId="8" numFmtId="0" xfId="0" applyAlignment="1" applyFont="1">
      <alignment horizontal="left" readingOrder="0" vertical="bottom"/>
    </xf>
    <xf borderId="0" fillId="0" fontId="3" numFmtId="0" xfId="0" applyAlignment="1" applyFont="1">
      <alignment horizontal="center"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vertical="bottom" wrapText="1"/>
    </xf>
    <xf borderId="1" fillId="0" fontId="3" numFmtId="0" xfId="0" applyAlignment="1" applyBorder="1" applyFont="1">
      <alignment readingOrder="0" shrinkToFit="0" vertical="bottom" wrapText="1"/>
    </xf>
    <xf borderId="1" fillId="0" fontId="3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horizontal="center" shrinkToFit="0" vertical="bottom" wrapText="1"/>
    </xf>
    <xf borderId="1" fillId="4" fontId="3" numFmtId="0" xfId="0" applyAlignment="1" applyBorder="1" applyFill="1" applyFont="1">
      <alignment horizontal="right" readingOrder="0" vertical="bottom"/>
    </xf>
    <xf borderId="1" fillId="0" fontId="1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horizontal="right" readingOrder="0" vertical="bottom"/>
    </xf>
    <xf borderId="1" fillId="4" fontId="1" numFmtId="0" xfId="0" applyAlignment="1" applyBorder="1" applyFont="1">
      <alignment horizontal="right" vertical="bottom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horizontal="right" vertical="bottom"/>
    </xf>
    <xf borderId="3" fillId="0" fontId="7" numFmtId="0" xfId="0" applyAlignment="1" applyBorder="1" applyFont="1">
      <alignment readingOrder="0" shrinkToFit="0" wrapText="1"/>
    </xf>
    <xf borderId="4" fillId="0" fontId="22" numFmtId="0" xfId="0" applyBorder="1" applyFont="1"/>
    <xf borderId="5" fillId="3" fontId="1" numFmtId="0" xfId="0" applyAlignment="1" applyBorder="1" applyFont="1">
      <alignment horizontal="right" vertical="bottom"/>
    </xf>
    <xf borderId="1" fillId="4" fontId="7" numFmtId="0" xfId="0" applyBorder="1" applyFont="1"/>
    <xf borderId="1" fillId="0" fontId="1" numFmtId="0" xfId="0" applyAlignment="1" applyBorder="1" applyFont="1">
      <alignment horizontal="center" shrinkToFit="0" vertical="bottom" wrapText="1"/>
    </xf>
    <xf borderId="1" fillId="3" fontId="23" numFmtId="0" xfId="0" applyAlignment="1" applyBorder="1" applyFont="1">
      <alignment vertical="bottom"/>
    </xf>
    <xf borderId="1" fillId="3" fontId="7" numFmtId="0" xfId="0" applyAlignment="1" applyBorder="1" applyFont="1">
      <alignment readingOrder="0"/>
    </xf>
    <xf borderId="1" fillId="3" fontId="7" numFmtId="0" xfId="0" applyBorder="1" applyFont="1"/>
    <xf borderId="1" fillId="3" fontId="1" numFmtId="0" xfId="0" applyAlignment="1" applyBorder="1" applyFont="1">
      <alignment readingOrder="0" shrinkToFit="0" vertical="bottom" wrapText="1"/>
    </xf>
    <xf borderId="3" fillId="2" fontId="1" numFmtId="0" xfId="0" applyAlignment="1" applyBorder="1" applyFont="1">
      <alignment readingOrder="0" vertical="bottom"/>
    </xf>
    <xf borderId="6" fillId="0" fontId="22" numFmtId="0" xfId="0" applyBorder="1" applyFont="1"/>
    <xf borderId="3" fillId="3" fontId="1" numFmtId="0" xfId="0" applyAlignment="1" applyBorder="1" applyFont="1">
      <alignment vertical="bottom"/>
    </xf>
    <xf borderId="0" fillId="3" fontId="7" numFmtId="0" xfId="0" applyFont="1"/>
    <xf borderId="0" fillId="3" fontId="3" numFmtId="0" xfId="0" applyAlignment="1" applyFont="1">
      <alignment readingOrder="0" shrinkToFit="0" vertical="bottom" wrapText="1"/>
    </xf>
    <xf borderId="0" fillId="3" fontId="3" numFmtId="0" xfId="0" applyAlignment="1" applyFont="1">
      <alignment shrinkToFit="0" vertical="bottom" wrapText="1"/>
    </xf>
    <xf borderId="0" fillId="3" fontId="3" numFmtId="0" xfId="0" applyAlignment="1" applyFont="1">
      <alignment horizontal="center" shrinkToFit="0" vertical="bottom" wrapText="1"/>
    </xf>
    <xf borderId="0" fillId="3" fontId="24" numFmtId="0" xfId="0" applyFont="1"/>
    <xf borderId="1" fillId="2" fontId="1" numFmtId="0" xfId="0" applyAlignment="1" applyBorder="1" applyFont="1">
      <alignment shrinkToFit="0" vertical="bottom" wrapText="0"/>
    </xf>
    <xf borderId="1" fillId="2" fontId="1" numFmtId="0" xfId="0" applyAlignment="1" applyBorder="1" applyFont="1">
      <alignment vertical="bottom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horizontal="right" readingOrder="0" vertical="bottom"/>
    </xf>
    <xf borderId="7" fillId="2" fontId="1" numFmtId="0" xfId="0" applyAlignment="1" applyBorder="1" applyFont="1">
      <alignment readingOrder="0" vertical="bottom"/>
    </xf>
    <xf borderId="8" fillId="2" fontId="1" numFmtId="0" xfId="0" applyAlignment="1" applyBorder="1" applyFont="1">
      <alignment vertical="bottom"/>
    </xf>
    <xf borderId="7" fillId="0" fontId="7" numFmtId="0" xfId="0" applyAlignment="1" applyBorder="1" applyFont="1">
      <alignment readingOrder="0"/>
    </xf>
    <xf borderId="8" fillId="0" fontId="7" numFmtId="0" xfId="0" applyBorder="1" applyFont="1"/>
    <xf borderId="0" fillId="2" fontId="3" numFmtId="0" xfId="0" applyAlignment="1" applyFont="1">
      <alignment horizontal="center" vertical="bottom"/>
    </xf>
    <xf borderId="0" fillId="2" fontId="1" numFmtId="0" xfId="0" applyAlignment="1" applyFont="1">
      <alignment horizontal="right" vertical="bottom"/>
    </xf>
    <xf borderId="9" fillId="2" fontId="1" numFmtId="0" xfId="0" applyAlignment="1" applyBorder="1" applyFont="1">
      <alignment vertical="bottom"/>
    </xf>
    <xf borderId="10" fillId="0" fontId="1" numFmtId="0" xfId="0" applyAlignment="1" applyBorder="1" applyFont="1">
      <alignment vertical="bottom"/>
    </xf>
    <xf borderId="9" fillId="0" fontId="7" numFmtId="0" xfId="0" applyAlignment="1" applyBorder="1" applyFont="1">
      <alignment readingOrder="0"/>
    </xf>
    <xf borderId="10" fillId="0" fontId="7" numFmtId="0" xfId="0" applyAlignment="1" applyBorder="1" applyFont="1">
      <alignment readingOrder="0"/>
    </xf>
    <xf borderId="0" fillId="2" fontId="1" numFmtId="0" xfId="0" applyAlignment="1" applyFont="1">
      <alignment shrinkToFit="0" vertical="bottom" wrapText="0"/>
    </xf>
    <xf borderId="9" fillId="2" fontId="1" numFmtId="0" xfId="0" applyAlignment="1" applyBorder="1" applyFont="1">
      <alignment horizontal="right" vertical="bottom"/>
    </xf>
    <xf borderId="10" fillId="0" fontId="1" numFmtId="49" xfId="0" applyAlignment="1" applyBorder="1" applyFont="1" applyNumberFormat="1">
      <alignment vertical="bottom"/>
    </xf>
    <xf borderId="9" fillId="0" fontId="7" numFmtId="0" xfId="0" applyBorder="1" applyFont="1"/>
    <xf borderId="10" fillId="0" fontId="7" numFmtId="0" xfId="0" applyBorder="1" applyFont="1"/>
    <xf borderId="0" fillId="0" fontId="1" numFmtId="49" xfId="0" applyAlignment="1" applyFont="1" applyNumberFormat="1">
      <alignment vertical="bottom"/>
    </xf>
    <xf borderId="0" fillId="0" fontId="7" numFmtId="0" xfId="0" applyAlignment="1" applyFont="1">
      <alignment readingOrder="0" shrinkToFit="0" wrapText="1"/>
    </xf>
    <xf borderId="9" fillId="2" fontId="1" numFmtId="0" xfId="0" applyAlignment="1" applyBorder="1" applyFont="1">
      <alignment horizontal="right" readingOrder="0" vertical="bottom"/>
    </xf>
    <xf borderId="10" fillId="0" fontId="25" numFmtId="49" xfId="0" applyAlignment="1" applyBorder="1" applyFont="1" applyNumberFormat="1">
      <alignment readingOrder="0"/>
    </xf>
    <xf borderId="10" fillId="0" fontId="1" numFmtId="0" xfId="0" applyAlignment="1" applyBorder="1" applyFont="1">
      <alignment horizontal="right" vertical="bottom"/>
    </xf>
    <xf borderId="0" fillId="0" fontId="1" numFmtId="0" xfId="0" applyAlignment="1" applyFont="1">
      <alignment readingOrder="0" shrinkToFit="0" vertical="bottom" wrapText="1"/>
    </xf>
    <xf borderId="11" fillId="2" fontId="1" numFmtId="0" xfId="0" applyAlignment="1" applyBorder="1" applyFont="1">
      <alignment horizontal="right" vertical="bottom"/>
    </xf>
    <xf borderId="5" fillId="0" fontId="1" numFmtId="0" xfId="0" applyAlignment="1" applyBorder="1" applyFont="1">
      <alignment horizontal="right" vertical="bottom"/>
    </xf>
    <xf borderId="0" fillId="3" fontId="1" numFmtId="0" xfId="0" applyAlignment="1" applyFont="1">
      <alignment horizontal="right" vertical="bottom"/>
    </xf>
    <xf borderId="0" fillId="0" fontId="1" numFmtId="0" xfId="0" applyAlignment="1" applyFont="1">
      <alignment readingOrder="0" shrinkToFit="0" vertical="bottom" wrapText="1"/>
    </xf>
    <xf borderId="0" fillId="0" fontId="7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3" fontId="26" numFmtId="0" xfId="0" applyAlignment="1" applyFont="1">
      <alignment horizontal="center" readingOrder="0" vertical="bottom"/>
    </xf>
    <xf borderId="0" fillId="3" fontId="11" numFmtId="0" xfId="0" applyAlignment="1" applyFont="1">
      <alignment horizontal="center" readingOrder="0" vertical="bottom"/>
    </xf>
    <xf borderId="0" fillId="3" fontId="11" numFmtId="49" xfId="0" applyAlignment="1" applyFont="1" applyNumberFormat="1">
      <alignment horizontal="center" readingOrder="0" vertical="bottom"/>
    </xf>
    <xf borderId="0" fillId="3" fontId="9" numFmtId="0" xfId="0" applyAlignment="1" applyFont="1">
      <alignment horizontal="center" vertical="bottom"/>
    </xf>
    <xf borderId="0" fillId="3" fontId="27" numFmtId="0" xfId="0" applyAlignment="1" applyFont="1">
      <alignment horizontal="center" readingOrder="0" vertical="bottom"/>
    </xf>
    <xf borderId="0" fillId="3" fontId="28" numFmtId="0" xfId="0" applyAlignment="1" applyFont="1">
      <alignment horizontal="center" readingOrder="0" vertical="bottom"/>
    </xf>
    <xf borderId="0" fillId="3" fontId="28" numFmtId="0" xfId="0" applyAlignment="1" applyFont="1">
      <alignment horizontal="center" vertical="bottom"/>
    </xf>
    <xf borderId="0" fillId="3" fontId="28" numFmtId="49" xfId="0" applyAlignment="1" applyFont="1" applyNumberFormat="1">
      <alignment horizontal="center" readingOrder="0" vertical="bottom"/>
    </xf>
    <xf borderId="1" fillId="3" fontId="26" numFmtId="0" xfId="0" applyAlignment="1" applyBorder="1" applyFont="1">
      <alignment horizontal="center" readingOrder="0" vertical="bottom"/>
    </xf>
    <xf borderId="1" fillId="3" fontId="11" numFmtId="0" xfId="0" applyAlignment="1" applyBorder="1" applyFont="1">
      <alignment horizontal="center" readingOrder="0" vertical="bottom"/>
    </xf>
    <xf borderId="1" fillId="0" fontId="8" numFmtId="49" xfId="0" applyAlignment="1" applyBorder="1" applyFont="1" applyNumberFormat="1">
      <alignment horizontal="center" readingOrder="0" vertical="bottom"/>
    </xf>
    <xf borderId="1" fillId="5" fontId="9" numFmtId="0" xfId="0" applyAlignment="1" applyBorder="1" applyFill="1" applyFont="1">
      <alignment horizontal="center" vertical="bottom"/>
    </xf>
    <xf borderId="1" fillId="0" fontId="15" numFmtId="0" xfId="0" applyAlignment="1" applyBorder="1" applyFont="1">
      <alignment horizontal="center" readingOrder="0" shrinkToFit="0" vertical="bottom" wrapText="0"/>
    </xf>
    <xf borderId="1" fillId="0" fontId="29" numFmtId="0" xfId="0" applyAlignment="1" applyBorder="1" applyFont="1">
      <alignment horizontal="center" vertical="bottom"/>
    </xf>
    <xf borderId="1" fillId="0" fontId="29" numFmtId="0" xfId="0" applyAlignment="1" applyBorder="1" applyFont="1">
      <alignment horizontal="center" vertical="bottom"/>
    </xf>
    <xf borderId="1" fillId="0" fontId="30" numFmtId="0" xfId="0" applyAlignment="1" applyBorder="1" applyFont="1">
      <alignment horizontal="center"/>
    </xf>
    <xf borderId="0" fillId="0" fontId="8" numFmtId="49" xfId="0" applyAlignment="1" applyFont="1" applyNumberFormat="1">
      <alignment horizontal="center" readingOrder="0" vertical="bottom"/>
    </xf>
    <xf borderId="1" fillId="5" fontId="8" numFmtId="0" xfId="0" applyAlignment="1" applyBorder="1" applyFont="1">
      <alignment horizontal="center" vertical="bottom"/>
    </xf>
    <xf borderId="1" fillId="0" fontId="27" numFmtId="0" xfId="0" applyAlignment="1" applyBorder="1" applyFont="1">
      <alignment horizontal="center" shrinkToFit="0" vertical="bottom" wrapText="1"/>
    </xf>
    <xf borderId="1" fillId="3" fontId="27" numFmtId="0" xfId="0" applyAlignment="1" applyBorder="1" applyFont="1">
      <alignment horizontal="center" shrinkToFit="0" vertical="bottom" wrapText="1"/>
    </xf>
    <xf borderId="1" fillId="3" fontId="31" numFmtId="0" xfId="0" applyAlignment="1" applyBorder="1" applyFont="1">
      <alignment horizontal="center" vertical="bottom"/>
    </xf>
    <xf borderId="0" fillId="3" fontId="32" numFmtId="0" xfId="0" applyAlignment="1" applyFont="1">
      <alignment horizontal="center" vertical="bottom"/>
    </xf>
    <xf borderId="0" fillId="3" fontId="31" numFmtId="0" xfId="0" applyAlignment="1" applyFont="1">
      <alignment horizontal="center" vertical="bottom"/>
    </xf>
    <xf borderId="4" fillId="3" fontId="31" numFmtId="0" xfId="0" applyAlignment="1" applyBorder="1" applyFont="1">
      <alignment horizontal="center" vertical="bottom"/>
    </xf>
    <xf borderId="0" fillId="3" fontId="31" numFmtId="0" xfId="0" applyAlignment="1" applyFont="1">
      <alignment horizontal="center" vertical="bottom"/>
    </xf>
    <xf borderId="4" fillId="3" fontId="31" numFmtId="0" xfId="0" applyAlignment="1" applyBorder="1" applyFont="1">
      <alignment horizontal="center" readingOrder="0" vertical="bottom"/>
    </xf>
    <xf borderId="1" fillId="0" fontId="33" numFmtId="49" xfId="0" applyAlignment="1" applyBorder="1" applyFont="1" applyNumberFormat="1">
      <alignment horizontal="center" vertical="bottom"/>
    </xf>
    <xf borderId="0" fillId="0" fontId="34" numFmtId="0" xfId="0" applyAlignment="1" applyFont="1">
      <alignment horizontal="center" vertical="bottom"/>
    </xf>
    <xf borderId="1" fillId="0" fontId="34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readingOrder="0" vertical="bottom"/>
    </xf>
    <xf borderId="1" fillId="0" fontId="34" numFmtId="0" xfId="0" applyAlignment="1" applyBorder="1" applyFont="1">
      <alignment horizontal="center" vertical="bottom"/>
    </xf>
    <xf borderId="1" fillId="0" fontId="15" numFmtId="0" xfId="0" applyAlignment="1" applyBorder="1" applyFont="1">
      <alignment horizontal="center" readingOrder="0" vertical="bottom"/>
    </xf>
    <xf borderId="0" fillId="3" fontId="7" numFmtId="0" xfId="0" applyAlignment="1" applyFont="1">
      <alignment readingOrder="0" shrinkToFit="0" wrapText="0"/>
    </xf>
    <xf borderId="0" fillId="3" fontId="35" numFmtId="0" xfId="0" applyAlignment="1" applyFont="1">
      <alignment vertical="bottom"/>
    </xf>
    <xf borderId="0" fillId="3" fontId="35" numFmtId="0" xfId="0" applyAlignment="1" applyFont="1">
      <alignment horizontal="left" readingOrder="0"/>
    </xf>
    <xf borderId="1" fillId="3" fontId="1" numFmtId="0" xfId="0" applyAlignment="1" applyBorder="1" applyFont="1">
      <alignment vertical="bottom"/>
    </xf>
    <xf borderId="1" fillId="0" fontId="1" numFmtId="0" xfId="0" applyAlignment="1" applyBorder="1" applyFont="1">
      <alignment horizontal="center" vertical="bottom"/>
    </xf>
    <xf borderId="1" fillId="6" fontId="15" numFmtId="0" xfId="0" applyAlignment="1" applyBorder="1" applyFill="1" applyFont="1">
      <alignment horizontal="center" shrinkToFit="0" vertical="bottom" wrapText="1"/>
    </xf>
    <xf borderId="1" fillId="6" fontId="15" numFmtId="0" xfId="0" applyAlignment="1" applyBorder="1" applyFont="1">
      <alignment horizontal="center" shrinkToFit="0" vertical="bottom" wrapText="1"/>
    </xf>
    <xf borderId="1" fillId="7" fontId="1" numFmtId="0" xfId="0" applyAlignment="1" applyBorder="1" applyFill="1" applyFont="1">
      <alignment vertical="bottom"/>
    </xf>
    <xf borderId="1" fillId="7" fontId="1" numFmtId="0" xfId="0" applyAlignment="1" applyBorder="1" applyFont="1">
      <alignment vertical="bottom"/>
    </xf>
    <xf borderId="1" fillId="2" fontId="1" numFmtId="0" xfId="0" applyAlignment="1" applyBorder="1" applyFont="1">
      <alignment horizontal="center" vertical="bottom"/>
    </xf>
    <xf borderId="1" fillId="8" fontId="1" numFmtId="0" xfId="0" applyAlignment="1" applyBorder="1" applyFill="1" applyFont="1">
      <alignment horizontal="center" vertical="bottom"/>
    </xf>
    <xf borderId="1" fillId="6" fontId="1" numFmtId="0" xfId="0" applyAlignment="1" applyBorder="1" applyFont="1">
      <alignment horizontal="center" vertical="bottom"/>
    </xf>
    <xf borderId="0" fillId="0" fontId="1" numFmtId="0" xfId="0" applyFont="1"/>
    <xf borderId="1" fillId="9" fontId="3" numFmtId="0" xfId="0" applyAlignment="1" applyBorder="1" applyFill="1" applyFont="1">
      <alignment horizontal="center" vertical="bottom"/>
    </xf>
    <xf borderId="1" fillId="9" fontId="3" numFmtId="0" xfId="0" applyAlignment="1" applyBorder="1" applyFont="1">
      <alignment vertical="bottom"/>
    </xf>
    <xf borderId="1" fillId="10" fontId="3" numFmtId="0" xfId="0" applyAlignment="1" applyBorder="1" applyFill="1" applyFont="1">
      <alignment horizontal="center" vertical="bottom"/>
    </xf>
    <xf borderId="1" fillId="0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horizontal="center" vertical="bottom"/>
    </xf>
    <xf borderId="1" fillId="3" fontId="36" numFmtId="0" xfId="0" applyAlignment="1" applyBorder="1" applyFont="1">
      <alignment horizontal="center" shrinkToFit="0" vertical="bottom" wrapText="1"/>
    </xf>
    <xf borderId="2" fillId="0" fontId="7" numFmtId="0" xfId="0" applyBorder="1" applyFont="1"/>
    <xf borderId="5" fillId="0" fontId="22" numFmtId="0" xfId="0" applyBorder="1" applyFont="1"/>
    <xf borderId="1" fillId="2" fontId="1" numFmtId="0" xfId="0" applyAlignment="1" applyBorder="1" applyFont="1">
      <alignment horizontal="right" vertical="bottom"/>
    </xf>
    <xf borderId="1" fillId="0" fontId="36" numFmtId="0" xfId="0" applyAlignment="1" applyBorder="1" applyFont="1">
      <alignment vertical="bottom"/>
    </xf>
    <xf borderId="1" fillId="2" fontId="37" numFmtId="0" xfId="0" applyAlignment="1" applyBorder="1" applyFont="1">
      <alignment horizontal="right" vertical="bottom"/>
    </xf>
    <xf borderId="1" fillId="3" fontId="1" numFmtId="0" xfId="0" applyAlignment="1" applyBorder="1" applyFont="1">
      <alignment horizontal="right" vertical="bottom"/>
    </xf>
    <xf borderId="1" fillId="2" fontId="1" numFmtId="3" xfId="0" applyAlignment="1" applyBorder="1" applyFont="1" applyNumberFormat="1">
      <alignment horizontal="center" vertical="bottom"/>
    </xf>
    <xf borderId="1" fillId="2" fontId="2" numFmtId="0" xfId="0" applyAlignment="1" applyBorder="1" applyFont="1">
      <alignment horizontal="right" vertical="bottom"/>
    </xf>
    <xf borderId="1" fillId="3" fontId="37" numFmtId="0" xfId="0" applyAlignment="1" applyBorder="1" applyFont="1">
      <alignment vertical="bottom"/>
    </xf>
    <xf borderId="1" fillId="0" fontId="1" numFmtId="3" xfId="0" applyAlignment="1" applyBorder="1" applyFont="1" applyNumberFormat="1">
      <alignment horizontal="center" vertical="bottom"/>
    </xf>
    <xf borderId="3" fillId="0" fontId="1" numFmtId="0" xfId="0" applyAlignment="1" applyBorder="1" applyFont="1">
      <alignment shrinkToFit="0" vertical="bottom" wrapText="1"/>
    </xf>
    <xf borderId="1" fillId="2" fontId="1" numFmtId="3" xfId="0" applyAlignment="1" applyBorder="1" applyFont="1" applyNumberFormat="1">
      <alignment horizontal="right" vertical="bottom"/>
    </xf>
    <xf borderId="1" fillId="2" fontId="1" numFmtId="165" xfId="0" applyAlignment="1" applyBorder="1" applyFont="1" applyNumberFormat="1">
      <alignment horizontal="right" vertical="bottom"/>
    </xf>
    <xf borderId="1" fillId="0" fontId="1" numFmtId="165" xfId="0" applyAlignment="1" applyBorder="1" applyFont="1" applyNumberFormat="1">
      <alignment vertical="bottom"/>
    </xf>
    <xf borderId="0" fillId="9" fontId="1" numFmtId="0" xfId="0" applyAlignment="1" applyFont="1">
      <alignment vertical="bottom"/>
    </xf>
    <xf borderId="1" fillId="9" fontId="1" numFmtId="0" xfId="0" applyAlignment="1" applyBorder="1" applyFont="1">
      <alignment vertical="bottom"/>
    </xf>
    <xf borderId="1" fillId="0" fontId="1" numFmtId="0" xfId="0" applyAlignment="1" applyBorder="1" applyFont="1">
      <alignment horizontal="center" shrinkToFit="0" wrapText="0"/>
    </xf>
    <xf borderId="1" fillId="11" fontId="1" numFmtId="0" xfId="0" applyAlignment="1" applyBorder="1" applyFill="1" applyFont="1">
      <alignment horizontal="center" vertical="bottom"/>
    </xf>
    <xf borderId="1" fillId="9" fontId="1" numFmtId="0" xfId="0" applyAlignment="1" applyBorder="1" applyFont="1">
      <alignment horizontal="center" vertical="bottom"/>
    </xf>
    <xf borderId="1" fillId="3" fontId="1" numFmtId="0" xfId="0" applyAlignment="1" applyBorder="1" applyFont="1">
      <alignment shrinkToFit="0" vertical="bottom" wrapText="1"/>
    </xf>
    <xf borderId="0" fillId="3" fontId="26" numFmtId="0" xfId="0" applyAlignment="1" applyFont="1">
      <alignment horizontal="left" readingOrder="0" vertical="bottom"/>
    </xf>
    <xf borderId="1" fillId="0" fontId="8" numFmtId="0" xfId="0" applyAlignment="1" applyBorder="1" applyFont="1">
      <alignment horizontal="center" readingOrder="0" vertical="bottom"/>
    </xf>
    <xf borderId="1" fillId="2" fontId="1" numFmtId="0" xfId="0" applyAlignment="1" applyBorder="1" applyFont="1">
      <alignment horizontal="center" readingOrder="0" vertical="bottom"/>
    </xf>
    <xf borderId="1" fillId="2" fontId="15" numFmtId="0" xfId="0" applyAlignment="1" applyBorder="1" applyFont="1">
      <alignment horizontal="center" readingOrder="0" vertical="bottom"/>
    </xf>
    <xf borderId="0" fillId="0" fontId="38" numFmtId="49" xfId="0" applyAlignment="1" applyFont="1" applyNumberFormat="1">
      <alignment horizontal="center" readingOrder="0" vertical="bottom"/>
    </xf>
    <xf borderId="1" fillId="9" fontId="1" numFmtId="0" xfId="0" applyAlignment="1" applyBorder="1" applyFont="1">
      <alignment horizontal="center" vertical="bottom"/>
    </xf>
    <xf borderId="1" fillId="6" fontId="1" numFmtId="0" xfId="0" applyAlignment="1" applyBorder="1" applyFont="1">
      <alignment horizontal="center" vertical="bottom"/>
    </xf>
    <xf borderId="1" fillId="12" fontId="15" numFmtId="0" xfId="0" applyAlignment="1" applyBorder="1" applyFill="1" applyFont="1">
      <alignment horizontal="center" shrinkToFit="0" wrapText="1"/>
    </xf>
    <xf borderId="1" fillId="0" fontId="1" numFmtId="0" xfId="0" applyAlignment="1" applyBorder="1" applyFont="1">
      <alignment horizontal="left" shrinkToFit="0" vertical="bottom" wrapText="0"/>
    </xf>
    <xf borderId="0" fillId="0" fontId="17" numFmtId="0" xfId="0" applyAlignment="1" applyFont="1">
      <alignment horizontal="center" vertical="bottom"/>
    </xf>
    <xf borderId="1" fillId="0" fontId="17" numFmtId="0" xfId="0" applyAlignment="1" applyBorder="1" applyFont="1">
      <alignment horizontal="center" vertical="bottom"/>
    </xf>
    <xf borderId="1" fillId="2" fontId="39" numFmtId="49" xfId="0" applyAlignment="1" applyBorder="1" applyFont="1" applyNumberFormat="1">
      <alignment horizontal="center" readingOrder="0" shrinkToFit="0" vertical="bottom" wrapText="1"/>
    </xf>
    <xf borderId="1" fillId="0" fontId="40" numFmtId="49" xfId="0" applyAlignment="1" applyBorder="1" applyFont="1" applyNumberFormat="1">
      <alignment horizontal="center" readingOrder="0" vertical="bottom"/>
    </xf>
    <xf borderId="0" fillId="0" fontId="1" numFmtId="0" xfId="0" applyAlignment="1" applyFont="1">
      <alignment horizontal="center" vertical="bottom"/>
    </xf>
    <xf borderId="1" fillId="0" fontId="1" numFmtId="0" xfId="0" applyAlignment="1" applyBorder="1" applyFont="1">
      <alignment horizontal="center" vertical="bottom"/>
    </xf>
    <xf borderId="1" fillId="0" fontId="41" numFmtId="49" xfId="0" applyAlignment="1" applyBorder="1" applyFont="1" applyNumberFormat="1">
      <alignment horizontal="center" vertical="bottom"/>
    </xf>
    <xf borderId="0" fillId="9" fontId="1" numFmtId="0" xfId="0" applyAlignment="1" applyFont="1">
      <alignment horizontal="right" vertical="bottom"/>
    </xf>
    <xf borderId="1" fillId="9" fontId="1" numFmtId="0" xfId="0" applyAlignment="1" applyBorder="1" applyFont="1">
      <alignment horizontal="right" vertical="bottom"/>
    </xf>
    <xf borderId="1" fillId="9" fontId="1" numFmtId="0" xfId="0" applyAlignment="1" applyBorder="1" applyFont="1">
      <alignment horizontal="right" vertical="bottom"/>
    </xf>
    <xf borderId="1" fillId="0" fontId="1" numFmtId="0" xfId="0" applyAlignment="1" applyBorder="1" applyFont="1">
      <alignment vertical="bottom"/>
    </xf>
    <xf borderId="0" fillId="0" fontId="13" numFmtId="14" xfId="0" applyFont="1" applyNumberFormat="1"/>
    <xf borderId="12" fillId="2" fontId="13" numFmtId="0" xfId="0" applyBorder="1" applyFont="1"/>
    <xf borderId="0" fillId="0" fontId="13" numFmtId="0" xfId="0" applyFont="1"/>
    <xf borderId="0" fillId="13" fontId="7" numFmtId="0" xfId="0" applyFill="1" applyFont="1"/>
    <xf borderId="0" fillId="2" fontId="7" numFmtId="0" xfId="0" applyFont="1"/>
    <xf borderId="0" fillId="2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cJkRIz24CZx_iT_OuiKOl_lqVUOORxG3edTij1mrQHA/edit?usp=sharing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l5KmHqYqZkxujNbfbKGwWhh5Utg0_NvtIEhhELwDUDo/edit?usp=sharing" TargetMode="External"/><Relationship Id="rId2" Type="http://schemas.openxmlformats.org/officeDocument/2006/relationships/hyperlink" Target="https://docs.google.com/spreadsheets/d/1l5KmHqYqZkxujNbfbKGwWhh5Utg0_NvtIEhhELwDUDo/edit?usp=sharing" TargetMode="External"/><Relationship Id="rId3" Type="http://schemas.openxmlformats.org/officeDocument/2006/relationships/hyperlink" Target="https://docs.google.com/spreadsheets/d/1cJkRIz24CZx_iT_OuiKOl_lqVUOORxG3edTij1mrQHA/edit?usp=sharing" TargetMode="External"/><Relationship Id="rId4" Type="http://schemas.openxmlformats.org/officeDocument/2006/relationships/hyperlink" Target="https://docs.google.com/spreadsheets/d/1cJkRIz24CZx_iT_OuiKOl_lqVUOORxG3edTij1mrQHA/edit?usp=sharing" TargetMode="External"/><Relationship Id="rId5" Type="http://schemas.openxmlformats.org/officeDocument/2006/relationships/hyperlink" Target="https://docs.google.com/spreadsheets/d/1cJkRIz24CZx_iT_OuiKOl_lqVUOORxG3edTij1mrQHA/edit?usp=sharing" TargetMode="External"/><Relationship Id="rId6" Type="http://schemas.openxmlformats.org/officeDocument/2006/relationships/hyperlink" Target="https://docs.google.com/spreadsheets/d/1cJkRIz24CZx_iT_OuiKOl_lqVUOORxG3edTij1mrQHA/edit?usp=sharing" TargetMode="External"/><Relationship Id="rId7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5" max="6" width="24.14"/>
  </cols>
  <sheetData>
    <row r="1">
      <c r="A1" s="1" t="s">
        <v>0</v>
      </c>
      <c r="B1" s="2" t="s">
        <v>1</v>
      </c>
      <c r="C1" s="3"/>
      <c r="D1" s="3"/>
      <c r="E1" s="4"/>
      <c r="F1" s="2" t="s">
        <v>2</v>
      </c>
      <c r="G1" s="3"/>
      <c r="H1" s="3"/>
      <c r="I1" s="3"/>
      <c r="J1" s="3"/>
      <c r="K1" s="3"/>
      <c r="L1" s="3"/>
      <c r="M1" s="3"/>
      <c r="N1" s="3"/>
      <c r="O1" s="3"/>
    </row>
    <row r="2">
      <c r="A2" s="2"/>
      <c r="B2" s="2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>
      <c r="A3" s="2"/>
      <c r="B3" s="2" t="s">
        <v>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>
      <c r="A4" s="2"/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>
      <c r="A5" s="5"/>
      <c r="B5" s="1" t="s">
        <v>5</v>
      </c>
      <c r="C5" s="2" t="s">
        <v>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>
      <c r="A6" s="2"/>
      <c r="B6" s="2" t="s">
        <v>7</v>
      </c>
      <c r="C6" s="1" t="s">
        <v>8</v>
      </c>
      <c r="D6" s="2" t="s">
        <v>9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>
      <c r="A7" s="2"/>
      <c r="B7" s="2" t="s">
        <v>10</v>
      </c>
      <c r="C7" s="1" t="s">
        <v>8</v>
      </c>
      <c r="D7" s="2" t="s">
        <v>9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>
      <c r="A8" s="2"/>
      <c r="B8" s="2" t="s">
        <v>11</v>
      </c>
      <c r="C8" s="6">
        <v>3.0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>
      <c r="A9" s="2"/>
      <c r="B9" s="2" t="s">
        <v>12</v>
      </c>
      <c r="C9" s="6">
        <v>4.0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>
      <c r="A10" s="2"/>
      <c r="B10" s="2" t="s">
        <v>13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>
      <c r="A11" s="2"/>
      <c r="B11" s="2" t="s">
        <v>14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>
      <c r="A12" s="2"/>
      <c r="B12" s="2"/>
      <c r="C12" s="2"/>
      <c r="D12" s="3"/>
      <c r="E12" s="3"/>
      <c r="F12" s="3"/>
      <c r="G12" s="3"/>
      <c r="H12" s="3"/>
      <c r="I12" s="3"/>
      <c r="J12" s="3"/>
      <c r="K12" s="2"/>
      <c r="L12" s="2"/>
      <c r="M12" s="7"/>
      <c r="N12" s="3"/>
      <c r="O12" s="3"/>
    </row>
    <row r="13">
      <c r="A13" s="8"/>
      <c r="B13" s="8" t="s">
        <v>15</v>
      </c>
      <c r="C13" s="3"/>
      <c r="D13" s="3"/>
      <c r="E13" s="3"/>
      <c r="F13" s="3"/>
      <c r="G13" s="3"/>
      <c r="H13" s="3"/>
      <c r="I13" s="9"/>
      <c r="J13" s="3"/>
      <c r="K13" s="3"/>
      <c r="L13" s="3"/>
      <c r="M13" s="3"/>
      <c r="N13" s="3"/>
      <c r="O13" s="3"/>
    </row>
    <row r="14">
      <c r="A14" s="8"/>
      <c r="B14" s="8"/>
      <c r="C14" s="3"/>
      <c r="D14" s="3"/>
      <c r="E14" s="3"/>
      <c r="F14" s="3"/>
      <c r="G14" s="3"/>
      <c r="H14" s="3"/>
      <c r="I14" s="10" t="s">
        <v>16</v>
      </c>
      <c r="J14" s="2" t="s">
        <v>17</v>
      </c>
      <c r="K14" s="2">
        <v>2.0</v>
      </c>
      <c r="L14" s="2" t="s">
        <v>18</v>
      </c>
      <c r="M14" s="3"/>
      <c r="N14" s="3"/>
      <c r="O14" s="3"/>
    </row>
    <row r="15">
      <c r="A15" s="8"/>
      <c r="B15" s="8" t="s">
        <v>19</v>
      </c>
      <c r="C15" s="3"/>
      <c r="D15" s="3"/>
      <c r="E15" s="11"/>
      <c r="F15" s="3"/>
      <c r="G15" s="3"/>
      <c r="H15" s="3"/>
      <c r="I15" s="12" t="s">
        <v>20</v>
      </c>
      <c r="J15" s="13" t="s">
        <v>21</v>
      </c>
      <c r="K15" s="13">
        <v>9.0</v>
      </c>
      <c r="L15" s="3"/>
      <c r="M15" s="3"/>
      <c r="N15" s="3"/>
      <c r="O15" s="3"/>
    </row>
    <row r="16">
      <c r="I16" s="12" t="s">
        <v>22</v>
      </c>
      <c r="J16" s="14" t="s">
        <v>23</v>
      </c>
      <c r="K16" s="14">
        <v>14.0</v>
      </c>
    </row>
    <row r="17">
      <c r="A17" s="15"/>
      <c r="B17" s="15" t="str">
        <f> text(A1,"0") &amp; " " &amp; text(B6,"0") </f>
        <v>v19 Plate 1</v>
      </c>
      <c r="C17" s="15" t="str">
        <f>"384 primer plate " &amp; text(C6,"0")</f>
        <v>384 primer plate -</v>
      </c>
      <c r="E17" s="15" t="s">
        <v>24</v>
      </c>
      <c r="I17" s="16" t="s">
        <v>25</v>
      </c>
      <c r="J17" s="17" t="s">
        <v>26</v>
      </c>
      <c r="K17" s="17">
        <v>5.0</v>
      </c>
      <c r="L17" s="17" t="s">
        <v>27</v>
      </c>
    </row>
    <row r="18">
      <c r="A18" s="18"/>
      <c r="B18" s="19">
        <v>1.0</v>
      </c>
      <c r="C18" s="20">
        <v>2.0</v>
      </c>
      <c r="D18" s="21"/>
      <c r="E18" s="22" t="s">
        <v>28</v>
      </c>
      <c r="F18" s="23"/>
      <c r="I18" s="12" t="s">
        <v>29</v>
      </c>
      <c r="J18" s="14" t="s">
        <v>30</v>
      </c>
      <c r="K18" s="14">
        <v>2.0</v>
      </c>
    </row>
    <row r="19">
      <c r="A19" s="18"/>
      <c r="B19" s="19">
        <v>3.0</v>
      </c>
      <c r="C19" s="20">
        <v>4.0</v>
      </c>
      <c r="D19" s="21"/>
      <c r="E19" s="22"/>
      <c r="F19" s="24"/>
      <c r="I19" s="25" t="s">
        <v>31</v>
      </c>
      <c r="J19" s="26" t="s">
        <v>32</v>
      </c>
      <c r="K19" s="26">
        <v>2.0</v>
      </c>
    </row>
    <row r="20">
      <c r="A20" s="27"/>
      <c r="B20" s="27"/>
      <c r="C20" s="27"/>
      <c r="E20" s="28"/>
      <c r="F20" s="28"/>
      <c r="I20" s="29"/>
      <c r="J20" s="17" t="s">
        <v>33</v>
      </c>
      <c r="K20" s="30">
        <f>SUM(K14:K19)</f>
        <v>34</v>
      </c>
    </row>
    <row r="21">
      <c r="A21" s="15"/>
      <c r="B21" s="15" t="str">
        <f> text(A1,"0") &amp; " " &amp; text(B7,"0") </f>
        <v>v19 Plate 2</v>
      </c>
      <c r="C21" s="15" t="str">
        <f>"384 primer plate " &amp; text(C7,"0")</f>
        <v>384 primer plate -</v>
      </c>
      <c r="E21" s="28"/>
      <c r="F21" s="28"/>
      <c r="I21" s="29"/>
    </row>
    <row r="22">
      <c r="A22" s="18"/>
      <c r="B22" s="19">
        <v>5.0</v>
      </c>
      <c r="C22" s="20">
        <v>6.0</v>
      </c>
      <c r="D22" s="31"/>
      <c r="E22" s="23"/>
      <c r="F22" s="22"/>
      <c r="H22" s="17">
        <v>8.0</v>
      </c>
      <c r="I22" s="29"/>
      <c r="J22" s="17" t="s">
        <v>34</v>
      </c>
      <c r="K22" s="30">
        <f>(K20*7)*1.2</f>
        <v>285.6</v>
      </c>
      <c r="M22" s="17" t="s">
        <v>35</v>
      </c>
    </row>
    <row r="23">
      <c r="A23" s="18"/>
      <c r="B23" s="19">
        <v>7.0</v>
      </c>
      <c r="C23" s="20">
        <v>8.0</v>
      </c>
      <c r="D23" s="31"/>
      <c r="E23" s="22"/>
      <c r="F23" s="23"/>
      <c r="I23" s="29"/>
    </row>
    <row r="24">
      <c r="A24" s="27"/>
      <c r="B24" s="32"/>
      <c r="C24" s="32"/>
      <c r="D24" s="33"/>
      <c r="E24" s="34"/>
      <c r="F24" s="34"/>
    </row>
    <row r="25">
      <c r="A25" s="15"/>
      <c r="B25" s="35" t="str">
        <f> text(A1,"0") &amp; " " &amp; text(B8,"0") </f>
        <v>v19 Plate 3</v>
      </c>
      <c r="C25" s="35" t="str">
        <f>"384 primer plate " &amp; text(C8,"0")</f>
        <v>384 primer plate 3</v>
      </c>
      <c r="D25" s="36"/>
      <c r="E25" s="37"/>
      <c r="F25" s="37"/>
      <c r="I25" s="38">
        <v>43959.0</v>
      </c>
      <c r="J25" s="17" t="s">
        <v>36</v>
      </c>
    </row>
    <row r="26">
      <c r="A26" s="39"/>
      <c r="B26" s="40">
        <v>9.0</v>
      </c>
      <c r="C26" s="40">
        <v>10.0</v>
      </c>
      <c r="D26" s="41"/>
      <c r="E26" s="42"/>
      <c r="F26" s="43"/>
      <c r="G26" s="17" t="s">
        <v>37</v>
      </c>
      <c r="H26" s="17"/>
      <c r="I26" s="17"/>
    </row>
    <row r="27">
      <c r="A27" s="39"/>
      <c r="B27" s="40">
        <v>11.0</v>
      </c>
      <c r="C27" s="40">
        <v>12.0</v>
      </c>
      <c r="D27" s="41"/>
      <c r="E27" s="22" t="s">
        <v>38</v>
      </c>
      <c r="F27" s="44"/>
      <c r="H27" s="17"/>
    </row>
    <row r="28">
      <c r="A28" s="27"/>
      <c r="B28" s="32"/>
      <c r="C28" s="32"/>
      <c r="D28" s="36"/>
      <c r="E28" s="37"/>
      <c r="F28" s="37"/>
    </row>
    <row r="29">
      <c r="A29" s="15"/>
      <c r="B29" s="35" t="str">
        <f> text(A1,"0") &amp; " " &amp; text(B9,"0") </f>
        <v>v19 Plate 4</v>
      </c>
      <c r="C29" s="35" t="str">
        <f>"384 primer plate " &amp; text(C9,"0")</f>
        <v>384 primer plate 4</v>
      </c>
      <c r="D29" s="36"/>
      <c r="E29" s="37"/>
      <c r="F29" s="37"/>
    </row>
    <row r="30">
      <c r="A30" s="18"/>
      <c r="B30" s="40">
        <v>13.0</v>
      </c>
      <c r="C30" s="40">
        <v>14.0</v>
      </c>
      <c r="D30" s="41"/>
      <c r="E30" s="23"/>
      <c r="F30" s="22" t="s">
        <v>16</v>
      </c>
      <c r="G30" s="17" t="s">
        <v>39</v>
      </c>
    </row>
    <row r="31">
      <c r="A31" s="45"/>
      <c r="B31" s="40">
        <v>15.0</v>
      </c>
      <c r="C31" s="40">
        <v>16.0</v>
      </c>
      <c r="D31" s="41"/>
      <c r="E31" s="23"/>
      <c r="F31" s="23"/>
    </row>
    <row r="32">
      <c r="B32" s="36"/>
      <c r="C32" s="36"/>
      <c r="D32" s="36"/>
      <c r="E32" s="36"/>
      <c r="F32" s="36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6" max="6" width="15.57"/>
  </cols>
  <sheetData>
    <row r="1">
      <c r="A1" s="46" t="s">
        <v>40</v>
      </c>
      <c r="B1" s="47"/>
      <c r="C1" s="48"/>
      <c r="D1" s="49"/>
      <c r="E1" s="3"/>
      <c r="G1" s="3"/>
      <c r="H1" s="50"/>
      <c r="I1" s="51"/>
      <c r="J1" s="3"/>
      <c r="K1" s="3"/>
      <c r="L1" s="3"/>
      <c r="M1" s="3"/>
    </row>
    <row r="2">
      <c r="A2" s="52"/>
      <c r="B2" s="47"/>
      <c r="C2" s="48"/>
      <c r="D2" s="49"/>
      <c r="E2" s="3"/>
      <c r="G2" s="3"/>
      <c r="H2" s="50"/>
      <c r="I2" s="51"/>
      <c r="J2" s="3"/>
      <c r="K2" s="3"/>
      <c r="L2" s="3"/>
      <c r="M2" s="3"/>
    </row>
    <row r="3">
      <c r="A3" s="53" t="s">
        <v>41</v>
      </c>
      <c r="B3" s="54" t="s">
        <v>42</v>
      </c>
      <c r="C3" s="55" t="s">
        <v>43</v>
      </c>
      <c r="D3" s="56">
        <f>96*2*1.2</f>
        <v>230.4</v>
      </c>
      <c r="E3" s="3"/>
      <c r="G3" s="3"/>
      <c r="H3" s="50"/>
      <c r="I3" s="51"/>
      <c r="J3" s="3"/>
      <c r="K3" s="3"/>
      <c r="L3" s="3"/>
      <c r="M3" s="3"/>
    </row>
    <row r="4">
      <c r="A4" s="57"/>
      <c r="B4" s="58" t="s">
        <v>44</v>
      </c>
      <c r="C4" s="59">
        <f>B10/4</f>
        <v>5</v>
      </c>
      <c r="D4" s="60">
        <f>C4*D3</f>
        <v>1152</v>
      </c>
      <c r="G4" s="3"/>
      <c r="H4" s="3"/>
      <c r="I4" s="3"/>
      <c r="J4" s="3"/>
      <c r="K4" s="3"/>
      <c r="L4" s="3"/>
      <c r="M4" s="3"/>
      <c r="N4" s="3"/>
      <c r="O4" s="3"/>
      <c r="T4" s="3"/>
      <c r="U4" s="3"/>
      <c r="V4" s="3"/>
    </row>
    <row r="5">
      <c r="A5" s="57"/>
      <c r="B5" s="58" t="s">
        <v>45</v>
      </c>
      <c r="C5" s="59">
        <f>B11-C4-C7</f>
        <v>6</v>
      </c>
      <c r="D5" s="60">
        <f>C5*D3</f>
        <v>1382.4</v>
      </c>
      <c r="G5" s="61" t="s">
        <v>46</v>
      </c>
      <c r="H5" s="62"/>
      <c r="I5" s="3"/>
      <c r="J5" s="3"/>
      <c r="K5" s="3"/>
      <c r="L5" s="3"/>
      <c r="M5" s="3"/>
      <c r="N5" s="3"/>
      <c r="O5" s="3"/>
      <c r="T5" s="3"/>
      <c r="U5" s="3"/>
      <c r="V5" s="3"/>
    </row>
    <row r="6">
      <c r="A6" s="57" t="s">
        <v>47</v>
      </c>
      <c r="B6" s="58" t="s">
        <v>48</v>
      </c>
      <c r="C6" s="63">
        <f>D3*500</f>
        <v>115200</v>
      </c>
      <c r="D6" s="60">
        <f>C6/$Q$21</f>
        <v>3.542435424</v>
      </c>
      <c r="G6" s="61" t="s">
        <v>49</v>
      </c>
      <c r="H6" s="62"/>
      <c r="I6" s="62"/>
      <c r="J6" s="62"/>
      <c r="K6" s="62"/>
      <c r="L6" s="3"/>
      <c r="M6" s="3"/>
      <c r="N6" s="3"/>
      <c r="O6" s="3"/>
      <c r="T6" s="3"/>
      <c r="U6" s="3"/>
      <c r="V6" s="3"/>
    </row>
    <row r="7">
      <c r="A7" s="64"/>
      <c r="B7" s="65"/>
      <c r="C7" s="66"/>
      <c r="D7" s="67">
        <f>C7*D3</f>
        <v>0</v>
      </c>
      <c r="E7" s="30">
        <f>SUM(D4:D7)</f>
        <v>2537.942435</v>
      </c>
      <c r="G7" s="68" t="s">
        <v>50</v>
      </c>
      <c r="H7" s="69" t="s">
        <v>51</v>
      </c>
      <c r="I7" s="62"/>
      <c r="J7" s="62"/>
      <c r="K7" s="62"/>
      <c r="L7" s="3"/>
      <c r="M7" s="3"/>
      <c r="N7" s="3"/>
      <c r="O7" s="3"/>
      <c r="T7" s="3"/>
      <c r="U7" s="3"/>
      <c r="V7" s="3"/>
    </row>
    <row r="8">
      <c r="A8" s="70" t="s">
        <v>52</v>
      </c>
      <c r="B8" s="70">
        <v>7.0</v>
      </c>
      <c r="C8" s="71"/>
      <c r="D8" s="71"/>
      <c r="E8" s="30">
        <f>E7/(384*2)</f>
        <v>3.304612546</v>
      </c>
      <c r="G8" s="61" t="s">
        <v>53</v>
      </c>
      <c r="H8" s="62"/>
      <c r="I8" s="62"/>
      <c r="J8" s="62"/>
      <c r="K8" s="3"/>
      <c r="L8" s="3"/>
      <c r="M8" s="3"/>
      <c r="N8" s="3"/>
      <c r="O8" s="3"/>
      <c r="T8" s="3"/>
      <c r="U8" s="3"/>
      <c r="V8" s="3"/>
    </row>
    <row r="9">
      <c r="A9" s="70" t="s">
        <v>54</v>
      </c>
      <c r="B9" s="70">
        <f>B10/10</f>
        <v>2</v>
      </c>
      <c r="C9" s="71"/>
      <c r="D9" s="71"/>
      <c r="G9" s="62"/>
      <c r="H9" s="61" t="s">
        <v>55</v>
      </c>
      <c r="I9" s="62"/>
      <c r="J9" s="62"/>
      <c r="K9" s="3"/>
      <c r="L9" s="3"/>
      <c r="M9" s="3"/>
      <c r="N9" s="3"/>
      <c r="O9" s="3"/>
      <c r="T9" s="3"/>
      <c r="U9" s="3"/>
      <c r="V9" s="3"/>
    </row>
    <row r="10">
      <c r="A10" s="72" t="s">
        <v>56</v>
      </c>
      <c r="B10" s="73">
        <v>20.0</v>
      </c>
      <c r="C10" s="74"/>
      <c r="D10" s="65"/>
      <c r="F10" s="3"/>
      <c r="G10" s="61" t="s">
        <v>57</v>
      </c>
      <c r="H10" s="62"/>
      <c r="I10" s="3"/>
      <c r="J10" s="3"/>
      <c r="K10" s="3"/>
      <c r="L10" s="3"/>
      <c r="M10" s="3"/>
      <c r="N10" s="3"/>
      <c r="O10" s="3"/>
      <c r="T10" s="3"/>
      <c r="U10" s="3"/>
      <c r="V10" s="3"/>
    </row>
    <row r="11">
      <c r="A11" s="72" t="s">
        <v>58</v>
      </c>
      <c r="B11" s="75">
        <f>B10-B8-B9</f>
        <v>11</v>
      </c>
      <c r="C11" s="74"/>
      <c r="D11" s="65"/>
      <c r="F11" s="3"/>
      <c r="G11" s="61" t="s">
        <v>59</v>
      </c>
      <c r="H11" s="62"/>
      <c r="I11" s="3"/>
      <c r="J11" s="3"/>
      <c r="K11" s="3"/>
      <c r="L11" s="3"/>
      <c r="M11" s="3"/>
      <c r="N11" s="3"/>
      <c r="O11" s="3"/>
      <c r="T11" s="3"/>
      <c r="U11" s="3"/>
      <c r="V11" s="3"/>
    </row>
    <row r="12">
      <c r="A12" s="76"/>
      <c r="B12" s="76"/>
      <c r="C12" s="76"/>
      <c r="D12" s="76"/>
      <c r="F12" s="3"/>
      <c r="G12" s="3"/>
      <c r="H12" s="3"/>
      <c r="I12" s="3"/>
      <c r="J12" s="3"/>
      <c r="K12" s="3"/>
      <c r="L12" s="3"/>
      <c r="M12" s="3"/>
      <c r="N12" s="3"/>
      <c r="O12" s="3"/>
      <c r="T12" s="3"/>
      <c r="U12" s="3"/>
      <c r="V12" s="3"/>
    </row>
    <row r="13">
      <c r="A13" s="77"/>
      <c r="B13" s="78"/>
      <c r="C13" s="79"/>
      <c r="D13" s="80"/>
      <c r="E13" s="76"/>
      <c r="F13" s="3"/>
      <c r="G13" s="4"/>
      <c r="H13" s="4"/>
      <c r="I13" s="81" t="s">
        <v>60</v>
      </c>
      <c r="J13" s="82"/>
      <c r="K13" s="82"/>
      <c r="L13" s="82"/>
      <c r="M13" s="82"/>
      <c r="N13" s="82"/>
      <c r="O13" s="3"/>
      <c r="T13" s="3"/>
      <c r="U13" s="3"/>
      <c r="V13" s="3"/>
    </row>
    <row r="14">
      <c r="A14" s="52"/>
      <c r="B14" s="47"/>
      <c r="C14" s="48"/>
      <c r="D14" s="49"/>
      <c r="F14" s="3"/>
      <c r="G14" s="4"/>
      <c r="H14" s="4"/>
      <c r="I14" s="81" t="s">
        <v>61</v>
      </c>
      <c r="J14" s="82"/>
      <c r="K14" s="4"/>
      <c r="L14" s="4"/>
      <c r="M14" s="4"/>
      <c r="N14" s="4"/>
      <c r="O14" s="3"/>
      <c r="T14" s="3"/>
      <c r="U14" s="3"/>
      <c r="V14" s="3"/>
    </row>
    <row r="15">
      <c r="A15" s="83"/>
      <c r="B15" s="2"/>
      <c r="C15" s="84"/>
      <c r="D15" s="50"/>
      <c r="F15" s="3"/>
      <c r="G15" s="4"/>
      <c r="H15" s="4"/>
      <c r="I15" s="4"/>
      <c r="J15" s="4" t="s">
        <v>62</v>
      </c>
      <c r="K15" s="4"/>
      <c r="L15" s="4"/>
      <c r="M15" s="85" t="s">
        <v>63</v>
      </c>
      <c r="N15" s="86"/>
      <c r="O15" s="87" t="s">
        <v>64</v>
      </c>
      <c r="P15" s="88"/>
      <c r="Q15" s="17" t="s">
        <v>65</v>
      </c>
      <c r="T15" s="3"/>
      <c r="U15" s="3"/>
      <c r="V15" s="3"/>
    </row>
    <row r="16">
      <c r="A16" s="83"/>
      <c r="B16" s="2"/>
      <c r="C16" s="84"/>
      <c r="D16" s="50"/>
      <c r="F16" s="3"/>
      <c r="G16" s="89" t="s">
        <v>66</v>
      </c>
      <c r="H16" s="4" t="s">
        <v>67</v>
      </c>
      <c r="I16" s="4" t="s">
        <v>68</v>
      </c>
      <c r="J16" s="90">
        <f> (3.6*10^11)* (3.104)</f>
        <v>1117440000000</v>
      </c>
      <c r="K16" s="4"/>
      <c r="L16" s="4"/>
      <c r="M16" s="91" t="s">
        <v>69</v>
      </c>
      <c r="N16" s="92" t="s">
        <v>70</v>
      </c>
      <c r="O16" s="93" t="s">
        <v>69</v>
      </c>
      <c r="P16" s="94" t="s">
        <v>62</v>
      </c>
      <c r="T16" s="3"/>
      <c r="U16" s="3"/>
      <c r="V16" s="3"/>
    </row>
    <row r="17">
      <c r="A17" s="83"/>
      <c r="B17" s="2"/>
      <c r="C17" s="50"/>
      <c r="D17" s="50"/>
      <c r="F17" s="3"/>
      <c r="G17" s="89"/>
      <c r="H17" s="90"/>
      <c r="I17" s="90"/>
      <c r="J17" s="90"/>
      <c r="K17" s="4"/>
      <c r="L17" s="95"/>
      <c r="M17" s="96"/>
      <c r="N17" s="97"/>
      <c r="O17" s="98"/>
      <c r="P17" s="99"/>
      <c r="T17" s="100"/>
      <c r="U17" s="51"/>
      <c r="V17" s="3"/>
    </row>
    <row r="18">
      <c r="A18" s="101"/>
      <c r="C18" s="50"/>
      <c r="F18" s="3"/>
      <c r="G18" s="89">
        <v>1.0</v>
      </c>
      <c r="H18" s="90">
        <v>100.0</v>
      </c>
      <c r="I18" s="90">
        <v>100.0</v>
      </c>
      <c r="J18" s="90">
        <f>J16/H18</f>
        <v>11174400000</v>
      </c>
      <c r="K18" s="4"/>
      <c r="L18" s="81"/>
      <c r="M18" s="96">
        <v>1.79</v>
      </c>
      <c r="N18" s="97" t="s">
        <v>71</v>
      </c>
      <c r="O18" s="102">
        <v>1.192</v>
      </c>
      <c r="P18" s="103" t="s">
        <v>72</v>
      </c>
      <c r="T18" s="100"/>
      <c r="U18" s="51"/>
      <c r="V18" s="3"/>
    </row>
    <row r="19">
      <c r="A19" s="17"/>
      <c r="B19" s="17"/>
      <c r="F19" s="3"/>
      <c r="G19" s="89">
        <v>2.0</v>
      </c>
      <c r="H19" s="90">
        <v>100.0</v>
      </c>
      <c r="I19" s="90">
        <v>10000.0</v>
      </c>
      <c r="J19" s="90">
        <f t="shared" ref="J19:J22" si="1">J18/H19</f>
        <v>111744000</v>
      </c>
      <c r="K19" s="4"/>
      <c r="L19" s="81"/>
      <c r="M19" s="96">
        <f t="shared" ref="M19:M22" si="2">M18/$H19</f>
        <v>0.0179</v>
      </c>
      <c r="N19" s="104">
        <f t="shared" ref="N19:N22" si="3">(M19/M18)*N18</f>
        <v>258000000</v>
      </c>
      <c r="O19" s="96">
        <f t="shared" ref="O19:O22" si="4">O18/$H19</f>
        <v>0.01192</v>
      </c>
      <c r="P19" s="104">
        <f t="shared" ref="P19:P22" si="5">(O19/O18)*P18</f>
        <v>171700000</v>
      </c>
      <c r="T19" s="100"/>
      <c r="U19" s="3"/>
      <c r="V19" s="3"/>
    </row>
    <row r="20">
      <c r="A20" s="17"/>
      <c r="B20" s="17"/>
      <c r="F20" s="3"/>
      <c r="G20" s="89">
        <v>3.0</v>
      </c>
      <c r="H20" s="90">
        <v>100.0</v>
      </c>
      <c r="I20" s="90">
        <v>1000000.0</v>
      </c>
      <c r="J20" s="90">
        <f t="shared" si="1"/>
        <v>1117440</v>
      </c>
      <c r="K20" s="4"/>
      <c r="L20" s="81"/>
      <c r="M20" s="96">
        <f t="shared" si="2"/>
        <v>0.000179</v>
      </c>
      <c r="N20" s="104">
        <f t="shared" si="3"/>
        <v>2580000</v>
      </c>
      <c r="O20" s="96">
        <f t="shared" si="4"/>
        <v>0.0001192</v>
      </c>
      <c r="P20" s="104">
        <f t="shared" si="5"/>
        <v>1717000</v>
      </c>
      <c r="T20" s="100"/>
      <c r="U20" s="3"/>
      <c r="V20" s="3"/>
    </row>
    <row r="21">
      <c r="A21" s="105"/>
      <c r="B21" s="2"/>
      <c r="F21" s="3"/>
      <c r="G21" s="89">
        <v>4.0</v>
      </c>
      <c r="H21" s="90">
        <v>100.0</v>
      </c>
      <c r="I21" s="90">
        <v>1.0E7</v>
      </c>
      <c r="J21" s="90">
        <f t="shared" si="1"/>
        <v>11174.4</v>
      </c>
      <c r="K21" s="90">
        <f>40000/J21</f>
        <v>3.579610538</v>
      </c>
      <c r="L21" s="81"/>
      <c r="M21" s="96">
        <f t="shared" si="2"/>
        <v>0.00000179</v>
      </c>
      <c r="N21" s="104">
        <f t="shared" si="3"/>
        <v>25800</v>
      </c>
      <c r="O21" s="96">
        <f t="shared" si="4"/>
        <v>0.000001192</v>
      </c>
      <c r="P21" s="104">
        <f t="shared" si="5"/>
        <v>17170</v>
      </c>
      <c r="Q21" s="17">
        <v>32520.0</v>
      </c>
      <c r="T21" s="100"/>
      <c r="U21" s="3"/>
      <c r="V21" s="3"/>
    </row>
    <row r="22">
      <c r="A22" s="105"/>
      <c r="B22" s="3"/>
      <c r="F22" s="3"/>
      <c r="G22" s="89">
        <v>5.0</v>
      </c>
      <c r="H22" s="90">
        <v>3.0</v>
      </c>
      <c r="I22" s="90">
        <f>I21*3</f>
        <v>30000000</v>
      </c>
      <c r="J22" s="90">
        <f t="shared" si="1"/>
        <v>3724.8</v>
      </c>
      <c r="K22" s="90">
        <f>5000/J22</f>
        <v>1.342353952</v>
      </c>
      <c r="L22" s="81"/>
      <c r="M22" s="106">
        <f t="shared" si="2"/>
        <v>0.0000005966666667</v>
      </c>
      <c r="N22" s="107">
        <f t="shared" si="3"/>
        <v>8600</v>
      </c>
      <c r="O22" s="106">
        <f t="shared" si="4"/>
        <v>0.0000003973333333</v>
      </c>
      <c r="P22" s="107">
        <f t="shared" si="5"/>
        <v>5723.333333</v>
      </c>
      <c r="T22" s="100"/>
      <c r="U22" s="3"/>
      <c r="V22" s="3"/>
    </row>
    <row r="23">
      <c r="A23" s="77"/>
      <c r="B23" s="78"/>
      <c r="C23" s="79"/>
      <c r="D23" s="80"/>
      <c r="E23" s="76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>
      <c r="A24" s="9"/>
      <c r="B24" s="9"/>
      <c r="C24" s="108"/>
      <c r="D24" s="108"/>
      <c r="E24" s="76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>
      <c r="A25" s="52"/>
      <c r="B25" s="47"/>
      <c r="C25" s="48"/>
      <c r="D25" s="49"/>
      <c r="F25" s="52"/>
      <c r="G25" s="47"/>
      <c r="H25" s="48"/>
      <c r="I25" s="49"/>
      <c r="J25" s="3"/>
      <c r="O25" s="3"/>
      <c r="P25" s="3"/>
      <c r="Q25" s="3"/>
    </row>
    <row r="26">
      <c r="A26" s="83"/>
      <c r="B26" s="2"/>
      <c r="C26" s="84"/>
      <c r="D26" s="50"/>
      <c r="F26" s="83"/>
      <c r="G26" s="2"/>
      <c r="H26" s="84"/>
      <c r="I26" s="50"/>
      <c r="O26" s="3"/>
      <c r="P26" s="3"/>
      <c r="Q26" s="3"/>
    </row>
    <row r="27">
      <c r="A27" s="83"/>
      <c r="B27" s="2"/>
      <c r="C27" s="84"/>
      <c r="D27" s="50"/>
      <c r="F27" s="83"/>
      <c r="G27" s="2"/>
      <c r="H27" s="84"/>
      <c r="I27" s="50"/>
      <c r="O27" s="3"/>
      <c r="P27" s="3"/>
      <c r="Q27" s="3"/>
    </row>
    <row r="28">
      <c r="A28" s="83"/>
      <c r="B28" s="2"/>
      <c r="C28" s="50"/>
      <c r="D28" s="50"/>
      <c r="F28" s="83"/>
      <c r="G28" s="2"/>
      <c r="H28" s="50"/>
      <c r="I28" s="50"/>
      <c r="J28" s="3"/>
      <c r="O28" s="3"/>
      <c r="P28" s="3"/>
      <c r="Q28" s="3"/>
    </row>
    <row r="29">
      <c r="A29" s="101"/>
      <c r="C29" s="50"/>
      <c r="F29" s="101"/>
      <c r="H29" s="84"/>
      <c r="J29" s="3"/>
      <c r="O29" s="3"/>
      <c r="P29" s="3"/>
      <c r="Q29" s="3"/>
    </row>
    <row r="30">
      <c r="A30" s="17"/>
      <c r="B30" s="17"/>
      <c r="C30" s="17"/>
      <c r="F30" s="17"/>
      <c r="G30" s="17"/>
      <c r="H30" s="17"/>
      <c r="J30" s="3"/>
      <c r="O30" s="3"/>
      <c r="P30" s="3"/>
      <c r="Q30" s="3"/>
    </row>
    <row r="31">
      <c r="A31" s="17"/>
      <c r="B31" s="17"/>
      <c r="C31" s="17"/>
      <c r="F31" s="17"/>
      <c r="G31" s="17"/>
      <c r="H31" s="17"/>
      <c r="J31" s="3"/>
      <c r="O31" s="3"/>
      <c r="P31" s="3"/>
      <c r="Q31" s="3"/>
    </row>
    <row r="32">
      <c r="A32" s="17"/>
      <c r="B32" s="17"/>
      <c r="F32" s="17"/>
      <c r="G32" s="17"/>
      <c r="J32" s="3"/>
      <c r="O32" s="3"/>
      <c r="P32" s="3"/>
      <c r="Q32" s="3"/>
    </row>
    <row r="33">
      <c r="A33" s="17"/>
      <c r="B33" s="17"/>
      <c r="F33" s="17"/>
      <c r="G33" s="17"/>
      <c r="J33" s="3"/>
      <c r="O33" s="3"/>
      <c r="P33" s="3"/>
      <c r="Q33" s="3"/>
    </row>
    <row r="34">
      <c r="A34" s="17"/>
      <c r="B34" s="17"/>
      <c r="F34" s="17"/>
      <c r="G34" s="17"/>
      <c r="J34" s="3"/>
      <c r="O34" s="3"/>
      <c r="P34" s="3"/>
      <c r="Q34" s="3"/>
    </row>
    <row r="35">
      <c r="A35" s="105"/>
      <c r="B35" s="2"/>
      <c r="F35" s="105"/>
      <c r="G35" s="2"/>
      <c r="J35" s="3"/>
      <c r="O35" s="3"/>
      <c r="P35" s="3"/>
      <c r="Q35" s="3"/>
    </row>
    <row r="36">
      <c r="A36" s="105"/>
      <c r="B36" s="3"/>
      <c r="F36" s="105"/>
      <c r="G36" s="3"/>
      <c r="J36" s="3"/>
      <c r="O36" s="3"/>
      <c r="P36" s="3"/>
      <c r="Q36" s="3"/>
    </row>
    <row r="37"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>
      <c r="A38" s="52"/>
      <c r="B38" s="47"/>
      <c r="C38" s="48"/>
      <c r="D38" s="49"/>
      <c r="F38" s="52"/>
      <c r="G38" s="52"/>
      <c r="H38" s="46"/>
      <c r="I38" s="15"/>
      <c r="J38" s="49"/>
      <c r="K38" s="8"/>
      <c r="L38" s="3"/>
      <c r="M38" s="3"/>
      <c r="N38" s="3"/>
      <c r="O38" s="3"/>
      <c r="P38" s="3"/>
      <c r="Q38" s="3"/>
    </row>
    <row r="39">
      <c r="A39" s="83"/>
      <c r="B39" s="2"/>
      <c r="C39" s="84"/>
      <c r="D39" s="50"/>
      <c r="F39" s="105"/>
      <c r="G39" s="2"/>
      <c r="H39" s="84"/>
      <c r="J39" s="50"/>
      <c r="K39" s="3"/>
      <c r="L39" s="3"/>
      <c r="M39" s="3"/>
      <c r="N39" s="3"/>
      <c r="O39" s="3"/>
      <c r="P39" s="3"/>
      <c r="Q39" s="3"/>
    </row>
    <row r="40">
      <c r="A40" s="83"/>
      <c r="B40" s="2"/>
      <c r="C40" s="84"/>
      <c r="D40" s="50"/>
      <c r="F40" s="105"/>
      <c r="G40" s="2"/>
      <c r="H40" s="84"/>
      <c r="J40" s="50"/>
      <c r="K40" s="3"/>
      <c r="L40" s="3"/>
      <c r="M40" s="3"/>
      <c r="N40" s="3"/>
      <c r="O40" s="3"/>
      <c r="P40" s="3"/>
      <c r="Q40" s="3"/>
    </row>
    <row r="41">
      <c r="A41" s="83"/>
      <c r="B41" s="2"/>
      <c r="C41" s="50"/>
      <c r="D41" s="50"/>
      <c r="F41" s="83"/>
      <c r="G41" s="2"/>
      <c r="H41" s="50"/>
      <c r="J41" s="50"/>
      <c r="K41" s="3"/>
      <c r="L41" s="3"/>
      <c r="M41" s="3"/>
      <c r="N41" s="3"/>
      <c r="O41" s="3"/>
      <c r="P41" s="3"/>
      <c r="Q41" s="3"/>
    </row>
    <row r="42">
      <c r="A42" s="101"/>
      <c r="C42" s="84"/>
      <c r="F42" s="52"/>
      <c r="G42" s="109"/>
      <c r="I42" s="110"/>
      <c r="J42" s="49"/>
      <c r="K42" s="8"/>
      <c r="L42" s="3"/>
      <c r="M42" s="3"/>
      <c r="N42" s="3"/>
      <c r="O42" s="3"/>
      <c r="P42" s="3"/>
      <c r="Q42" s="3"/>
    </row>
    <row r="43">
      <c r="J43" s="50"/>
      <c r="K43" s="3"/>
      <c r="L43" s="3"/>
      <c r="M43" s="3"/>
      <c r="N43" s="3"/>
      <c r="O43" s="3"/>
      <c r="P43" s="3"/>
      <c r="Q43" s="3"/>
    </row>
    <row r="44">
      <c r="F44" s="2"/>
      <c r="G44" s="2"/>
      <c r="H44" s="2"/>
      <c r="J44" s="50"/>
      <c r="K44" s="3"/>
      <c r="L44" s="3"/>
      <c r="M44" s="3"/>
      <c r="N44" s="3"/>
      <c r="O44" s="3"/>
      <c r="P44" s="3"/>
      <c r="Q44" s="3"/>
    </row>
    <row r="45">
      <c r="E45" s="3"/>
      <c r="F45" s="15"/>
      <c r="G45" s="3"/>
      <c r="H45" s="3"/>
      <c r="I45" s="2"/>
      <c r="J45" s="3"/>
      <c r="K45" s="3"/>
      <c r="L45" s="3"/>
      <c r="M45" s="3"/>
      <c r="N45" s="3"/>
      <c r="O45" s="3"/>
      <c r="P45" s="3"/>
      <c r="Q45" s="3"/>
    </row>
    <row r="46">
      <c r="E46" s="3"/>
      <c r="G46" s="3"/>
      <c r="H46" s="3"/>
      <c r="I46" s="105"/>
      <c r="J46" s="3"/>
      <c r="K46" s="3"/>
      <c r="L46" s="3"/>
      <c r="M46" s="3"/>
      <c r="N46" s="3"/>
      <c r="O46" s="3"/>
      <c r="P46" s="3"/>
      <c r="Q46" s="3"/>
    </row>
    <row r="47">
      <c r="E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>
      <c r="A48" s="105"/>
      <c r="B48" s="2"/>
      <c r="E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>
      <c r="A49" s="105"/>
      <c r="B49" s="3"/>
      <c r="E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>
      <c r="A50" s="3"/>
      <c r="B50" s="3"/>
      <c r="C50" s="51"/>
      <c r="D50" s="3"/>
      <c r="E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>
      <c r="A51" s="3"/>
      <c r="B51" s="3"/>
      <c r="C51" s="3"/>
      <c r="D51" s="3"/>
      <c r="E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>
      <c r="A52" s="3"/>
      <c r="B52" s="11"/>
      <c r="C52" s="3"/>
      <c r="D52" s="3"/>
      <c r="E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>
      <c r="A53" s="3"/>
      <c r="B53" s="11"/>
      <c r="C53" s="3"/>
      <c r="D53" s="3"/>
      <c r="E53" s="3"/>
      <c r="H53" s="3"/>
      <c r="I53" s="3"/>
      <c r="J53" s="3"/>
      <c r="K53" s="3"/>
      <c r="L53" s="3"/>
      <c r="M53" s="3"/>
      <c r="N53" s="3"/>
      <c r="O53" s="3"/>
      <c r="P53" s="3"/>
      <c r="Q53" s="3"/>
    </row>
    <row r="54">
      <c r="A54" s="3"/>
      <c r="B54" s="3"/>
      <c r="C54" s="3"/>
      <c r="D54" s="3"/>
      <c r="E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>
      <c r="A55" s="3"/>
      <c r="B55" s="3"/>
      <c r="C55" s="3"/>
      <c r="D55" s="3"/>
      <c r="E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>
      <c r="A59" s="3"/>
      <c r="B59" s="51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>
      <c r="A61" s="3"/>
      <c r="B61" s="111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>
      <c r="A62" s="3"/>
      <c r="B62" s="51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>
      <c r="A63" s="3"/>
      <c r="B63" s="51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</row>
    <row r="64">
      <c r="A64" s="3"/>
      <c r="B64" s="51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</row>
    <row r="66">
      <c r="A66" s="3"/>
      <c r="B66" s="51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</row>
    <row r="68">
      <c r="A68" s="3"/>
      <c r="B68" s="51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>
      <c r="A69" s="3"/>
      <c r="B69" s="51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>
      <c r="A71" s="3"/>
      <c r="B71" s="51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>
      <c r="A72" s="3"/>
      <c r="B72" s="51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>
      <c r="A73" s="3"/>
      <c r="B73" s="3"/>
      <c r="C73" s="3"/>
      <c r="D73" s="3"/>
      <c r="E73" s="51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>
      <c r="A75" s="3"/>
      <c r="B75" s="51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</row>
  </sheetData>
  <mergeCells count="16">
    <mergeCell ref="A7:B7"/>
    <mergeCell ref="B10:D10"/>
    <mergeCell ref="B11:D11"/>
    <mergeCell ref="A18:B18"/>
    <mergeCell ref="B21:D21"/>
    <mergeCell ref="B22:D22"/>
    <mergeCell ref="F29:G29"/>
    <mergeCell ref="B48:D48"/>
    <mergeCell ref="B49:D49"/>
    <mergeCell ref="A29:B29"/>
    <mergeCell ref="B35:D35"/>
    <mergeCell ref="G35:I35"/>
    <mergeCell ref="B36:D36"/>
    <mergeCell ref="G36:I36"/>
    <mergeCell ref="A42:B42"/>
    <mergeCell ref="G42:H42"/>
  </mergeCells>
  <printOptions gridLines="1" horizontalCentered="1"/>
  <pageMargins bottom="0.75" footer="0.0" header="0.0" left="0.25" right="0.25" top="0.75"/>
  <pageSetup fitToWidth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5.71"/>
    <col customWidth="1" min="9" max="9" width="16.57"/>
    <col customWidth="1" min="10" max="11" width="16.71"/>
    <col customWidth="1" min="12" max="12" width="15.29"/>
    <col customWidth="1" min="13" max="13" width="15.86"/>
  </cols>
  <sheetData>
    <row r="1" ht="18.75" customHeight="1">
      <c r="A1" s="112" t="s">
        <v>73</v>
      </c>
      <c r="B1" s="113"/>
      <c r="C1" s="31"/>
      <c r="D1" s="114"/>
      <c r="E1" s="114"/>
      <c r="F1" s="115"/>
      <c r="G1" s="116"/>
      <c r="H1" s="117" t="s">
        <v>74</v>
      </c>
      <c r="I1" s="118"/>
      <c r="J1" s="119"/>
      <c r="K1" s="119"/>
      <c r="L1" s="115"/>
      <c r="M1" s="115"/>
      <c r="N1" s="3"/>
    </row>
    <row r="2" ht="18.75" customHeight="1">
      <c r="A2" s="120">
        <v>1.0</v>
      </c>
      <c r="B2" s="121">
        <v>2.0</v>
      </c>
      <c r="C2" s="31"/>
      <c r="D2" s="22" t="s">
        <v>75</v>
      </c>
      <c r="E2" s="22"/>
      <c r="F2" s="115"/>
      <c r="G2" s="116"/>
      <c r="H2" s="117"/>
      <c r="I2" s="118"/>
      <c r="J2" s="119"/>
      <c r="K2" s="119" t="s">
        <v>76</v>
      </c>
      <c r="L2" s="115"/>
      <c r="M2" s="115"/>
      <c r="N2" s="3"/>
    </row>
    <row r="3" ht="18.75" customHeight="1">
      <c r="A3" s="120">
        <v>3.0</v>
      </c>
      <c r="B3" s="121">
        <v>4.0</v>
      </c>
      <c r="C3" s="31"/>
      <c r="D3" s="22"/>
      <c r="E3" s="24"/>
      <c r="F3" s="115"/>
      <c r="G3" s="116"/>
      <c r="H3" s="117"/>
      <c r="I3" s="118"/>
      <c r="K3" s="119" t="s">
        <v>77</v>
      </c>
      <c r="L3" s="115"/>
      <c r="M3" s="115"/>
      <c r="N3" s="3"/>
    </row>
    <row r="4">
      <c r="A4" s="5"/>
      <c r="B4" s="115"/>
      <c r="C4" s="115"/>
      <c r="E4" s="115"/>
      <c r="F4" s="115"/>
      <c r="G4" s="116"/>
      <c r="H4" s="117"/>
      <c r="I4" s="118"/>
      <c r="J4" s="119"/>
      <c r="K4" s="117"/>
      <c r="L4" s="115"/>
      <c r="M4" s="115"/>
      <c r="N4" s="3"/>
    </row>
    <row r="5">
      <c r="A5" s="5"/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3"/>
    </row>
    <row r="6">
      <c r="A6" s="122" t="str">
        <f>D2</f>
        <v>Clinical Samples</v>
      </c>
      <c r="B6" s="123">
        <v>1.0</v>
      </c>
      <c r="C6" s="123">
        <v>2.0</v>
      </c>
      <c r="D6" s="123">
        <v>3.0</v>
      </c>
      <c r="E6" s="123">
        <v>4.0</v>
      </c>
      <c r="F6" s="123">
        <v>5.0</v>
      </c>
      <c r="G6" s="123">
        <v>6.0</v>
      </c>
      <c r="H6" s="123">
        <v>7.0</v>
      </c>
      <c r="I6" s="123">
        <v>8.0</v>
      </c>
      <c r="J6" s="123">
        <v>9.0</v>
      </c>
      <c r="K6" s="123">
        <v>10.0</v>
      </c>
      <c r="L6" s="123">
        <v>11.0</v>
      </c>
      <c r="M6" s="123">
        <v>12.0</v>
      </c>
      <c r="N6" s="62"/>
    </row>
    <row r="7">
      <c r="A7" s="123" t="s">
        <v>78</v>
      </c>
      <c r="B7" s="124" t="s">
        <v>79</v>
      </c>
      <c r="C7" s="125" t="s">
        <v>80</v>
      </c>
      <c r="D7" s="124" t="s">
        <v>81</v>
      </c>
      <c r="E7" s="125" t="s">
        <v>82</v>
      </c>
      <c r="F7" s="124" t="s">
        <v>83</v>
      </c>
      <c r="G7" s="125" t="s">
        <v>84</v>
      </c>
      <c r="H7" s="124" t="s">
        <v>85</v>
      </c>
      <c r="I7" s="125" t="s">
        <v>86</v>
      </c>
      <c r="J7" s="124" t="s">
        <v>87</v>
      </c>
      <c r="K7" s="125" t="s">
        <v>88</v>
      </c>
      <c r="L7" s="124" t="s">
        <v>89</v>
      </c>
      <c r="M7" s="125" t="s">
        <v>90</v>
      </c>
      <c r="N7" s="123" t="s">
        <v>78</v>
      </c>
    </row>
    <row r="8">
      <c r="A8" s="123" t="s">
        <v>91</v>
      </c>
      <c r="B8" s="124" t="s">
        <v>92</v>
      </c>
      <c r="C8" s="126" t="s">
        <v>93</v>
      </c>
      <c r="D8" s="124" t="s">
        <v>94</v>
      </c>
      <c r="E8" s="126" t="s">
        <v>95</v>
      </c>
      <c r="F8" s="124" t="s">
        <v>96</v>
      </c>
      <c r="G8" s="126" t="s">
        <v>97</v>
      </c>
      <c r="H8" s="124" t="s">
        <v>98</v>
      </c>
      <c r="I8" s="126" t="s">
        <v>99</v>
      </c>
      <c r="J8" s="124" t="s">
        <v>100</v>
      </c>
      <c r="K8" s="126" t="s">
        <v>101</v>
      </c>
      <c r="L8" s="124" t="s">
        <v>102</v>
      </c>
      <c r="M8" s="125" t="s">
        <v>103</v>
      </c>
      <c r="N8" s="123" t="s">
        <v>91</v>
      </c>
    </row>
    <row r="9">
      <c r="A9" s="123" t="s">
        <v>104</v>
      </c>
      <c r="B9" s="124" t="s">
        <v>102</v>
      </c>
      <c r="C9" s="126" t="s">
        <v>105</v>
      </c>
      <c r="D9" s="124" t="s">
        <v>106</v>
      </c>
      <c r="E9" s="126" t="s">
        <v>107</v>
      </c>
      <c r="F9" s="127" t="s">
        <v>108</v>
      </c>
      <c r="G9" s="126" t="s">
        <v>109</v>
      </c>
      <c r="H9" s="124" t="s">
        <v>102</v>
      </c>
      <c r="I9" s="126" t="s">
        <v>110</v>
      </c>
      <c r="J9" s="124" t="s">
        <v>111</v>
      </c>
      <c r="K9" s="126" t="s">
        <v>112</v>
      </c>
      <c r="L9" s="124" t="s">
        <v>113</v>
      </c>
      <c r="M9" s="126" t="s">
        <v>114</v>
      </c>
      <c r="N9" s="123" t="s">
        <v>104</v>
      </c>
    </row>
    <row r="10">
      <c r="A10" s="123" t="s">
        <v>115</v>
      </c>
      <c r="B10" s="124" t="s">
        <v>116</v>
      </c>
      <c r="C10" s="126" t="s">
        <v>117</v>
      </c>
      <c r="D10" s="124" t="s">
        <v>118</v>
      </c>
      <c r="E10" s="126" t="s">
        <v>119</v>
      </c>
      <c r="F10" s="124" t="s">
        <v>102</v>
      </c>
      <c r="G10" s="126" t="s">
        <v>120</v>
      </c>
      <c r="H10" s="124" t="s">
        <v>102</v>
      </c>
      <c r="I10" s="126" t="s">
        <v>121</v>
      </c>
      <c r="J10" s="124" t="s">
        <v>102</v>
      </c>
      <c r="K10" s="126" t="s">
        <v>122</v>
      </c>
      <c r="L10" s="124" t="s">
        <v>123</v>
      </c>
      <c r="M10" s="126" t="s">
        <v>124</v>
      </c>
      <c r="N10" s="123" t="s">
        <v>115</v>
      </c>
    </row>
    <row r="11">
      <c r="A11" s="123" t="s">
        <v>125</v>
      </c>
      <c r="B11" s="124" t="s">
        <v>102</v>
      </c>
      <c r="C11" s="126" t="s">
        <v>126</v>
      </c>
      <c r="D11" s="124" t="s">
        <v>127</v>
      </c>
      <c r="E11" s="126" t="s">
        <v>128</v>
      </c>
      <c r="F11" s="124" t="s">
        <v>102</v>
      </c>
      <c r="G11" s="126" t="s">
        <v>129</v>
      </c>
      <c r="H11" s="124" t="s">
        <v>102</v>
      </c>
      <c r="I11" s="126" t="s">
        <v>130</v>
      </c>
      <c r="J11" s="124" t="s">
        <v>102</v>
      </c>
      <c r="K11" s="126" t="s">
        <v>131</v>
      </c>
      <c r="L11" s="124" t="s">
        <v>132</v>
      </c>
      <c r="M11" s="126" t="s">
        <v>133</v>
      </c>
      <c r="N11" s="123" t="s">
        <v>125</v>
      </c>
    </row>
    <row r="12">
      <c r="A12" s="123" t="s">
        <v>134</v>
      </c>
      <c r="B12" s="124" t="s">
        <v>135</v>
      </c>
      <c r="C12" s="126" t="s">
        <v>136</v>
      </c>
      <c r="D12" s="124" t="s">
        <v>102</v>
      </c>
      <c r="E12" s="126" t="s">
        <v>137</v>
      </c>
      <c r="F12" s="124" t="s">
        <v>102</v>
      </c>
      <c r="G12" s="126" t="s">
        <v>138</v>
      </c>
      <c r="H12" s="124" t="s">
        <v>139</v>
      </c>
      <c r="I12" s="126" t="s">
        <v>140</v>
      </c>
      <c r="J12" s="124" t="s">
        <v>141</v>
      </c>
      <c r="K12" s="126" t="s">
        <v>142</v>
      </c>
      <c r="L12" s="124" t="s">
        <v>102</v>
      </c>
      <c r="M12" s="126" t="s">
        <v>143</v>
      </c>
      <c r="N12" s="123" t="s">
        <v>134</v>
      </c>
    </row>
    <row r="13">
      <c r="A13" s="123" t="s">
        <v>144</v>
      </c>
      <c r="B13" s="124" t="s">
        <v>145</v>
      </c>
      <c r="C13" s="126" t="s">
        <v>146</v>
      </c>
      <c r="D13" s="124" t="s">
        <v>147</v>
      </c>
      <c r="E13" s="126" t="s">
        <v>148</v>
      </c>
      <c r="F13" s="124" t="s">
        <v>149</v>
      </c>
      <c r="G13" s="126" t="s">
        <v>150</v>
      </c>
      <c r="H13" s="124" t="s">
        <v>151</v>
      </c>
      <c r="I13" s="126" t="s">
        <v>152</v>
      </c>
      <c r="J13" s="124" t="s">
        <v>153</v>
      </c>
      <c r="K13" s="126" t="s">
        <v>154</v>
      </c>
      <c r="L13" s="124" t="s">
        <v>102</v>
      </c>
      <c r="M13" s="126" t="s">
        <v>155</v>
      </c>
      <c r="N13" s="123" t="s">
        <v>144</v>
      </c>
    </row>
    <row r="14">
      <c r="A14" s="123" t="s">
        <v>156</v>
      </c>
      <c r="B14" s="124" t="s">
        <v>157</v>
      </c>
      <c r="C14" s="126" t="s">
        <v>158</v>
      </c>
      <c r="D14" s="124" t="s">
        <v>102</v>
      </c>
      <c r="E14" s="126" t="s">
        <v>159</v>
      </c>
      <c r="F14" s="124" t="s">
        <v>102</v>
      </c>
      <c r="G14" s="126" t="s">
        <v>160</v>
      </c>
      <c r="H14" s="124" t="s">
        <v>161</v>
      </c>
      <c r="I14" s="126" t="s">
        <v>162</v>
      </c>
      <c r="J14" s="124" t="s">
        <v>163</v>
      </c>
      <c r="K14" s="126" t="s">
        <v>164</v>
      </c>
      <c r="L14" s="124" t="s">
        <v>102</v>
      </c>
      <c r="M14" s="124" t="s">
        <v>102</v>
      </c>
      <c r="N14" s="123" t="s">
        <v>156</v>
      </c>
    </row>
    <row r="15">
      <c r="A15" s="62"/>
      <c r="B15" s="123">
        <v>1.0</v>
      </c>
      <c r="C15" s="123">
        <v>2.0</v>
      </c>
      <c r="D15" s="123">
        <v>3.0</v>
      </c>
      <c r="E15" s="123">
        <v>4.0</v>
      </c>
      <c r="F15" s="123">
        <v>5.0</v>
      </c>
      <c r="G15" s="123">
        <v>6.0</v>
      </c>
      <c r="H15" s="123">
        <v>7.0</v>
      </c>
      <c r="I15" s="123">
        <v>8.0</v>
      </c>
      <c r="J15" s="123">
        <v>9.0</v>
      </c>
      <c r="K15" s="123">
        <v>10.0</v>
      </c>
      <c r="L15" s="123">
        <v>11.0</v>
      </c>
      <c r="M15" s="123">
        <v>12.0</v>
      </c>
      <c r="N15" s="3"/>
    </row>
    <row r="17">
      <c r="A17" s="128" t="str">
        <f>E2</f>
        <v/>
      </c>
      <c r="B17" s="129">
        <v>1.0</v>
      </c>
      <c r="C17" s="129">
        <v>2.0</v>
      </c>
      <c r="D17" s="129">
        <v>3.0</v>
      </c>
      <c r="E17" s="129">
        <v>4.0</v>
      </c>
      <c r="F17" s="129">
        <v>5.0</v>
      </c>
      <c r="G17" s="129">
        <v>6.0</v>
      </c>
      <c r="H17" s="129">
        <v>7.0</v>
      </c>
      <c r="I17" s="129">
        <v>8.0</v>
      </c>
      <c r="J17" s="129">
        <v>9.0</v>
      </c>
      <c r="K17" s="129">
        <v>10.0</v>
      </c>
      <c r="L17" s="129">
        <v>11.0</v>
      </c>
      <c r="M17" s="129">
        <v>12.0</v>
      </c>
      <c r="N17" s="62"/>
    </row>
    <row r="18">
      <c r="A18" s="129" t="s">
        <v>78</v>
      </c>
      <c r="B18" s="130"/>
      <c r="C18" s="130"/>
      <c r="D18" s="130"/>
      <c r="E18" s="130"/>
      <c r="F18" s="130"/>
      <c r="G18" s="130"/>
      <c r="H18" s="130"/>
      <c r="I18" s="130"/>
      <c r="J18" s="130"/>
      <c r="K18" s="131"/>
      <c r="L18" s="131"/>
      <c r="M18" s="132"/>
      <c r="N18" s="129" t="s">
        <v>78</v>
      </c>
    </row>
    <row r="19">
      <c r="A19" s="129" t="s">
        <v>91</v>
      </c>
      <c r="B19" s="130"/>
      <c r="C19" s="130"/>
      <c r="D19" s="130"/>
      <c r="E19" s="130"/>
      <c r="F19" s="130"/>
      <c r="G19" s="130"/>
      <c r="H19" s="130"/>
      <c r="I19" s="130"/>
      <c r="J19" s="130"/>
      <c r="K19" s="131"/>
      <c r="L19" s="131"/>
      <c r="M19" s="132"/>
      <c r="N19" s="129" t="s">
        <v>91</v>
      </c>
    </row>
    <row r="20">
      <c r="A20" s="129" t="s">
        <v>104</v>
      </c>
      <c r="B20" s="131"/>
      <c r="C20" s="131"/>
      <c r="D20" s="131"/>
      <c r="E20" s="133"/>
      <c r="F20" s="130"/>
      <c r="G20" s="130"/>
      <c r="H20" s="130"/>
      <c r="I20" s="130"/>
      <c r="J20" s="130"/>
      <c r="K20" s="131"/>
      <c r="L20" s="132"/>
      <c r="M20" s="132"/>
      <c r="N20" s="129" t="s">
        <v>104</v>
      </c>
    </row>
    <row r="21">
      <c r="A21" s="129" t="s">
        <v>115</v>
      </c>
      <c r="B21" s="131"/>
      <c r="C21" s="131"/>
      <c r="D21" s="131"/>
      <c r="E21" s="131"/>
      <c r="F21" s="130"/>
      <c r="G21" s="130"/>
      <c r="H21" s="130"/>
      <c r="I21" s="130"/>
      <c r="J21" s="130"/>
      <c r="K21" s="131"/>
      <c r="L21" s="132"/>
      <c r="M21" s="132"/>
      <c r="N21" s="129" t="s">
        <v>115</v>
      </c>
    </row>
    <row r="22">
      <c r="A22" s="129" t="s">
        <v>125</v>
      </c>
      <c r="B22" s="134"/>
      <c r="C22" s="131"/>
      <c r="D22" s="131"/>
      <c r="E22" s="131"/>
      <c r="F22" s="130"/>
      <c r="G22" s="130"/>
      <c r="H22" s="130"/>
      <c r="I22" s="130"/>
      <c r="J22" s="130"/>
      <c r="K22" s="131"/>
      <c r="L22" s="132"/>
      <c r="M22" s="132"/>
      <c r="N22" s="129" t="s">
        <v>125</v>
      </c>
    </row>
    <row r="23">
      <c r="A23" s="129" t="s">
        <v>134</v>
      </c>
      <c r="B23" s="131"/>
      <c r="C23" s="131"/>
      <c r="D23" s="131"/>
      <c r="E23" s="131"/>
      <c r="F23" s="130"/>
      <c r="G23" s="130"/>
      <c r="H23" s="130"/>
      <c r="I23" s="130"/>
      <c r="J23" s="130"/>
      <c r="K23" s="131"/>
      <c r="L23" s="132"/>
      <c r="M23" s="135"/>
      <c r="N23" s="129" t="s">
        <v>134</v>
      </c>
    </row>
    <row r="24">
      <c r="A24" s="129" t="s">
        <v>144</v>
      </c>
      <c r="B24" s="131"/>
      <c r="C24" s="131"/>
      <c r="D24" s="131"/>
      <c r="E24" s="131"/>
      <c r="F24" s="130"/>
      <c r="G24" s="130"/>
      <c r="H24" s="130"/>
      <c r="I24" s="130"/>
      <c r="J24" s="130"/>
      <c r="K24" s="131"/>
      <c r="L24" s="132"/>
      <c r="M24" s="135"/>
      <c r="N24" s="129" t="s">
        <v>144</v>
      </c>
    </row>
    <row r="25">
      <c r="A25" s="129" t="s">
        <v>156</v>
      </c>
      <c r="B25" s="131"/>
      <c r="C25" s="136"/>
      <c r="D25" s="131"/>
      <c r="E25" s="131"/>
      <c r="F25" s="130"/>
      <c r="G25" s="130"/>
      <c r="H25" s="130"/>
      <c r="I25" s="130"/>
      <c r="J25" s="130"/>
      <c r="K25" s="131"/>
      <c r="L25" s="135"/>
      <c r="M25" s="137"/>
      <c r="N25" s="129" t="s">
        <v>156</v>
      </c>
    </row>
    <row r="26">
      <c r="A26" s="62"/>
      <c r="B26" s="129">
        <v>1.0</v>
      </c>
      <c r="C26" s="129">
        <v>2.0</v>
      </c>
      <c r="D26" s="129">
        <v>3.0</v>
      </c>
      <c r="E26" s="129">
        <v>4.0</v>
      </c>
      <c r="F26" s="129">
        <v>5.0</v>
      </c>
      <c r="G26" s="129">
        <v>6.0</v>
      </c>
      <c r="H26" s="129">
        <v>7.0</v>
      </c>
      <c r="I26" s="129">
        <v>8.0</v>
      </c>
      <c r="J26" s="129">
        <v>9.0</v>
      </c>
      <c r="K26" s="129">
        <v>10.0</v>
      </c>
      <c r="L26" s="129">
        <v>11.0</v>
      </c>
      <c r="M26" s="129">
        <v>12.0</v>
      </c>
      <c r="N26" s="3"/>
    </row>
    <row r="29">
      <c r="A29" s="138" t="str">
        <f>D3</f>
        <v/>
      </c>
      <c r="B29" s="123">
        <v>1.0</v>
      </c>
      <c r="C29" s="123">
        <v>2.0</v>
      </c>
      <c r="D29" s="123">
        <v>3.0</v>
      </c>
      <c r="E29" s="123">
        <v>4.0</v>
      </c>
      <c r="F29" s="123">
        <v>5.0</v>
      </c>
      <c r="G29" s="123">
        <v>6.0</v>
      </c>
      <c r="H29" s="123">
        <v>7.0</v>
      </c>
      <c r="I29" s="123">
        <v>8.0</v>
      </c>
      <c r="J29" s="123">
        <v>9.0</v>
      </c>
      <c r="K29" s="123">
        <v>10.0</v>
      </c>
      <c r="L29" s="123">
        <v>11.0</v>
      </c>
      <c r="M29" s="123">
        <v>12.0</v>
      </c>
      <c r="N29" s="62"/>
    </row>
    <row r="30">
      <c r="A30" s="123" t="s">
        <v>78</v>
      </c>
      <c r="B30" s="139"/>
      <c r="C30" s="140"/>
      <c r="D30" s="140"/>
      <c r="E30" s="140"/>
      <c r="F30" s="140"/>
      <c r="G30" s="141"/>
      <c r="H30" s="140"/>
      <c r="I30" s="140"/>
      <c r="J30" s="140"/>
      <c r="K30" s="140"/>
      <c r="L30" s="140"/>
      <c r="M30" s="141"/>
      <c r="N30" s="123" t="s">
        <v>78</v>
      </c>
    </row>
    <row r="31">
      <c r="A31" s="123" t="s">
        <v>91</v>
      </c>
      <c r="B31" s="140"/>
      <c r="C31" s="140"/>
      <c r="D31" s="141"/>
      <c r="E31" s="140"/>
      <c r="F31" s="140"/>
      <c r="G31" s="140"/>
      <c r="H31" s="140"/>
      <c r="I31" s="140"/>
      <c r="J31" s="140"/>
      <c r="K31" s="140"/>
      <c r="L31" s="140"/>
      <c r="M31" s="141"/>
      <c r="N31" s="123" t="s">
        <v>91</v>
      </c>
    </row>
    <row r="32">
      <c r="A32" s="123" t="s">
        <v>104</v>
      </c>
      <c r="B32" s="140"/>
      <c r="C32" s="140"/>
      <c r="D32" s="140"/>
      <c r="E32" s="142"/>
      <c r="F32" s="140"/>
      <c r="G32" s="140"/>
      <c r="H32" s="140"/>
      <c r="I32" s="140"/>
      <c r="J32" s="140"/>
      <c r="K32" s="140"/>
      <c r="L32" s="142"/>
      <c r="M32" s="141"/>
      <c r="N32" s="123" t="s">
        <v>104</v>
      </c>
    </row>
    <row r="33">
      <c r="A33" s="123" t="s">
        <v>115</v>
      </c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2"/>
      <c r="M33" s="141"/>
      <c r="N33" s="123" t="s">
        <v>115</v>
      </c>
    </row>
    <row r="34">
      <c r="A34" s="123" t="s">
        <v>125</v>
      </c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1"/>
      <c r="M34" s="141"/>
      <c r="N34" s="123" t="s">
        <v>125</v>
      </c>
    </row>
    <row r="35">
      <c r="A35" s="123" t="s">
        <v>134</v>
      </c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1"/>
      <c r="M35" s="141"/>
      <c r="N35" s="123" t="s">
        <v>134</v>
      </c>
    </row>
    <row r="36">
      <c r="A36" s="123" t="s">
        <v>144</v>
      </c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1"/>
      <c r="M36" s="141"/>
      <c r="N36" s="123" t="s">
        <v>144</v>
      </c>
    </row>
    <row r="37">
      <c r="A37" s="123" t="s">
        <v>156</v>
      </c>
      <c r="B37" s="140"/>
      <c r="C37" s="142"/>
      <c r="D37" s="140"/>
      <c r="E37" s="140"/>
      <c r="F37" s="140"/>
      <c r="G37" s="140"/>
      <c r="H37" s="140"/>
      <c r="I37" s="140"/>
      <c r="J37" s="140"/>
      <c r="K37" s="140"/>
      <c r="L37" s="141"/>
      <c r="M37" s="141"/>
      <c r="N37" s="123" t="s">
        <v>156</v>
      </c>
    </row>
    <row r="38">
      <c r="A38" s="62"/>
      <c r="B38" s="123">
        <v>1.0</v>
      </c>
      <c r="C38" s="123">
        <v>2.0</v>
      </c>
      <c r="D38" s="123">
        <v>3.0</v>
      </c>
      <c r="E38" s="123">
        <v>4.0</v>
      </c>
      <c r="F38" s="123">
        <v>5.0</v>
      </c>
      <c r="G38" s="123">
        <v>6.0</v>
      </c>
      <c r="H38" s="123">
        <v>7.0</v>
      </c>
      <c r="I38" s="123">
        <v>8.0</v>
      </c>
      <c r="J38" s="123">
        <v>9.0</v>
      </c>
      <c r="K38" s="123">
        <v>10.0</v>
      </c>
      <c r="L38" s="123">
        <v>11.0</v>
      </c>
      <c r="M38" s="123">
        <v>12.0</v>
      </c>
      <c r="N38" s="3"/>
    </row>
    <row r="39">
      <c r="A39" s="3"/>
      <c r="B39" s="62"/>
      <c r="C39" s="62"/>
      <c r="D39" s="62"/>
      <c r="E39" s="3"/>
      <c r="F39" s="3"/>
      <c r="G39" s="3"/>
      <c r="H39" s="3"/>
      <c r="I39" s="3"/>
      <c r="J39" s="3"/>
      <c r="K39" s="3"/>
      <c r="L39" s="3"/>
      <c r="M39" s="3"/>
      <c r="N39" s="3"/>
    </row>
    <row r="41">
      <c r="A41" s="122" t="str">
        <f>E3</f>
        <v/>
      </c>
      <c r="B41" s="129">
        <v>1.0</v>
      </c>
      <c r="C41" s="129">
        <v>2.0</v>
      </c>
      <c r="D41" s="129">
        <v>3.0</v>
      </c>
      <c r="E41" s="129">
        <v>4.0</v>
      </c>
      <c r="F41" s="129">
        <v>5.0</v>
      </c>
      <c r="G41" s="129">
        <v>6.0</v>
      </c>
      <c r="H41" s="129">
        <v>7.0</v>
      </c>
      <c r="I41" s="129">
        <v>8.0</v>
      </c>
      <c r="J41" s="129">
        <v>9.0</v>
      </c>
      <c r="K41" s="129">
        <v>10.0</v>
      </c>
      <c r="L41" s="129">
        <v>11.0</v>
      </c>
      <c r="M41" s="129">
        <v>12.0</v>
      </c>
      <c r="N41" s="62"/>
    </row>
    <row r="42">
      <c r="A42" s="129" t="s">
        <v>78</v>
      </c>
      <c r="B42" s="139"/>
      <c r="C42" s="140"/>
      <c r="D42" s="140"/>
      <c r="E42" s="140"/>
      <c r="F42" s="140"/>
      <c r="G42" s="140"/>
      <c r="H42" s="140"/>
      <c r="I42" s="140"/>
      <c r="J42" s="140"/>
      <c r="K42" s="140"/>
      <c r="L42" s="140"/>
      <c r="M42" s="142"/>
      <c r="N42" s="129" t="s">
        <v>78</v>
      </c>
    </row>
    <row r="43">
      <c r="A43" s="129" t="s">
        <v>91</v>
      </c>
      <c r="B43" s="140"/>
      <c r="C43" s="140"/>
      <c r="D43" s="140"/>
      <c r="E43" s="140"/>
      <c r="F43" s="140"/>
      <c r="G43" s="140"/>
      <c r="H43" s="140"/>
      <c r="I43" s="140"/>
      <c r="J43" s="140"/>
      <c r="K43" s="140"/>
      <c r="L43" s="140"/>
      <c r="M43" s="142"/>
      <c r="N43" s="129" t="s">
        <v>91</v>
      </c>
    </row>
    <row r="44">
      <c r="A44" s="129" t="s">
        <v>104</v>
      </c>
      <c r="B44" s="140"/>
      <c r="C44" s="140"/>
      <c r="D44" s="140"/>
      <c r="E44" s="142"/>
      <c r="F44" s="140"/>
      <c r="G44" s="140"/>
      <c r="H44" s="140"/>
      <c r="I44" s="140"/>
      <c r="J44" s="140"/>
      <c r="K44" s="140"/>
      <c r="L44" s="141"/>
      <c r="M44" s="142"/>
      <c r="N44" s="129" t="s">
        <v>104</v>
      </c>
    </row>
    <row r="45">
      <c r="A45" s="129" t="s">
        <v>115</v>
      </c>
      <c r="B45" s="140"/>
      <c r="C45" s="140"/>
      <c r="D45" s="140"/>
      <c r="E45" s="140"/>
      <c r="F45" s="140"/>
      <c r="G45" s="140"/>
      <c r="H45" s="140"/>
      <c r="I45" s="140"/>
      <c r="J45" s="140"/>
      <c r="K45" s="140"/>
      <c r="L45" s="142"/>
      <c r="M45" s="142"/>
      <c r="N45" s="129" t="s">
        <v>115</v>
      </c>
    </row>
    <row r="46">
      <c r="A46" s="129" t="s">
        <v>125</v>
      </c>
      <c r="B46" s="140"/>
      <c r="C46" s="140"/>
      <c r="D46" s="140"/>
      <c r="E46" s="140"/>
      <c r="F46" s="140"/>
      <c r="G46" s="140"/>
      <c r="H46" s="140"/>
      <c r="I46" s="140"/>
      <c r="J46" s="140"/>
      <c r="K46" s="140"/>
      <c r="L46" s="142"/>
      <c r="M46" s="142"/>
      <c r="N46" s="129" t="s">
        <v>125</v>
      </c>
    </row>
    <row r="47">
      <c r="A47" s="129" t="s">
        <v>134</v>
      </c>
      <c r="B47" s="140"/>
      <c r="C47" s="140"/>
      <c r="D47" s="140"/>
      <c r="E47" s="140"/>
      <c r="F47" s="140"/>
      <c r="G47" s="140"/>
      <c r="H47" s="140"/>
      <c r="I47" s="140"/>
      <c r="J47" s="141"/>
      <c r="K47" s="140"/>
      <c r="L47" s="142"/>
      <c r="M47" s="142"/>
      <c r="N47" s="129" t="s">
        <v>134</v>
      </c>
    </row>
    <row r="48">
      <c r="A48" s="129" t="s">
        <v>144</v>
      </c>
      <c r="B48" s="140"/>
      <c r="C48" s="140"/>
      <c r="D48" s="140"/>
      <c r="E48" s="140"/>
      <c r="F48" s="140"/>
      <c r="G48" s="140"/>
      <c r="H48" s="140"/>
      <c r="I48" s="140"/>
      <c r="J48" s="141"/>
      <c r="K48" s="140"/>
      <c r="L48" s="142"/>
      <c r="M48" s="141"/>
      <c r="N48" s="129" t="s">
        <v>144</v>
      </c>
    </row>
    <row r="49">
      <c r="A49" s="129" t="s">
        <v>156</v>
      </c>
      <c r="B49" s="140"/>
      <c r="C49" s="142"/>
      <c r="D49" s="140"/>
      <c r="E49" s="140"/>
      <c r="F49" s="140"/>
      <c r="G49" s="140"/>
      <c r="H49" s="140"/>
      <c r="I49" s="141"/>
      <c r="J49" s="140"/>
      <c r="K49" s="140"/>
      <c r="L49" s="142"/>
      <c r="M49" s="143"/>
      <c r="N49" s="129" t="s">
        <v>156</v>
      </c>
    </row>
    <row r="50">
      <c r="A50" s="62"/>
      <c r="B50" s="129">
        <v>1.0</v>
      </c>
      <c r="C50" s="129">
        <v>2.0</v>
      </c>
      <c r="D50" s="129">
        <v>3.0</v>
      </c>
      <c r="E50" s="129">
        <v>4.0</v>
      </c>
      <c r="F50" s="129">
        <v>5.0</v>
      </c>
      <c r="G50" s="129">
        <v>6.0</v>
      </c>
      <c r="H50" s="129">
        <v>7.0</v>
      </c>
      <c r="I50" s="129">
        <v>8.0</v>
      </c>
      <c r="J50" s="129">
        <v>9.0</v>
      </c>
      <c r="K50" s="129">
        <v>10.0</v>
      </c>
      <c r="L50" s="129">
        <v>11.0</v>
      </c>
      <c r="M50" s="129">
        <v>12.0</v>
      </c>
      <c r="N50" s="3"/>
    </row>
    <row r="52">
      <c r="A52" s="76"/>
      <c r="B52" s="76"/>
      <c r="C52" s="76"/>
      <c r="D52" s="76"/>
    </row>
    <row r="53">
      <c r="A53" s="76"/>
      <c r="B53" s="76"/>
      <c r="C53" s="76"/>
      <c r="D53" s="76"/>
    </row>
    <row r="54">
      <c r="A54" s="76"/>
      <c r="B54" s="76"/>
      <c r="C54" s="76"/>
      <c r="D54" s="76"/>
    </row>
    <row r="55">
      <c r="A55" s="76"/>
      <c r="B55" s="76"/>
      <c r="C55" s="76"/>
      <c r="D55" s="76"/>
    </row>
    <row r="56">
      <c r="A56" s="76"/>
      <c r="B56" s="76"/>
      <c r="C56" s="144"/>
      <c r="D56" s="76"/>
    </row>
    <row r="57">
      <c r="A57" s="76"/>
      <c r="B57" s="76"/>
      <c r="C57" s="145"/>
      <c r="D57" s="76"/>
    </row>
    <row r="58">
      <c r="A58" s="76"/>
      <c r="B58" s="76"/>
      <c r="C58" s="145"/>
      <c r="D58" s="76"/>
    </row>
    <row r="59">
      <c r="A59" s="76"/>
      <c r="B59" s="76"/>
      <c r="C59" s="145"/>
      <c r="D59" s="76"/>
    </row>
    <row r="60">
      <c r="A60" s="76"/>
      <c r="B60" s="76"/>
      <c r="C60" s="146"/>
      <c r="D60" s="76"/>
    </row>
    <row r="61">
      <c r="A61" s="76"/>
      <c r="B61" s="76"/>
      <c r="C61" s="9"/>
      <c r="D61" s="76"/>
    </row>
    <row r="62">
      <c r="A62" s="76"/>
      <c r="B62" s="76"/>
      <c r="C62" s="9"/>
      <c r="D62" s="76"/>
    </row>
    <row r="63">
      <c r="A63" s="76"/>
      <c r="B63" s="76"/>
      <c r="C63" s="9"/>
      <c r="D63" s="76"/>
    </row>
    <row r="64">
      <c r="A64" s="76"/>
      <c r="B64" s="76"/>
      <c r="C64" s="9"/>
      <c r="D64" s="76"/>
    </row>
    <row r="65">
      <c r="A65" s="76"/>
      <c r="B65" s="76"/>
      <c r="C65" s="145"/>
      <c r="D65" s="76"/>
    </row>
    <row r="66">
      <c r="A66" s="76"/>
      <c r="B66" s="76"/>
      <c r="C66" s="145"/>
      <c r="D66" s="76"/>
    </row>
    <row r="67">
      <c r="A67" s="76"/>
      <c r="B67" s="76"/>
      <c r="C67" s="76"/>
      <c r="D67" s="76"/>
    </row>
    <row r="68">
      <c r="A68" s="76"/>
      <c r="B68" s="76"/>
      <c r="C68" s="76"/>
      <c r="D68" s="76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>
      <c r="A1031" s="3"/>
      <c r="B1031" s="3"/>
      <c r="C1031" s="3"/>
      <c r="D1031" s="3"/>
      <c r="E1031" s="3"/>
      <c r="F1031" s="3"/>
      <c r="G1031" s="3"/>
      <c r="H1031" s="3"/>
      <c r="I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>
      <c r="A1032" s="3"/>
      <c r="B1032" s="3"/>
      <c r="C1032" s="3"/>
      <c r="D1032" s="3"/>
      <c r="E1032" s="3"/>
      <c r="F1032" s="3"/>
      <c r="G1032" s="3"/>
      <c r="H1032" s="3"/>
      <c r="I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>
      <c r="A1033" s="3"/>
      <c r="B1033" s="3"/>
      <c r="C1033" s="3"/>
      <c r="D1033" s="3"/>
      <c r="E1033" s="3"/>
      <c r="F1033" s="3"/>
      <c r="G1033" s="3"/>
      <c r="H1033" s="3"/>
      <c r="I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>
      <c r="A1034" s="3"/>
      <c r="B1034" s="3"/>
      <c r="C1034" s="3"/>
      <c r="D1034" s="3"/>
      <c r="E1034" s="3"/>
      <c r="F1034" s="3"/>
      <c r="G1034" s="3"/>
      <c r="H1034" s="3"/>
      <c r="I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1" t="s">
        <v>165</v>
      </c>
      <c r="B1" s="62"/>
      <c r="C1" s="62"/>
      <c r="D1" s="62"/>
      <c r="E1" s="62"/>
      <c r="F1" s="62"/>
      <c r="G1" s="62"/>
      <c r="H1" s="147"/>
      <c r="I1" s="62"/>
      <c r="J1" s="62"/>
      <c r="K1" s="62"/>
      <c r="L1" s="62"/>
      <c r="M1" s="6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62"/>
      <c r="B2" s="62"/>
      <c r="C2" s="62"/>
      <c r="D2" s="62"/>
      <c r="E2" s="62"/>
      <c r="F2" s="62"/>
      <c r="G2" s="62"/>
      <c r="H2" s="147"/>
      <c r="I2" s="62"/>
      <c r="J2" s="62"/>
      <c r="K2" s="62"/>
      <c r="L2" s="62"/>
      <c r="M2" s="6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62" t="s">
        <v>166</v>
      </c>
      <c r="B3" s="148">
        <v>1.0</v>
      </c>
      <c r="C3" s="148">
        <v>2.0</v>
      </c>
      <c r="D3" s="148">
        <v>3.0</v>
      </c>
      <c r="E3" s="148">
        <v>4.0</v>
      </c>
      <c r="F3" s="148">
        <v>5.0</v>
      </c>
      <c r="G3" s="148">
        <v>6.0</v>
      </c>
      <c r="H3" s="148">
        <v>7.0</v>
      </c>
      <c r="I3" s="148">
        <v>8.0</v>
      </c>
      <c r="J3" s="148">
        <v>9.0</v>
      </c>
      <c r="K3" s="148">
        <v>10.0</v>
      </c>
      <c r="L3" s="148">
        <v>11.0</v>
      </c>
      <c r="M3" s="148">
        <v>12.0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62" t="s">
        <v>78</v>
      </c>
      <c r="B4" s="149" t="s">
        <v>167</v>
      </c>
      <c r="C4" s="149" t="s">
        <v>167</v>
      </c>
      <c r="D4" s="149" t="s">
        <v>167</v>
      </c>
      <c r="E4" s="149" t="s">
        <v>167</v>
      </c>
      <c r="F4" s="149" t="s">
        <v>167</v>
      </c>
      <c r="G4" s="149" t="s">
        <v>167</v>
      </c>
      <c r="H4" s="149" t="s">
        <v>167</v>
      </c>
      <c r="I4" s="149" t="s">
        <v>167</v>
      </c>
      <c r="J4" s="149" t="s">
        <v>167</v>
      </c>
      <c r="K4" s="149" t="s">
        <v>167</v>
      </c>
      <c r="L4" s="149" t="s">
        <v>167</v>
      </c>
      <c r="M4" s="149" t="s">
        <v>167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62" t="s">
        <v>91</v>
      </c>
      <c r="B5" s="149" t="s">
        <v>167</v>
      </c>
      <c r="C5" s="149" t="s">
        <v>167</v>
      </c>
      <c r="D5" s="149" t="s">
        <v>167</v>
      </c>
      <c r="E5" s="149" t="s">
        <v>167</v>
      </c>
      <c r="F5" s="149" t="s">
        <v>167</v>
      </c>
      <c r="G5" s="149" t="s">
        <v>167</v>
      </c>
      <c r="H5" s="149" t="s">
        <v>167</v>
      </c>
      <c r="I5" s="149" t="s">
        <v>167</v>
      </c>
      <c r="J5" s="149" t="s">
        <v>167</v>
      </c>
      <c r="K5" s="149" t="s">
        <v>167</v>
      </c>
      <c r="L5" s="149" t="s">
        <v>167</v>
      </c>
      <c r="M5" s="149" t="s">
        <v>167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62" t="s">
        <v>104</v>
      </c>
      <c r="B6" s="149" t="s">
        <v>167</v>
      </c>
      <c r="C6" s="149" t="s">
        <v>167</v>
      </c>
      <c r="D6" s="149" t="s">
        <v>167</v>
      </c>
      <c r="E6" s="149" t="s">
        <v>167</v>
      </c>
      <c r="F6" s="149" t="s">
        <v>167</v>
      </c>
      <c r="G6" s="149" t="s">
        <v>167</v>
      </c>
      <c r="H6" s="149" t="s">
        <v>167</v>
      </c>
      <c r="I6" s="149" t="s">
        <v>167</v>
      </c>
      <c r="J6" s="149" t="s">
        <v>167</v>
      </c>
      <c r="K6" s="149" t="s">
        <v>167</v>
      </c>
      <c r="L6" s="149" t="s">
        <v>167</v>
      </c>
      <c r="M6" s="149" t="s">
        <v>167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62" t="s">
        <v>115</v>
      </c>
      <c r="B7" s="149" t="s">
        <v>167</v>
      </c>
      <c r="C7" s="149" t="s">
        <v>167</v>
      </c>
      <c r="D7" s="149" t="s">
        <v>167</v>
      </c>
      <c r="E7" s="149" t="s">
        <v>167</v>
      </c>
      <c r="F7" s="149" t="s">
        <v>167</v>
      </c>
      <c r="G7" s="149" t="s">
        <v>167</v>
      </c>
      <c r="H7" s="149" t="s">
        <v>167</v>
      </c>
      <c r="I7" s="149" t="s">
        <v>167</v>
      </c>
      <c r="J7" s="149" t="s">
        <v>167</v>
      </c>
      <c r="K7" s="149" t="s">
        <v>167</v>
      </c>
      <c r="L7" s="149" t="s">
        <v>167</v>
      </c>
      <c r="M7" s="149" t="s">
        <v>167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62" t="s">
        <v>125</v>
      </c>
      <c r="B8" s="149" t="s">
        <v>167</v>
      </c>
      <c r="C8" s="149" t="s">
        <v>167</v>
      </c>
      <c r="D8" s="149" t="s">
        <v>167</v>
      </c>
      <c r="E8" s="149" t="s">
        <v>167</v>
      </c>
      <c r="F8" s="149" t="s">
        <v>167</v>
      </c>
      <c r="G8" s="149" t="s">
        <v>167</v>
      </c>
      <c r="H8" s="149" t="s">
        <v>167</v>
      </c>
      <c r="I8" s="149" t="s">
        <v>167</v>
      </c>
      <c r="J8" s="149" t="s">
        <v>167</v>
      </c>
      <c r="K8" s="149" t="s">
        <v>167</v>
      </c>
      <c r="L8" s="149" t="s">
        <v>167</v>
      </c>
      <c r="M8" s="149" t="s">
        <v>167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62" t="s">
        <v>134</v>
      </c>
      <c r="B9" s="149" t="s">
        <v>167</v>
      </c>
      <c r="C9" s="149" t="s">
        <v>167</v>
      </c>
      <c r="D9" s="149" t="s">
        <v>167</v>
      </c>
      <c r="E9" s="149" t="s">
        <v>167</v>
      </c>
      <c r="F9" s="149" t="s">
        <v>167</v>
      </c>
      <c r="G9" s="149" t="s">
        <v>167</v>
      </c>
      <c r="H9" s="149" t="s">
        <v>167</v>
      </c>
      <c r="I9" s="149" t="s">
        <v>167</v>
      </c>
      <c r="J9" s="149" t="s">
        <v>167</v>
      </c>
      <c r="K9" s="149" t="s">
        <v>167</v>
      </c>
      <c r="L9" s="149" t="s">
        <v>167</v>
      </c>
      <c r="M9" s="149" t="s">
        <v>167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62" t="s">
        <v>144</v>
      </c>
      <c r="B10" s="150"/>
      <c r="C10" s="149" t="s">
        <v>167</v>
      </c>
      <c r="D10" s="149" t="s">
        <v>167</v>
      </c>
      <c r="E10" s="149" t="s">
        <v>167</v>
      </c>
      <c r="F10" s="149" t="s">
        <v>167</v>
      </c>
      <c r="G10" s="149" t="s">
        <v>167</v>
      </c>
      <c r="H10" s="150"/>
      <c r="I10" s="149" t="s">
        <v>167</v>
      </c>
      <c r="J10" s="149" t="s">
        <v>167</v>
      </c>
      <c r="K10" s="149" t="s">
        <v>167</v>
      </c>
      <c r="L10" s="149" t="s">
        <v>167</v>
      </c>
      <c r="M10" s="149" t="s">
        <v>167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62" t="s">
        <v>156</v>
      </c>
      <c r="B11" s="150"/>
      <c r="C11" s="150"/>
      <c r="D11" s="150"/>
      <c r="E11" s="150"/>
      <c r="F11" s="150"/>
      <c r="G11" s="150"/>
      <c r="H11" s="150"/>
      <c r="I11" s="150"/>
      <c r="J11" s="150"/>
      <c r="K11" s="150"/>
      <c r="L11" s="150"/>
      <c r="M11" s="150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62"/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62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62" t="s">
        <v>168</v>
      </c>
      <c r="B14" s="148">
        <v>1.0</v>
      </c>
      <c r="C14" s="148">
        <v>2.0</v>
      </c>
      <c r="D14" s="148">
        <v>3.0</v>
      </c>
      <c r="E14" s="148">
        <v>4.0</v>
      </c>
      <c r="F14" s="148">
        <v>5.0</v>
      </c>
      <c r="G14" s="148">
        <v>6.0</v>
      </c>
      <c r="H14" s="148">
        <v>7.0</v>
      </c>
      <c r="I14" s="148">
        <v>8.0</v>
      </c>
      <c r="J14" s="148">
        <v>9.0</v>
      </c>
      <c r="K14" s="148">
        <v>10.0</v>
      </c>
      <c r="L14" s="148">
        <v>11.0</v>
      </c>
      <c r="M14" s="148">
        <v>12.0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62" t="s">
        <v>78</v>
      </c>
      <c r="B15" s="151" t="s">
        <v>169</v>
      </c>
      <c r="C15" s="151" t="s">
        <v>169</v>
      </c>
      <c r="D15" s="151" t="s">
        <v>169</v>
      </c>
      <c r="E15" s="151" t="s">
        <v>169</v>
      </c>
      <c r="F15" s="151" t="s">
        <v>169</v>
      </c>
      <c r="G15" s="151" t="s">
        <v>169</v>
      </c>
      <c r="H15" s="151" t="s">
        <v>169</v>
      </c>
      <c r="I15" s="151" t="s">
        <v>169</v>
      </c>
      <c r="J15" s="151" t="s">
        <v>169</v>
      </c>
      <c r="K15" s="151" t="s">
        <v>169</v>
      </c>
      <c r="L15" s="151" t="s">
        <v>169</v>
      </c>
      <c r="M15" s="151" t="s">
        <v>169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62" t="s">
        <v>91</v>
      </c>
      <c r="B16" s="151" t="s">
        <v>169</v>
      </c>
      <c r="C16" s="151" t="s">
        <v>169</v>
      </c>
      <c r="D16" s="151" t="s">
        <v>169</v>
      </c>
      <c r="E16" s="151" t="s">
        <v>169</v>
      </c>
      <c r="F16" s="151" t="s">
        <v>169</v>
      </c>
      <c r="G16" s="151" t="s">
        <v>169</v>
      </c>
      <c r="H16" s="151" t="s">
        <v>169</v>
      </c>
      <c r="I16" s="151" t="s">
        <v>169</v>
      </c>
      <c r="J16" s="151" t="s">
        <v>169</v>
      </c>
      <c r="K16" s="151" t="s">
        <v>169</v>
      </c>
      <c r="L16" s="151" t="s">
        <v>169</v>
      </c>
      <c r="M16" s="151" t="s">
        <v>169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62" t="s">
        <v>104</v>
      </c>
      <c r="B17" s="151" t="s">
        <v>169</v>
      </c>
      <c r="C17" s="151" t="s">
        <v>169</v>
      </c>
      <c r="D17" s="151" t="s">
        <v>169</v>
      </c>
      <c r="E17" s="151" t="s">
        <v>169</v>
      </c>
      <c r="F17" s="151" t="s">
        <v>169</v>
      </c>
      <c r="G17" s="151" t="s">
        <v>169</v>
      </c>
      <c r="H17" s="151" t="s">
        <v>169</v>
      </c>
      <c r="I17" s="151" t="s">
        <v>169</v>
      </c>
      <c r="J17" s="151" t="s">
        <v>169</v>
      </c>
      <c r="K17" s="151" t="s">
        <v>169</v>
      </c>
      <c r="L17" s="151" t="s">
        <v>169</v>
      </c>
      <c r="M17" s="151" t="s">
        <v>169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62" t="s">
        <v>115</v>
      </c>
      <c r="B18" s="151" t="s">
        <v>169</v>
      </c>
      <c r="C18" s="151" t="s">
        <v>169</v>
      </c>
      <c r="D18" s="151" t="s">
        <v>169</v>
      </c>
      <c r="E18" s="151" t="s">
        <v>169</v>
      </c>
      <c r="F18" s="151" t="s">
        <v>169</v>
      </c>
      <c r="G18" s="151" t="s">
        <v>169</v>
      </c>
      <c r="H18" s="151" t="s">
        <v>169</v>
      </c>
      <c r="I18" s="151" t="s">
        <v>169</v>
      </c>
      <c r="J18" s="151" t="s">
        <v>169</v>
      </c>
      <c r="K18" s="151" t="s">
        <v>169</v>
      </c>
      <c r="L18" s="151" t="s">
        <v>169</v>
      </c>
      <c r="M18" s="151" t="s">
        <v>169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62" t="s">
        <v>125</v>
      </c>
      <c r="B19" s="151" t="s">
        <v>169</v>
      </c>
      <c r="C19" s="151" t="s">
        <v>169</v>
      </c>
      <c r="D19" s="151" t="s">
        <v>169</v>
      </c>
      <c r="E19" s="151" t="s">
        <v>169</v>
      </c>
      <c r="F19" s="151" t="s">
        <v>169</v>
      </c>
      <c r="G19" s="151" t="s">
        <v>169</v>
      </c>
      <c r="H19" s="151" t="s">
        <v>169</v>
      </c>
      <c r="I19" s="151" t="s">
        <v>169</v>
      </c>
      <c r="J19" s="151" t="s">
        <v>169</v>
      </c>
      <c r="K19" s="151" t="s">
        <v>169</v>
      </c>
      <c r="L19" s="151" t="s">
        <v>169</v>
      </c>
      <c r="M19" s="151" t="s">
        <v>169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62" t="s">
        <v>134</v>
      </c>
      <c r="B20" s="151" t="s">
        <v>169</v>
      </c>
      <c r="C20" s="151" t="s">
        <v>169</v>
      </c>
      <c r="D20" s="151" t="s">
        <v>169</v>
      </c>
      <c r="E20" s="151" t="s">
        <v>169</v>
      </c>
      <c r="F20" s="151" t="s">
        <v>169</v>
      </c>
      <c r="G20" s="151" t="s">
        <v>169</v>
      </c>
      <c r="H20" s="151" t="s">
        <v>169</v>
      </c>
      <c r="I20" s="151" t="s">
        <v>169</v>
      </c>
      <c r="J20" s="151" t="s">
        <v>169</v>
      </c>
      <c r="K20" s="151" t="s">
        <v>169</v>
      </c>
      <c r="L20" s="151" t="s">
        <v>169</v>
      </c>
      <c r="M20" s="151" t="s">
        <v>169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62" t="s">
        <v>144</v>
      </c>
      <c r="B21" s="152"/>
      <c r="C21" s="151" t="s">
        <v>169</v>
      </c>
      <c r="D21" s="151" t="s">
        <v>169</v>
      </c>
      <c r="E21" s="151" t="s">
        <v>169</v>
      </c>
      <c r="F21" s="151" t="s">
        <v>169</v>
      </c>
      <c r="G21" s="151" t="s">
        <v>169</v>
      </c>
      <c r="H21" s="152"/>
      <c r="I21" s="151" t="s">
        <v>169</v>
      </c>
      <c r="J21" s="151" t="s">
        <v>169</v>
      </c>
      <c r="K21" s="151" t="s">
        <v>169</v>
      </c>
      <c r="L21" s="151" t="s">
        <v>169</v>
      </c>
      <c r="M21" s="151" t="s">
        <v>169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62" t="s">
        <v>156</v>
      </c>
      <c r="B22" s="152"/>
      <c r="C22" s="152"/>
      <c r="D22" s="152"/>
      <c r="E22" s="152"/>
      <c r="F22" s="152"/>
      <c r="G22" s="152"/>
      <c r="H22" s="152"/>
      <c r="I22" s="152"/>
      <c r="J22" s="152"/>
      <c r="K22" s="152"/>
      <c r="L22" s="152"/>
      <c r="M22" s="152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62"/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62"/>
      <c r="B24" s="153" t="s">
        <v>170</v>
      </c>
      <c r="C24" s="153" t="s">
        <v>171</v>
      </c>
      <c r="D24" s="153" t="s">
        <v>172</v>
      </c>
      <c r="E24" s="153" t="s">
        <v>173</v>
      </c>
      <c r="F24" s="153" t="s">
        <v>174</v>
      </c>
      <c r="G24" s="153" t="s">
        <v>175</v>
      </c>
      <c r="H24" s="153" t="s">
        <v>176</v>
      </c>
      <c r="I24" s="154" t="s">
        <v>177</v>
      </c>
      <c r="J24" s="154" t="s">
        <v>178</v>
      </c>
      <c r="K24" s="154" t="s">
        <v>179</v>
      </c>
      <c r="L24" s="154" t="s">
        <v>180</v>
      </c>
      <c r="M24" s="154" t="s">
        <v>181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68" t="s">
        <v>182</v>
      </c>
      <c r="B25" s="148">
        <v>1.0</v>
      </c>
      <c r="C25" s="148">
        <v>2.0</v>
      </c>
      <c r="D25" s="148">
        <v>3.0</v>
      </c>
      <c r="E25" s="148">
        <v>4.0</v>
      </c>
      <c r="F25" s="148">
        <v>5.0</v>
      </c>
      <c r="G25" s="148">
        <v>6.0</v>
      </c>
      <c r="H25" s="148">
        <v>7.0</v>
      </c>
      <c r="I25" s="148">
        <v>8.0</v>
      </c>
      <c r="J25" s="148">
        <v>9.0</v>
      </c>
      <c r="K25" s="148">
        <v>10.0</v>
      </c>
      <c r="L25" s="148">
        <v>11.0</v>
      </c>
      <c r="M25" s="148">
        <v>12.0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62" t="s">
        <v>78</v>
      </c>
      <c r="B26" s="155">
        <v>8000.0</v>
      </c>
      <c r="C26" s="155">
        <v>2000.0</v>
      </c>
      <c r="D26" s="155">
        <f t="shared" ref="D26:G26" si="1">C26/2</f>
        <v>1000</v>
      </c>
      <c r="E26" s="155">
        <f t="shared" si="1"/>
        <v>500</v>
      </c>
      <c r="F26" s="155">
        <f t="shared" si="1"/>
        <v>250</v>
      </c>
      <c r="G26" s="155">
        <f t="shared" si="1"/>
        <v>125</v>
      </c>
      <c r="H26" s="155">
        <v>8000.0</v>
      </c>
      <c r="I26" s="155">
        <v>2000.0</v>
      </c>
      <c r="J26" s="155">
        <f t="shared" ref="J26:M26" si="2">I26/2</f>
        <v>1000</v>
      </c>
      <c r="K26" s="155">
        <f t="shared" si="2"/>
        <v>500</v>
      </c>
      <c r="L26" s="155">
        <f t="shared" si="2"/>
        <v>250</v>
      </c>
      <c r="M26" s="155">
        <f t="shared" si="2"/>
        <v>125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62" t="s">
        <v>91</v>
      </c>
      <c r="B27" s="155">
        <v>8000.0</v>
      </c>
      <c r="C27" s="155">
        <v>2000.0</v>
      </c>
      <c r="D27" s="155">
        <f t="shared" ref="D27:G27" si="3">C27/2</f>
        <v>1000</v>
      </c>
      <c r="E27" s="155">
        <f t="shared" si="3"/>
        <v>500</v>
      </c>
      <c r="F27" s="155">
        <f t="shared" si="3"/>
        <v>250</v>
      </c>
      <c r="G27" s="155">
        <f t="shared" si="3"/>
        <v>125</v>
      </c>
      <c r="H27" s="155">
        <v>8000.0</v>
      </c>
      <c r="I27" s="155">
        <v>2000.0</v>
      </c>
      <c r="J27" s="155">
        <f t="shared" ref="J27:M27" si="4">I27/2</f>
        <v>1000</v>
      </c>
      <c r="K27" s="155">
        <f t="shared" si="4"/>
        <v>500</v>
      </c>
      <c r="L27" s="155">
        <f t="shared" si="4"/>
        <v>250</v>
      </c>
      <c r="M27" s="155">
        <f t="shared" si="4"/>
        <v>125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62" t="s">
        <v>104</v>
      </c>
      <c r="B28" s="155">
        <v>8000.0</v>
      </c>
      <c r="C28" s="155">
        <v>2000.0</v>
      </c>
      <c r="D28" s="155">
        <f t="shared" ref="D28:G28" si="5">C28/2</f>
        <v>1000</v>
      </c>
      <c r="E28" s="155">
        <f t="shared" si="5"/>
        <v>500</v>
      </c>
      <c r="F28" s="155">
        <f t="shared" si="5"/>
        <v>250</v>
      </c>
      <c r="G28" s="155">
        <f t="shared" si="5"/>
        <v>125</v>
      </c>
      <c r="H28" s="155">
        <v>8000.0</v>
      </c>
      <c r="I28" s="155">
        <v>2000.0</v>
      </c>
      <c r="J28" s="155">
        <f t="shared" ref="J28:M28" si="6">I28/2</f>
        <v>1000</v>
      </c>
      <c r="K28" s="155">
        <f t="shared" si="6"/>
        <v>500</v>
      </c>
      <c r="L28" s="155">
        <f t="shared" si="6"/>
        <v>250</v>
      </c>
      <c r="M28" s="155">
        <f t="shared" si="6"/>
        <v>125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62" t="s">
        <v>115</v>
      </c>
      <c r="B29" s="155">
        <v>8000.0</v>
      </c>
      <c r="C29" s="155">
        <v>2000.0</v>
      </c>
      <c r="D29" s="155">
        <f t="shared" ref="D29:G29" si="7">C29/2</f>
        <v>1000</v>
      </c>
      <c r="E29" s="155">
        <f t="shared" si="7"/>
        <v>500</v>
      </c>
      <c r="F29" s="155">
        <f t="shared" si="7"/>
        <v>250</v>
      </c>
      <c r="G29" s="155">
        <f t="shared" si="7"/>
        <v>125</v>
      </c>
      <c r="H29" s="155">
        <v>8000.0</v>
      </c>
      <c r="I29" s="155">
        <v>2000.0</v>
      </c>
      <c r="J29" s="155">
        <f t="shared" ref="J29:M29" si="8">I29/2</f>
        <v>1000</v>
      </c>
      <c r="K29" s="155">
        <f t="shared" si="8"/>
        <v>500</v>
      </c>
      <c r="L29" s="155">
        <f t="shared" si="8"/>
        <v>250</v>
      </c>
      <c r="M29" s="155">
        <f t="shared" si="8"/>
        <v>125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62" t="s">
        <v>125</v>
      </c>
      <c r="B30" s="155">
        <v>8000.0</v>
      </c>
      <c r="C30" s="155">
        <v>2000.0</v>
      </c>
      <c r="D30" s="155">
        <f t="shared" ref="D30:G30" si="9">C30/2</f>
        <v>1000</v>
      </c>
      <c r="E30" s="155">
        <f t="shared" si="9"/>
        <v>500</v>
      </c>
      <c r="F30" s="155">
        <f t="shared" si="9"/>
        <v>250</v>
      </c>
      <c r="G30" s="155">
        <f t="shared" si="9"/>
        <v>125</v>
      </c>
      <c r="H30" s="155">
        <v>8000.0</v>
      </c>
      <c r="I30" s="155">
        <v>2000.0</v>
      </c>
      <c r="J30" s="155">
        <f t="shared" ref="J30:M30" si="10">I30/2</f>
        <v>1000</v>
      </c>
      <c r="K30" s="155">
        <f t="shared" si="10"/>
        <v>500</v>
      </c>
      <c r="L30" s="155">
        <f t="shared" si="10"/>
        <v>250</v>
      </c>
      <c r="M30" s="155">
        <f t="shared" si="10"/>
        <v>125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62" t="s">
        <v>134</v>
      </c>
      <c r="B31" s="155">
        <v>8000.0</v>
      </c>
      <c r="C31" s="155">
        <v>2000.0</v>
      </c>
      <c r="D31" s="155">
        <f t="shared" ref="D31:G31" si="11">C31/2</f>
        <v>1000</v>
      </c>
      <c r="E31" s="155">
        <f t="shared" si="11"/>
        <v>500</v>
      </c>
      <c r="F31" s="155">
        <f t="shared" si="11"/>
        <v>250</v>
      </c>
      <c r="G31" s="155">
        <f t="shared" si="11"/>
        <v>125</v>
      </c>
      <c r="H31" s="155">
        <v>8000.0</v>
      </c>
      <c r="I31" s="155">
        <v>2000.0</v>
      </c>
      <c r="J31" s="155">
        <f t="shared" ref="J31:M31" si="12">I31/2</f>
        <v>1000</v>
      </c>
      <c r="K31" s="155">
        <f t="shared" si="12"/>
        <v>500</v>
      </c>
      <c r="L31" s="155">
        <f t="shared" si="12"/>
        <v>250</v>
      </c>
      <c r="M31" s="155">
        <f t="shared" si="12"/>
        <v>125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62" t="s">
        <v>144</v>
      </c>
      <c r="B32" s="148" t="s">
        <v>8</v>
      </c>
      <c r="C32" s="155">
        <v>2000.0</v>
      </c>
      <c r="D32" s="155">
        <f t="shared" ref="D32:G32" si="13">C32/2</f>
        <v>1000</v>
      </c>
      <c r="E32" s="155">
        <f t="shared" si="13"/>
        <v>500</v>
      </c>
      <c r="F32" s="155">
        <f t="shared" si="13"/>
        <v>250</v>
      </c>
      <c r="G32" s="155">
        <f t="shared" si="13"/>
        <v>125</v>
      </c>
      <c r="H32" s="148" t="s">
        <v>8</v>
      </c>
      <c r="I32" s="155">
        <v>2000.0</v>
      </c>
      <c r="J32" s="155">
        <f t="shared" ref="J32:M32" si="14">I32/2</f>
        <v>1000</v>
      </c>
      <c r="K32" s="155">
        <f t="shared" si="14"/>
        <v>500</v>
      </c>
      <c r="L32" s="155">
        <f t="shared" si="14"/>
        <v>250</v>
      </c>
      <c r="M32" s="155">
        <f t="shared" si="14"/>
        <v>125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156"/>
      <c r="Y32" s="3"/>
      <c r="Z32" s="3"/>
    </row>
    <row r="33">
      <c r="A33" s="62" t="s">
        <v>156</v>
      </c>
      <c r="B33" s="148" t="s">
        <v>8</v>
      </c>
      <c r="C33" s="148" t="s">
        <v>8</v>
      </c>
      <c r="D33" s="148" t="s">
        <v>8</v>
      </c>
      <c r="E33" s="148" t="s">
        <v>8</v>
      </c>
      <c r="F33" s="148" t="s">
        <v>8</v>
      </c>
      <c r="G33" s="148" t="s">
        <v>8</v>
      </c>
      <c r="H33" s="148" t="s">
        <v>8</v>
      </c>
      <c r="I33" s="148" t="s">
        <v>8</v>
      </c>
      <c r="J33" s="148" t="s">
        <v>8</v>
      </c>
      <c r="K33" s="148" t="s">
        <v>8</v>
      </c>
      <c r="L33" s="148" t="s">
        <v>8</v>
      </c>
      <c r="M33" s="148" t="s">
        <v>8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62"/>
      <c r="B34" s="147"/>
      <c r="C34" s="147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62" t="s">
        <v>183</v>
      </c>
      <c r="B35" s="153" t="s">
        <v>170</v>
      </c>
      <c r="C35" s="153" t="s">
        <v>171</v>
      </c>
      <c r="D35" s="153" t="s">
        <v>172</v>
      </c>
      <c r="E35" s="153" t="s">
        <v>173</v>
      </c>
      <c r="F35" s="153" t="s">
        <v>174</v>
      </c>
      <c r="G35" s="153" t="s">
        <v>175</v>
      </c>
      <c r="H35" s="62"/>
      <c r="I35" s="62"/>
      <c r="J35" s="62"/>
      <c r="K35" s="62"/>
      <c r="L35" s="62"/>
      <c r="M35" s="62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62"/>
      <c r="B36" s="157">
        <v>1.0</v>
      </c>
      <c r="C36" s="157">
        <v>2.0</v>
      </c>
      <c r="D36" s="157">
        <v>3.0</v>
      </c>
      <c r="E36" s="157">
        <v>4.0</v>
      </c>
      <c r="F36" s="157">
        <v>5.0</v>
      </c>
      <c r="G36" s="157">
        <v>6.0</v>
      </c>
      <c r="H36" s="157">
        <v>7.0</v>
      </c>
      <c r="I36" s="157">
        <v>8.0</v>
      </c>
      <c r="J36" s="157">
        <v>9.0</v>
      </c>
      <c r="K36" s="157">
        <v>10.0</v>
      </c>
      <c r="L36" s="157">
        <v>11.0</v>
      </c>
      <c r="M36" s="157">
        <v>12.0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158" t="s">
        <v>78</v>
      </c>
      <c r="B37" s="159">
        <f t="shared" ref="B37:M37" si="15">B26/1000</f>
        <v>8</v>
      </c>
      <c r="C37" s="159">
        <f t="shared" si="15"/>
        <v>2</v>
      </c>
      <c r="D37" s="159">
        <f t="shared" si="15"/>
        <v>1</v>
      </c>
      <c r="E37" s="159">
        <f t="shared" si="15"/>
        <v>0.5</v>
      </c>
      <c r="F37" s="159">
        <f t="shared" si="15"/>
        <v>0.25</v>
      </c>
      <c r="G37" s="159">
        <f t="shared" si="15"/>
        <v>0.125</v>
      </c>
      <c r="H37" s="159">
        <f t="shared" si="15"/>
        <v>8</v>
      </c>
      <c r="I37" s="159">
        <f t="shared" si="15"/>
        <v>2</v>
      </c>
      <c r="J37" s="159">
        <f t="shared" si="15"/>
        <v>1</v>
      </c>
      <c r="K37" s="159">
        <f t="shared" si="15"/>
        <v>0.5</v>
      </c>
      <c r="L37" s="159">
        <f t="shared" si="15"/>
        <v>0.25</v>
      </c>
      <c r="M37" s="159">
        <f t="shared" si="15"/>
        <v>0.125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158" t="s">
        <v>91</v>
      </c>
      <c r="B38" s="159">
        <f t="shared" ref="B38:M38" si="16">B27/1000</f>
        <v>8</v>
      </c>
      <c r="C38" s="159">
        <f t="shared" si="16"/>
        <v>2</v>
      </c>
      <c r="D38" s="159">
        <f t="shared" si="16"/>
        <v>1</v>
      </c>
      <c r="E38" s="159">
        <f t="shared" si="16"/>
        <v>0.5</v>
      </c>
      <c r="F38" s="159">
        <f t="shared" si="16"/>
        <v>0.25</v>
      </c>
      <c r="G38" s="159">
        <f t="shared" si="16"/>
        <v>0.125</v>
      </c>
      <c r="H38" s="159">
        <f t="shared" si="16"/>
        <v>8</v>
      </c>
      <c r="I38" s="159">
        <f t="shared" si="16"/>
        <v>2</v>
      </c>
      <c r="J38" s="159">
        <f t="shared" si="16"/>
        <v>1</v>
      </c>
      <c r="K38" s="159">
        <f t="shared" si="16"/>
        <v>0.5</v>
      </c>
      <c r="L38" s="159">
        <f t="shared" si="16"/>
        <v>0.25</v>
      </c>
      <c r="M38" s="159">
        <f t="shared" si="16"/>
        <v>0.125</v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158" t="s">
        <v>104</v>
      </c>
      <c r="B39" s="159">
        <f t="shared" ref="B39:M39" si="17">B28/1000</f>
        <v>8</v>
      </c>
      <c r="C39" s="159">
        <f t="shared" si="17"/>
        <v>2</v>
      </c>
      <c r="D39" s="159">
        <f t="shared" si="17"/>
        <v>1</v>
      </c>
      <c r="E39" s="159">
        <f t="shared" si="17"/>
        <v>0.5</v>
      </c>
      <c r="F39" s="159">
        <f t="shared" si="17"/>
        <v>0.25</v>
      </c>
      <c r="G39" s="159">
        <f t="shared" si="17"/>
        <v>0.125</v>
      </c>
      <c r="H39" s="159">
        <f t="shared" si="17"/>
        <v>8</v>
      </c>
      <c r="I39" s="159">
        <f t="shared" si="17"/>
        <v>2</v>
      </c>
      <c r="J39" s="159">
        <f t="shared" si="17"/>
        <v>1</v>
      </c>
      <c r="K39" s="159">
        <f t="shared" si="17"/>
        <v>0.5</v>
      </c>
      <c r="L39" s="159">
        <f t="shared" si="17"/>
        <v>0.25</v>
      </c>
      <c r="M39" s="159">
        <f t="shared" si="17"/>
        <v>0.125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158" t="s">
        <v>115</v>
      </c>
      <c r="B40" s="159">
        <f t="shared" ref="B40:M40" si="18">B29/1000</f>
        <v>8</v>
      </c>
      <c r="C40" s="159">
        <f t="shared" si="18"/>
        <v>2</v>
      </c>
      <c r="D40" s="159">
        <f t="shared" si="18"/>
        <v>1</v>
      </c>
      <c r="E40" s="159">
        <f t="shared" si="18"/>
        <v>0.5</v>
      </c>
      <c r="F40" s="159">
        <f t="shared" si="18"/>
        <v>0.25</v>
      </c>
      <c r="G40" s="159">
        <f t="shared" si="18"/>
        <v>0.125</v>
      </c>
      <c r="H40" s="159">
        <f t="shared" si="18"/>
        <v>8</v>
      </c>
      <c r="I40" s="159">
        <f t="shared" si="18"/>
        <v>2</v>
      </c>
      <c r="J40" s="159">
        <f t="shared" si="18"/>
        <v>1</v>
      </c>
      <c r="K40" s="159">
        <f t="shared" si="18"/>
        <v>0.5</v>
      </c>
      <c r="L40" s="159">
        <f t="shared" si="18"/>
        <v>0.25</v>
      </c>
      <c r="M40" s="159">
        <f t="shared" si="18"/>
        <v>0.125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158" t="s">
        <v>125</v>
      </c>
      <c r="B41" s="159">
        <f t="shared" ref="B41:M41" si="19">B30/1000</f>
        <v>8</v>
      </c>
      <c r="C41" s="159">
        <f t="shared" si="19"/>
        <v>2</v>
      </c>
      <c r="D41" s="159">
        <f t="shared" si="19"/>
        <v>1</v>
      </c>
      <c r="E41" s="159">
        <f t="shared" si="19"/>
        <v>0.5</v>
      </c>
      <c r="F41" s="159">
        <f t="shared" si="19"/>
        <v>0.25</v>
      </c>
      <c r="G41" s="159">
        <f t="shared" si="19"/>
        <v>0.125</v>
      </c>
      <c r="H41" s="159">
        <f t="shared" si="19"/>
        <v>8</v>
      </c>
      <c r="I41" s="159">
        <f t="shared" si="19"/>
        <v>2</v>
      </c>
      <c r="J41" s="159">
        <f t="shared" si="19"/>
        <v>1</v>
      </c>
      <c r="K41" s="159">
        <f t="shared" si="19"/>
        <v>0.5</v>
      </c>
      <c r="L41" s="159">
        <f t="shared" si="19"/>
        <v>0.25</v>
      </c>
      <c r="M41" s="159">
        <f t="shared" si="19"/>
        <v>0.125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158" t="s">
        <v>134</v>
      </c>
      <c r="B42" s="159">
        <f t="shared" ref="B42:M42" si="20">B31/1000</f>
        <v>8</v>
      </c>
      <c r="C42" s="159">
        <f t="shared" si="20"/>
        <v>2</v>
      </c>
      <c r="D42" s="159">
        <f t="shared" si="20"/>
        <v>1</v>
      </c>
      <c r="E42" s="159">
        <f t="shared" si="20"/>
        <v>0.5</v>
      </c>
      <c r="F42" s="159">
        <f t="shared" si="20"/>
        <v>0.25</v>
      </c>
      <c r="G42" s="159">
        <f t="shared" si="20"/>
        <v>0.125</v>
      </c>
      <c r="H42" s="159">
        <f t="shared" si="20"/>
        <v>8</v>
      </c>
      <c r="I42" s="159">
        <f t="shared" si="20"/>
        <v>2</v>
      </c>
      <c r="J42" s="159">
        <f t="shared" si="20"/>
        <v>1</v>
      </c>
      <c r="K42" s="159">
        <f t="shared" si="20"/>
        <v>0.5</v>
      </c>
      <c r="L42" s="159">
        <f t="shared" si="20"/>
        <v>0.25</v>
      </c>
      <c r="M42" s="159">
        <f t="shared" si="20"/>
        <v>0.125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158" t="s">
        <v>144</v>
      </c>
      <c r="B43" s="148" t="s">
        <v>8</v>
      </c>
      <c r="C43" s="159">
        <f t="shared" ref="C43:G43" si="21">C32/1000</f>
        <v>2</v>
      </c>
      <c r="D43" s="159">
        <f t="shared" si="21"/>
        <v>1</v>
      </c>
      <c r="E43" s="159">
        <f t="shared" si="21"/>
        <v>0.5</v>
      </c>
      <c r="F43" s="159">
        <f t="shared" si="21"/>
        <v>0.25</v>
      </c>
      <c r="G43" s="159">
        <f t="shared" si="21"/>
        <v>0.125</v>
      </c>
      <c r="H43" s="148" t="s">
        <v>8</v>
      </c>
      <c r="I43" s="159">
        <f t="shared" ref="I43:M43" si="22">I32/1000</f>
        <v>2</v>
      </c>
      <c r="J43" s="159">
        <f t="shared" si="22"/>
        <v>1</v>
      </c>
      <c r="K43" s="159">
        <f t="shared" si="22"/>
        <v>0.5</v>
      </c>
      <c r="L43" s="159">
        <f t="shared" si="22"/>
        <v>0.25</v>
      </c>
      <c r="M43" s="159">
        <f t="shared" si="22"/>
        <v>0.125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156"/>
      <c r="Y43" s="3"/>
      <c r="Z43" s="3"/>
    </row>
    <row r="44">
      <c r="A44" s="158" t="s">
        <v>156</v>
      </c>
      <c r="B44" s="148" t="s">
        <v>8</v>
      </c>
      <c r="C44" s="148" t="s">
        <v>8</v>
      </c>
      <c r="D44" s="148" t="s">
        <v>8</v>
      </c>
      <c r="E44" s="148" t="s">
        <v>8</v>
      </c>
      <c r="F44" s="148" t="s">
        <v>8</v>
      </c>
      <c r="G44" s="148" t="s">
        <v>8</v>
      </c>
      <c r="H44" s="148" t="s">
        <v>8</v>
      </c>
      <c r="I44" s="148" t="s">
        <v>8</v>
      </c>
      <c r="J44" s="148" t="s">
        <v>8</v>
      </c>
      <c r="K44" s="148" t="s">
        <v>8</v>
      </c>
      <c r="L44" s="148" t="s">
        <v>8</v>
      </c>
      <c r="M44" s="148" t="s">
        <v>8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62"/>
      <c r="H45" s="62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62"/>
      <c r="C46" s="62"/>
      <c r="D46" s="62"/>
      <c r="E46" s="62"/>
      <c r="F46" s="62"/>
      <c r="G46" s="62"/>
      <c r="H46" s="62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62"/>
      <c r="B47" s="160" t="s">
        <v>184</v>
      </c>
      <c r="C47" s="62"/>
      <c r="D47" s="62"/>
      <c r="E47" s="62"/>
      <c r="F47" s="62"/>
      <c r="G47" s="62"/>
      <c r="H47" s="62"/>
      <c r="I47" s="3"/>
      <c r="J47" s="50">
        <f>8*450</f>
        <v>3600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62"/>
      <c r="B48" s="62"/>
      <c r="C48" s="62" t="s">
        <v>185</v>
      </c>
      <c r="D48" s="62"/>
      <c r="E48" s="62"/>
      <c r="F48" s="161" t="s">
        <v>186</v>
      </c>
      <c r="G48" s="62" t="s">
        <v>187</v>
      </c>
      <c r="H48" s="161" t="s">
        <v>188</v>
      </c>
      <c r="I48" s="9"/>
      <c r="J48" s="9"/>
      <c r="K48" s="9"/>
      <c r="L48" s="9"/>
      <c r="M48" s="9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62"/>
      <c r="B49" s="162" t="s">
        <v>189</v>
      </c>
      <c r="C49" s="163"/>
      <c r="D49" s="164"/>
      <c r="E49" s="62"/>
      <c r="F49" s="63">
        <v>400.0</v>
      </c>
      <c r="G49" s="63">
        <v>40.0</v>
      </c>
      <c r="H49" s="63">
        <f>G49*F49*1.5</f>
        <v>24000</v>
      </c>
      <c r="I49" s="9"/>
      <c r="J49" s="9"/>
      <c r="K49" s="9"/>
      <c r="L49" s="9"/>
      <c r="M49" s="9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11" t="s">
        <v>190</v>
      </c>
      <c r="F50" s="50" t="s">
        <v>191</v>
      </c>
      <c r="G50" s="3"/>
      <c r="H50" s="3"/>
      <c r="I50" s="9"/>
      <c r="J50" s="9"/>
      <c r="K50" s="9"/>
      <c r="L50" s="3"/>
      <c r="M50" s="9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61" t="s">
        <v>192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62"/>
      <c r="C53" s="62" t="s">
        <v>193</v>
      </c>
      <c r="D53" s="3"/>
      <c r="E53" s="3"/>
      <c r="F53" s="3"/>
      <c r="G53" s="3"/>
      <c r="H53" s="3"/>
      <c r="I53" s="3"/>
      <c r="J53" s="3"/>
      <c r="K53" s="3"/>
      <c r="L53" s="3" t="s">
        <v>193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62"/>
      <c r="B54" s="62" t="s">
        <v>194</v>
      </c>
      <c r="C54" s="148">
        <v>2.0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62"/>
      <c r="B55" s="62" t="s">
        <v>195</v>
      </c>
      <c r="C55" s="165" t="s">
        <v>196</v>
      </c>
      <c r="D55" s="62"/>
      <c r="E55" s="62"/>
      <c r="F55" s="62"/>
      <c r="G55" s="62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63">
        <v>1.0</v>
      </c>
      <c r="B56" s="3" t="s">
        <v>197</v>
      </c>
      <c r="C56" s="61" t="str">
        <f> text(I67,"0") &amp;" uL total volume: appropriate background with virus spike-in (see below)"</f>
        <v>900 uL total volume: appropriate background with virus spike-in (see below)</v>
      </c>
      <c r="D56" s="62"/>
      <c r="E56" s="62"/>
      <c r="F56" s="62"/>
      <c r="G56" s="62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63">
        <v>2.0</v>
      </c>
      <c r="B57" s="3" t="s">
        <v>198</v>
      </c>
      <c r="C57" s="61" t="s">
        <v>199</v>
      </c>
      <c r="D57" s="62"/>
      <c r="E57" s="3"/>
      <c r="F57" s="3"/>
      <c r="G57" s="62"/>
      <c r="H57" s="3"/>
      <c r="I57" s="3"/>
      <c r="J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63">
        <v>3.0</v>
      </c>
      <c r="B58" s="3" t="s">
        <v>200</v>
      </c>
      <c r="C58" s="61" t="str">
        <f>text(I65,"0.0") &amp;" from D2, pipet up and down 8 times"</f>
        <v>450.0 from D2, pipet up and down 8 times</v>
      </c>
      <c r="D58" s="62"/>
      <c r="E58" s="3"/>
      <c r="F58" s="3"/>
      <c r="G58" s="62"/>
      <c r="H58" s="3"/>
      <c r="I58" s="156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63">
        <v>4.0</v>
      </c>
      <c r="B59" s="3" t="s">
        <v>201</v>
      </c>
      <c r="C59" s="61" t="str">
        <f>text(I65,"0.0") &amp;" from D3, pipet up and down 8 times"</f>
        <v>450.0 from D3, pipet up and down 8 times</v>
      </c>
      <c r="D59" s="62"/>
      <c r="E59" s="3"/>
      <c r="F59" s="3"/>
      <c r="G59" s="62"/>
      <c r="H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63">
        <v>5.0</v>
      </c>
      <c r="B60" s="3" t="s">
        <v>202</v>
      </c>
      <c r="C60" s="61" t="str">
        <f>text(I65,"0.0") &amp;" from D4, pipet up and down 8 times"</f>
        <v>450.0 from D4, pipet up and down 8 times</v>
      </c>
      <c r="D60" s="62"/>
      <c r="E60" s="3"/>
      <c r="F60" s="3"/>
      <c r="G60" s="62"/>
      <c r="H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63">
        <v>6.0</v>
      </c>
      <c r="B61" s="3" t="s">
        <v>203</v>
      </c>
      <c r="C61" s="61" t="str">
        <f>text(I65,"0.0") &amp;" from D4, pipet up and down 8 times"</f>
        <v>450.0 from D4, pipet up and down 8 times</v>
      </c>
      <c r="D61" s="62"/>
      <c r="E61" s="3"/>
      <c r="F61" s="3"/>
      <c r="G61" s="62"/>
      <c r="H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62"/>
      <c r="B62" s="62"/>
      <c r="C62" s="62"/>
      <c r="D62" s="62"/>
      <c r="E62" s="62"/>
      <c r="F62" s="62"/>
      <c r="G62" s="62"/>
      <c r="H62" s="62"/>
      <c r="J62" s="62"/>
      <c r="K62" s="62"/>
      <c r="L62" s="62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62"/>
      <c r="H63" s="68" t="s">
        <v>204</v>
      </c>
      <c r="I63" s="63">
        <v>400.0</v>
      </c>
      <c r="J63" s="62"/>
      <c r="K63" s="166" t="s">
        <v>205</v>
      </c>
      <c r="L63" s="167">
        <v>7.0035039E7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62"/>
      <c r="H64" s="68" t="s">
        <v>206</v>
      </c>
      <c r="I64" s="63">
        <v>2.0</v>
      </c>
      <c r="J64" s="62"/>
      <c r="K64" s="62"/>
      <c r="L64" s="62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62"/>
      <c r="C65" s="62"/>
      <c r="D65" s="62"/>
      <c r="E65" s="62"/>
      <c r="F65" s="62"/>
      <c r="G65" s="62"/>
      <c r="H65" s="68" t="s">
        <v>207</v>
      </c>
      <c r="I65" s="168">
        <v>450.0</v>
      </c>
      <c r="J65" s="62"/>
      <c r="K65" s="62" t="s">
        <v>208</v>
      </c>
      <c r="L65" s="161" t="s">
        <v>209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62"/>
      <c r="B66" s="160" t="s">
        <v>210</v>
      </c>
      <c r="C66" s="62"/>
      <c r="D66" s="62"/>
      <c r="E66" s="62"/>
      <c r="F66" s="62"/>
      <c r="G66" s="62"/>
      <c r="H66" s="68" t="s">
        <v>211</v>
      </c>
      <c r="I66" s="165">
        <v>2.0</v>
      </c>
      <c r="J66" s="62" t="s">
        <v>212</v>
      </c>
      <c r="K66" s="169">
        <v>375000.0</v>
      </c>
      <c r="L66" s="62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62"/>
      <c r="B67" s="61" t="str">
        <f>"&gt;We aim for " &amp; text(G67,"0") &amp;" copies at the highest dilution in "&amp; text(I65,"0") &amp;" uL volume (amount added to PCR rxn)"</f>
        <v>&gt;We aim for 3600 copies at the highest dilution in 450 uL volume (amount added to PCR rxn)</v>
      </c>
      <c r="C67" s="62"/>
      <c r="D67" s="62"/>
      <c r="E67" s="62"/>
      <c r="F67" s="62"/>
      <c r="G67" s="170">
        <v>3600.0</v>
      </c>
      <c r="H67" s="55" t="s">
        <v>213</v>
      </c>
      <c r="I67" s="165">
        <v>900.0</v>
      </c>
      <c r="J67" s="171" t="str">
        <f>"1 : " &amp; text(L67,"0")</f>
        <v>1 : 100</v>
      </c>
      <c r="K67" s="172">
        <f>K66/L67</f>
        <v>3750</v>
      </c>
      <c r="L67" s="153">
        <v>100.0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62"/>
      <c r="B68" s="61" t="str">
        <f>"&gt; that translates into " &amp; text(G68,"0.0") &amp;" copies/ul  in D1 "</f>
        <v>&gt; that translates into 8.0 copies/ul  in D1 </v>
      </c>
      <c r="C68" s="62"/>
      <c r="D68" s="62"/>
      <c r="E68" s="62"/>
      <c r="F68" s="62"/>
      <c r="G68" s="168">
        <f>G67/I65</f>
        <v>8</v>
      </c>
      <c r="H68" s="68" t="s">
        <v>214</v>
      </c>
      <c r="I68" s="165">
        <v>1.0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62"/>
      <c r="B69" s="61" t="str">
        <f>"&gt; that translates into " &amp; text(G69,"0") &amp;" copies in " &amp; text(I67,"0") &amp;" uL D1"</f>
        <v>&gt; that translates into 7200 copies in 900 uL D1</v>
      </c>
      <c r="C69" s="62"/>
      <c r="D69" s="62"/>
      <c r="E69" s="62"/>
      <c r="F69" s="62"/>
      <c r="G69" s="168">
        <f>G68*I67</f>
        <v>7200</v>
      </c>
      <c r="H69" s="68" t="str">
        <f>"copies for " &amp; text(I68,"0") &amp;" 96-well plates"</f>
        <v>copies for 1 96-well plates</v>
      </c>
      <c r="I69" s="168">
        <f>G69*I68</f>
        <v>7200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62"/>
      <c r="B70" s="173" t="str">
        <f>"&gt; that translates to " &amp; text(K70,"0") &amp; " copies in " &amp; text(M67, "0") &amp; " uL (" &amp; text(M63,"0.0") &amp; " is total of well + " &amp; text(M65,"0.0") &amp; " added for dilution)"</f>
        <v>&gt; that translates to 0 copies in 0 uL (0.0 is total of well + 0.0 added for dilution)</v>
      </c>
      <c r="C70" s="74"/>
      <c r="D70" s="74"/>
      <c r="E70" s="74"/>
      <c r="F70" s="65"/>
      <c r="G70" s="63">
        <f>G68*I67</f>
        <v>7200</v>
      </c>
      <c r="H70" s="62"/>
      <c r="I70" s="62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160" t="s">
        <v>215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61" t="str">
        <f>"&gt;prepare a 1 to "&amp; text(L67,"0") &amp;" dilution to "&amp; text(K67,"0") &amp;" copies per uL"</f>
        <v>&gt;prepare a 1 to 100 dilution to 3750 copies per uL</v>
      </c>
      <c r="C74" s="62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61" t="str">
        <f>"&gt; add "&amp; text(E78,"0.0") &amp;" uL to "&amp; text(E79,"0.0") &amp;" uL background in first dilution well D1 (for "&amp; text(G69,"0") &amp;" total viral copies)"</f>
        <v>&gt; add 1.9 uL to 448.1 uL background in first dilution well D1 (for 7200 total viral copies)</v>
      </c>
      <c r="C75" s="62"/>
      <c r="D75" s="62"/>
      <c r="E75" s="62"/>
      <c r="F75" s="3"/>
      <c r="G75" s="3"/>
      <c r="H75" s="3"/>
      <c r="I75" s="3"/>
      <c r="J75" s="3"/>
      <c r="K75" s="3"/>
      <c r="L75" s="50">
        <f>G69</f>
        <v>7200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61" t="s">
        <v>216</v>
      </c>
      <c r="C76" s="62"/>
      <c r="D76" s="62"/>
      <c r="E76" s="3"/>
      <c r="F76" s="3"/>
      <c r="G76" s="3"/>
      <c r="H76" s="3"/>
      <c r="I76" s="3"/>
      <c r="J76" s="3" t="s">
        <v>185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62"/>
      <c r="D77" s="68" t="s">
        <v>217</v>
      </c>
      <c r="E77" s="174">
        <f>K67</f>
        <v>3750</v>
      </c>
      <c r="F77" s="62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62"/>
      <c r="D78" s="68" t="s">
        <v>218</v>
      </c>
      <c r="E78" s="175">
        <f>I69/E77</f>
        <v>1.92</v>
      </c>
      <c r="F78" s="176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62"/>
      <c r="D79" s="68" t="s">
        <v>219</v>
      </c>
      <c r="E79" s="175">
        <f>I65-E78</f>
        <v>448.08</v>
      </c>
      <c r="F79" s="62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62"/>
      <c r="C80" s="62"/>
      <c r="D80" s="62"/>
      <c r="E80" s="62"/>
      <c r="F80" s="3"/>
      <c r="G80" s="3">
        <f>80*1.25</f>
        <v>100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177"/>
      <c r="B81" s="178"/>
      <c r="C81" s="178"/>
      <c r="D81" s="178"/>
      <c r="E81" s="178"/>
      <c r="F81" s="178"/>
      <c r="G81" s="178"/>
      <c r="H81" s="178"/>
      <c r="I81" s="178"/>
      <c r="J81" s="177"/>
      <c r="K81" s="177"/>
      <c r="L81" s="177"/>
      <c r="M81" s="177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9"/>
      <c r="B82" s="147"/>
      <c r="C82" s="147"/>
      <c r="D82" s="147"/>
      <c r="E82" s="147"/>
      <c r="F82" s="147"/>
      <c r="G82" s="147"/>
      <c r="H82" s="147"/>
      <c r="I82" s="147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9"/>
      <c r="B83" s="3"/>
      <c r="C83" s="3"/>
      <c r="D83" s="3"/>
      <c r="E83" s="3"/>
      <c r="F83" s="9"/>
      <c r="G83" s="9"/>
      <c r="H83" s="9"/>
      <c r="I83" s="9"/>
      <c r="J83" s="9"/>
      <c r="K83" s="9"/>
      <c r="L83" s="9"/>
      <c r="M83" s="9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9"/>
      <c r="B84" s="3"/>
      <c r="C84" s="11"/>
      <c r="D84" s="3"/>
      <c r="E84" s="3"/>
      <c r="F84" s="3"/>
      <c r="G84" s="3"/>
      <c r="H84" s="9"/>
      <c r="I84" s="9"/>
      <c r="J84" s="9"/>
      <c r="K84" s="9"/>
      <c r="L84" s="9"/>
      <c r="M84" s="9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9"/>
      <c r="B85" s="3"/>
      <c r="C85" s="3"/>
      <c r="D85" s="156"/>
      <c r="E85" s="156"/>
      <c r="F85" s="156"/>
      <c r="G85" s="156"/>
      <c r="H85" s="9"/>
      <c r="I85" s="9"/>
      <c r="J85" s="9"/>
      <c r="K85" s="9"/>
      <c r="L85" s="9"/>
      <c r="M85" s="9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9"/>
      <c r="B86" s="3"/>
      <c r="C86" s="3"/>
      <c r="D86" s="3"/>
      <c r="E86" s="3"/>
      <c r="F86" s="3"/>
      <c r="G86" s="3"/>
      <c r="H86" s="9"/>
      <c r="I86" s="9"/>
      <c r="J86" s="9"/>
      <c r="K86" s="9"/>
      <c r="L86" s="9"/>
      <c r="M86" s="9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9"/>
      <c r="B87" s="3" t="s">
        <v>185</v>
      </c>
      <c r="C87" s="3"/>
      <c r="D87" s="50"/>
      <c r="E87" s="3"/>
      <c r="F87" s="3"/>
      <c r="G87" s="3"/>
      <c r="H87" s="9"/>
      <c r="I87" s="9"/>
      <c r="J87" s="9"/>
      <c r="K87" s="9"/>
      <c r="L87" s="9"/>
      <c r="M87" s="9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9"/>
      <c r="B88" s="3"/>
      <c r="C88" s="156">
        <f>900/4</f>
        <v>225</v>
      </c>
      <c r="D88" s="179" t="s">
        <v>220</v>
      </c>
      <c r="E88" s="3"/>
      <c r="F88" s="3"/>
      <c r="G88" s="3"/>
      <c r="H88" s="9"/>
      <c r="I88" s="9"/>
      <c r="J88" s="9"/>
      <c r="K88" s="9"/>
      <c r="L88" s="9"/>
      <c r="M88" s="9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9"/>
      <c r="B89" s="3"/>
      <c r="C89" s="50">
        <f>450-C88</f>
        <v>225</v>
      </c>
      <c r="D89" s="3" t="s">
        <v>221</v>
      </c>
      <c r="E89" s="3"/>
      <c r="F89" s="9"/>
      <c r="G89" s="9"/>
      <c r="H89" s="9"/>
      <c r="I89" s="9"/>
      <c r="J89" s="9"/>
      <c r="K89" s="9"/>
      <c r="L89" s="9"/>
      <c r="M89" s="9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147"/>
      <c r="B90" s="62"/>
      <c r="C90" s="62"/>
      <c r="D90" s="62"/>
      <c r="E90" s="62"/>
      <c r="F90" s="147"/>
      <c r="G90" s="147"/>
      <c r="H90" s="147"/>
      <c r="I90" s="147"/>
      <c r="J90" s="147"/>
      <c r="K90" s="147"/>
      <c r="L90" s="147"/>
      <c r="M90" s="147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68" t="s">
        <v>222</v>
      </c>
      <c r="B91" s="148">
        <v>1.0</v>
      </c>
      <c r="C91" s="148">
        <v>2.0</v>
      </c>
      <c r="D91" s="148">
        <v>3.0</v>
      </c>
      <c r="E91" s="148">
        <v>4.0</v>
      </c>
      <c r="F91" s="148">
        <v>5.0</v>
      </c>
      <c r="G91" s="148">
        <v>6.0</v>
      </c>
      <c r="H91" s="148">
        <v>7.0</v>
      </c>
      <c r="I91" s="148">
        <v>8.0</v>
      </c>
      <c r="J91" s="148">
        <v>9.0</v>
      </c>
      <c r="K91" s="148">
        <v>10.0</v>
      </c>
      <c r="L91" s="148">
        <v>11.0</v>
      </c>
      <c r="M91" s="148">
        <v>12.0</v>
      </c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62" t="s">
        <v>78</v>
      </c>
      <c r="B92" s="180">
        <v>900.0</v>
      </c>
      <c r="C92" s="181">
        <v>450.0</v>
      </c>
      <c r="D92" s="181">
        <v>450.0</v>
      </c>
      <c r="E92" s="181">
        <v>450.0</v>
      </c>
      <c r="F92" s="181">
        <v>450.0</v>
      </c>
      <c r="G92" s="181">
        <v>450.0</v>
      </c>
      <c r="H92" s="180">
        <v>900.0</v>
      </c>
      <c r="I92" s="181">
        <v>450.0</v>
      </c>
      <c r="J92" s="181">
        <v>450.0</v>
      </c>
      <c r="K92" s="181">
        <v>450.0</v>
      </c>
      <c r="L92" s="181">
        <v>450.0</v>
      </c>
      <c r="M92" s="181">
        <v>450.0</v>
      </c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62" t="s">
        <v>91</v>
      </c>
      <c r="B93" s="180">
        <v>900.0</v>
      </c>
      <c r="C93" s="181">
        <v>450.0</v>
      </c>
      <c r="D93" s="181">
        <v>450.0</v>
      </c>
      <c r="E93" s="181">
        <v>450.0</v>
      </c>
      <c r="F93" s="181">
        <v>450.0</v>
      </c>
      <c r="G93" s="181">
        <v>450.0</v>
      </c>
      <c r="H93" s="180">
        <v>900.0</v>
      </c>
      <c r="I93" s="181">
        <v>450.0</v>
      </c>
      <c r="J93" s="181">
        <v>450.0</v>
      </c>
      <c r="K93" s="181">
        <v>450.0</v>
      </c>
      <c r="L93" s="181">
        <v>450.0</v>
      </c>
      <c r="M93" s="181">
        <v>450.0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62" t="s">
        <v>104</v>
      </c>
      <c r="B94" s="180">
        <v>900.0</v>
      </c>
      <c r="C94" s="181">
        <v>450.0</v>
      </c>
      <c r="D94" s="181">
        <v>450.0</v>
      </c>
      <c r="E94" s="181">
        <v>450.0</v>
      </c>
      <c r="F94" s="181">
        <v>450.0</v>
      </c>
      <c r="G94" s="181">
        <v>450.0</v>
      </c>
      <c r="H94" s="180">
        <v>900.0</v>
      </c>
      <c r="I94" s="181">
        <v>450.0</v>
      </c>
      <c r="J94" s="181">
        <v>450.0</v>
      </c>
      <c r="K94" s="181">
        <v>450.0</v>
      </c>
      <c r="L94" s="181">
        <v>450.0</v>
      </c>
      <c r="M94" s="181">
        <v>450.0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62" t="s">
        <v>115</v>
      </c>
      <c r="B95" s="180">
        <v>900.0</v>
      </c>
      <c r="C95" s="181">
        <v>450.0</v>
      </c>
      <c r="D95" s="181">
        <v>450.0</v>
      </c>
      <c r="E95" s="181">
        <v>450.0</v>
      </c>
      <c r="F95" s="181">
        <v>450.0</v>
      </c>
      <c r="G95" s="181">
        <v>450.0</v>
      </c>
      <c r="H95" s="180">
        <v>900.0</v>
      </c>
      <c r="I95" s="181">
        <v>450.0</v>
      </c>
      <c r="J95" s="181">
        <v>450.0</v>
      </c>
      <c r="K95" s="181">
        <v>450.0</v>
      </c>
      <c r="L95" s="181">
        <v>450.0</v>
      </c>
      <c r="M95" s="181">
        <v>450.0</v>
      </c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62" t="s">
        <v>125</v>
      </c>
      <c r="B96" s="180">
        <v>900.0</v>
      </c>
      <c r="C96" s="181">
        <v>450.0</v>
      </c>
      <c r="D96" s="181">
        <v>450.0</v>
      </c>
      <c r="E96" s="181">
        <v>450.0</v>
      </c>
      <c r="F96" s="181">
        <v>450.0</v>
      </c>
      <c r="G96" s="181">
        <v>450.0</v>
      </c>
      <c r="H96" s="180">
        <v>900.0</v>
      </c>
      <c r="I96" s="181">
        <v>450.0</v>
      </c>
      <c r="J96" s="181">
        <v>450.0</v>
      </c>
      <c r="K96" s="181">
        <v>450.0</v>
      </c>
      <c r="L96" s="181">
        <v>450.0</v>
      </c>
      <c r="M96" s="181">
        <v>450.0</v>
      </c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62" t="s">
        <v>134</v>
      </c>
      <c r="B97" s="180">
        <v>900.0</v>
      </c>
      <c r="C97" s="181">
        <v>450.0</v>
      </c>
      <c r="D97" s="181">
        <v>450.0</v>
      </c>
      <c r="E97" s="181">
        <v>450.0</v>
      </c>
      <c r="F97" s="181">
        <v>450.0</v>
      </c>
      <c r="G97" s="181">
        <v>450.0</v>
      </c>
      <c r="H97" s="180">
        <v>900.0</v>
      </c>
      <c r="I97" s="181">
        <v>450.0</v>
      </c>
      <c r="J97" s="181">
        <v>450.0</v>
      </c>
      <c r="K97" s="181">
        <v>450.0</v>
      </c>
      <c r="L97" s="181">
        <v>450.0</v>
      </c>
      <c r="M97" s="181">
        <v>450.0</v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62" t="s">
        <v>144</v>
      </c>
      <c r="B98" s="180"/>
      <c r="C98" s="181">
        <v>450.0</v>
      </c>
      <c r="D98" s="181">
        <v>450.0</v>
      </c>
      <c r="E98" s="181">
        <v>450.0</v>
      </c>
      <c r="F98" s="181">
        <v>450.0</v>
      </c>
      <c r="G98" s="181">
        <v>450.0</v>
      </c>
      <c r="H98" s="180"/>
      <c r="I98" s="181">
        <v>450.0</v>
      </c>
      <c r="J98" s="181">
        <v>450.0</v>
      </c>
      <c r="K98" s="181">
        <v>450.0</v>
      </c>
      <c r="L98" s="181">
        <v>450.0</v>
      </c>
      <c r="M98" s="181">
        <v>450.0</v>
      </c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62" t="s">
        <v>156</v>
      </c>
      <c r="B99" s="180"/>
      <c r="C99" s="181"/>
      <c r="D99" s="181"/>
      <c r="E99" s="181"/>
      <c r="F99" s="181"/>
      <c r="G99" s="181"/>
      <c r="H99" s="180"/>
      <c r="I99" s="181"/>
      <c r="J99" s="181"/>
      <c r="K99" s="181"/>
      <c r="L99" s="181"/>
      <c r="M99" s="181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147"/>
      <c r="B101" s="147"/>
      <c r="C101" s="147"/>
      <c r="D101" s="147"/>
      <c r="E101" s="147"/>
      <c r="F101" s="147"/>
      <c r="G101" s="147"/>
      <c r="H101" s="147"/>
      <c r="I101" s="147"/>
      <c r="J101" s="147"/>
      <c r="K101" s="147"/>
      <c r="L101" s="147"/>
      <c r="M101" s="147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62" t="s">
        <v>223</v>
      </c>
      <c r="B102" s="153"/>
      <c r="C102" s="153"/>
      <c r="D102" s="153"/>
      <c r="E102" s="153"/>
      <c r="F102" s="153"/>
      <c r="G102" s="153"/>
      <c r="H102" s="153"/>
      <c r="I102" s="154"/>
      <c r="J102" s="154"/>
      <c r="K102" s="154"/>
      <c r="L102" s="154"/>
      <c r="M102" s="154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62"/>
      <c r="B103" s="157">
        <v>1.0</v>
      </c>
      <c r="C103" s="157">
        <v>2.0</v>
      </c>
      <c r="D103" s="157">
        <v>3.0</v>
      </c>
      <c r="E103" s="157">
        <v>4.0</v>
      </c>
      <c r="F103" s="157">
        <v>5.0</v>
      </c>
      <c r="G103" s="157">
        <v>6.0</v>
      </c>
      <c r="H103" s="157">
        <v>7.0</v>
      </c>
      <c r="I103" s="157">
        <v>8.0</v>
      </c>
      <c r="J103" s="157">
        <v>9.0</v>
      </c>
      <c r="K103" s="157">
        <v>10.0</v>
      </c>
      <c r="L103" s="157">
        <v>11.0</v>
      </c>
      <c r="M103" s="157">
        <v>12.0</v>
      </c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158" t="s">
        <v>78</v>
      </c>
      <c r="B104" s="62">
        <v>8.0</v>
      </c>
      <c r="C104" s="62">
        <v>2.0</v>
      </c>
      <c r="D104" s="62">
        <v>1.0</v>
      </c>
      <c r="E104" s="62">
        <v>0.5</v>
      </c>
      <c r="F104" s="62">
        <v>0.25</v>
      </c>
      <c r="G104" s="148">
        <v>0.125</v>
      </c>
      <c r="H104" s="62">
        <v>8.0</v>
      </c>
      <c r="I104" s="62">
        <v>2.0</v>
      </c>
      <c r="J104" s="62">
        <v>1.0</v>
      </c>
      <c r="K104" s="62">
        <v>0.5</v>
      </c>
      <c r="L104" s="62">
        <v>0.25</v>
      </c>
      <c r="M104" s="148">
        <v>0.125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158" t="s">
        <v>91</v>
      </c>
      <c r="B105" s="62">
        <v>8.0</v>
      </c>
      <c r="C105" s="62">
        <v>2.0</v>
      </c>
      <c r="D105" s="62">
        <v>1.0</v>
      </c>
      <c r="E105" s="62">
        <v>0.5</v>
      </c>
      <c r="F105" s="62">
        <v>0.25</v>
      </c>
      <c r="G105" s="148">
        <v>0.125</v>
      </c>
      <c r="H105" s="62">
        <v>8.0</v>
      </c>
      <c r="I105" s="62">
        <v>2.0</v>
      </c>
      <c r="J105" s="62">
        <v>1.0</v>
      </c>
      <c r="K105" s="62">
        <v>0.5</v>
      </c>
      <c r="L105" s="62">
        <v>0.25</v>
      </c>
      <c r="M105" s="148">
        <v>0.125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158" t="s">
        <v>104</v>
      </c>
      <c r="B106" s="62">
        <v>8.0</v>
      </c>
      <c r="C106" s="62">
        <v>2.0</v>
      </c>
      <c r="D106" s="62">
        <v>1.0</v>
      </c>
      <c r="E106" s="62">
        <v>0.5</v>
      </c>
      <c r="F106" s="62">
        <v>0.25</v>
      </c>
      <c r="G106" s="62">
        <v>0.125</v>
      </c>
      <c r="H106" s="62">
        <v>8.0</v>
      </c>
      <c r="I106" s="62">
        <v>2.0</v>
      </c>
      <c r="J106" s="62">
        <v>1.0</v>
      </c>
      <c r="K106" s="62">
        <v>0.5</v>
      </c>
      <c r="L106" s="62">
        <v>0.25</v>
      </c>
      <c r="M106" s="62">
        <v>0.125</v>
      </c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158" t="s">
        <v>115</v>
      </c>
      <c r="B107" s="62">
        <v>8.0</v>
      </c>
      <c r="C107" s="62">
        <v>2.0</v>
      </c>
      <c r="D107" s="62">
        <v>1.0</v>
      </c>
      <c r="E107" s="62">
        <v>0.5</v>
      </c>
      <c r="F107" s="62">
        <v>0.25</v>
      </c>
      <c r="G107" s="62">
        <v>0.125</v>
      </c>
      <c r="H107" s="62">
        <v>8.0</v>
      </c>
      <c r="I107" s="62">
        <v>2.0</v>
      </c>
      <c r="J107" s="62">
        <v>1.0</v>
      </c>
      <c r="K107" s="62">
        <v>0.5</v>
      </c>
      <c r="L107" s="62">
        <v>0.25</v>
      </c>
      <c r="M107" s="62">
        <v>0.125</v>
      </c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158" t="s">
        <v>125</v>
      </c>
      <c r="B108" s="62">
        <v>8.0</v>
      </c>
      <c r="C108" s="62">
        <v>2.0</v>
      </c>
      <c r="D108" s="62">
        <v>1.0</v>
      </c>
      <c r="E108" s="62">
        <v>0.5</v>
      </c>
      <c r="F108" s="62">
        <v>0.25</v>
      </c>
      <c r="G108" s="62">
        <v>0.125</v>
      </c>
      <c r="H108" s="62">
        <v>8.0</v>
      </c>
      <c r="I108" s="62">
        <v>2.0</v>
      </c>
      <c r="J108" s="62">
        <v>1.0</v>
      </c>
      <c r="K108" s="62">
        <v>0.5</v>
      </c>
      <c r="L108" s="62">
        <v>0.25</v>
      </c>
      <c r="M108" s="62">
        <v>0.125</v>
      </c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158" t="s">
        <v>134</v>
      </c>
      <c r="B109" s="62">
        <v>8.0</v>
      </c>
      <c r="C109" s="62">
        <v>2.0</v>
      </c>
      <c r="D109" s="62">
        <v>1.0</v>
      </c>
      <c r="E109" s="62">
        <v>0.5</v>
      </c>
      <c r="F109" s="62">
        <v>0.25</v>
      </c>
      <c r="G109" s="62">
        <v>0.125</v>
      </c>
      <c r="H109" s="62">
        <v>8.0</v>
      </c>
      <c r="I109" s="62">
        <v>2.0</v>
      </c>
      <c r="J109" s="62">
        <v>1.0</v>
      </c>
      <c r="K109" s="62">
        <v>0.5</v>
      </c>
      <c r="L109" s="62">
        <v>0.25</v>
      </c>
      <c r="M109" s="62">
        <v>0.125</v>
      </c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158" t="s">
        <v>144</v>
      </c>
      <c r="B110" s="62">
        <v>8.0</v>
      </c>
      <c r="C110" s="62">
        <v>2.0</v>
      </c>
      <c r="D110" s="62">
        <v>1.0</v>
      </c>
      <c r="E110" s="62">
        <v>0.5</v>
      </c>
      <c r="F110" s="62">
        <v>0.25</v>
      </c>
      <c r="G110" s="62">
        <v>0.125</v>
      </c>
      <c r="H110" s="62">
        <v>8.0</v>
      </c>
      <c r="I110" s="62">
        <v>2.0</v>
      </c>
      <c r="J110" s="62">
        <v>1.0</v>
      </c>
      <c r="K110" s="62">
        <v>0.5</v>
      </c>
      <c r="L110" s="62">
        <v>0.25</v>
      </c>
      <c r="M110" s="62">
        <v>0.125</v>
      </c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158" t="s">
        <v>156</v>
      </c>
      <c r="B111" s="62">
        <v>8.0</v>
      </c>
      <c r="C111" s="62">
        <v>2.0</v>
      </c>
      <c r="D111" s="62">
        <v>1.0</v>
      </c>
      <c r="E111" s="62">
        <v>0.5</v>
      </c>
      <c r="F111" s="62">
        <v>0.25</v>
      </c>
      <c r="G111" s="62">
        <v>0.125</v>
      </c>
      <c r="H111" s="62">
        <v>8.0</v>
      </c>
      <c r="I111" s="62">
        <v>2.0</v>
      </c>
      <c r="J111" s="62">
        <v>1.0</v>
      </c>
      <c r="K111" s="62">
        <v>0.5</v>
      </c>
      <c r="L111" s="62">
        <v>0.25</v>
      </c>
      <c r="M111" s="62">
        <v>0.125</v>
      </c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147"/>
      <c r="B112" s="147"/>
      <c r="C112" s="147"/>
      <c r="D112" s="147"/>
      <c r="E112" s="147"/>
      <c r="F112" s="147"/>
      <c r="G112" s="147"/>
      <c r="H112" s="147"/>
      <c r="I112" s="147"/>
      <c r="J112" s="147"/>
      <c r="K112" s="147"/>
      <c r="L112" s="147"/>
      <c r="M112" s="147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62" t="s">
        <v>224</v>
      </c>
      <c r="B113" s="153"/>
      <c r="C113" s="153"/>
      <c r="D113" s="153"/>
      <c r="E113" s="153"/>
      <c r="F113" s="153"/>
      <c r="G113" s="153"/>
      <c r="H113" s="153"/>
      <c r="I113" s="154"/>
      <c r="J113" s="154"/>
      <c r="K113" s="154"/>
      <c r="L113" s="154"/>
      <c r="M113" s="154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62"/>
      <c r="B114" s="157">
        <v>1.0</v>
      </c>
      <c r="C114" s="157">
        <v>2.0</v>
      </c>
      <c r="D114" s="157">
        <v>3.0</v>
      </c>
      <c r="E114" s="157">
        <v>4.0</v>
      </c>
      <c r="F114" s="157">
        <v>5.0</v>
      </c>
      <c r="G114" s="157">
        <v>6.0</v>
      </c>
      <c r="H114" s="157">
        <v>7.0</v>
      </c>
      <c r="I114" s="157">
        <v>8.0</v>
      </c>
      <c r="J114" s="157">
        <v>9.0</v>
      </c>
      <c r="K114" s="157">
        <v>10.0</v>
      </c>
      <c r="L114" s="157">
        <v>11.0</v>
      </c>
      <c r="M114" s="157">
        <v>12.0</v>
      </c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158" t="s">
        <v>78</v>
      </c>
      <c r="B115" s="62">
        <f t="shared" ref="B115:M115" si="23">B104*400</f>
        <v>3200</v>
      </c>
      <c r="C115" s="62">
        <f t="shared" si="23"/>
        <v>800</v>
      </c>
      <c r="D115" s="62">
        <f t="shared" si="23"/>
        <v>400</v>
      </c>
      <c r="E115" s="62">
        <f t="shared" si="23"/>
        <v>200</v>
      </c>
      <c r="F115" s="62">
        <f t="shared" si="23"/>
        <v>100</v>
      </c>
      <c r="G115" s="62">
        <f t="shared" si="23"/>
        <v>50</v>
      </c>
      <c r="H115" s="62">
        <f t="shared" si="23"/>
        <v>3200</v>
      </c>
      <c r="I115" s="62">
        <f t="shared" si="23"/>
        <v>800</v>
      </c>
      <c r="J115" s="62">
        <f t="shared" si="23"/>
        <v>400</v>
      </c>
      <c r="K115" s="62">
        <f t="shared" si="23"/>
        <v>200</v>
      </c>
      <c r="L115" s="62">
        <f t="shared" si="23"/>
        <v>100</v>
      </c>
      <c r="M115" s="62">
        <f t="shared" si="23"/>
        <v>50</v>
      </c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158" t="s">
        <v>91</v>
      </c>
      <c r="B116" s="62">
        <f t="shared" ref="B116:M116" si="24">B105*400</f>
        <v>3200</v>
      </c>
      <c r="C116" s="62">
        <f t="shared" si="24"/>
        <v>800</v>
      </c>
      <c r="D116" s="62">
        <f t="shared" si="24"/>
        <v>400</v>
      </c>
      <c r="E116" s="62">
        <f t="shared" si="24"/>
        <v>200</v>
      </c>
      <c r="F116" s="62">
        <f t="shared" si="24"/>
        <v>100</v>
      </c>
      <c r="G116" s="62">
        <f t="shared" si="24"/>
        <v>50</v>
      </c>
      <c r="H116" s="62">
        <f t="shared" si="24"/>
        <v>3200</v>
      </c>
      <c r="I116" s="62">
        <f t="shared" si="24"/>
        <v>800</v>
      </c>
      <c r="J116" s="62">
        <f t="shared" si="24"/>
        <v>400</v>
      </c>
      <c r="K116" s="62">
        <f t="shared" si="24"/>
        <v>200</v>
      </c>
      <c r="L116" s="62">
        <f t="shared" si="24"/>
        <v>100</v>
      </c>
      <c r="M116" s="62">
        <f t="shared" si="24"/>
        <v>50</v>
      </c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158" t="s">
        <v>104</v>
      </c>
      <c r="B117" s="62">
        <f t="shared" ref="B117:M117" si="25">B106*400</f>
        <v>3200</v>
      </c>
      <c r="C117" s="62">
        <f t="shared" si="25"/>
        <v>800</v>
      </c>
      <c r="D117" s="62">
        <f t="shared" si="25"/>
        <v>400</v>
      </c>
      <c r="E117" s="62">
        <f t="shared" si="25"/>
        <v>200</v>
      </c>
      <c r="F117" s="62">
        <f t="shared" si="25"/>
        <v>100</v>
      </c>
      <c r="G117" s="62">
        <f t="shared" si="25"/>
        <v>50</v>
      </c>
      <c r="H117" s="62">
        <f t="shared" si="25"/>
        <v>3200</v>
      </c>
      <c r="I117" s="62">
        <f t="shared" si="25"/>
        <v>800</v>
      </c>
      <c r="J117" s="62">
        <f t="shared" si="25"/>
        <v>400</v>
      </c>
      <c r="K117" s="62">
        <f t="shared" si="25"/>
        <v>200</v>
      </c>
      <c r="L117" s="62">
        <f t="shared" si="25"/>
        <v>100</v>
      </c>
      <c r="M117" s="62">
        <f t="shared" si="25"/>
        <v>50</v>
      </c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158" t="s">
        <v>115</v>
      </c>
      <c r="B118" s="62">
        <f t="shared" ref="B118:M118" si="26">B107*400</f>
        <v>3200</v>
      </c>
      <c r="C118" s="62">
        <f t="shared" si="26"/>
        <v>800</v>
      </c>
      <c r="D118" s="62">
        <f t="shared" si="26"/>
        <v>400</v>
      </c>
      <c r="E118" s="62">
        <f t="shared" si="26"/>
        <v>200</v>
      </c>
      <c r="F118" s="62">
        <f t="shared" si="26"/>
        <v>100</v>
      </c>
      <c r="G118" s="62">
        <f t="shared" si="26"/>
        <v>50</v>
      </c>
      <c r="H118" s="62">
        <f t="shared" si="26"/>
        <v>3200</v>
      </c>
      <c r="I118" s="62">
        <f t="shared" si="26"/>
        <v>800</v>
      </c>
      <c r="J118" s="62">
        <f t="shared" si="26"/>
        <v>400</v>
      </c>
      <c r="K118" s="62">
        <f t="shared" si="26"/>
        <v>200</v>
      </c>
      <c r="L118" s="62">
        <f t="shared" si="26"/>
        <v>100</v>
      </c>
      <c r="M118" s="62">
        <f t="shared" si="26"/>
        <v>50</v>
      </c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158" t="s">
        <v>125</v>
      </c>
      <c r="B119" s="62">
        <f t="shared" ref="B119:M119" si="27">B108*400</f>
        <v>3200</v>
      </c>
      <c r="C119" s="62">
        <f t="shared" si="27"/>
        <v>800</v>
      </c>
      <c r="D119" s="62">
        <f t="shared" si="27"/>
        <v>400</v>
      </c>
      <c r="E119" s="62">
        <f t="shared" si="27"/>
        <v>200</v>
      </c>
      <c r="F119" s="62">
        <f t="shared" si="27"/>
        <v>100</v>
      </c>
      <c r="G119" s="62">
        <f t="shared" si="27"/>
        <v>50</v>
      </c>
      <c r="H119" s="62">
        <f t="shared" si="27"/>
        <v>3200</v>
      </c>
      <c r="I119" s="62">
        <f t="shared" si="27"/>
        <v>800</v>
      </c>
      <c r="J119" s="62">
        <f t="shared" si="27"/>
        <v>400</v>
      </c>
      <c r="K119" s="62">
        <f t="shared" si="27"/>
        <v>200</v>
      </c>
      <c r="L119" s="62">
        <f t="shared" si="27"/>
        <v>100</v>
      </c>
      <c r="M119" s="62">
        <f t="shared" si="27"/>
        <v>50</v>
      </c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158" t="s">
        <v>134</v>
      </c>
      <c r="B120" s="62">
        <f t="shared" ref="B120:M120" si="28">B109*400</f>
        <v>3200</v>
      </c>
      <c r="C120" s="62">
        <f t="shared" si="28"/>
        <v>800</v>
      </c>
      <c r="D120" s="62">
        <f t="shared" si="28"/>
        <v>400</v>
      </c>
      <c r="E120" s="62">
        <f t="shared" si="28"/>
        <v>200</v>
      </c>
      <c r="F120" s="62">
        <f t="shared" si="28"/>
        <v>100</v>
      </c>
      <c r="G120" s="62">
        <f t="shared" si="28"/>
        <v>50</v>
      </c>
      <c r="H120" s="62">
        <f t="shared" si="28"/>
        <v>3200</v>
      </c>
      <c r="I120" s="62">
        <f t="shared" si="28"/>
        <v>800</v>
      </c>
      <c r="J120" s="62">
        <f t="shared" si="28"/>
        <v>400</v>
      </c>
      <c r="K120" s="62">
        <f t="shared" si="28"/>
        <v>200</v>
      </c>
      <c r="L120" s="62">
        <f t="shared" si="28"/>
        <v>100</v>
      </c>
      <c r="M120" s="62">
        <f t="shared" si="28"/>
        <v>50</v>
      </c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158" t="s">
        <v>144</v>
      </c>
      <c r="B121" s="148" t="s">
        <v>8</v>
      </c>
      <c r="C121" s="62">
        <f t="shared" ref="C121:M121" si="29">C110*400</f>
        <v>800</v>
      </c>
      <c r="D121" s="62">
        <f t="shared" si="29"/>
        <v>400</v>
      </c>
      <c r="E121" s="62">
        <f t="shared" si="29"/>
        <v>200</v>
      </c>
      <c r="F121" s="62">
        <f t="shared" si="29"/>
        <v>100</v>
      </c>
      <c r="G121" s="62">
        <f t="shared" si="29"/>
        <v>50</v>
      </c>
      <c r="H121" s="62">
        <f t="shared" si="29"/>
        <v>3200</v>
      </c>
      <c r="I121" s="62">
        <f t="shared" si="29"/>
        <v>800</v>
      </c>
      <c r="J121" s="62">
        <f t="shared" si="29"/>
        <v>400</v>
      </c>
      <c r="K121" s="62">
        <f t="shared" si="29"/>
        <v>200</v>
      </c>
      <c r="L121" s="62">
        <f t="shared" si="29"/>
        <v>100</v>
      </c>
      <c r="M121" s="62">
        <f t="shared" si="29"/>
        <v>50</v>
      </c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158" t="s">
        <v>156</v>
      </c>
      <c r="B122" s="148" t="s">
        <v>8</v>
      </c>
      <c r="C122" s="148" t="s">
        <v>8</v>
      </c>
      <c r="D122" s="148" t="s">
        <v>8</v>
      </c>
      <c r="E122" s="148" t="s">
        <v>8</v>
      </c>
      <c r="F122" s="148" t="s">
        <v>8</v>
      </c>
      <c r="G122" s="148" t="s">
        <v>8</v>
      </c>
      <c r="H122" s="148" t="s">
        <v>8</v>
      </c>
      <c r="I122" s="148" t="s">
        <v>8</v>
      </c>
      <c r="J122" s="148" t="s">
        <v>8</v>
      </c>
      <c r="K122" s="148" t="s">
        <v>8</v>
      </c>
      <c r="L122" s="148" t="s">
        <v>8</v>
      </c>
      <c r="M122" s="148" t="s">
        <v>8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147"/>
      <c r="C124" s="147"/>
      <c r="D124" s="147"/>
      <c r="E124" s="147"/>
      <c r="F124" s="147"/>
      <c r="G124" s="147"/>
      <c r="H124" s="147"/>
      <c r="I124" s="147"/>
      <c r="J124" s="147"/>
      <c r="K124" s="147"/>
      <c r="L124" s="147"/>
      <c r="M124" s="147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182" t="s">
        <v>225</v>
      </c>
      <c r="B125" s="153"/>
      <c r="C125" s="153"/>
      <c r="D125" s="153"/>
      <c r="E125" s="153"/>
      <c r="F125" s="153"/>
      <c r="G125" s="153"/>
      <c r="H125" s="153"/>
      <c r="I125" s="154"/>
      <c r="J125" s="154"/>
      <c r="K125" s="154"/>
      <c r="L125" s="154"/>
      <c r="M125" s="154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62"/>
      <c r="B126" s="157">
        <v>1.0</v>
      </c>
      <c r="C126" s="157">
        <v>2.0</v>
      </c>
      <c r="D126" s="157">
        <v>3.0</v>
      </c>
      <c r="E126" s="157">
        <v>4.0</v>
      </c>
      <c r="F126" s="157">
        <v>5.0</v>
      </c>
      <c r="G126" s="157">
        <v>6.0</v>
      </c>
      <c r="H126" s="157">
        <v>7.0</v>
      </c>
      <c r="I126" s="157">
        <v>8.0</v>
      </c>
      <c r="J126" s="157">
        <v>9.0</v>
      </c>
      <c r="K126" s="157">
        <v>10.0</v>
      </c>
      <c r="L126" s="157">
        <v>11.0</v>
      </c>
      <c r="M126" s="157">
        <v>12.0</v>
      </c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158" t="s">
        <v>78</v>
      </c>
      <c r="B127" s="62">
        <f t="shared" ref="B127:M127" si="30">B104*4</f>
        <v>32</v>
      </c>
      <c r="C127" s="62">
        <f t="shared" si="30"/>
        <v>8</v>
      </c>
      <c r="D127" s="62">
        <f t="shared" si="30"/>
        <v>4</v>
      </c>
      <c r="E127" s="62">
        <f t="shared" si="30"/>
        <v>2</v>
      </c>
      <c r="F127" s="62">
        <f t="shared" si="30"/>
        <v>1</v>
      </c>
      <c r="G127" s="62">
        <f t="shared" si="30"/>
        <v>0.5</v>
      </c>
      <c r="H127" s="62">
        <f t="shared" si="30"/>
        <v>32</v>
      </c>
      <c r="I127" s="62">
        <f t="shared" si="30"/>
        <v>8</v>
      </c>
      <c r="J127" s="62">
        <f t="shared" si="30"/>
        <v>4</v>
      </c>
      <c r="K127" s="62">
        <f t="shared" si="30"/>
        <v>2</v>
      </c>
      <c r="L127" s="62">
        <f t="shared" si="30"/>
        <v>1</v>
      </c>
      <c r="M127" s="62">
        <f t="shared" si="30"/>
        <v>0.5</v>
      </c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158" t="s">
        <v>91</v>
      </c>
      <c r="B128" s="62">
        <f t="shared" ref="B128:M128" si="31">B105*4</f>
        <v>32</v>
      </c>
      <c r="C128" s="62">
        <f t="shared" si="31"/>
        <v>8</v>
      </c>
      <c r="D128" s="62">
        <f t="shared" si="31"/>
        <v>4</v>
      </c>
      <c r="E128" s="62">
        <f t="shared" si="31"/>
        <v>2</v>
      </c>
      <c r="F128" s="62">
        <f t="shared" si="31"/>
        <v>1</v>
      </c>
      <c r="G128" s="62">
        <f t="shared" si="31"/>
        <v>0.5</v>
      </c>
      <c r="H128" s="62">
        <f t="shared" si="31"/>
        <v>32</v>
      </c>
      <c r="I128" s="62">
        <f t="shared" si="31"/>
        <v>8</v>
      </c>
      <c r="J128" s="62">
        <f t="shared" si="31"/>
        <v>4</v>
      </c>
      <c r="K128" s="62">
        <f t="shared" si="31"/>
        <v>2</v>
      </c>
      <c r="L128" s="62">
        <f t="shared" si="31"/>
        <v>1</v>
      </c>
      <c r="M128" s="62">
        <f t="shared" si="31"/>
        <v>0.5</v>
      </c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158" t="s">
        <v>104</v>
      </c>
      <c r="B129" s="62">
        <f t="shared" ref="B129:M129" si="32">B106*4</f>
        <v>32</v>
      </c>
      <c r="C129" s="62">
        <f t="shared" si="32"/>
        <v>8</v>
      </c>
      <c r="D129" s="62">
        <f t="shared" si="32"/>
        <v>4</v>
      </c>
      <c r="E129" s="62">
        <f t="shared" si="32"/>
        <v>2</v>
      </c>
      <c r="F129" s="62">
        <f t="shared" si="32"/>
        <v>1</v>
      </c>
      <c r="G129" s="62">
        <f t="shared" si="32"/>
        <v>0.5</v>
      </c>
      <c r="H129" s="62">
        <f t="shared" si="32"/>
        <v>32</v>
      </c>
      <c r="I129" s="62">
        <f t="shared" si="32"/>
        <v>8</v>
      </c>
      <c r="J129" s="62">
        <f t="shared" si="32"/>
        <v>4</v>
      </c>
      <c r="K129" s="62">
        <f t="shared" si="32"/>
        <v>2</v>
      </c>
      <c r="L129" s="62">
        <f t="shared" si="32"/>
        <v>1</v>
      </c>
      <c r="M129" s="62">
        <f t="shared" si="32"/>
        <v>0.5</v>
      </c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158" t="s">
        <v>115</v>
      </c>
      <c r="B130" s="62">
        <f t="shared" ref="B130:M130" si="33">B107*4</f>
        <v>32</v>
      </c>
      <c r="C130" s="62">
        <f t="shared" si="33"/>
        <v>8</v>
      </c>
      <c r="D130" s="62">
        <f t="shared" si="33"/>
        <v>4</v>
      </c>
      <c r="E130" s="62">
        <f t="shared" si="33"/>
        <v>2</v>
      </c>
      <c r="F130" s="62">
        <f t="shared" si="33"/>
        <v>1</v>
      </c>
      <c r="G130" s="62">
        <f t="shared" si="33"/>
        <v>0.5</v>
      </c>
      <c r="H130" s="62">
        <f t="shared" si="33"/>
        <v>32</v>
      </c>
      <c r="I130" s="62">
        <f t="shared" si="33"/>
        <v>8</v>
      </c>
      <c r="J130" s="62">
        <f t="shared" si="33"/>
        <v>4</v>
      </c>
      <c r="K130" s="62">
        <f t="shared" si="33"/>
        <v>2</v>
      </c>
      <c r="L130" s="62">
        <f t="shared" si="33"/>
        <v>1</v>
      </c>
      <c r="M130" s="62">
        <f t="shared" si="33"/>
        <v>0.5</v>
      </c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158" t="s">
        <v>125</v>
      </c>
      <c r="B131" s="62">
        <f t="shared" ref="B131:M131" si="34">B108*4</f>
        <v>32</v>
      </c>
      <c r="C131" s="62">
        <f t="shared" si="34"/>
        <v>8</v>
      </c>
      <c r="D131" s="62">
        <f t="shared" si="34"/>
        <v>4</v>
      </c>
      <c r="E131" s="62">
        <f t="shared" si="34"/>
        <v>2</v>
      </c>
      <c r="F131" s="62">
        <f t="shared" si="34"/>
        <v>1</v>
      </c>
      <c r="G131" s="62">
        <f t="shared" si="34"/>
        <v>0.5</v>
      </c>
      <c r="H131" s="62">
        <f t="shared" si="34"/>
        <v>32</v>
      </c>
      <c r="I131" s="62">
        <f t="shared" si="34"/>
        <v>8</v>
      </c>
      <c r="J131" s="62">
        <f t="shared" si="34"/>
        <v>4</v>
      </c>
      <c r="K131" s="62">
        <f t="shared" si="34"/>
        <v>2</v>
      </c>
      <c r="L131" s="62">
        <f t="shared" si="34"/>
        <v>1</v>
      </c>
      <c r="M131" s="62">
        <f t="shared" si="34"/>
        <v>0.5</v>
      </c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158" t="s">
        <v>134</v>
      </c>
      <c r="B132" s="62">
        <f t="shared" ref="B132:M132" si="35">B109*4</f>
        <v>32</v>
      </c>
      <c r="C132" s="62">
        <f t="shared" si="35"/>
        <v>8</v>
      </c>
      <c r="D132" s="62">
        <f t="shared" si="35"/>
        <v>4</v>
      </c>
      <c r="E132" s="62">
        <f t="shared" si="35"/>
        <v>2</v>
      </c>
      <c r="F132" s="62">
        <f t="shared" si="35"/>
        <v>1</v>
      </c>
      <c r="G132" s="62">
        <f t="shared" si="35"/>
        <v>0.5</v>
      </c>
      <c r="H132" s="62">
        <f t="shared" si="35"/>
        <v>32</v>
      </c>
      <c r="I132" s="62">
        <f t="shared" si="35"/>
        <v>8</v>
      </c>
      <c r="J132" s="62">
        <f t="shared" si="35"/>
        <v>4</v>
      </c>
      <c r="K132" s="62">
        <f t="shared" si="35"/>
        <v>2</v>
      </c>
      <c r="L132" s="62">
        <f t="shared" si="35"/>
        <v>1</v>
      </c>
      <c r="M132" s="62">
        <f t="shared" si="35"/>
        <v>0.5</v>
      </c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158" t="s">
        <v>144</v>
      </c>
      <c r="B133" s="148" t="s">
        <v>8</v>
      </c>
      <c r="C133" s="62">
        <f t="shared" ref="C133:G133" si="36">C110*4</f>
        <v>8</v>
      </c>
      <c r="D133" s="62">
        <f t="shared" si="36"/>
        <v>4</v>
      </c>
      <c r="E133" s="62">
        <f t="shared" si="36"/>
        <v>2</v>
      </c>
      <c r="F133" s="62">
        <f t="shared" si="36"/>
        <v>1</v>
      </c>
      <c r="G133" s="62">
        <f t="shared" si="36"/>
        <v>0.5</v>
      </c>
      <c r="H133" s="148" t="s">
        <v>8</v>
      </c>
      <c r="I133" s="62">
        <f t="shared" ref="I133:M133" si="37">I110*4</f>
        <v>8</v>
      </c>
      <c r="J133" s="62">
        <f t="shared" si="37"/>
        <v>4</v>
      </c>
      <c r="K133" s="62">
        <f t="shared" si="37"/>
        <v>2</v>
      </c>
      <c r="L133" s="62">
        <f t="shared" si="37"/>
        <v>1</v>
      </c>
      <c r="M133" s="62">
        <f t="shared" si="37"/>
        <v>0.5</v>
      </c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158" t="s">
        <v>156</v>
      </c>
      <c r="B134" s="148" t="s">
        <v>8</v>
      </c>
      <c r="C134" s="148" t="s">
        <v>8</v>
      </c>
      <c r="D134" s="148" t="s">
        <v>8</v>
      </c>
      <c r="E134" s="148" t="s">
        <v>8</v>
      </c>
      <c r="F134" s="148" t="s">
        <v>8</v>
      </c>
      <c r="G134" s="148" t="s">
        <v>8</v>
      </c>
      <c r="H134" s="148" t="s">
        <v>8</v>
      </c>
      <c r="I134" s="148" t="s">
        <v>8</v>
      </c>
      <c r="J134" s="148" t="s">
        <v>8</v>
      </c>
      <c r="K134" s="148" t="s">
        <v>8</v>
      </c>
      <c r="L134" s="148" t="s">
        <v>8</v>
      </c>
      <c r="M134" s="148" t="s">
        <v>8</v>
      </c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182" t="s">
        <v>226</v>
      </c>
      <c r="B136" s="153"/>
      <c r="C136" s="153"/>
      <c r="D136" s="153"/>
      <c r="E136" s="153"/>
      <c r="F136" s="153"/>
      <c r="G136" s="153"/>
      <c r="H136" s="153"/>
      <c r="I136" s="154"/>
      <c r="J136" s="154"/>
      <c r="K136" s="154"/>
      <c r="L136" s="154"/>
      <c r="M136" s="154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62"/>
      <c r="B137" s="157">
        <v>1.0</v>
      </c>
      <c r="C137" s="157">
        <v>2.0</v>
      </c>
      <c r="D137" s="157">
        <v>3.0</v>
      </c>
      <c r="E137" s="157">
        <v>4.0</v>
      </c>
      <c r="F137" s="157">
        <v>5.0</v>
      </c>
      <c r="G137" s="157">
        <v>6.0</v>
      </c>
      <c r="H137" s="157">
        <v>7.0</v>
      </c>
      <c r="I137" s="157">
        <v>8.0</v>
      </c>
      <c r="J137" s="157">
        <v>9.0</v>
      </c>
      <c r="K137" s="157">
        <v>10.0</v>
      </c>
      <c r="L137" s="157">
        <v>11.0</v>
      </c>
      <c r="M137" s="157">
        <v>12.0</v>
      </c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158" t="s">
        <v>78</v>
      </c>
      <c r="B138" s="62">
        <f t="shared" ref="B138:M138" si="38">B127*7</f>
        <v>224</v>
      </c>
      <c r="C138" s="62">
        <f t="shared" si="38"/>
        <v>56</v>
      </c>
      <c r="D138" s="62">
        <f t="shared" si="38"/>
        <v>28</v>
      </c>
      <c r="E138" s="62">
        <f t="shared" si="38"/>
        <v>14</v>
      </c>
      <c r="F138" s="62">
        <f t="shared" si="38"/>
        <v>7</v>
      </c>
      <c r="G138" s="62">
        <f t="shared" si="38"/>
        <v>3.5</v>
      </c>
      <c r="H138" s="62">
        <f t="shared" si="38"/>
        <v>224</v>
      </c>
      <c r="I138" s="62">
        <f t="shared" si="38"/>
        <v>56</v>
      </c>
      <c r="J138" s="62">
        <f t="shared" si="38"/>
        <v>28</v>
      </c>
      <c r="K138" s="62">
        <f t="shared" si="38"/>
        <v>14</v>
      </c>
      <c r="L138" s="62">
        <f t="shared" si="38"/>
        <v>7</v>
      </c>
      <c r="M138" s="62">
        <f t="shared" si="38"/>
        <v>3.5</v>
      </c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158" t="s">
        <v>91</v>
      </c>
      <c r="B139" s="62">
        <f t="shared" ref="B139:M139" si="39">B128*7</f>
        <v>224</v>
      </c>
      <c r="C139" s="62">
        <f t="shared" si="39"/>
        <v>56</v>
      </c>
      <c r="D139" s="62">
        <f t="shared" si="39"/>
        <v>28</v>
      </c>
      <c r="E139" s="62">
        <f t="shared" si="39"/>
        <v>14</v>
      </c>
      <c r="F139" s="62">
        <f t="shared" si="39"/>
        <v>7</v>
      </c>
      <c r="G139" s="62">
        <f t="shared" si="39"/>
        <v>3.5</v>
      </c>
      <c r="H139" s="62">
        <f t="shared" si="39"/>
        <v>224</v>
      </c>
      <c r="I139" s="62">
        <f t="shared" si="39"/>
        <v>56</v>
      </c>
      <c r="J139" s="62">
        <f t="shared" si="39"/>
        <v>28</v>
      </c>
      <c r="K139" s="62">
        <f t="shared" si="39"/>
        <v>14</v>
      </c>
      <c r="L139" s="62">
        <f t="shared" si="39"/>
        <v>7</v>
      </c>
      <c r="M139" s="62">
        <f t="shared" si="39"/>
        <v>3.5</v>
      </c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158" t="s">
        <v>104</v>
      </c>
      <c r="B140" s="62">
        <f t="shared" ref="B140:M140" si="40">B129*7</f>
        <v>224</v>
      </c>
      <c r="C140" s="62">
        <f t="shared" si="40"/>
        <v>56</v>
      </c>
      <c r="D140" s="62">
        <f t="shared" si="40"/>
        <v>28</v>
      </c>
      <c r="E140" s="62">
        <f t="shared" si="40"/>
        <v>14</v>
      </c>
      <c r="F140" s="62">
        <f t="shared" si="40"/>
        <v>7</v>
      </c>
      <c r="G140" s="62">
        <f t="shared" si="40"/>
        <v>3.5</v>
      </c>
      <c r="H140" s="62">
        <f t="shared" si="40"/>
        <v>224</v>
      </c>
      <c r="I140" s="62">
        <f t="shared" si="40"/>
        <v>56</v>
      </c>
      <c r="J140" s="62">
        <f t="shared" si="40"/>
        <v>28</v>
      </c>
      <c r="K140" s="62">
        <f t="shared" si="40"/>
        <v>14</v>
      </c>
      <c r="L140" s="62">
        <f t="shared" si="40"/>
        <v>7</v>
      </c>
      <c r="M140" s="62">
        <f t="shared" si="40"/>
        <v>3.5</v>
      </c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158" t="s">
        <v>115</v>
      </c>
      <c r="B141" s="62">
        <f t="shared" ref="B141:M141" si="41">B130*7</f>
        <v>224</v>
      </c>
      <c r="C141" s="62">
        <f t="shared" si="41"/>
        <v>56</v>
      </c>
      <c r="D141" s="62">
        <f t="shared" si="41"/>
        <v>28</v>
      </c>
      <c r="E141" s="62">
        <f t="shared" si="41"/>
        <v>14</v>
      </c>
      <c r="F141" s="62">
        <f t="shared" si="41"/>
        <v>7</v>
      </c>
      <c r="G141" s="62">
        <f t="shared" si="41"/>
        <v>3.5</v>
      </c>
      <c r="H141" s="62">
        <f t="shared" si="41"/>
        <v>224</v>
      </c>
      <c r="I141" s="62">
        <f t="shared" si="41"/>
        <v>56</v>
      </c>
      <c r="J141" s="62">
        <f t="shared" si="41"/>
        <v>28</v>
      </c>
      <c r="K141" s="62">
        <f t="shared" si="41"/>
        <v>14</v>
      </c>
      <c r="L141" s="62">
        <f t="shared" si="41"/>
        <v>7</v>
      </c>
      <c r="M141" s="62">
        <f t="shared" si="41"/>
        <v>3.5</v>
      </c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158" t="s">
        <v>125</v>
      </c>
      <c r="B142" s="62">
        <f t="shared" ref="B142:M142" si="42">B131*7</f>
        <v>224</v>
      </c>
      <c r="C142" s="62">
        <f t="shared" si="42"/>
        <v>56</v>
      </c>
      <c r="D142" s="62">
        <f t="shared" si="42"/>
        <v>28</v>
      </c>
      <c r="E142" s="62">
        <f t="shared" si="42"/>
        <v>14</v>
      </c>
      <c r="F142" s="62">
        <f t="shared" si="42"/>
        <v>7</v>
      </c>
      <c r="G142" s="62">
        <f t="shared" si="42"/>
        <v>3.5</v>
      </c>
      <c r="H142" s="62">
        <f t="shared" si="42"/>
        <v>224</v>
      </c>
      <c r="I142" s="62">
        <f t="shared" si="42"/>
        <v>56</v>
      </c>
      <c r="J142" s="62">
        <f t="shared" si="42"/>
        <v>28</v>
      </c>
      <c r="K142" s="62">
        <f t="shared" si="42"/>
        <v>14</v>
      </c>
      <c r="L142" s="62">
        <f t="shared" si="42"/>
        <v>7</v>
      </c>
      <c r="M142" s="62">
        <f t="shared" si="42"/>
        <v>3.5</v>
      </c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158" t="s">
        <v>134</v>
      </c>
      <c r="B143" s="62">
        <f t="shared" ref="B143:M143" si="43">B132*7</f>
        <v>224</v>
      </c>
      <c r="C143" s="62">
        <f t="shared" si="43"/>
        <v>56</v>
      </c>
      <c r="D143" s="62">
        <f t="shared" si="43"/>
        <v>28</v>
      </c>
      <c r="E143" s="62">
        <f t="shared" si="43"/>
        <v>14</v>
      </c>
      <c r="F143" s="62">
        <f t="shared" si="43"/>
        <v>7</v>
      </c>
      <c r="G143" s="62">
        <f t="shared" si="43"/>
        <v>3.5</v>
      </c>
      <c r="H143" s="62">
        <f t="shared" si="43"/>
        <v>224</v>
      </c>
      <c r="I143" s="62">
        <f t="shared" si="43"/>
        <v>56</v>
      </c>
      <c r="J143" s="62">
        <f t="shared" si="43"/>
        <v>28</v>
      </c>
      <c r="K143" s="62">
        <f t="shared" si="43"/>
        <v>14</v>
      </c>
      <c r="L143" s="62">
        <f t="shared" si="43"/>
        <v>7</v>
      </c>
      <c r="M143" s="62">
        <f t="shared" si="43"/>
        <v>3.5</v>
      </c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158" t="s">
        <v>144</v>
      </c>
      <c r="B144" s="148" t="s">
        <v>8</v>
      </c>
      <c r="C144" s="62">
        <f t="shared" ref="C144:G144" si="44">C133*7</f>
        <v>56</v>
      </c>
      <c r="D144" s="62">
        <f t="shared" si="44"/>
        <v>28</v>
      </c>
      <c r="E144" s="62">
        <f t="shared" si="44"/>
        <v>14</v>
      </c>
      <c r="F144" s="62">
        <f t="shared" si="44"/>
        <v>7</v>
      </c>
      <c r="G144" s="62">
        <f t="shared" si="44"/>
        <v>3.5</v>
      </c>
      <c r="H144" s="148" t="s">
        <v>8</v>
      </c>
      <c r="I144" s="62">
        <f t="shared" ref="I144:M144" si="45">I133*7</f>
        <v>56</v>
      </c>
      <c r="J144" s="62">
        <f t="shared" si="45"/>
        <v>28</v>
      </c>
      <c r="K144" s="62">
        <f t="shared" si="45"/>
        <v>14</v>
      </c>
      <c r="L144" s="62">
        <f t="shared" si="45"/>
        <v>7</v>
      </c>
      <c r="M144" s="62">
        <f t="shared" si="45"/>
        <v>3.5</v>
      </c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158" t="s">
        <v>156</v>
      </c>
      <c r="B145" s="148" t="s">
        <v>8</v>
      </c>
      <c r="C145" s="148" t="s">
        <v>8</v>
      </c>
      <c r="D145" s="148" t="s">
        <v>8</v>
      </c>
      <c r="E145" s="148" t="s">
        <v>8</v>
      </c>
      <c r="F145" s="148" t="s">
        <v>8</v>
      </c>
      <c r="G145" s="148" t="s">
        <v>8</v>
      </c>
      <c r="H145" s="148" t="s">
        <v>8</v>
      </c>
      <c r="I145" s="148" t="s">
        <v>8</v>
      </c>
      <c r="J145" s="148" t="s">
        <v>8</v>
      </c>
      <c r="K145" s="148" t="s">
        <v>8</v>
      </c>
      <c r="L145" s="148" t="s">
        <v>8</v>
      </c>
      <c r="M145" s="148" t="s">
        <v>8</v>
      </c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4">
    <mergeCell ref="C49:D49"/>
    <mergeCell ref="K57:P57"/>
    <mergeCell ref="I58:I62"/>
    <mergeCell ref="B70:F7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83"/>
      <c r="B1" s="113"/>
      <c r="C1" s="31"/>
      <c r="D1" s="114"/>
      <c r="E1" s="114"/>
      <c r="F1" s="115"/>
      <c r="G1" s="116"/>
      <c r="H1" s="117"/>
      <c r="I1" s="118"/>
      <c r="J1" s="119"/>
      <c r="K1" s="119"/>
      <c r="L1" s="115"/>
      <c r="M1" s="115"/>
      <c r="N1" s="3"/>
    </row>
    <row r="2">
      <c r="A2" s="120">
        <v>9.0</v>
      </c>
      <c r="B2" s="121">
        <v>10.0</v>
      </c>
      <c r="C2" s="31"/>
      <c r="D2" s="42" t="s">
        <v>227</v>
      </c>
      <c r="E2" s="23" t="s">
        <v>228</v>
      </c>
      <c r="F2" s="115"/>
      <c r="G2" s="116"/>
      <c r="H2" s="42" t="s">
        <v>227</v>
      </c>
      <c r="I2" s="43" t="s">
        <v>229</v>
      </c>
      <c r="J2" s="119"/>
      <c r="K2" s="119"/>
      <c r="L2" s="115"/>
      <c r="M2" s="115"/>
      <c r="N2" s="3"/>
    </row>
    <row r="3">
      <c r="A3" s="120">
        <v>11.0</v>
      </c>
      <c r="B3" s="121">
        <v>12.0</v>
      </c>
      <c r="C3" s="31"/>
      <c r="D3" s="22" t="s">
        <v>38</v>
      </c>
      <c r="E3" s="44" t="s">
        <v>16</v>
      </c>
      <c r="F3" s="115"/>
      <c r="G3" s="116"/>
      <c r="H3" s="22" t="s">
        <v>38</v>
      </c>
      <c r="I3" s="44" t="s">
        <v>16</v>
      </c>
      <c r="K3" s="119"/>
      <c r="L3" s="115"/>
      <c r="M3" s="115"/>
      <c r="N3" s="3"/>
    </row>
    <row r="4">
      <c r="A4" s="5" t="s">
        <v>11</v>
      </c>
      <c r="B4" s="115"/>
      <c r="C4" s="115"/>
      <c r="E4" s="115"/>
      <c r="F4" s="115"/>
      <c r="G4" s="116"/>
      <c r="H4" s="117"/>
      <c r="I4" s="118"/>
      <c r="J4" s="119"/>
      <c r="K4" s="117"/>
      <c r="L4" s="115"/>
      <c r="M4" s="115"/>
      <c r="N4" s="3"/>
    </row>
    <row r="5">
      <c r="A5" s="5"/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3"/>
    </row>
    <row r="6">
      <c r="A6" s="184" t="str">
        <f>D2</f>
        <v>1976 (plate already made from V17)</v>
      </c>
      <c r="B6" s="123">
        <v>1.0</v>
      </c>
      <c r="C6" s="123">
        <v>2.0</v>
      </c>
      <c r="D6" s="123">
        <v>3.0</v>
      </c>
      <c r="E6" s="123">
        <v>4.0</v>
      </c>
      <c r="F6" s="123">
        <v>5.0</v>
      </c>
      <c r="G6" s="123">
        <v>6.0</v>
      </c>
      <c r="H6" s="123">
        <v>7.0</v>
      </c>
      <c r="I6" s="123">
        <v>8.0</v>
      </c>
      <c r="J6" s="123">
        <v>9.0</v>
      </c>
      <c r="K6" s="123">
        <v>10.0</v>
      </c>
      <c r="L6" s="123">
        <v>11.0</v>
      </c>
      <c r="M6" s="123">
        <v>12.0</v>
      </c>
      <c r="N6" s="62"/>
    </row>
    <row r="7">
      <c r="A7" s="123" t="s">
        <v>78</v>
      </c>
      <c r="B7" s="139" t="s">
        <v>230</v>
      </c>
      <c r="C7" s="140" t="s">
        <v>231</v>
      </c>
      <c r="D7" s="140" t="s">
        <v>232</v>
      </c>
      <c r="E7" s="140" t="s">
        <v>233</v>
      </c>
      <c r="F7" s="140" t="s">
        <v>234</v>
      </c>
      <c r="G7" s="140" t="s">
        <v>235</v>
      </c>
      <c r="H7" s="140" t="s">
        <v>236</v>
      </c>
      <c r="I7" s="140" t="s">
        <v>237</v>
      </c>
      <c r="J7" s="140" t="s">
        <v>238</v>
      </c>
      <c r="K7" s="140" t="s">
        <v>239</v>
      </c>
      <c r="L7" s="140" t="s">
        <v>240</v>
      </c>
      <c r="M7" s="142" t="s">
        <v>241</v>
      </c>
      <c r="N7" s="123" t="s">
        <v>78</v>
      </c>
    </row>
    <row r="8">
      <c r="A8" s="123" t="s">
        <v>91</v>
      </c>
      <c r="B8" s="140" t="s">
        <v>242</v>
      </c>
      <c r="C8" s="140" t="s">
        <v>243</v>
      </c>
      <c r="D8" s="140" t="s">
        <v>244</v>
      </c>
      <c r="E8" s="140" t="s">
        <v>245</v>
      </c>
      <c r="F8" s="140" t="s">
        <v>246</v>
      </c>
      <c r="G8" s="140" t="s">
        <v>247</v>
      </c>
      <c r="H8" s="140" t="s">
        <v>248</v>
      </c>
      <c r="I8" s="140" t="s">
        <v>249</v>
      </c>
      <c r="J8" s="140" t="s">
        <v>250</v>
      </c>
      <c r="K8" s="140" t="s">
        <v>251</v>
      </c>
      <c r="L8" s="140" t="s">
        <v>252</v>
      </c>
      <c r="M8" s="142" t="s">
        <v>253</v>
      </c>
      <c r="N8" s="123" t="s">
        <v>91</v>
      </c>
    </row>
    <row r="9">
      <c r="A9" s="123" t="s">
        <v>104</v>
      </c>
      <c r="B9" s="140" t="s">
        <v>254</v>
      </c>
      <c r="C9" s="140" t="s">
        <v>255</v>
      </c>
      <c r="D9" s="140" t="s">
        <v>256</v>
      </c>
      <c r="E9" s="142" t="s">
        <v>257</v>
      </c>
      <c r="F9" s="140" t="s">
        <v>258</v>
      </c>
      <c r="G9" s="140" t="s">
        <v>259</v>
      </c>
      <c r="H9" s="140" t="s">
        <v>260</v>
      </c>
      <c r="I9" s="140" t="s">
        <v>261</v>
      </c>
      <c r="J9" s="140" t="s">
        <v>262</v>
      </c>
      <c r="K9" s="140" t="s">
        <v>263</v>
      </c>
      <c r="L9" s="185" t="s">
        <v>170</v>
      </c>
      <c r="M9" s="142" t="s">
        <v>264</v>
      </c>
      <c r="N9" s="123" t="s">
        <v>104</v>
      </c>
    </row>
    <row r="10">
      <c r="A10" s="123" t="s">
        <v>115</v>
      </c>
      <c r="B10" s="140" t="s">
        <v>265</v>
      </c>
      <c r="C10" s="140" t="s">
        <v>266</v>
      </c>
      <c r="D10" s="140" t="s">
        <v>267</v>
      </c>
      <c r="E10" s="140" t="s">
        <v>268</v>
      </c>
      <c r="F10" s="140" t="s">
        <v>269</v>
      </c>
      <c r="G10" s="140" t="s">
        <v>270</v>
      </c>
      <c r="H10" s="140" t="s">
        <v>271</v>
      </c>
      <c r="I10" s="140" t="s">
        <v>272</v>
      </c>
      <c r="J10" s="140" t="s">
        <v>273</v>
      </c>
      <c r="K10" s="140" t="s">
        <v>274</v>
      </c>
      <c r="L10" s="142" t="s">
        <v>275</v>
      </c>
      <c r="M10" s="142" t="s">
        <v>276</v>
      </c>
      <c r="N10" s="123" t="s">
        <v>115</v>
      </c>
    </row>
    <row r="11">
      <c r="A11" s="123" t="s">
        <v>125</v>
      </c>
      <c r="B11" s="140" t="s">
        <v>277</v>
      </c>
      <c r="C11" s="140" t="s">
        <v>278</v>
      </c>
      <c r="D11" s="140" t="s">
        <v>279</v>
      </c>
      <c r="E11" s="140" t="s">
        <v>280</v>
      </c>
      <c r="F11" s="140" t="s">
        <v>281</v>
      </c>
      <c r="G11" s="140" t="s">
        <v>282</v>
      </c>
      <c r="H11" s="140" t="s">
        <v>283</v>
      </c>
      <c r="I11" s="140" t="s">
        <v>284</v>
      </c>
      <c r="J11" s="140" t="s">
        <v>285</v>
      </c>
      <c r="K11" s="140" t="s">
        <v>286</v>
      </c>
      <c r="L11" s="142" t="s">
        <v>287</v>
      </c>
      <c r="M11" s="142" t="s">
        <v>288</v>
      </c>
      <c r="N11" s="123" t="s">
        <v>125</v>
      </c>
    </row>
    <row r="12">
      <c r="A12" s="123" t="s">
        <v>134</v>
      </c>
      <c r="B12" s="140" t="s">
        <v>289</v>
      </c>
      <c r="C12" s="140" t="s">
        <v>290</v>
      </c>
      <c r="D12" s="140" t="s">
        <v>291</v>
      </c>
      <c r="E12" s="140" t="s">
        <v>292</v>
      </c>
      <c r="F12" s="140" t="s">
        <v>293</v>
      </c>
      <c r="G12" s="140" t="s">
        <v>294</v>
      </c>
      <c r="H12" s="140" t="s">
        <v>295</v>
      </c>
      <c r="I12" s="140" t="s">
        <v>296</v>
      </c>
      <c r="J12" s="185" t="s">
        <v>171</v>
      </c>
      <c r="K12" s="140" t="s">
        <v>297</v>
      </c>
      <c r="L12" s="142" t="s">
        <v>298</v>
      </c>
      <c r="M12" s="142" t="s">
        <v>299</v>
      </c>
      <c r="N12" s="123" t="s">
        <v>134</v>
      </c>
    </row>
    <row r="13">
      <c r="A13" s="123" t="s">
        <v>144</v>
      </c>
      <c r="B13" s="140" t="s">
        <v>300</v>
      </c>
      <c r="C13" s="140" t="s">
        <v>301</v>
      </c>
      <c r="D13" s="140" t="s">
        <v>302</v>
      </c>
      <c r="E13" s="140" t="s">
        <v>303</v>
      </c>
      <c r="F13" s="140" t="s">
        <v>304</v>
      </c>
      <c r="G13" s="140" t="s">
        <v>305</v>
      </c>
      <c r="H13" s="140" t="s">
        <v>306</v>
      </c>
      <c r="I13" s="140" t="s">
        <v>307</v>
      </c>
      <c r="J13" s="185" t="s">
        <v>171</v>
      </c>
      <c r="K13" s="140" t="s">
        <v>308</v>
      </c>
      <c r="L13" s="142" t="s">
        <v>309</v>
      </c>
      <c r="M13" s="185" t="s">
        <v>170</v>
      </c>
      <c r="N13" s="123" t="s">
        <v>144</v>
      </c>
    </row>
    <row r="14">
      <c r="A14" s="123" t="s">
        <v>156</v>
      </c>
      <c r="B14" s="140" t="s">
        <v>310</v>
      </c>
      <c r="C14" s="142" t="s">
        <v>311</v>
      </c>
      <c r="D14" s="140" t="s">
        <v>312</v>
      </c>
      <c r="E14" s="140" t="s">
        <v>313</v>
      </c>
      <c r="F14" s="140" t="s">
        <v>314</v>
      </c>
      <c r="G14" s="140" t="s">
        <v>315</v>
      </c>
      <c r="H14" s="140" t="s">
        <v>316</v>
      </c>
      <c r="I14" s="185" t="s">
        <v>170</v>
      </c>
      <c r="J14" s="140" t="s">
        <v>317</v>
      </c>
      <c r="K14" s="140" t="s">
        <v>318</v>
      </c>
      <c r="L14" s="142" t="s">
        <v>319</v>
      </c>
      <c r="M14" s="186" t="s">
        <v>171</v>
      </c>
      <c r="N14" s="123" t="s">
        <v>156</v>
      </c>
    </row>
    <row r="15">
      <c r="A15" s="62"/>
      <c r="B15" s="123">
        <v>1.0</v>
      </c>
      <c r="C15" s="123">
        <v>2.0</v>
      </c>
      <c r="D15" s="123">
        <v>3.0</v>
      </c>
      <c r="E15" s="123">
        <v>4.0</v>
      </c>
      <c r="F15" s="123">
        <v>5.0</v>
      </c>
      <c r="G15" s="123">
        <v>6.0</v>
      </c>
      <c r="H15" s="123">
        <v>7.0</v>
      </c>
      <c r="I15" s="123">
        <v>8.0</v>
      </c>
      <c r="J15" s="123">
        <v>9.0</v>
      </c>
      <c r="K15" s="123">
        <v>10.0</v>
      </c>
      <c r="L15" s="123">
        <v>11.0</v>
      </c>
      <c r="M15" s="123">
        <v>12.0</v>
      </c>
      <c r="N15" s="3"/>
    </row>
    <row r="17">
      <c r="A17" s="187" t="str">
        <f>E2</f>
        <v>1:1 Contrived EUAv1</v>
      </c>
      <c r="B17" s="129">
        <v>1.0</v>
      </c>
      <c r="C17" s="129">
        <v>2.0</v>
      </c>
      <c r="D17" s="129">
        <v>3.0</v>
      </c>
      <c r="E17" s="129">
        <v>4.0</v>
      </c>
      <c r="F17" s="129">
        <v>5.0</v>
      </c>
      <c r="G17" s="129">
        <v>6.0</v>
      </c>
      <c r="H17" s="129">
        <v>7.0</v>
      </c>
      <c r="I17" s="129">
        <v>8.0</v>
      </c>
      <c r="J17" s="129">
        <v>9.0</v>
      </c>
      <c r="K17" s="129">
        <v>10.0</v>
      </c>
      <c r="L17" s="129">
        <v>11.0</v>
      </c>
      <c r="M17" s="129">
        <v>12.0</v>
      </c>
      <c r="N17" s="62"/>
    </row>
    <row r="18">
      <c r="A18" s="129" t="s">
        <v>78</v>
      </c>
      <c r="B18" s="188">
        <v>8000000.0</v>
      </c>
      <c r="C18" s="188">
        <v>2000000.0</v>
      </c>
      <c r="D18" s="188">
        <v>1000000.0</v>
      </c>
      <c r="E18" s="188">
        <v>500000.0</v>
      </c>
      <c r="F18" s="188">
        <v>250000.0</v>
      </c>
      <c r="G18" s="188">
        <v>125000.0</v>
      </c>
      <c r="H18" s="188">
        <v>62500.0</v>
      </c>
      <c r="I18" s="189">
        <v>2000000.0</v>
      </c>
      <c r="J18" s="189">
        <v>1000000.0</v>
      </c>
      <c r="K18" s="189">
        <v>500000.0</v>
      </c>
      <c r="L18" s="189">
        <v>250000.0</v>
      </c>
      <c r="M18" s="189">
        <v>125000.0</v>
      </c>
      <c r="N18" s="129" t="s">
        <v>78</v>
      </c>
    </row>
    <row r="19">
      <c r="A19" s="129" t="s">
        <v>91</v>
      </c>
      <c r="B19" s="188">
        <f t="shared" ref="B19:F19" si="1">B30*1000</f>
        <v>8000000</v>
      </c>
      <c r="C19" s="188">
        <f t="shared" si="1"/>
        <v>2000000</v>
      </c>
      <c r="D19" s="188">
        <f t="shared" si="1"/>
        <v>1000000</v>
      </c>
      <c r="E19" s="188">
        <f t="shared" si="1"/>
        <v>500000</v>
      </c>
      <c r="F19" s="188">
        <f t="shared" si="1"/>
        <v>250000</v>
      </c>
      <c r="G19" s="188">
        <f t="shared" ref="G19:H19" si="2">F19/2</f>
        <v>125000</v>
      </c>
      <c r="H19" s="188">
        <f t="shared" si="2"/>
        <v>62500</v>
      </c>
      <c r="I19" s="189">
        <f t="shared" ref="I19:M19" si="3">I30*1000</f>
        <v>2000000</v>
      </c>
      <c r="J19" s="189">
        <f t="shared" si="3"/>
        <v>1000000</v>
      </c>
      <c r="K19" s="189">
        <f t="shared" si="3"/>
        <v>500000</v>
      </c>
      <c r="L19" s="189">
        <f t="shared" si="3"/>
        <v>250000</v>
      </c>
      <c r="M19" s="189">
        <f t="shared" si="3"/>
        <v>125000</v>
      </c>
      <c r="N19" s="129" t="s">
        <v>91</v>
      </c>
    </row>
    <row r="20">
      <c r="A20" s="129" t="s">
        <v>104</v>
      </c>
      <c r="B20" s="188">
        <f t="shared" ref="B20:F20" si="4">B31*1000</f>
        <v>8000000</v>
      </c>
      <c r="C20" s="188">
        <f t="shared" si="4"/>
        <v>2000000</v>
      </c>
      <c r="D20" s="188">
        <f t="shared" si="4"/>
        <v>1000000</v>
      </c>
      <c r="E20" s="188">
        <f t="shared" si="4"/>
        <v>500000</v>
      </c>
      <c r="F20" s="188">
        <f t="shared" si="4"/>
        <v>250000</v>
      </c>
      <c r="G20" s="188">
        <f t="shared" ref="G20:H20" si="5">F20/2</f>
        <v>125000</v>
      </c>
      <c r="H20" s="188">
        <f t="shared" si="5"/>
        <v>62500</v>
      </c>
      <c r="I20" s="189">
        <f t="shared" ref="I20:M20" si="6">I31*1000</f>
        <v>2000000</v>
      </c>
      <c r="J20" s="189">
        <f t="shared" si="6"/>
        <v>1000000</v>
      </c>
      <c r="K20" s="189">
        <f t="shared" si="6"/>
        <v>500000</v>
      </c>
      <c r="L20" s="189">
        <f t="shared" si="6"/>
        <v>250000</v>
      </c>
      <c r="M20" s="189">
        <f t="shared" si="6"/>
        <v>125000</v>
      </c>
      <c r="N20" s="129" t="s">
        <v>104</v>
      </c>
    </row>
    <row r="21">
      <c r="A21" s="129" t="s">
        <v>115</v>
      </c>
      <c r="B21" s="188">
        <f t="shared" ref="B21:F21" si="7">B32*1000</f>
        <v>8000000</v>
      </c>
      <c r="C21" s="188">
        <f t="shared" si="7"/>
        <v>2000000</v>
      </c>
      <c r="D21" s="188">
        <f t="shared" si="7"/>
        <v>1000000</v>
      </c>
      <c r="E21" s="188">
        <f t="shared" si="7"/>
        <v>500000</v>
      </c>
      <c r="F21" s="188">
        <f t="shared" si="7"/>
        <v>250000</v>
      </c>
      <c r="G21" s="188">
        <f t="shared" ref="G21:H21" si="8">F21/2</f>
        <v>125000</v>
      </c>
      <c r="H21" s="188">
        <f t="shared" si="8"/>
        <v>62500</v>
      </c>
      <c r="I21" s="189">
        <f t="shared" ref="I21:M21" si="9">I32*1000</f>
        <v>2000000</v>
      </c>
      <c r="J21" s="189">
        <f t="shared" si="9"/>
        <v>1000000</v>
      </c>
      <c r="K21" s="189">
        <f t="shared" si="9"/>
        <v>500000</v>
      </c>
      <c r="L21" s="189">
        <f t="shared" si="9"/>
        <v>250000</v>
      </c>
      <c r="M21" s="189">
        <f t="shared" si="9"/>
        <v>125000</v>
      </c>
      <c r="N21" s="129" t="s">
        <v>115</v>
      </c>
    </row>
    <row r="22">
      <c r="A22" s="129" t="s">
        <v>125</v>
      </c>
      <c r="B22" s="188">
        <f t="shared" ref="B22:F22" si="10">B33*1000</f>
        <v>8000000</v>
      </c>
      <c r="C22" s="188">
        <f t="shared" si="10"/>
        <v>2000000</v>
      </c>
      <c r="D22" s="188">
        <f t="shared" si="10"/>
        <v>1000000</v>
      </c>
      <c r="E22" s="188">
        <f t="shared" si="10"/>
        <v>500000</v>
      </c>
      <c r="F22" s="188">
        <f t="shared" si="10"/>
        <v>250000</v>
      </c>
      <c r="G22" s="188">
        <f t="shared" ref="G22:H22" si="11">F22/2</f>
        <v>125000</v>
      </c>
      <c r="H22" s="188">
        <f t="shared" si="11"/>
        <v>62500</v>
      </c>
      <c r="I22" s="189">
        <f t="shared" ref="I22:M22" si="12">I33*1000</f>
        <v>2000000</v>
      </c>
      <c r="J22" s="189">
        <f t="shared" si="12"/>
        <v>1000000</v>
      </c>
      <c r="K22" s="189">
        <f t="shared" si="12"/>
        <v>500000</v>
      </c>
      <c r="L22" s="189">
        <f t="shared" si="12"/>
        <v>250000</v>
      </c>
      <c r="M22" s="189">
        <f t="shared" si="12"/>
        <v>125000</v>
      </c>
      <c r="N22" s="129" t="s">
        <v>125</v>
      </c>
    </row>
    <row r="23">
      <c r="A23" s="129" t="s">
        <v>134</v>
      </c>
      <c r="B23" s="188">
        <f t="shared" ref="B23:F23" si="13">B34*1000</f>
        <v>8000000</v>
      </c>
      <c r="C23" s="188">
        <f t="shared" si="13"/>
        <v>2000000</v>
      </c>
      <c r="D23" s="188">
        <f t="shared" si="13"/>
        <v>1000000</v>
      </c>
      <c r="E23" s="188">
        <f t="shared" si="13"/>
        <v>500000</v>
      </c>
      <c r="F23" s="188">
        <f t="shared" si="13"/>
        <v>250000</v>
      </c>
      <c r="G23" s="188">
        <f t="shared" ref="G23:H23" si="14">F23/2</f>
        <v>125000</v>
      </c>
      <c r="H23" s="188">
        <f t="shared" si="14"/>
        <v>62500</v>
      </c>
      <c r="I23" s="189">
        <f t="shared" ref="I23:M23" si="15">I34*1000</f>
        <v>2000000</v>
      </c>
      <c r="J23" s="189">
        <f t="shared" si="15"/>
        <v>1000000</v>
      </c>
      <c r="K23" s="189">
        <f t="shared" si="15"/>
        <v>500000</v>
      </c>
      <c r="L23" s="189">
        <f t="shared" si="15"/>
        <v>250000</v>
      </c>
      <c r="M23" s="189">
        <f t="shared" si="15"/>
        <v>125000</v>
      </c>
      <c r="N23" s="129" t="s">
        <v>134</v>
      </c>
    </row>
    <row r="24">
      <c r="A24" s="129" t="s">
        <v>144</v>
      </c>
      <c r="B24" s="188">
        <f t="shared" ref="B24:F24" si="16">B35*1000</f>
        <v>8000000</v>
      </c>
      <c r="C24" s="188">
        <f t="shared" si="16"/>
        <v>2000000</v>
      </c>
      <c r="D24" s="188">
        <f t="shared" si="16"/>
        <v>1000000</v>
      </c>
      <c r="E24" s="188">
        <f t="shared" si="16"/>
        <v>500000</v>
      </c>
      <c r="F24" s="188">
        <f t="shared" si="16"/>
        <v>250000</v>
      </c>
      <c r="G24" s="188">
        <f t="shared" ref="G24:H24" si="17">F24/2</f>
        <v>125000</v>
      </c>
      <c r="H24" s="188">
        <f t="shared" si="17"/>
        <v>62500</v>
      </c>
      <c r="I24" s="189">
        <f t="shared" ref="I24:M24" si="18">I35*1000</f>
        <v>2000000</v>
      </c>
      <c r="J24" s="189">
        <f t="shared" si="18"/>
        <v>1000000</v>
      </c>
      <c r="K24" s="189">
        <f t="shared" si="18"/>
        <v>500000</v>
      </c>
      <c r="L24" s="189">
        <f t="shared" si="18"/>
        <v>250000</v>
      </c>
      <c r="M24" s="189">
        <f t="shared" si="18"/>
        <v>125000</v>
      </c>
      <c r="N24" s="129" t="s">
        <v>144</v>
      </c>
    </row>
    <row r="25">
      <c r="A25" s="129" t="s">
        <v>156</v>
      </c>
      <c r="B25" s="188">
        <v>8000000.0</v>
      </c>
      <c r="C25" s="188">
        <f t="shared" ref="C25:F25" si="19">C36*1000</f>
        <v>2000000</v>
      </c>
      <c r="D25" s="188">
        <f t="shared" si="19"/>
        <v>1000000</v>
      </c>
      <c r="E25" s="188">
        <f t="shared" si="19"/>
        <v>500000</v>
      </c>
      <c r="F25" s="188">
        <f t="shared" si="19"/>
        <v>250000</v>
      </c>
      <c r="G25" s="188">
        <f t="shared" ref="G25:H25" si="20">F25/2</f>
        <v>125000</v>
      </c>
      <c r="H25" s="188">
        <f t="shared" si="20"/>
        <v>62500</v>
      </c>
      <c r="I25" s="189">
        <f t="shared" ref="I25:L25" si="21">I36*1000</f>
        <v>2000000</v>
      </c>
      <c r="J25" s="189">
        <f t="shared" si="21"/>
        <v>1000000</v>
      </c>
      <c r="K25" s="189">
        <f t="shared" si="21"/>
        <v>500000</v>
      </c>
      <c r="L25" s="189">
        <f t="shared" si="21"/>
        <v>250000</v>
      </c>
      <c r="M25" s="190" t="s">
        <v>320</v>
      </c>
      <c r="N25" s="129" t="s">
        <v>156</v>
      </c>
    </row>
    <row r="26">
      <c r="A26" s="62"/>
      <c r="B26" s="129">
        <v>1.0</v>
      </c>
      <c r="C26" s="129">
        <v>2.0</v>
      </c>
      <c r="D26" s="129">
        <v>3.0</v>
      </c>
      <c r="E26" s="129">
        <v>4.0</v>
      </c>
      <c r="F26" s="129">
        <v>5.0</v>
      </c>
      <c r="G26" s="129">
        <v>6.0</v>
      </c>
      <c r="H26" s="129">
        <v>7.0</v>
      </c>
      <c r="I26" s="129">
        <v>8.0</v>
      </c>
      <c r="J26" s="129">
        <v>9.0</v>
      </c>
      <c r="K26" s="129">
        <v>10.0</v>
      </c>
      <c r="L26" s="129">
        <v>11.0</v>
      </c>
      <c r="M26" s="129">
        <v>12.0</v>
      </c>
      <c r="N26" s="3"/>
    </row>
    <row r="28">
      <c r="A28" s="191" t="s">
        <v>182</v>
      </c>
    </row>
    <row r="29">
      <c r="A29" s="29" t="str">
        <f>D3</f>
        <v>newContrived </v>
      </c>
      <c r="B29" s="129">
        <v>1.0</v>
      </c>
      <c r="C29" s="129">
        <v>2.0</v>
      </c>
      <c r="D29" s="129">
        <v>3.0</v>
      </c>
      <c r="E29" s="129">
        <v>4.0</v>
      </c>
      <c r="F29" s="129">
        <v>5.0</v>
      </c>
      <c r="G29" s="129">
        <v>6.0</v>
      </c>
      <c r="H29" s="129">
        <v>7.0</v>
      </c>
      <c r="I29" s="129">
        <v>8.0</v>
      </c>
      <c r="J29" s="129">
        <v>9.0</v>
      </c>
      <c r="K29" s="129">
        <v>10.0</v>
      </c>
      <c r="L29" s="129">
        <v>11.0</v>
      </c>
      <c r="M29" s="129">
        <v>12.0</v>
      </c>
      <c r="N29" s="62"/>
    </row>
    <row r="30">
      <c r="A30" s="129" t="s">
        <v>78</v>
      </c>
      <c r="B30" s="155">
        <v>8000.0</v>
      </c>
      <c r="C30" s="155">
        <v>2000.0</v>
      </c>
      <c r="D30" s="155">
        <f t="shared" ref="D30:G30" si="22">C30/2</f>
        <v>1000</v>
      </c>
      <c r="E30" s="155">
        <f t="shared" si="22"/>
        <v>500</v>
      </c>
      <c r="F30" s="155">
        <f t="shared" si="22"/>
        <v>250</v>
      </c>
      <c r="G30" s="155">
        <f t="shared" si="22"/>
        <v>125</v>
      </c>
      <c r="H30" s="155">
        <v>8000.0</v>
      </c>
      <c r="I30" s="155">
        <v>2000.0</v>
      </c>
      <c r="J30" s="155">
        <f t="shared" ref="J30:M30" si="23">I30/2</f>
        <v>1000</v>
      </c>
      <c r="K30" s="155">
        <f t="shared" si="23"/>
        <v>500</v>
      </c>
      <c r="L30" s="155">
        <f t="shared" si="23"/>
        <v>250</v>
      </c>
      <c r="M30" s="155">
        <f t="shared" si="23"/>
        <v>125</v>
      </c>
      <c r="N30" s="123" t="s">
        <v>78</v>
      </c>
    </row>
    <row r="31">
      <c r="A31" s="129" t="s">
        <v>91</v>
      </c>
      <c r="B31" s="155">
        <v>8000.0</v>
      </c>
      <c r="C31" s="155">
        <v>2000.0</v>
      </c>
      <c r="D31" s="155">
        <f t="shared" ref="D31:G31" si="24">C31/2</f>
        <v>1000</v>
      </c>
      <c r="E31" s="155">
        <f t="shared" si="24"/>
        <v>500</v>
      </c>
      <c r="F31" s="155">
        <f t="shared" si="24"/>
        <v>250</v>
      </c>
      <c r="G31" s="155">
        <f t="shared" si="24"/>
        <v>125</v>
      </c>
      <c r="H31" s="155">
        <v>8000.0</v>
      </c>
      <c r="I31" s="155">
        <v>2000.0</v>
      </c>
      <c r="J31" s="155">
        <f t="shared" ref="J31:M31" si="25">I31/2</f>
        <v>1000</v>
      </c>
      <c r="K31" s="155">
        <f t="shared" si="25"/>
        <v>500</v>
      </c>
      <c r="L31" s="155">
        <f t="shared" si="25"/>
        <v>250</v>
      </c>
      <c r="M31" s="155">
        <f t="shared" si="25"/>
        <v>125</v>
      </c>
      <c r="N31" s="123" t="s">
        <v>91</v>
      </c>
    </row>
    <row r="32">
      <c r="A32" s="129" t="s">
        <v>104</v>
      </c>
      <c r="B32" s="155">
        <v>8000.0</v>
      </c>
      <c r="C32" s="155">
        <v>2000.0</v>
      </c>
      <c r="D32" s="155">
        <f t="shared" ref="D32:G32" si="26">C32/2</f>
        <v>1000</v>
      </c>
      <c r="E32" s="155">
        <f t="shared" si="26"/>
        <v>500</v>
      </c>
      <c r="F32" s="155">
        <f t="shared" si="26"/>
        <v>250</v>
      </c>
      <c r="G32" s="155">
        <f t="shared" si="26"/>
        <v>125</v>
      </c>
      <c r="H32" s="155">
        <v>8000.0</v>
      </c>
      <c r="I32" s="155">
        <v>2000.0</v>
      </c>
      <c r="J32" s="155">
        <f t="shared" ref="J32:M32" si="27">I32/2</f>
        <v>1000</v>
      </c>
      <c r="K32" s="155">
        <f t="shared" si="27"/>
        <v>500</v>
      </c>
      <c r="L32" s="155">
        <f t="shared" si="27"/>
        <v>250</v>
      </c>
      <c r="M32" s="155">
        <f t="shared" si="27"/>
        <v>125</v>
      </c>
      <c r="N32" s="123" t="s">
        <v>104</v>
      </c>
    </row>
    <row r="33">
      <c r="A33" s="129" t="s">
        <v>115</v>
      </c>
      <c r="B33" s="155">
        <v>8000.0</v>
      </c>
      <c r="C33" s="155">
        <v>2000.0</v>
      </c>
      <c r="D33" s="155">
        <f t="shared" ref="D33:G33" si="28">C33/2</f>
        <v>1000</v>
      </c>
      <c r="E33" s="155">
        <f t="shared" si="28"/>
        <v>500</v>
      </c>
      <c r="F33" s="155">
        <f t="shared" si="28"/>
        <v>250</v>
      </c>
      <c r="G33" s="155">
        <f t="shared" si="28"/>
        <v>125</v>
      </c>
      <c r="H33" s="155">
        <v>8000.0</v>
      </c>
      <c r="I33" s="155">
        <v>2000.0</v>
      </c>
      <c r="J33" s="155">
        <f t="shared" ref="J33:M33" si="29">I33/2</f>
        <v>1000</v>
      </c>
      <c r="K33" s="155">
        <f t="shared" si="29"/>
        <v>500</v>
      </c>
      <c r="L33" s="155">
        <f t="shared" si="29"/>
        <v>250</v>
      </c>
      <c r="M33" s="155">
        <f t="shared" si="29"/>
        <v>125</v>
      </c>
      <c r="N33" s="123" t="s">
        <v>115</v>
      </c>
    </row>
    <row r="34">
      <c r="A34" s="129" t="s">
        <v>125</v>
      </c>
      <c r="B34" s="155">
        <v>8000.0</v>
      </c>
      <c r="C34" s="155">
        <v>2000.0</v>
      </c>
      <c r="D34" s="155">
        <f t="shared" ref="D34:G34" si="30">C34/2</f>
        <v>1000</v>
      </c>
      <c r="E34" s="155">
        <f t="shared" si="30"/>
        <v>500</v>
      </c>
      <c r="F34" s="155">
        <f t="shared" si="30"/>
        <v>250</v>
      </c>
      <c r="G34" s="155">
        <f t="shared" si="30"/>
        <v>125</v>
      </c>
      <c r="H34" s="155">
        <v>8000.0</v>
      </c>
      <c r="I34" s="155">
        <v>2000.0</v>
      </c>
      <c r="J34" s="155">
        <f t="shared" ref="J34:M34" si="31">I34/2</f>
        <v>1000</v>
      </c>
      <c r="K34" s="155">
        <f t="shared" si="31"/>
        <v>500</v>
      </c>
      <c r="L34" s="155">
        <f t="shared" si="31"/>
        <v>250</v>
      </c>
      <c r="M34" s="155">
        <f t="shared" si="31"/>
        <v>125</v>
      </c>
      <c r="N34" s="123" t="s">
        <v>125</v>
      </c>
    </row>
    <row r="35">
      <c r="A35" s="129" t="s">
        <v>134</v>
      </c>
      <c r="B35" s="155">
        <v>8000.0</v>
      </c>
      <c r="C35" s="155">
        <v>2000.0</v>
      </c>
      <c r="D35" s="155">
        <f t="shared" ref="D35:G35" si="32">C35/2</f>
        <v>1000</v>
      </c>
      <c r="E35" s="155">
        <f t="shared" si="32"/>
        <v>500</v>
      </c>
      <c r="F35" s="155">
        <f t="shared" si="32"/>
        <v>250</v>
      </c>
      <c r="G35" s="155">
        <f t="shared" si="32"/>
        <v>125</v>
      </c>
      <c r="H35" s="155">
        <v>8000.0</v>
      </c>
      <c r="I35" s="155">
        <v>2000.0</v>
      </c>
      <c r="J35" s="155">
        <f t="shared" ref="J35:M35" si="33">I35/2</f>
        <v>1000</v>
      </c>
      <c r="K35" s="155">
        <f t="shared" si="33"/>
        <v>500</v>
      </c>
      <c r="L35" s="155">
        <f t="shared" si="33"/>
        <v>250</v>
      </c>
      <c r="M35" s="155">
        <f t="shared" si="33"/>
        <v>125</v>
      </c>
      <c r="N35" s="123" t="s">
        <v>134</v>
      </c>
    </row>
    <row r="36">
      <c r="A36" s="129" t="s">
        <v>144</v>
      </c>
      <c r="B36" s="148" t="s">
        <v>8</v>
      </c>
      <c r="C36" s="155">
        <v>2000.0</v>
      </c>
      <c r="D36" s="155">
        <f t="shared" ref="D36:G36" si="34">C36/2</f>
        <v>1000</v>
      </c>
      <c r="E36" s="155">
        <f t="shared" si="34"/>
        <v>500</v>
      </c>
      <c r="F36" s="155">
        <f t="shared" si="34"/>
        <v>250</v>
      </c>
      <c r="G36" s="155">
        <f t="shared" si="34"/>
        <v>125</v>
      </c>
      <c r="H36" s="148" t="s">
        <v>8</v>
      </c>
      <c r="I36" s="155">
        <v>2000.0</v>
      </c>
      <c r="J36" s="155">
        <f t="shared" ref="J36:M36" si="35">I36/2</f>
        <v>1000</v>
      </c>
      <c r="K36" s="155">
        <f t="shared" si="35"/>
        <v>500</v>
      </c>
      <c r="L36" s="155">
        <f t="shared" si="35"/>
        <v>250</v>
      </c>
      <c r="M36" s="155">
        <f t="shared" si="35"/>
        <v>125</v>
      </c>
      <c r="N36" s="123" t="s">
        <v>144</v>
      </c>
    </row>
    <row r="37">
      <c r="A37" s="129" t="s">
        <v>156</v>
      </c>
      <c r="B37" s="148" t="s">
        <v>8</v>
      </c>
      <c r="C37" s="148" t="s">
        <v>8</v>
      </c>
      <c r="D37" s="148" t="s">
        <v>8</v>
      </c>
      <c r="E37" s="148" t="s">
        <v>8</v>
      </c>
      <c r="F37" s="148" t="s">
        <v>8</v>
      </c>
      <c r="G37" s="148" t="s">
        <v>8</v>
      </c>
      <c r="H37" s="148" t="s">
        <v>8</v>
      </c>
      <c r="I37" s="148" t="s">
        <v>8</v>
      </c>
      <c r="J37" s="148" t="s">
        <v>8</v>
      </c>
      <c r="K37" s="148" t="s">
        <v>8</v>
      </c>
      <c r="L37" s="148" t="s">
        <v>8</v>
      </c>
      <c r="M37" s="148" t="s">
        <v>8</v>
      </c>
      <c r="N37" s="123" t="s">
        <v>156</v>
      </c>
    </row>
    <row r="38">
      <c r="A38" s="62"/>
      <c r="B38" s="123">
        <v>1.0</v>
      </c>
      <c r="C38" s="123">
        <v>2.0</v>
      </c>
      <c r="D38" s="123">
        <v>3.0</v>
      </c>
      <c r="E38" s="123">
        <v>4.0</v>
      </c>
      <c r="F38" s="123">
        <v>5.0</v>
      </c>
      <c r="G38" s="123">
        <v>6.0</v>
      </c>
      <c r="H38" s="123">
        <v>7.0</v>
      </c>
      <c r="I38" s="123">
        <v>8.0</v>
      </c>
      <c r="J38" s="123">
        <v>9.0</v>
      </c>
      <c r="K38" s="123">
        <v>10.0</v>
      </c>
      <c r="L38" s="123">
        <v>11.0</v>
      </c>
      <c r="M38" s="123">
        <v>12.0</v>
      </c>
      <c r="N38" s="3"/>
    </row>
    <row r="39">
      <c r="A39" s="3"/>
      <c r="B39" s="62"/>
      <c r="C39" s="62"/>
      <c r="D39" s="62"/>
      <c r="E39" s="3"/>
      <c r="F39" s="3"/>
      <c r="G39" s="3"/>
      <c r="H39" s="3"/>
      <c r="I39" s="3"/>
      <c r="J39" s="3"/>
      <c r="K39" s="3"/>
      <c r="L39" s="3"/>
      <c r="M39" s="3"/>
      <c r="N39" s="3"/>
    </row>
    <row r="41">
      <c r="A41" s="122" t="str">
        <f>E3</f>
        <v>1804</v>
      </c>
      <c r="B41" s="123">
        <v>1.0</v>
      </c>
      <c r="C41" s="123">
        <v>2.0</v>
      </c>
      <c r="D41" s="123">
        <v>3.0</v>
      </c>
      <c r="E41" s="123">
        <v>4.0</v>
      </c>
      <c r="F41" s="123">
        <v>5.0</v>
      </c>
      <c r="G41" s="123">
        <v>6.0</v>
      </c>
      <c r="H41" s="123">
        <v>7.0</v>
      </c>
      <c r="I41" s="123">
        <v>8.0</v>
      </c>
      <c r="J41" s="123">
        <v>9.0</v>
      </c>
      <c r="K41" s="123">
        <v>10.0</v>
      </c>
      <c r="L41" s="123">
        <v>11.0</v>
      </c>
      <c r="M41" s="123">
        <v>12.0</v>
      </c>
      <c r="N41" s="62"/>
    </row>
    <row r="42">
      <c r="A42" s="123" t="s">
        <v>78</v>
      </c>
      <c r="B42" s="192" t="s">
        <v>230</v>
      </c>
      <c r="C42" s="193" t="s">
        <v>321</v>
      </c>
      <c r="D42" s="193" t="s">
        <v>322</v>
      </c>
      <c r="E42" s="193" t="s">
        <v>323</v>
      </c>
      <c r="F42" s="193" t="s">
        <v>324</v>
      </c>
      <c r="G42" s="193" t="s">
        <v>325</v>
      </c>
      <c r="H42" s="193" t="s">
        <v>326</v>
      </c>
      <c r="I42" s="193" t="s">
        <v>327</v>
      </c>
      <c r="J42" s="193" t="s">
        <v>328</v>
      </c>
      <c r="K42" s="193" t="s">
        <v>329</v>
      </c>
      <c r="L42" s="193" t="s">
        <v>330</v>
      </c>
      <c r="M42" s="193" t="s">
        <v>331</v>
      </c>
      <c r="N42" s="123" t="s">
        <v>78</v>
      </c>
    </row>
    <row r="43">
      <c r="A43" s="123" t="s">
        <v>91</v>
      </c>
      <c r="B43" s="193" t="s">
        <v>332</v>
      </c>
      <c r="C43" s="193" t="s">
        <v>333</v>
      </c>
      <c r="D43" s="193" t="s">
        <v>334</v>
      </c>
      <c r="E43" s="193" t="s">
        <v>335</v>
      </c>
      <c r="F43" s="193" t="s">
        <v>336</v>
      </c>
      <c r="G43" s="193" t="s">
        <v>337</v>
      </c>
      <c r="H43" s="193" t="s">
        <v>338</v>
      </c>
      <c r="I43" s="193" t="s">
        <v>339</v>
      </c>
      <c r="J43" s="193" t="s">
        <v>340</v>
      </c>
      <c r="K43" s="193" t="s">
        <v>341</v>
      </c>
      <c r="L43" s="193" t="s">
        <v>342</v>
      </c>
      <c r="M43" s="193" t="s">
        <v>343</v>
      </c>
      <c r="N43" s="123" t="s">
        <v>91</v>
      </c>
    </row>
    <row r="44">
      <c r="A44" s="123" t="s">
        <v>104</v>
      </c>
      <c r="B44" s="193" t="s">
        <v>344</v>
      </c>
      <c r="C44" s="193" t="s">
        <v>345</v>
      </c>
      <c r="D44" s="193" t="s">
        <v>346</v>
      </c>
      <c r="E44" s="193" t="s">
        <v>347</v>
      </c>
      <c r="F44" s="193" t="s">
        <v>348</v>
      </c>
      <c r="G44" s="193" t="s">
        <v>349</v>
      </c>
      <c r="H44" s="193" t="s">
        <v>350</v>
      </c>
      <c r="I44" s="193" t="s">
        <v>351</v>
      </c>
      <c r="J44" s="193" t="s">
        <v>352</v>
      </c>
      <c r="K44" s="193" t="s">
        <v>353</v>
      </c>
      <c r="L44" s="193" t="s">
        <v>354</v>
      </c>
      <c r="M44" s="193" t="s">
        <v>355</v>
      </c>
      <c r="N44" s="123" t="s">
        <v>104</v>
      </c>
    </row>
    <row r="45">
      <c r="A45" s="123" t="s">
        <v>115</v>
      </c>
      <c r="B45" s="193" t="s">
        <v>356</v>
      </c>
      <c r="C45" s="193" t="s">
        <v>357</v>
      </c>
      <c r="D45" s="193" t="s">
        <v>358</v>
      </c>
      <c r="E45" s="193" t="s">
        <v>359</v>
      </c>
      <c r="F45" s="193" t="s">
        <v>360</v>
      </c>
      <c r="G45" s="193" t="s">
        <v>361</v>
      </c>
      <c r="H45" s="193" t="s">
        <v>362</v>
      </c>
      <c r="I45" s="193" t="s">
        <v>363</v>
      </c>
      <c r="J45" s="193" t="s">
        <v>364</v>
      </c>
      <c r="K45" s="193" t="s">
        <v>365</v>
      </c>
      <c r="L45" s="193" t="s">
        <v>366</v>
      </c>
      <c r="M45" s="193" t="s">
        <v>367</v>
      </c>
      <c r="N45" s="123" t="s">
        <v>115</v>
      </c>
    </row>
    <row r="46">
      <c r="A46" s="123" t="s">
        <v>125</v>
      </c>
      <c r="B46" s="193" t="s">
        <v>368</v>
      </c>
      <c r="C46" s="193" t="s">
        <v>369</v>
      </c>
      <c r="D46" s="193" t="s">
        <v>370</v>
      </c>
      <c r="E46" s="193" t="s">
        <v>371</v>
      </c>
      <c r="F46" s="193" t="s">
        <v>372</v>
      </c>
      <c r="G46" s="193" t="s">
        <v>373</v>
      </c>
      <c r="H46" s="193" t="s">
        <v>374</v>
      </c>
      <c r="I46" s="193" t="s">
        <v>375</v>
      </c>
      <c r="J46" s="193" t="s">
        <v>376</v>
      </c>
      <c r="K46" s="193" t="s">
        <v>377</v>
      </c>
      <c r="L46" s="193" t="s">
        <v>378</v>
      </c>
      <c r="M46" s="193" t="s">
        <v>379</v>
      </c>
      <c r="N46" s="123" t="s">
        <v>125</v>
      </c>
    </row>
    <row r="47">
      <c r="A47" s="123" t="s">
        <v>134</v>
      </c>
      <c r="B47" s="193" t="s">
        <v>380</v>
      </c>
      <c r="C47" s="193" t="s">
        <v>381</v>
      </c>
      <c r="D47" s="193" t="s">
        <v>382</v>
      </c>
      <c r="E47" s="193" t="s">
        <v>383</v>
      </c>
      <c r="F47" s="193" t="s">
        <v>384</v>
      </c>
      <c r="G47" s="193" t="s">
        <v>385</v>
      </c>
      <c r="H47" s="193" t="s">
        <v>386</v>
      </c>
      <c r="I47" s="193" t="s">
        <v>387</v>
      </c>
      <c r="J47" s="193" t="s">
        <v>388</v>
      </c>
      <c r="K47" s="193" t="s">
        <v>389</v>
      </c>
      <c r="L47" s="193" t="s">
        <v>390</v>
      </c>
      <c r="M47" s="193" t="s">
        <v>391</v>
      </c>
      <c r="N47" s="123" t="s">
        <v>134</v>
      </c>
    </row>
    <row r="48">
      <c r="A48" s="123" t="s">
        <v>144</v>
      </c>
      <c r="B48" s="193" t="s">
        <v>392</v>
      </c>
      <c r="C48" s="193" t="s">
        <v>393</v>
      </c>
      <c r="D48" s="193" t="s">
        <v>394</v>
      </c>
      <c r="E48" s="193" t="s">
        <v>395</v>
      </c>
      <c r="F48" s="193" t="s">
        <v>396</v>
      </c>
      <c r="G48" s="193" t="s">
        <v>397</v>
      </c>
      <c r="H48" s="193" t="s">
        <v>398</v>
      </c>
      <c r="I48" s="193" t="s">
        <v>399</v>
      </c>
      <c r="J48" s="193" t="s">
        <v>400</v>
      </c>
      <c r="K48" s="193" t="s">
        <v>401</v>
      </c>
      <c r="L48" s="193" t="s">
        <v>402</v>
      </c>
      <c r="M48" s="193" t="s">
        <v>403</v>
      </c>
      <c r="N48" s="123" t="s">
        <v>144</v>
      </c>
    </row>
    <row r="49">
      <c r="A49" s="123" t="s">
        <v>156</v>
      </c>
      <c r="B49" s="193" t="s">
        <v>404</v>
      </c>
      <c r="C49" s="193" t="s">
        <v>405</v>
      </c>
      <c r="D49" s="193" t="s">
        <v>406</v>
      </c>
      <c r="E49" s="193" t="s">
        <v>407</v>
      </c>
      <c r="F49" s="193" t="s">
        <v>408</v>
      </c>
      <c r="G49" s="193" t="s">
        <v>409</v>
      </c>
      <c r="H49" s="193" t="s">
        <v>410</v>
      </c>
      <c r="I49" s="193" t="s">
        <v>411</v>
      </c>
      <c r="J49" s="193" t="s">
        <v>412</v>
      </c>
      <c r="K49" s="193" t="s">
        <v>413</v>
      </c>
      <c r="L49" s="193" t="s">
        <v>414</v>
      </c>
      <c r="M49" s="193" t="s">
        <v>415</v>
      </c>
      <c r="N49" s="123" t="s">
        <v>156</v>
      </c>
    </row>
    <row r="50">
      <c r="A50" s="62"/>
      <c r="B50" s="123">
        <v>1.0</v>
      </c>
      <c r="C50" s="123">
        <v>2.0</v>
      </c>
      <c r="D50" s="123">
        <v>3.0</v>
      </c>
      <c r="E50" s="123">
        <v>4.0</v>
      </c>
      <c r="F50" s="123">
        <v>5.0</v>
      </c>
      <c r="G50" s="123">
        <v>6.0</v>
      </c>
      <c r="H50" s="123">
        <v>7.0</v>
      </c>
      <c r="I50" s="123">
        <v>8.0</v>
      </c>
      <c r="J50" s="123">
        <v>9.0</v>
      </c>
      <c r="K50" s="123">
        <v>10.0</v>
      </c>
      <c r="L50" s="123">
        <v>11.0</v>
      </c>
      <c r="M50" s="123">
        <v>12.0</v>
      </c>
      <c r="N50" s="3"/>
    </row>
    <row r="52">
      <c r="A52" s="76"/>
      <c r="B52" s="76"/>
      <c r="C52" s="76"/>
      <c r="D52" s="76"/>
    </row>
    <row r="53">
      <c r="A53" s="76"/>
      <c r="B53" s="76"/>
      <c r="C53" s="76"/>
      <c r="D53" s="76"/>
    </row>
    <row r="54">
      <c r="A54" s="76"/>
      <c r="B54" s="76"/>
      <c r="C54" s="76"/>
      <c r="D54" s="76"/>
    </row>
    <row r="55">
      <c r="A55" s="76"/>
      <c r="B55" s="76"/>
      <c r="C55" s="76"/>
      <c r="D55" s="76"/>
    </row>
    <row r="56">
      <c r="A56" s="76"/>
      <c r="B56" s="76"/>
      <c r="C56" s="144"/>
      <c r="D56" s="76"/>
    </row>
    <row r="57">
      <c r="A57" s="76"/>
      <c r="B57" s="76"/>
      <c r="C57" s="145"/>
      <c r="D57" s="76"/>
    </row>
    <row r="58">
      <c r="A58" s="76"/>
      <c r="B58" s="76"/>
      <c r="C58" s="145"/>
      <c r="D58" s="76"/>
    </row>
    <row r="59">
      <c r="A59" s="76"/>
      <c r="B59" s="76"/>
      <c r="C59" s="145"/>
      <c r="D59" s="76"/>
    </row>
    <row r="60">
      <c r="A60" s="76"/>
      <c r="B60" s="76"/>
      <c r="C60" s="146"/>
      <c r="D60" s="76"/>
    </row>
    <row r="61">
      <c r="A61" s="76"/>
      <c r="B61" s="76"/>
      <c r="C61" s="9"/>
      <c r="D61" s="76"/>
    </row>
    <row r="62">
      <c r="A62" s="76"/>
      <c r="B62" s="76"/>
      <c r="C62" s="9"/>
      <c r="D62" s="76"/>
    </row>
    <row r="63">
      <c r="A63" s="76"/>
      <c r="B63" s="76"/>
      <c r="C63" s="9"/>
      <c r="D63" s="76"/>
    </row>
    <row r="64">
      <c r="A64" s="76"/>
      <c r="B64" s="76"/>
      <c r="C64" s="9"/>
      <c r="D64" s="76"/>
    </row>
    <row r="65">
      <c r="A65" s="76"/>
      <c r="B65" s="76"/>
      <c r="C65" s="145"/>
      <c r="D65" s="76"/>
    </row>
    <row r="66">
      <c r="A66" s="76"/>
      <c r="B66" s="76"/>
      <c r="C66" s="145"/>
      <c r="D66" s="76"/>
    </row>
    <row r="67">
      <c r="A67" s="76"/>
      <c r="B67" s="76"/>
      <c r="C67" s="76"/>
      <c r="D67" s="76"/>
    </row>
    <row r="68">
      <c r="A68" s="76"/>
      <c r="B68" s="76"/>
      <c r="C68" s="76"/>
      <c r="D68" s="76"/>
    </row>
  </sheetData>
  <hyperlinks>
    <hyperlink r:id="rId1" ref="E2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8.0"/>
    <col customWidth="1" min="9" max="9" width="16.57"/>
    <col customWidth="1" min="10" max="11" width="16.71"/>
    <col customWidth="1" min="12" max="12" width="15.29"/>
    <col customWidth="1" min="13" max="13" width="15.86"/>
  </cols>
  <sheetData>
    <row r="1">
      <c r="A1" s="183"/>
      <c r="B1" s="113"/>
      <c r="C1" s="31"/>
      <c r="D1" s="114"/>
      <c r="E1" s="114"/>
      <c r="F1" s="115"/>
      <c r="G1" s="116"/>
      <c r="H1" s="117"/>
      <c r="I1" s="118"/>
      <c r="J1" s="119"/>
      <c r="K1" s="119"/>
      <c r="L1" s="115"/>
      <c r="M1" s="115"/>
      <c r="N1" s="3"/>
    </row>
    <row r="2">
      <c r="A2" s="120">
        <v>13.0</v>
      </c>
      <c r="B2" s="121">
        <v>14.0</v>
      </c>
      <c r="C2" s="31"/>
      <c r="D2" s="23" t="s">
        <v>416</v>
      </c>
      <c r="E2" s="22" t="s">
        <v>16</v>
      </c>
      <c r="F2" s="115"/>
      <c r="G2" s="23" t="s">
        <v>416</v>
      </c>
      <c r="H2" s="22" t="s">
        <v>16</v>
      </c>
      <c r="I2" s="118"/>
      <c r="J2" s="119"/>
      <c r="K2" s="119"/>
      <c r="L2" s="115"/>
      <c r="M2" s="115"/>
      <c r="N2" s="3"/>
    </row>
    <row r="3">
      <c r="A3" s="120">
        <v>15.0</v>
      </c>
      <c r="B3" s="121">
        <v>16.0</v>
      </c>
      <c r="C3" s="31"/>
      <c r="D3" s="194" t="s">
        <v>417</v>
      </c>
      <c r="E3" s="194" t="s">
        <v>418</v>
      </c>
      <c r="F3" s="115"/>
      <c r="G3" s="23" t="s">
        <v>417</v>
      </c>
      <c r="H3" s="23" t="s">
        <v>418</v>
      </c>
      <c r="I3" s="118"/>
      <c r="K3" s="119"/>
      <c r="L3" s="115"/>
      <c r="M3" s="115"/>
      <c r="N3" s="3"/>
    </row>
    <row r="4">
      <c r="A4" s="5" t="s">
        <v>12</v>
      </c>
      <c r="B4" s="115"/>
      <c r="C4" s="115"/>
      <c r="E4" s="115"/>
      <c r="F4" s="115"/>
      <c r="G4" s="116"/>
      <c r="H4" s="117"/>
      <c r="I4" s="118"/>
      <c r="J4" s="119"/>
      <c r="K4" s="117"/>
      <c r="L4" s="115"/>
      <c r="M4" s="115"/>
      <c r="N4" s="3"/>
    </row>
    <row r="5">
      <c r="A5" s="5"/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3"/>
    </row>
    <row r="6">
      <c r="A6" s="195" t="str">
        <f>D2</f>
        <v>v14 Dilution</v>
      </c>
      <c r="B6" s="123">
        <v>1.0</v>
      </c>
      <c r="C6" s="123">
        <v>2.0</v>
      </c>
      <c r="D6" s="123">
        <v>3.0</v>
      </c>
      <c r="E6" s="123">
        <v>4.0</v>
      </c>
      <c r="F6" s="123">
        <v>5.0</v>
      </c>
      <c r="G6" s="123">
        <v>6.0</v>
      </c>
      <c r="H6" s="123">
        <v>7.0</v>
      </c>
      <c r="I6" s="123">
        <v>8.0</v>
      </c>
      <c r="J6" s="123">
        <v>9.0</v>
      </c>
      <c r="K6" s="123">
        <v>10.0</v>
      </c>
      <c r="L6" s="123">
        <v>11.0</v>
      </c>
      <c r="M6" s="123">
        <v>12.0</v>
      </c>
      <c r="N6" s="62"/>
    </row>
    <row r="7">
      <c r="A7" s="123" t="s">
        <v>78</v>
      </c>
      <c r="B7" s="196" t="s">
        <v>8</v>
      </c>
      <c r="C7" s="181">
        <v>1000.0</v>
      </c>
      <c r="D7" s="181">
        <v>1000.0</v>
      </c>
      <c r="E7" s="181">
        <v>1000.0</v>
      </c>
      <c r="F7" s="181">
        <v>1000.0</v>
      </c>
      <c r="G7" s="181">
        <v>1000.0</v>
      </c>
      <c r="H7" s="181">
        <v>1000.0</v>
      </c>
      <c r="I7" s="181">
        <v>1000.0</v>
      </c>
      <c r="J7" s="181">
        <v>1000.0</v>
      </c>
      <c r="K7" s="181">
        <v>1000.0</v>
      </c>
      <c r="L7" s="181">
        <v>1000.0</v>
      </c>
      <c r="M7" s="197" t="s">
        <v>8</v>
      </c>
      <c r="N7" s="123" t="s">
        <v>78</v>
      </c>
    </row>
    <row r="8">
      <c r="A8" s="123" t="s">
        <v>91</v>
      </c>
      <c r="B8" s="148" t="s">
        <v>8</v>
      </c>
      <c r="C8" s="181">
        <f t="shared" ref="C8:L8" si="1">C7/4</f>
        <v>250</v>
      </c>
      <c r="D8" s="181">
        <f t="shared" si="1"/>
        <v>250</v>
      </c>
      <c r="E8" s="181">
        <f t="shared" si="1"/>
        <v>250</v>
      </c>
      <c r="F8" s="181">
        <f t="shared" si="1"/>
        <v>250</v>
      </c>
      <c r="G8" s="181">
        <f t="shared" si="1"/>
        <v>250</v>
      </c>
      <c r="H8" s="181">
        <f t="shared" si="1"/>
        <v>250</v>
      </c>
      <c r="I8" s="181">
        <f t="shared" si="1"/>
        <v>250</v>
      </c>
      <c r="J8" s="181">
        <f t="shared" si="1"/>
        <v>250</v>
      </c>
      <c r="K8" s="181">
        <f t="shared" si="1"/>
        <v>250</v>
      </c>
      <c r="L8" s="181">
        <f t="shared" si="1"/>
        <v>250</v>
      </c>
      <c r="M8" s="197" t="s">
        <v>8</v>
      </c>
      <c r="N8" s="123" t="s">
        <v>91</v>
      </c>
    </row>
    <row r="9">
      <c r="A9" s="123" t="s">
        <v>104</v>
      </c>
      <c r="B9" s="148" t="s">
        <v>8</v>
      </c>
      <c r="C9" s="181">
        <f t="shared" ref="C9:L9" si="2">C8/4</f>
        <v>62.5</v>
      </c>
      <c r="D9" s="181">
        <f t="shared" si="2"/>
        <v>62.5</v>
      </c>
      <c r="E9" s="188">
        <f t="shared" si="2"/>
        <v>62.5</v>
      </c>
      <c r="F9" s="181">
        <f t="shared" si="2"/>
        <v>62.5</v>
      </c>
      <c r="G9" s="181">
        <f t="shared" si="2"/>
        <v>62.5</v>
      </c>
      <c r="H9" s="181">
        <f t="shared" si="2"/>
        <v>62.5</v>
      </c>
      <c r="I9" s="181">
        <f t="shared" si="2"/>
        <v>62.5</v>
      </c>
      <c r="J9" s="181">
        <f t="shared" si="2"/>
        <v>62.5</v>
      </c>
      <c r="K9" s="181">
        <f t="shared" si="2"/>
        <v>62.5</v>
      </c>
      <c r="L9" s="188">
        <f t="shared" si="2"/>
        <v>62.5</v>
      </c>
      <c r="M9" s="197" t="s">
        <v>8</v>
      </c>
      <c r="N9" s="123" t="s">
        <v>104</v>
      </c>
    </row>
    <row r="10">
      <c r="A10" s="123" t="s">
        <v>115</v>
      </c>
      <c r="B10" s="148" t="s">
        <v>8</v>
      </c>
      <c r="C10" s="181">
        <f t="shared" ref="C10:L10" si="3">C9/4</f>
        <v>15.625</v>
      </c>
      <c r="D10" s="181">
        <f t="shared" si="3"/>
        <v>15.625</v>
      </c>
      <c r="E10" s="181">
        <f t="shared" si="3"/>
        <v>15.625</v>
      </c>
      <c r="F10" s="181">
        <f t="shared" si="3"/>
        <v>15.625</v>
      </c>
      <c r="G10" s="181">
        <f t="shared" si="3"/>
        <v>15.625</v>
      </c>
      <c r="H10" s="181">
        <f t="shared" si="3"/>
        <v>15.625</v>
      </c>
      <c r="I10" s="181">
        <f t="shared" si="3"/>
        <v>15.625</v>
      </c>
      <c r="J10" s="181">
        <f t="shared" si="3"/>
        <v>15.625</v>
      </c>
      <c r="K10" s="181">
        <f t="shared" si="3"/>
        <v>15.625</v>
      </c>
      <c r="L10" s="188">
        <f t="shared" si="3"/>
        <v>15.625</v>
      </c>
      <c r="M10" s="197" t="s">
        <v>8</v>
      </c>
      <c r="N10" s="123" t="s">
        <v>115</v>
      </c>
    </row>
    <row r="11">
      <c r="A11" s="123" t="s">
        <v>125</v>
      </c>
      <c r="B11" s="148" t="s">
        <v>8</v>
      </c>
      <c r="C11" s="181">
        <f t="shared" ref="C11:L11" si="4">C10/4</f>
        <v>3.90625</v>
      </c>
      <c r="D11" s="181">
        <f t="shared" si="4"/>
        <v>3.90625</v>
      </c>
      <c r="E11" s="181">
        <f t="shared" si="4"/>
        <v>3.90625</v>
      </c>
      <c r="F11" s="181">
        <f t="shared" si="4"/>
        <v>3.90625</v>
      </c>
      <c r="G11" s="181">
        <f t="shared" si="4"/>
        <v>3.90625</v>
      </c>
      <c r="H11" s="181">
        <f t="shared" si="4"/>
        <v>3.90625</v>
      </c>
      <c r="I11" s="181">
        <f t="shared" si="4"/>
        <v>3.90625</v>
      </c>
      <c r="J11" s="181">
        <f t="shared" si="4"/>
        <v>3.90625</v>
      </c>
      <c r="K11" s="181">
        <f t="shared" si="4"/>
        <v>3.90625</v>
      </c>
      <c r="L11" s="188">
        <f t="shared" si="4"/>
        <v>3.90625</v>
      </c>
      <c r="M11" s="197" t="s">
        <v>8</v>
      </c>
      <c r="N11" s="123" t="s">
        <v>125</v>
      </c>
    </row>
    <row r="12">
      <c r="A12" s="123" t="s">
        <v>134</v>
      </c>
      <c r="B12" s="148" t="s">
        <v>8</v>
      </c>
      <c r="C12" s="148" t="s">
        <v>8</v>
      </c>
      <c r="D12" s="148" t="s">
        <v>8</v>
      </c>
      <c r="E12" s="148" t="s">
        <v>8</v>
      </c>
      <c r="F12" s="148" t="s">
        <v>8</v>
      </c>
      <c r="G12" s="148" t="s">
        <v>8</v>
      </c>
      <c r="H12" s="148" t="s">
        <v>8</v>
      </c>
      <c r="I12" s="148" t="s">
        <v>8</v>
      </c>
      <c r="J12" s="148" t="s">
        <v>8</v>
      </c>
      <c r="K12" s="148" t="s">
        <v>8</v>
      </c>
      <c r="L12" s="197" t="s">
        <v>8</v>
      </c>
      <c r="M12" s="197" t="s">
        <v>8</v>
      </c>
      <c r="N12" s="123" t="s">
        <v>134</v>
      </c>
    </row>
    <row r="13">
      <c r="A13" s="123" t="s">
        <v>144</v>
      </c>
      <c r="B13" s="148" t="s">
        <v>8</v>
      </c>
      <c r="C13" s="148" t="s">
        <v>8</v>
      </c>
      <c r="D13" s="148" t="s">
        <v>8</v>
      </c>
      <c r="E13" s="148" t="s">
        <v>8</v>
      </c>
      <c r="F13" s="148" t="s">
        <v>8</v>
      </c>
      <c r="G13" s="148" t="s">
        <v>8</v>
      </c>
      <c r="H13" s="148" t="s">
        <v>8</v>
      </c>
      <c r="I13" s="148" t="s">
        <v>8</v>
      </c>
      <c r="J13" s="148" t="s">
        <v>8</v>
      </c>
      <c r="K13" s="148" t="s">
        <v>8</v>
      </c>
      <c r="L13" s="197" t="s">
        <v>8</v>
      </c>
      <c r="M13" s="197" t="s">
        <v>8</v>
      </c>
      <c r="N13" s="123" t="s">
        <v>144</v>
      </c>
    </row>
    <row r="14">
      <c r="A14" s="123" t="s">
        <v>156</v>
      </c>
      <c r="B14" s="148" t="s">
        <v>8</v>
      </c>
      <c r="C14" s="197" t="s">
        <v>8</v>
      </c>
      <c r="D14" s="148" t="s">
        <v>8</v>
      </c>
      <c r="E14" s="148" t="s">
        <v>8</v>
      </c>
      <c r="F14" s="148" t="s">
        <v>8</v>
      </c>
      <c r="G14" s="148" t="s">
        <v>8</v>
      </c>
      <c r="H14" s="148" t="s">
        <v>8</v>
      </c>
      <c r="I14" s="148" t="s">
        <v>8</v>
      </c>
      <c r="J14" s="148" t="s">
        <v>8</v>
      </c>
      <c r="K14" s="148" t="s">
        <v>8</v>
      </c>
      <c r="L14" s="197" t="s">
        <v>8</v>
      </c>
      <c r="M14" s="197" t="s">
        <v>8</v>
      </c>
      <c r="N14" s="123" t="s">
        <v>156</v>
      </c>
    </row>
    <row r="15">
      <c r="A15" s="62"/>
      <c r="B15" s="123">
        <v>1.0</v>
      </c>
      <c r="C15" s="123">
        <v>2.0</v>
      </c>
      <c r="D15" s="123">
        <v>3.0</v>
      </c>
      <c r="E15" s="123">
        <v>4.0</v>
      </c>
      <c r="F15" s="123">
        <v>5.0</v>
      </c>
      <c r="G15" s="123">
        <v>6.0</v>
      </c>
      <c r="H15" s="123">
        <v>7.0</v>
      </c>
      <c r="I15" s="123">
        <v>8.0</v>
      </c>
      <c r="J15" s="123">
        <v>9.0</v>
      </c>
      <c r="K15" s="123">
        <v>10.0</v>
      </c>
      <c r="L15" s="123">
        <v>11.0</v>
      </c>
      <c r="M15" s="123">
        <v>12.0</v>
      </c>
      <c r="N15" s="3"/>
    </row>
    <row r="17">
      <c r="A17" s="122" t="str">
        <f>E2</f>
        <v>1804</v>
      </c>
      <c r="B17" s="123">
        <v>1.0</v>
      </c>
      <c r="C17" s="123">
        <v>2.0</v>
      </c>
      <c r="D17" s="123">
        <v>3.0</v>
      </c>
      <c r="E17" s="123">
        <v>4.0</v>
      </c>
      <c r="F17" s="123">
        <v>5.0</v>
      </c>
      <c r="G17" s="123">
        <v>6.0</v>
      </c>
      <c r="H17" s="123">
        <v>7.0</v>
      </c>
      <c r="I17" s="123">
        <v>8.0</v>
      </c>
      <c r="J17" s="123">
        <v>9.0</v>
      </c>
      <c r="K17" s="123">
        <v>10.0</v>
      </c>
      <c r="L17" s="123">
        <v>11.0</v>
      </c>
      <c r="M17" s="123">
        <v>12.0</v>
      </c>
      <c r="N17" s="62"/>
    </row>
    <row r="18">
      <c r="A18" s="123" t="s">
        <v>78</v>
      </c>
      <c r="B18" s="192" t="s">
        <v>230</v>
      </c>
      <c r="C18" s="193" t="s">
        <v>321</v>
      </c>
      <c r="D18" s="193" t="s">
        <v>322</v>
      </c>
      <c r="E18" s="193" t="s">
        <v>323</v>
      </c>
      <c r="F18" s="193" t="s">
        <v>324</v>
      </c>
      <c r="G18" s="193" t="s">
        <v>325</v>
      </c>
      <c r="H18" s="193" t="s">
        <v>326</v>
      </c>
      <c r="I18" s="193" t="s">
        <v>327</v>
      </c>
      <c r="J18" s="193" t="s">
        <v>328</v>
      </c>
      <c r="K18" s="193" t="s">
        <v>329</v>
      </c>
      <c r="L18" s="193" t="s">
        <v>330</v>
      </c>
      <c r="M18" s="193" t="s">
        <v>331</v>
      </c>
      <c r="N18" s="123" t="s">
        <v>78</v>
      </c>
    </row>
    <row r="19">
      <c r="A19" s="123" t="s">
        <v>91</v>
      </c>
      <c r="B19" s="193" t="s">
        <v>332</v>
      </c>
      <c r="C19" s="193" t="s">
        <v>333</v>
      </c>
      <c r="D19" s="193" t="s">
        <v>334</v>
      </c>
      <c r="E19" s="193" t="s">
        <v>335</v>
      </c>
      <c r="F19" s="193" t="s">
        <v>336</v>
      </c>
      <c r="G19" s="193" t="s">
        <v>337</v>
      </c>
      <c r="H19" s="193" t="s">
        <v>338</v>
      </c>
      <c r="I19" s="193" t="s">
        <v>339</v>
      </c>
      <c r="J19" s="193" t="s">
        <v>340</v>
      </c>
      <c r="K19" s="193" t="s">
        <v>341</v>
      </c>
      <c r="L19" s="193" t="s">
        <v>342</v>
      </c>
      <c r="M19" s="193" t="s">
        <v>343</v>
      </c>
      <c r="N19" s="123" t="s">
        <v>91</v>
      </c>
    </row>
    <row r="20">
      <c r="A20" s="123" t="s">
        <v>104</v>
      </c>
      <c r="B20" s="193" t="s">
        <v>344</v>
      </c>
      <c r="C20" s="193" t="s">
        <v>345</v>
      </c>
      <c r="D20" s="193" t="s">
        <v>346</v>
      </c>
      <c r="E20" s="193" t="s">
        <v>347</v>
      </c>
      <c r="F20" s="193" t="s">
        <v>348</v>
      </c>
      <c r="G20" s="193" t="s">
        <v>349</v>
      </c>
      <c r="H20" s="193" t="s">
        <v>350</v>
      </c>
      <c r="I20" s="193" t="s">
        <v>351</v>
      </c>
      <c r="J20" s="193" t="s">
        <v>352</v>
      </c>
      <c r="K20" s="193" t="s">
        <v>353</v>
      </c>
      <c r="L20" s="193" t="s">
        <v>354</v>
      </c>
      <c r="M20" s="193" t="s">
        <v>355</v>
      </c>
      <c r="N20" s="123" t="s">
        <v>104</v>
      </c>
    </row>
    <row r="21">
      <c r="A21" s="123" t="s">
        <v>115</v>
      </c>
      <c r="B21" s="193" t="s">
        <v>356</v>
      </c>
      <c r="C21" s="193" t="s">
        <v>357</v>
      </c>
      <c r="D21" s="193" t="s">
        <v>358</v>
      </c>
      <c r="E21" s="193" t="s">
        <v>359</v>
      </c>
      <c r="F21" s="193" t="s">
        <v>360</v>
      </c>
      <c r="G21" s="193" t="s">
        <v>361</v>
      </c>
      <c r="H21" s="193" t="s">
        <v>362</v>
      </c>
      <c r="I21" s="193" t="s">
        <v>363</v>
      </c>
      <c r="J21" s="193" t="s">
        <v>364</v>
      </c>
      <c r="K21" s="193" t="s">
        <v>365</v>
      </c>
      <c r="L21" s="193" t="s">
        <v>366</v>
      </c>
      <c r="M21" s="193" t="s">
        <v>367</v>
      </c>
      <c r="N21" s="123" t="s">
        <v>115</v>
      </c>
    </row>
    <row r="22">
      <c r="A22" s="123" t="s">
        <v>125</v>
      </c>
      <c r="B22" s="193" t="s">
        <v>368</v>
      </c>
      <c r="C22" s="193" t="s">
        <v>369</v>
      </c>
      <c r="D22" s="193" t="s">
        <v>370</v>
      </c>
      <c r="E22" s="193" t="s">
        <v>371</v>
      </c>
      <c r="F22" s="193" t="s">
        <v>372</v>
      </c>
      <c r="G22" s="193" t="s">
        <v>373</v>
      </c>
      <c r="H22" s="193" t="s">
        <v>374</v>
      </c>
      <c r="I22" s="193" t="s">
        <v>375</v>
      </c>
      <c r="J22" s="193" t="s">
        <v>376</v>
      </c>
      <c r="K22" s="193" t="s">
        <v>377</v>
      </c>
      <c r="L22" s="193" t="s">
        <v>378</v>
      </c>
      <c r="M22" s="193" t="s">
        <v>379</v>
      </c>
      <c r="N22" s="123" t="s">
        <v>125</v>
      </c>
    </row>
    <row r="23">
      <c r="A23" s="123" t="s">
        <v>134</v>
      </c>
      <c r="B23" s="193" t="s">
        <v>380</v>
      </c>
      <c r="C23" s="193" t="s">
        <v>381</v>
      </c>
      <c r="D23" s="193" t="s">
        <v>382</v>
      </c>
      <c r="E23" s="193" t="s">
        <v>383</v>
      </c>
      <c r="F23" s="193" t="s">
        <v>384</v>
      </c>
      <c r="G23" s="193" t="s">
        <v>385</v>
      </c>
      <c r="H23" s="193" t="s">
        <v>386</v>
      </c>
      <c r="I23" s="193" t="s">
        <v>387</v>
      </c>
      <c r="J23" s="193" t="s">
        <v>388</v>
      </c>
      <c r="K23" s="193" t="s">
        <v>389</v>
      </c>
      <c r="L23" s="193" t="s">
        <v>390</v>
      </c>
      <c r="M23" s="193" t="s">
        <v>391</v>
      </c>
      <c r="N23" s="123" t="s">
        <v>134</v>
      </c>
    </row>
    <row r="24">
      <c r="A24" s="123" t="s">
        <v>144</v>
      </c>
      <c r="B24" s="193" t="s">
        <v>392</v>
      </c>
      <c r="C24" s="193" t="s">
        <v>393</v>
      </c>
      <c r="D24" s="193" t="s">
        <v>394</v>
      </c>
      <c r="E24" s="193" t="s">
        <v>395</v>
      </c>
      <c r="F24" s="193" t="s">
        <v>396</v>
      </c>
      <c r="G24" s="193" t="s">
        <v>397</v>
      </c>
      <c r="H24" s="193" t="s">
        <v>398</v>
      </c>
      <c r="I24" s="193" t="s">
        <v>399</v>
      </c>
      <c r="J24" s="193" t="s">
        <v>400</v>
      </c>
      <c r="K24" s="193" t="s">
        <v>401</v>
      </c>
      <c r="L24" s="193" t="s">
        <v>402</v>
      </c>
      <c r="M24" s="193" t="s">
        <v>403</v>
      </c>
      <c r="N24" s="123" t="s">
        <v>144</v>
      </c>
    </row>
    <row r="25">
      <c r="A25" s="123" t="s">
        <v>156</v>
      </c>
      <c r="B25" s="193" t="s">
        <v>404</v>
      </c>
      <c r="C25" s="193" t="s">
        <v>405</v>
      </c>
      <c r="D25" s="193" t="s">
        <v>406</v>
      </c>
      <c r="E25" s="193" t="s">
        <v>407</v>
      </c>
      <c r="F25" s="193" t="s">
        <v>408</v>
      </c>
      <c r="G25" s="193" t="s">
        <v>409</v>
      </c>
      <c r="H25" s="193" t="s">
        <v>410</v>
      </c>
      <c r="I25" s="193" t="s">
        <v>411</v>
      </c>
      <c r="J25" s="193" t="s">
        <v>412</v>
      </c>
      <c r="K25" s="193" t="s">
        <v>413</v>
      </c>
      <c r="L25" s="193" t="s">
        <v>414</v>
      </c>
      <c r="M25" s="193" t="s">
        <v>415</v>
      </c>
      <c r="N25" s="123" t="s">
        <v>156</v>
      </c>
    </row>
    <row r="26">
      <c r="A26" s="62"/>
      <c r="B26" s="123">
        <v>1.0</v>
      </c>
      <c r="C26" s="123">
        <v>2.0</v>
      </c>
      <c r="D26" s="123">
        <v>3.0</v>
      </c>
      <c r="E26" s="123">
        <v>4.0</v>
      </c>
      <c r="F26" s="123">
        <v>5.0</v>
      </c>
      <c r="G26" s="123">
        <v>6.0</v>
      </c>
      <c r="H26" s="123">
        <v>7.0</v>
      </c>
      <c r="I26" s="123">
        <v>8.0</v>
      </c>
      <c r="J26" s="123">
        <v>9.0</v>
      </c>
      <c r="K26" s="123">
        <v>10.0</v>
      </c>
      <c r="L26" s="123">
        <v>11.0</v>
      </c>
      <c r="M26" s="123">
        <v>12.0</v>
      </c>
      <c r="N26" s="3"/>
    </row>
    <row r="28">
      <c r="A28" s="191" t="s">
        <v>182</v>
      </c>
    </row>
    <row r="29">
      <c r="A29" s="198" t="str">
        <f>D3</f>
        <v>1:50 Contrived EUAv1</v>
      </c>
      <c r="B29" s="123">
        <v>1.0</v>
      </c>
      <c r="C29" s="123">
        <v>2.0</v>
      </c>
      <c r="D29" s="123">
        <v>3.0</v>
      </c>
      <c r="E29" s="123">
        <v>4.0</v>
      </c>
      <c r="F29" s="123">
        <v>5.0</v>
      </c>
      <c r="G29" s="123">
        <v>6.0</v>
      </c>
      <c r="H29" s="123">
        <v>7.0</v>
      </c>
      <c r="I29" s="123">
        <v>8.0</v>
      </c>
      <c r="J29" s="123">
        <v>9.0</v>
      </c>
      <c r="K29" s="123">
        <v>10.0</v>
      </c>
      <c r="L29" s="123">
        <v>11.0</v>
      </c>
      <c r="M29" s="123">
        <v>12.0</v>
      </c>
      <c r="N29" s="62"/>
    </row>
    <row r="30">
      <c r="A30" s="123" t="s">
        <v>78</v>
      </c>
      <c r="B30" s="148">
        <f>'Plate 3'!B30/50</f>
        <v>160</v>
      </c>
      <c r="C30" s="148">
        <f>'Plate 3'!C30/50</f>
        <v>40</v>
      </c>
      <c r="D30" s="148">
        <f>'Plate 3'!D30/50</f>
        <v>20</v>
      </c>
      <c r="E30" s="148">
        <f>'Plate 3'!E30/50</f>
        <v>10</v>
      </c>
      <c r="F30" s="148">
        <f>'Plate 3'!F30/50</f>
        <v>5</v>
      </c>
      <c r="G30" s="148">
        <f>'Plate 3'!G30/50</f>
        <v>2.5</v>
      </c>
      <c r="H30" s="148">
        <f>'Plate 3'!H30/50</f>
        <v>160</v>
      </c>
      <c r="I30" s="148">
        <f>'Plate 3'!I30/50</f>
        <v>40</v>
      </c>
      <c r="J30" s="148">
        <f>'Plate 3'!J30/50</f>
        <v>20</v>
      </c>
      <c r="K30" s="148">
        <f>'Plate 3'!K30/50</f>
        <v>10</v>
      </c>
      <c r="L30" s="148">
        <f>'Plate 3'!L30/50</f>
        <v>5</v>
      </c>
      <c r="M30" s="148">
        <f>'Plate 3'!M30/50</f>
        <v>2.5</v>
      </c>
      <c r="N30" s="123" t="s">
        <v>78</v>
      </c>
    </row>
    <row r="31">
      <c r="A31" s="123" t="s">
        <v>91</v>
      </c>
      <c r="B31" s="148">
        <f>'Plate 3'!B31/50</f>
        <v>160</v>
      </c>
      <c r="C31" s="148">
        <f>'Plate 3'!C31/50</f>
        <v>40</v>
      </c>
      <c r="D31" s="148">
        <f>'Plate 3'!D31/50</f>
        <v>20</v>
      </c>
      <c r="E31" s="148">
        <f>'Plate 3'!E31/50</f>
        <v>10</v>
      </c>
      <c r="F31" s="148">
        <f>'Plate 3'!F31/50</f>
        <v>5</v>
      </c>
      <c r="G31" s="148">
        <f>'Plate 3'!G31/50</f>
        <v>2.5</v>
      </c>
      <c r="H31" s="148">
        <f>'Plate 3'!H31/50</f>
        <v>160</v>
      </c>
      <c r="I31" s="148">
        <f>'Plate 3'!I31/50</f>
        <v>40</v>
      </c>
      <c r="J31" s="148">
        <f>'Plate 3'!J31/50</f>
        <v>20</v>
      </c>
      <c r="K31" s="148">
        <f>'Plate 3'!K31/50</f>
        <v>10</v>
      </c>
      <c r="L31" s="148">
        <f>'Plate 3'!L31/50</f>
        <v>5</v>
      </c>
      <c r="M31" s="148">
        <f>'Plate 3'!M31/50</f>
        <v>2.5</v>
      </c>
      <c r="N31" s="123" t="s">
        <v>91</v>
      </c>
    </row>
    <row r="32">
      <c r="A32" s="123" t="s">
        <v>104</v>
      </c>
      <c r="B32" s="148">
        <f>'Plate 3'!B32/50</f>
        <v>160</v>
      </c>
      <c r="C32" s="148">
        <f>'Plate 3'!C32/50</f>
        <v>40</v>
      </c>
      <c r="D32" s="148">
        <f>'Plate 3'!D32/50</f>
        <v>20</v>
      </c>
      <c r="E32" s="148">
        <f>'Plate 3'!E32/50</f>
        <v>10</v>
      </c>
      <c r="F32" s="148">
        <f>'Plate 3'!F32/50</f>
        <v>5</v>
      </c>
      <c r="G32" s="148">
        <f>'Plate 3'!G32/50</f>
        <v>2.5</v>
      </c>
      <c r="H32" s="148">
        <f>'Plate 3'!H32/50</f>
        <v>160</v>
      </c>
      <c r="I32" s="148">
        <f>'Plate 3'!I32/50</f>
        <v>40</v>
      </c>
      <c r="J32" s="148">
        <f>'Plate 3'!J32/50</f>
        <v>20</v>
      </c>
      <c r="K32" s="148">
        <f>'Plate 3'!K32/50</f>
        <v>10</v>
      </c>
      <c r="L32" s="148">
        <f>'Plate 3'!L32/50</f>
        <v>5</v>
      </c>
      <c r="M32" s="148">
        <f>'Plate 3'!M32/50</f>
        <v>2.5</v>
      </c>
      <c r="N32" s="123" t="s">
        <v>104</v>
      </c>
    </row>
    <row r="33">
      <c r="A33" s="123" t="s">
        <v>115</v>
      </c>
      <c r="B33" s="148">
        <f>'Plate 3'!B33/50</f>
        <v>160</v>
      </c>
      <c r="C33" s="148">
        <f>'Plate 3'!C33/50</f>
        <v>40</v>
      </c>
      <c r="D33" s="148">
        <f>'Plate 3'!D33/50</f>
        <v>20</v>
      </c>
      <c r="E33" s="148">
        <f>'Plate 3'!E33/50</f>
        <v>10</v>
      </c>
      <c r="F33" s="148">
        <f>'Plate 3'!F33/50</f>
        <v>5</v>
      </c>
      <c r="G33" s="148">
        <f>'Plate 3'!G33/50</f>
        <v>2.5</v>
      </c>
      <c r="H33" s="148">
        <f>'Plate 3'!H33/50</f>
        <v>160</v>
      </c>
      <c r="I33" s="148">
        <f>'Plate 3'!I33/50</f>
        <v>40</v>
      </c>
      <c r="J33" s="148">
        <f>'Plate 3'!J33/50</f>
        <v>20</v>
      </c>
      <c r="K33" s="148">
        <f>'Plate 3'!K33/50</f>
        <v>10</v>
      </c>
      <c r="L33" s="148">
        <f>'Plate 3'!L33/50</f>
        <v>5</v>
      </c>
      <c r="M33" s="148">
        <f>'Plate 3'!M33/50</f>
        <v>2.5</v>
      </c>
      <c r="N33" s="123" t="s">
        <v>115</v>
      </c>
    </row>
    <row r="34">
      <c r="A34" s="123" t="s">
        <v>125</v>
      </c>
      <c r="B34" s="148">
        <f>'Plate 3'!B34/50</f>
        <v>160</v>
      </c>
      <c r="C34" s="148">
        <f>'Plate 3'!C34/50</f>
        <v>40</v>
      </c>
      <c r="D34" s="148">
        <f>'Plate 3'!D34/50</f>
        <v>20</v>
      </c>
      <c r="E34" s="148">
        <f>'Plate 3'!E34/50</f>
        <v>10</v>
      </c>
      <c r="F34" s="148">
        <f>'Plate 3'!F34/50</f>
        <v>5</v>
      </c>
      <c r="G34" s="148">
        <f>'Plate 3'!G34/50</f>
        <v>2.5</v>
      </c>
      <c r="H34" s="148">
        <f>'Plate 3'!H34/50</f>
        <v>160</v>
      </c>
      <c r="I34" s="148">
        <f>'Plate 3'!I34/50</f>
        <v>40</v>
      </c>
      <c r="J34" s="148">
        <f>'Plate 3'!J34/50</f>
        <v>20</v>
      </c>
      <c r="K34" s="148">
        <f>'Plate 3'!K34/50</f>
        <v>10</v>
      </c>
      <c r="L34" s="148">
        <f>'Plate 3'!L34/50</f>
        <v>5</v>
      </c>
      <c r="M34" s="148">
        <f>'Plate 3'!M34/50</f>
        <v>2.5</v>
      </c>
      <c r="N34" s="123" t="s">
        <v>125</v>
      </c>
    </row>
    <row r="35">
      <c r="A35" s="123" t="s">
        <v>134</v>
      </c>
      <c r="B35" s="148">
        <f>'Plate 3'!B35/50</f>
        <v>160</v>
      </c>
      <c r="C35" s="148">
        <f>'Plate 3'!C35/50</f>
        <v>40</v>
      </c>
      <c r="D35" s="148">
        <f>'Plate 3'!D35/50</f>
        <v>20</v>
      </c>
      <c r="E35" s="148">
        <f>'Plate 3'!E35/50</f>
        <v>10</v>
      </c>
      <c r="F35" s="148">
        <f>'Plate 3'!F35/50</f>
        <v>5</v>
      </c>
      <c r="G35" s="148">
        <f>'Plate 3'!G35/50</f>
        <v>2.5</v>
      </c>
      <c r="H35" s="148">
        <f>'Plate 3'!H35/50</f>
        <v>160</v>
      </c>
      <c r="I35" s="148">
        <f>'Plate 3'!I35/50</f>
        <v>40</v>
      </c>
      <c r="J35" s="148">
        <f>'Plate 3'!J35/50</f>
        <v>20</v>
      </c>
      <c r="K35" s="148">
        <f>'Plate 3'!K35/50</f>
        <v>10</v>
      </c>
      <c r="L35" s="148">
        <f>'Plate 3'!L35/50</f>
        <v>5</v>
      </c>
      <c r="M35" s="148">
        <f>'Plate 3'!M35/50</f>
        <v>2.5</v>
      </c>
      <c r="N35" s="123" t="s">
        <v>134</v>
      </c>
    </row>
    <row r="36">
      <c r="A36" s="123" t="s">
        <v>144</v>
      </c>
      <c r="B36" s="148" t="s">
        <v>8</v>
      </c>
      <c r="C36" s="148">
        <f>'Plate 3'!C36/50</f>
        <v>40</v>
      </c>
      <c r="D36" s="148">
        <f>'Plate 3'!D36/50</f>
        <v>20</v>
      </c>
      <c r="E36" s="148">
        <f>'Plate 3'!E36/50</f>
        <v>10</v>
      </c>
      <c r="F36" s="148">
        <f>'Plate 3'!F36/50</f>
        <v>5</v>
      </c>
      <c r="G36" s="148">
        <f>'Plate 3'!G36/50</f>
        <v>2.5</v>
      </c>
      <c r="H36" s="148" t="s">
        <v>8</v>
      </c>
      <c r="I36" s="148">
        <f>'Plate 3'!I36/50</f>
        <v>40</v>
      </c>
      <c r="J36" s="148">
        <f>'Plate 3'!J36/50</f>
        <v>20</v>
      </c>
      <c r="K36" s="148">
        <f>'Plate 3'!K36/50</f>
        <v>10</v>
      </c>
      <c r="L36" s="148">
        <f>'Plate 3'!L36/50</f>
        <v>5</v>
      </c>
      <c r="M36" s="148">
        <f>'Plate 3'!M36/50</f>
        <v>2.5</v>
      </c>
      <c r="N36" s="123" t="s">
        <v>144</v>
      </c>
    </row>
    <row r="37">
      <c r="A37" s="123" t="s">
        <v>156</v>
      </c>
      <c r="B37" s="148" t="s">
        <v>8</v>
      </c>
      <c r="C37" s="148" t="s">
        <v>8</v>
      </c>
      <c r="D37" s="148" t="s">
        <v>8</v>
      </c>
      <c r="E37" s="148" t="s">
        <v>8</v>
      </c>
      <c r="F37" s="148" t="s">
        <v>8</v>
      </c>
      <c r="G37" s="148" t="s">
        <v>8</v>
      </c>
      <c r="H37" s="148" t="s">
        <v>8</v>
      </c>
      <c r="I37" s="148" t="s">
        <v>8</v>
      </c>
      <c r="J37" s="148" t="s">
        <v>8</v>
      </c>
      <c r="K37" s="148" t="s">
        <v>8</v>
      </c>
      <c r="L37" s="148" t="s">
        <v>8</v>
      </c>
      <c r="M37" s="148" t="s">
        <v>8</v>
      </c>
      <c r="N37" s="123" t="s">
        <v>156</v>
      </c>
    </row>
    <row r="38">
      <c r="A38" s="62"/>
      <c r="B38" s="123">
        <v>1.0</v>
      </c>
      <c r="C38" s="123">
        <v>2.0</v>
      </c>
      <c r="D38" s="123">
        <v>3.0</v>
      </c>
      <c r="E38" s="123">
        <v>4.0</v>
      </c>
      <c r="F38" s="123">
        <v>5.0</v>
      </c>
      <c r="G38" s="123">
        <v>6.0</v>
      </c>
      <c r="H38" s="123">
        <v>7.0</v>
      </c>
      <c r="I38" s="123">
        <v>8.0</v>
      </c>
      <c r="J38" s="123">
        <v>9.0</v>
      </c>
      <c r="K38" s="123">
        <v>10.0</v>
      </c>
      <c r="L38" s="123">
        <v>11.0</v>
      </c>
      <c r="M38" s="123">
        <v>12.0</v>
      </c>
      <c r="N38" s="3"/>
    </row>
    <row r="39">
      <c r="A39" s="3"/>
      <c r="B39" s="62"/>
      <c r="C39" s="62"/>
      <c r="D39" s="62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>
      <c r="A40" s="191" t="s">
        <v>182</v>
      </c>
    </row>
    <row r="41">
      <c r="A41" s="195" t="str">
        <f>E3</f>
        <v>1:500 Contrived EUAv1</v>
      </c>
      <c r="B41" s="129">
        <v>1.0</v>
      </c>
      <c r="C41" s="129">
        <v>2.0</v>
      </c>
      <c r="D41" s="129">
        <v>3.0</v>
      </c>
      <c r="E41" s="129">
        <v>4.0</v>
      </c>
      <c r="F41" s="129">
        <v>5.0</v>
      </c>
      <c r="G41" s="129">
        <v>6.0</v>
      </c>
      <c r="H41" s="129">
        <v>7.0</v>
      </c>
      <c r="I41" s="129">
        <v>8.0</v>
      </c>
      <c r="J41" s="129">
        <v>9.0</v>
      </c>
      <c r="K41" s="129">
        <v>10.0</v>
      </c>
      <c r="L41" s="129">
        <v>11.0</v>
      </c>
      <c r="M41" s="129">
        <v>12.0</v>
      </c>
      <c r="N41" s="62"/>
    </row>
    <row r="42">
      <c r="A42" s="129" t="s">
        <v>78</v>
      </c>
      <c r="B42" s="140">
        <f t="shared" ref="B42:M42" si="5">B30/10</f>
        <v>16</v>
      </c>
      <c r="C42" s="140">
        <f t="shared" si="5"/>
        <v>4</v>
      </c>
      <c r="D42" s="140">
        <f t="shared" si="5"/>
        <v>2</v>
      </c>
      <c r="E42" s="140">
        <f t="shared" si="5"/>
        <v>1</v>
      </c>
      <c r="F42" s="140">
        <f t="shared" si="5"/>
        <v>0.5</v>
      </c>
      <c r="G42" s="140">
        <f t="shared" si="5"/>
        <v>0.25</v>
      </c>
      <c r="H42" s="140">
        <f t="shared" si="5"/>
        <v>16</v>
      </c>
      <c r="I42" s="140">
        <f t="shared" si="5"/>
        <v>4</v>
      </c>
      <c r="J42" s="140">
        <f t="shared" si="5"/>
        <v>2</v>
      </c>
      <c r="K42" s="140">
        <f t="shared" si="5"/>
        <v>1</v>
      </c>
      <c r="L42" s="140">
        <f t="shared" si="5"/>
        <v>0.5</v>
      </c>
      <c r="M42" s="140">
        <f t="shared" si="5"/>
        <v>0.25</v>
      </c>
      <c r="N42" s="129" t="s">
        <v>78</v>
      </c>
    </row>
    <row r="43">
      <c r="A43" s="129" t="s">
        <v>91</v>
      </c>
      <c r="B43" s="140">
        <f t="shared" ref="B43:M43" si="6">B31/10</f>
        <v>16</v>
      </c>
      <c r="C43" s="140">
        <f t="shared" si="6"/>
        <v>4</v>
      </c>
      <c r="D43" s="140">
        <f t="shared" si="6"/>
        <v>2</v>
      </c>
      <c r="E43" s="140">
        <f t="shared" si="6"/>
        <v>1</v>
      </c>
      <c r="F43" s="140">
        <f t="shared" si="6"/>
        <v>0.5</v>
      </c>
      <c r="G43" s="140">
        <f t="shared" si="6"/>
        <v>0.25</v>
      </c>
      <c r="H43" s="140">
        <f t="shared" si="6"/>
        <v>16</v>
      </c>
      <c r="I43" s="140">
        <f t="shared" si="6"/>
        <v>4</v>
      </c>
      <c r="J43" s="140">
        <f t="shared" si="6"/>
        <v>2</v>
      </c>
      <c r="K43" s="140">
        <f t="shared" si="6"/>
        <v>1</v>
      </c>
      <c r="L43" s="140">
        <f t="shared" si="6"/>
        <v>0.5</v>
      </c>
      <c r="M43" s="140">
        <f t="shared" si="6"/>
        <v>0.25</v>
      </c>
      <c r="N43" s="129" t="s">
        <v>91</v>
      </c>
    </row>
    <row r="44">
      <c r="A44" s="129" t="s">
        <v>104</v>
      </c>
      <c r="B44" s="140">
        <f t="shared" ref="B44:M44" si="7">B32/10</f>
        <v>16</v>
      </c>
      <c r="C44" s="140">
        <f t="shared" si="7"/>
        <v>4</v>
      </c>
      <c r="D44" s="140">
        <f t="shared" si="7"/>
        <v>2</v>
      </c>
      <c r="E44" s="140">
        <f t="shared" si="7"/>
        <v>1</v>
      </c>
      <c r="F44" s="140">
        <f t="shared" si="7"/>
        <v>0.5</v>
      </c>
      <c r="G44" s="140">
        <f t="shared" si="7"/>
        <v>0.25</v>
      </c>
      <c r="H44" s="140">
        <f t="shared" si="7"/>
        <v>16</v>
      </c>
      <c r="I44" s="140">
        <f t="shared" si="7"/>
        <v>4</v>
      </c>
      <c r="J44" s="140">
        <f t="shared" si="7"/>
        <v>2</v>
      </c>
      <c r="K44" s="140">
        <f t="shared" si="7"/>
        <v>1</v>
      </c>
      <c r="L44" s="140">
        <f t="shared" si="7"/>
        <v>0.5</v>
      </c>
      <c r="M44" s="140">
        <f t="shared" si="7"/>
        <v>0.25</v>
      </c>
      <c r="N44" s="129" t="s">
        <v>104</v>
      </c>
    </row>
    <row r="45">
      <c r="A45" s="129" t="s">
        <v>115</v>
      </c>
      <c r="B45" s="140">
        <f t="shared" ref="B45:M45" si="8">B33/10</f>
        <v>16</v>
      </c>
      <c r="C45" s="140">
        <f t="shared" si="8"/>
        <v>4</v>
      </c>
      <c r="D45" s="140">
        <f t="shared" si="8"/>
        <v>2</v>
      </c>
      <c r="E45" s="140">
        <f t="shared" si="8"/>
        <v>1</v>
      </c>
      <c r="F45" s="140">
        <f t="shared" si="8"/>
        <v>0.5</v>
      </c>
      <c r="G45" s="140">
        <f t="shared" si="8"/>
        <v>0.25</v>
      </c>
      <c r="H45" s="140">
        <f t="shared" si="8"/>
        <v>16</v>
      </c>
      <c r="I45" s="140">
        <f t="shared" si="8"/>
        <v>4</v>
      </c>
      <c r="J45" s="140">
        <f t="shared" si="8"/>
        <v>2</v>
      </c>
      <c r="K45" s="140">
        <f t="shared" si="8"/>
        <v>1</v>
      </c>
      <c r="L45" s="140">
        <f t="shared" si="8"/>
        <v>0.5</v>
      </c>
      <c r="M45" s="140">
        <f t="shared" si="8"/>
        <v>0.25</v>
      </c>
      <c r="N45" s="129" t="s">
        <v>115</v>
      </c>
    </row>
    <row r="46">
      <c r="A46" s="129" t="s">
        <v>125</v>
      </c>
      <c r="B46" s="140">
        <f t="shared" ref="B46:M46" si="9">B34/10</f>
        <v>16</v>
      </c>
      <c r="C46" s="140">
        <f t="shared" si="9"/>
        <v>4</v>
      </c>
      <c r="D46" s="140">
        <f t="shared" si="9"/>
        <v>2</v>
      </c>
      <c r="E46" s="140">
        <f t="shared" si="9"/>
        <v>1</v>
      </c>
      <c r="F46" s="140">
        <f t="shared" si="9"/>
        <v>0.5</v>
      </c>
      <c r="G46" s="140">
        <f t="shared" si="9"/>
        <v>0.25</v>
      </c>
      <c r="H46" s="140">
        <f t="shared" si="9"/>
        <v>16</v>
      </c>
      <c r="I46" s="140">
        <f t="shared" si="9"/>
        <v>4</v>
      </c>
      <c r="J46" s="140">
        <f t="shared" si="9"/>
        <v>2</v>
      </c>
      <c r="K46" s="140">
        <f t="shared" si="9"/>
        <v>1</v>
      </c>
      <c r="L46" s="140">
        <f t="shared" si="9"/>
        <v>0.5</v>
      </c>
      <c r="M46" s="140">
        <f t="shared" si="9"/>
        <v>0.25</v>
      </c>
      <c r="N46" s="129" t="s">
        <v>125</v>
      </c>
    </row>
    <row r="47">
      <c r="A47" s="129" t="s">
        <v>134</v>
      </c>
      <c r="B47" s="140">
        <f t="shared" ref="B47:M47" si="10">B35/10</f>
        <v>16</v>
      </c>
      <c r="C47" s="140">
        <f t="shared" si="10"/>
        <v>4</v>
      </c>
      <c r="D47" s="140">
        <f t="shared" si="10"/>
        <v>2</v>
      </c>
      <c r="E47" s="140">
        <f t="shared" si="10"/>
        <v>1</v>
      </c>
      <c r="F47" s="140">
        <f t="shared" si="10"/>
        <v>0.5</v>
      </c>
      <c r="G47" s="140">
        <f t="shared" si="10"/>
        <v>0.25</v>
      </c>
      <c r="H47" s="140">
        <f t="shared" si="10"/>
        <v>16</v>
      </c>
      <c r="I47" s="140">
        <f t="shared" si="10"/>
        <v>4</v>
      </c>
      <c r="J47" s="140">
        <f t="shared" si="10"/>
        <v>2</v>
      </c>
      <c r="K47" s="140">
        <f t="shared" si="10"/>
        <v>1</v>
      </c>
      <c r="L47" s="140">
        <f t="shared" si="10"/>
        <v>0.5</v>
      </c>
      <c r="M47" s="140">
        <f t="shared" si="10"/>
        <v>0.25</v>
      </c>
      <c r="N47" s="129" t="s">
        <v>134</v>
      </c>
    </row>
    <row r="48">
      <c r="A48" s="129" t="s">
        <v>144</v>
      </c>
      <c r="B48" s="148" t="s">
        <v>8</v>
      </c>
      <c r="C48" s="140">
        <f t="shared" ref="C48:G48" si="11">C36/10</f>
        <v>4</v>
      </c>
      <c r="D48" s="140">
        <f t="shared" si="11"/>
        <v>2</v>
      </c>
      <c r="E48" s="140">
        <f t="shared" si="11"/>
        <v>1</v>
      </c>
      <c r="F48" s="140">
        <f t="shared" si="11"/>
        <v>0.5</v>
      </c>
      <c r="G48" s="140">
        <f t="shared" si="11"/>
        <v>0.25</v>
      </c>
      <c r="H48" s="148" t="s">
        <v>8</v>
      </c>
      <c r="I48" s="140">
        <f t="shared" ref="I48:M48" si="12">I36/10</f>
        <v>4</v>
      </c>
      <c r="J48" s="140">
        <f t="shared" si="12"/>
        <v>2</v>
      </c>
      <c r="K48" s="140">
        <f t="shared" si="12"/>
        <v>1</v>
      </c>
      <c r="L48" s="140">
        <f t="shared" si="12"/>
        <v>0.5</v>
      </c>
      <c r="M48" s="140">
        <f t="shared" si="12"/>
        <v>0.25</v>
      </c>
      <c r="N48" s="129" t="s">
        <v>144</v>
      </c>
    </row>
    <row r="49">
      <c r="A49" s="129" t="s">
        <v>156</v>
      </c>
      <c r="B49" s="148" t="s">
        <v>8</v>
      </c>
      <c r="C49" s="148" t="s">
        <v>8</v>
      </c>
      <c r="D49" s="148" t="s">
        <v>8</v>
      </c>
      <c r="E49" s="148" t="s">
        <v>8</v>
      </c>
      <c r="F49" s="148" t="s">
        <v>8</v>
      </c>
      <c r="G49" s="148" t="s">
        <v>8</v>
      </c>
      <c r="H49" s="148" t="s">
        <v>8</v>
      </c>
      <c r="I49" s="148" t="s">
        <v>8</v>
      </c>
      <c r="J49" s="148" t="s">
        <v>8</v>
      </c>
      <c r="K49" s="148" t="s">
        <v>8</v>
      </c>
      <c r="L49" s="148" t="s">
        <v>8</v>
      </c>
      <c r="M49" s="148" t="s">
        <v>8</v>
      </c>
      <c r="N49" s="129" t="s">
        <v>156</v>
      </c>
    </row>
    <row r="50">
      <c r="A50" s="62"/>
      <c r="B50" s="129">
        <v>1.0</v>
      </c>
      <c r="C50" s="129">
        <v>2.0</v>
      </c>
      <c r="D50" s="129">
        <v>3.0</v>
      </c>
      <c r="E50" s="129">
        <v>4.0</v>
      </c>
      <c r="F50" s="129">
        <v>5.0</v>
      </c>
      <c r="G50" s="129">
        <v>6.0</v>
      </c>
      <c r="H50" s="129">
        <v>7.0</v>
      </c>
      <c r="I50" s="129">
        <v>8.0</v>
      </c>
      <c r="J50" s="129">
        <v>9.0</v>
      </c>
      <c r="K50" s="129">
        <v>10.0</v>
      </c>
      <c r="L50" s="129">
        <v>11.0</v>
      </c>
      <c r="M50" s="129">
        <v>12.0</v>
      </c>
      <c r="N50" s="3"/>
    </row>
    <row r="52">
      <c r="A52" s="76"/>
      <c r="B52" s="76"/>
      <c r="C52" s="76"/>
      <c r="D52" s="76"/>
    </row>
    <row r="53">
      <c r="A53" s="76"/>
      <c r="B53" s="76"/>
      <c r="C53" s="76"/>
      <c r="D53" s="76"/>
    </row>
    <row r="54">
      <c r="A54" s="76"/>
      <c r="B54" s="76"/>
      <c r="C54" s="76"/>
      <c r="D54" s="76"/>
    </row>
    <row r="55">
      <c r="A55" s="76"/>
      <c r="B55" s="76"/>
      <c r="C55" s="76"/>
      <c r="D55" s="76"/>
    </row>
    <row r="56">
      <c r="A56" s="76"/>
      <c r="B56" s="76"/>
      <c r="C56" s="144"/>
      <c r="D56" s="76"/>
    </row>
    <row r="57">
      <c r="A57" s="76"/>
      <c r="B57" s="76"/>
      <c r="C57" s="145"/>
      <c r="D57" s="76"/>
    </row>
    <row r="58">
      <c r="A58" s="76"/>
      <c r="B58" s="76"/>
      <c r="C58" s="145"/>
      <c r="D58" s="76"/>
    </row>
    <row r="59">
      <c r="A59" s="76"/>
      <c r="B59" s="76"/>
      <c r="C59" s="145"/>
      <c r="D59" s="76"/>
    </row>
    <row r="60">
      <c r="A60" s="76"/>
      <c r="B60" s="76"/>
      <c r="C60" s="146"/>
      <c r="D60" s="76"/>
    </row>
    <row r="61">
      <c r="A61" s="76"/>
      <c r="B61" s="76"/>
      <c r="C61" s="9"/>
      <c r="D61" s="76"/>
    </row>
    <row r="62">
      <c r="A62" s="76"/>
      <c r="B62" s="76"/>
      <c r="C62" s="9"/>
      <c r="D62" s="76"/>
    </row>
    <row r="63">
      <c r="A63" s="76"/>
      <c r="B63" s="76"/>
      <c r="C63" s="9"/>
      <c r="D63" s="76"/>
    </row>
    <row r="64">
      <c r="A64" s="76"/>
      <c r="B64" s="76"/>
      <c r="C64" s="9"/>
      <c r="D64" s="76"/>
    </row>
    <row r="65">
      <c r="A65" s="76"/>
      <c r="B65" s="76"/>
      <c r="C65" s="145"/>
      <c r="D65" s="76"/>
    </row>
    <row r="66">
      <c r="A66" s="76"/>
      <c r="B66" s="76"/>
      <c r="C66" s="145"/>
      <c r="D66" s="76"/>
    </row>
    <row r="67">
      <c r="A67" s="76"/>
      <c r="B67" s="76"/>
      <c r="C67" s="76"/>
      <c r="D67" s="76"/>
    </row>
    <row r="68">
      <c r="A68" s="76"/>
      <c r="B68" s="76"/>
      <c r="C68" s="76"/>
      <c r="D68" s="76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</row>
    <row r="101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</row>
    <row r="101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</row>
    <row r="101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</row>
    <row r="1014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</row>
    <row r="101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</row>
    <row r="1016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</row>
    <row r="1017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</row>
    <row r="1018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</row>
    <row r="1019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</row>
    <row r="1020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</row>
    <row r="1021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</row>
    <row r="102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</row>
    <row r="1023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</row>
    <row r="1024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</row>
    <row r="102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</row>
    <row r="1026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</row>
    <row r="1027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</row>
    <row r="1028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</row>
    <row r="1029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</row>
    <row r="1030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</row>
    <row r="1031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</row>
    <row r="1032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</row>
    <row r="1033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</row>
    <row r="1034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</row>
    <row r="1035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</row>
    <row r="1036">
      <c r="A1036" s="3"/>
      <c r="B1036" s="3"/>
      <c r="C1036" s="3"/>
      <c r="D1036" s="3"/>
      <c r="E1036" s="3"/>
      <c r="F1036" s="3"/>
      <c r="G1036" s="3"/>
      <c r="H1036" s="3"/>
      <c r="I1036" s="3"/>
      <c r="M1036" s="3"/>
      <c r="N1036" s="3"/>
    </row>
    <row r="1037">
      <c r="A1037" s="3"/>
      <c r="B1037" s="3"/>
      <c r="C1037" s="3"/>
      <c r="D1037" s="3"/>
      <c r="E1037" s="3"/>
      <c r="F1037" s="3"/>
      <c r="G1037" s="3"/>
      <c r="H1037" s="3"/>
      <c r="I1037" s="3"/>
      <c r="M1037" s="3"/>
      <c r="N1037" s="3"/>
    </row>
    <row r="1038">
      <c r="A1038" s="3"/>
      <c r="B1038" s="3"/>
      <c r="C1038" s="3"/>
      <c r="D1038" s="3"/>
      <c r="E1038" s="3"/>
      <c r="F1038" s="3"/>
      <c r="G1038" s="3"/>
      <c r="H1038" s="3"/>
      <c r="I1038" s="3"/>
      <c r="M1038" s="3"/>
      <c r="N1038" s="3"/>
    </row>
    <row r="1039">
      <c r="A1039" s="3"/>
      <c r="B1039" s="3"/>
      <c r="C1039" s="3"/>
      <c r="D1039" s="3"/>
      <c r="E1039" s="3"/>
      <c r="F1039" s="3"/>
      <c r="G1039" s="3"/>
      <c r="H1039" s="3"/>
      <c r="I1039" s="3"/>
      <c r="M1039" s="3"/>
      <c r="N1039" s="3"/>
    </row>
  </sheetData>
  <hyperlinks>
    <hyperlink r:id="rId1" ref="D2"/>
    <hyperlink r:id="rId2" ref="G2"/>
    <hyperlink r:id="rId3" ref="D3"/>
    <hyperlink r:id="rId4" ref="E3"/>
    <hyperlink r:id="rId5" ref="G3"/>
    <hyperlink r:id="rId6" ref="H3"/>
  </hyperlinks>
  <printOptions gridLines="1" horizontalCentered="1"/>
  <pageMargins bottom="0.75" footer="0.0" header="0.0" left="0.7" right="0.7" top="0.75"/>
  <pageSetup cellComments="atEnd" orientation="landscape" pageOrder="overThenDown"/>
  <drawing r:id="rId7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112" t="s">
        <v>73</v>
      </c>
      <c r="B1" s="113"/>
      <c r="C1" s="31"/>
      <c r="D1" s="114"/>
      <c r="E1" s="114"/>
      <c r="F1" s="115"/>
      <c r="G1" s="116"/>
      <c r="H1" s="117"/>
      <c r="I1" s="118"/>
      <c r="J1" s="119"/>
      <c r="K1" s="119"/>
      <c r="L1" s="115"/>
      <c r="M1" s="115"/>
      <c r="N1" s="3"/>
    </row>
    <row r="2">
      <c r="A2" s="120">
        <v>5.0</v>
      </c>
      <c r="B2" s="121">
        <v>6.0</v>
      </c>
      <c r="C2" s="31"/>
      <c r="D2" s="22"/>
      <c r="E2" s="22"/>
      <c r="F2" s="115"/>
      <c r="G2" s="116"/>
      <c r="H2" s="117"/>
      <c r="I2" s="118"/>
      <c r="J2" s="119"/>
      <c r="K2" s="119"/>
      <c r="L2" s="115"/>
      <c r="M2" s="115"/>
      <c r="N2" s="3"/>
    </row>
    <row r="3">
      <c r="A3" s="120">
        <v>7.0</v>
      </c>
      <c r="B3" s="121">
        <v>8.0</v>
      </c>
      <c r="C3" s="31"/>
      <c r="D3" s="22"/>
      <c r="E3" s="22"/>
      <c r="F3" s="115"/>
      <c r="G3" s="116"/>
      <c r="H3" s="117"/>
      <c r="I3" s="118"/>
      <c r="K3" s="119"/>
      <c r="L3" s="115"/>
      <c r="M3" s="115"/>
      <c r="N3" s="3"/>
    </row>
    <row r="4">
      <c r="A4" s="5"/>
      <c r="B4" s="115"/>
      <c r="C4" s="115"/>
      <c r="E4" s="115"/>
      <c r="F4" s="115"/>
      <c r="G4" s="116"/>
      <c r="H4" s="117"/>
      <c r="I4" s="118"/>
      <c r="J4" s="119"/>
      <c r="K4" s="117"/>
      <c r="L4" s="115"/>
      <c r="M4" s="115"/>
      <c r="N4" s="3"/>
    </row>
    <row r="5">
      <c r="A5" s="5"/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3"/>
    </row>
    <row r="6">
      <c r="A6" s="122" t="str">
        <f>D2</f>
        <v/>
      </c>
      <c r="B6" s="123">
        <v>1.0</v>
      </c>
      <c r="C6" s="123">
        <v>2.0</v>
      </c>
      <c r="D6" s="123">
        <v>3.0</v>
      </c>
      <c r="E6" s="123">
        <v>4.0</v>
      </c>
      <c r="F6" s="123">
        <v>5.0</v>
      </c>
      <c r="G6" s="123">
        <v>6.0</v>
      </c>
      <c r="H6" s="123">
        <v>7.0</v>
      </c>
      <c r="I6" s="123">
        <v>8.0</v>
      </c>
      <c r="J6" s="123">
        <v>9.0</v>
      </c>
      <c r="K6" s="123">
        <v>10.0</v>
      </c>
      <c r="L6" s="123">
        <v>11.0</v>
      </c>
      <c r="M6" s="123">
        <v>12.0</v>
      </c>
      <c r="N6" s="62"/>
    </row>
    <row r="7">
      <c r="A7" s="123" t="s">
        <v>78</v>
      </c>
      <c r="B7" s="130"/>
      <c r="C7" s="130"/>
      <c r="D7" s="130"/>
      <c r="E7" s="130"/>
      <c r="F7" s="130"/>
      <c r="G7" s="130"/>
      <c r="H7" s="130"/>
      <c r="I7" s="130"/>
      <c r="J7" s="130"/>
      <c r="K7" s="131"/>
      <c r="L7" s="131"/>
      <c r="M7" s="132"/>
      <c r="N7" s="123" t="s">
        <v>78</v>
      </c>
    </row>
    <row r="8">
      <c r="A8" s="123" t="s">
        <v>91</v>
      </c>
      <c r="B8" s="130"/>
      <c r="C8" s="130"/>
      <c r="D8" s="130"/>
      <c r="E8" s="130"/>
      <c r="F8" s="130"/>
      <c r="G8" s="130"/>
      <c r="H8" s="130"/>
      <c r="I8" s="130"/>
      <c r="J8" s="130"/>
      <c r="K8" s="131"/>
      <c r="L8" s="131"/>
      <c r="M8" s="132"/>
      <c r="N8" s="123" t="s">
        <v>91</v>
      </c>
    </row>
    <row r="9">
      <c r="A9" s="123" t="s">
        <v>104</v>
      </c>
      <c r="B9" s="131"/>
      <c r="C9" s="131"/>
      <c r="D9" s="131"/>
      <c r="E9" s="133"/>
      <c r="F9" s="130"/>
      <c r="G9" s="130"/>
      <c r="H9" s="130"/>
      <c r="I9" s="130"/>
      <c r="J9" s="130"/>
      <c r="K9" s="131"/>
      <c r="L9" s="132"/>
      <c r="M9" s="132"/>
      <c r="N9" s="123" t="s">
        <v>104</v>
      </c>
    </row>
    <row r="10">
      <c r="A10" s="123" t="s">
        <v>115</v>
      </c>
      <c r="B10" s="131"/>
      <c r="C10" s="131"/>
      <c r="D10" s="131"/>
      <c r="E10" s="131"/>
      <c r="F10" s="130"/>
      <c r="G10" s="130"/>
      <c r="H10" s="130"/>
      <c r="I10" s="130"/>
      <c r="J10" s="130"/>
      <c r="K10" s="131"/>
      <c r="L10" s="132"/>
      <c r="M10" s="132"/>
      <c r="N10" s="123" t="s">
        <v>115</v>
      </c>
    </row>
    <row r="11">
      <c r="A11" s="123" t="s">
        <v>125</v>
      </c>
      <c r="B11" s="134"/>
      <c r="C11" s="131"/>
      <c r="D11" s="131"/>
      <c r="E11" s="131"/>
      <c r="F11" s="130"/>
      <c r="G11" s="130"/>
      <c r="H11" s="130"/>
      <c r="I11" s="130"/>
      <c r="J11" s="130"/>
      <c r="K11" s="131"/>
      <c r="L11" s="132"/>
      <c r="M11" s="132"/>
      <c r="N11" s="123" t="s">
        <v>125</v>
      </c>
    </row>
    <row r="12">
      <c r="A12" s="123" t="s">
        <v>134</v>
      </c>
      <c r="B12" s="131"/>
      <c r="C12" s="131"/>
      <c r="D12" s="131"/>
      <c r="E12" s="131"/>
      <c r="F12" s="130"/>
      <c r="G12" s="130"/>
      <c r="H12" s="130"/>
      <c r="I12" s="130"/>
      <c r="J12" s="130"/>
      <c r="K12" s="131"/>
      <c r="L12" s="132"/>
      <c r="M12" s="135"/>
      <c r="N12" s="123" t="s">
        <v>134</v>
      </c>
    </row>
    <row r="13">
      <c r="A13" s="123" t="s">
        <v>144</v>
      </c>
      <c r="B13" s="131"/>
      <c r="C13" s="131"/>
      <c r="D13" s="131"/>
      <c r="E13" s="131"/>
      <c r="F13" s="130"/>
      <c r="G13" s="130"/>
      <c r="H13" s="130"/>
      <c r="I13" s="130"/>
      <c r="J13" s="130"/>
      <c r="K13" s="131"/>
      <c r="L13" s="132"/>
      <c r="M13" s="135"/>
      <c r="N13" s="123" t="s">
        <v>144</v>
      </c>
    </row>
    <row r="14">
      <c r="A14" s="123" t="s">
        <v>156</v>
      </c>
      <c r="B14" s="131"/>
      <c r="C14" s="136"/>
      <c r="D14" s="131"/>
      <c r="E14" s="131"/>
      <c r="F14" s="130"/>
      <c r="G14" s="130"/>
      <c r="H14" s="130"/>
      <c r="I14" s="130"/>
      <c r="J14" s="130"/>
      <c r="K14" s="131"/>
      <c r="L14" s="135"/>
      <c r="M14" s="135"/>
      <c r="N14" s="123" t="s">
        <v>156</v>
      </c>
    </row>
    <row r="15">
      <c r="A15" s="62"/>
      <c r="B15" s="123">
        <v>1.0</v>
      </c>
      <c r="C15" s="123">
        <v>2.0</v>
      </c>
      <c r="D15" s="123">
        <v>3.0</v>
      </c>
      <c r="E15" s="123">
        <v>4.0</v>
      </c>
      <c r="F15" s="123">
        <v>5.0</v>
      </c>
      <c r="G15" s="123">
        <v>6.0</v>
      </c>
      <c r="H15" s="123">
        <v>7.0</v>
      </c>
      <c r="I15" s="123">
        <v>8.0</v>
      </c>
      <c r="J15" s="123">
        <v>9.0</v>
      </c>
      <c r="K15" s="123">
        <v>10.0</v>
      </c>
      <c r="L15" s="123">
        <v>11.0</v>
      </c>
      <c r="M15" s="123">
        <v>12.0</v>
      </c>
      <c r="N15" s="3"/>
    </row>
    <row r="17">
      <c r="A17" s="128" t="str">
        <f>E2</f>
        <v/>
      </c>
      <c r="B17" s="129">
        <v>1.0</v>
      </c>
      <c r="C17" s="129">
        <v>2.0</v>
      </c>
      <c r="D17" s="129">
        <v>3.0</v>
      </c>
      <c r="E17" s="129">
        <v>4.0</v>
      </c>
      <c r="F17" s="129">
        <v>5.0</v>
      </c>
      <c r="G17" s="129">
        <v>6.0</v>
      </c>
      <c r="H17" s="129">
        <v>7.0</v>
      </c>
      <c r="I17" s="129">
        <v>8.0</v>
      </c>
      <c r="J17" s="129">
        <v>9.0</v>
      </c>
      <c r="K17" s="129">
        <v>10.0</v>
      </c>
      <c r="L17" s="129">
        <v>11.0</v>
      </c>
      <c r="M17" s="129">
        <v>12.0</v>
      </c>
      <c r="N17" s="62"/>
    </row>
    <row r="18">
      <c r="A18" s="129" t="s">
        <v>78</v>
      </c>
      <c r="B18" s="192"/>
      <c r="C18" s="193"/>
      <c r="D18" s="193"/>
      <c r="E18" s="193"/>
      <c r="F18" s="193"/>
      <c r="G18" s="193"/>
      <c r="H18" s="193"/>
      <c r="I18" s="193"/>
      <c r="J18" s="193"/>
      <c r="K18" s="193"/>
      <c r="L18" s="193"/>
      <c r="M18" s="193"/>
      <c r="N18" s="129" t="s">
        <v>78</v>
      </c>
    </row>
    <row r="19">
      <c r="A19" s="129" t="s">
        <v>91</v>
      </c>
      <c r="B19" s="193"/>
      <c r="C19" s="193"/>
      <c r="D19" s="193"/>
      <c r="E19" s="193"/>
      <c r="F19" s="193"/>
      <c r="G19" s="193"/>
      <c r="H19" s="193"/>
      <c r="I19" s="193"/>
      <c r="J19" s="193"/>
      <c r="K19" s="193"/>
      <c r="L19" s="193"/>
      <c r="M19" s="193"/>
      <c r="N19" s="129" t="s">
        <v>91</v>
      </c>
    </row>
    <row r="20">
      <c r="A20" s="129" t="s">
        <v>104</v>
      </c>
      <c r="B20" s="193"/>
      <c r="C20" s="193"/>
      <c r="D20" s="193"/>
      <c r="E20" s="193"/>
      <c r="F20" s="193"/>
      <c r="G20" s="193"/>
      <c r="H20" s="193"/>
      <c r="I20" s="193"/>
      <c r="J20" s="193"/>
      <c r="K20" s="193"/>
      <c r="L20" s="193"/>
      <c r="M20" s="193"/>
      <c r="N20" s="129" t="s">
        <v>104</v>
      </c>
    </row>
    <row r="21">
      <c r="A21" s="129" t="s">
        <v>115</v>
      </c>
      <c r="B21" s="193"/>
      <c r="C21" s="193"/>
      <c r="D21" s="193"/>
      <c r="E21" s="193"/>
      <c r="F21" s="193"/>
      <c r="G21" s="193"/>
      <c r="H21" s="193"/>
      <c r="I21" s="193"/>
      <c r="J21" s="193"/>
      <c r="K21" s="193"/>
      <c r="L21" s="193"/>
      <c r="M21" s="193"/>
      <c r="N21" s="129" t="s">
        <v>115</v>
      </c>
    </row>
    <row r="22">
      <c r="A22" s="129" t="s">
        <v>125</v>
      </c>
      <c r="B22" s="193"/>
      <c r="C22" s="193"/>
      <c r="D22" s="193"/>
      <c r="E22" s="193"/>
      <c r="F22" s="193"/>
      <c r="G22" s="193"/>
      <c r="H22" s="193"/>
      <c r="I22" s="193"/>
      <c r="J22" s="193"/>
      <c r="K22" s="193"/>
      <c r="L22" s="193"/>
      <c r="M22" s="193"/>
      <c r="N22" s="129" t="s">
        <v>125</v>
      </c>
    </row>
    <row r="23">
      <c r="A23" s="129" t="s">
        <v>134</v>
      </c>
      <c r="B23" s="193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3"/>
      <c r="N23" s="129" t="s">
        <v>134</v>
      </c>
    </row>
    <row r="24">
      <c r="A24" s="129" t="s">
        <v>144</v>
      </c>
      <c r="B24" s="193"/>
      <c r="C24" s="193"/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29" t="s">
        <v>144</v>
      </c>
    </row>
    <row r="25">
      <c r="A25" s="129" t="s">
        <v>156</v>
      </c>
      <c r="B25" s="193"/>
      <c r="C25" s="193"/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29" t="s">
        <v>156</v>
      </c>
    </row>
    <row r="26">
      <c r="A26" s="62"/>
      <c r="B26" s="129">
        <v>1.0</v>
      </c>
      <c r="C26" s="129">
        <v>2.0</v>
      </c>
      <c r="D26" s="129">
        <v>3.0</v>
      </c>
      <c r="E26" s="129">
        <v>4.0</v>
      </c>
      <c r="F26" s="129">
        <v>5.0</v>
      </c>
      <c r="G26" s="129">
        <v>6.0</v>
      </c>
      <c r="H26" s="129">
        <v>7.0</v>
      </c>
      <c r="I26" s="129">
        <v>8.0</v>
      </c>
      <c r="J26" s="129">
        <v>9.0</v>
      </c>
      <c r="K26" s="129">
        <v>10.0</v>
      </c>
      <c r="L26" s="129">
        <v>11.0</v>
      </c>
      <c r="M26" s="129">
        <v>12.0</v>
      </c>
      <c r="N26" s="3"/>
    </row>
    <row r="29">
      <c r="A29" s="138" t="str">
        <f>D3</f>
        <v/>
      </c>
      <c r="B29" s="123">
        <v>1.0</v>
      </c>
      <c r="C29" s="123">
        <v>2.0</v>
      </c>
      <c r="D29" s="123">
        <v>3.0</v>
      </c>
      <c r="E29" s="123">
        <v>4.0</v>
      </c>
      <c r="F29" s="123">
        <v>5.0</v>
      </c>
      <c r="G29" s="123">
        <v>6.0</v>
      </c>
      <c r="H29" s="123">
        <v>7.0</v>
      </c>
      <c r="I29" s="123">
        <v>8.0</v>
      </c>
      <c r="J29" s="123">
        <v>9.0</v>
      </c>
      <c r="K29" s="123">
        <v>10.0</v>
      </c>
      <c r="L29" s="123">
        <v>11.0</v>
      </c>
      <c r="M29" s="123">
        <v>12.0</v>
      </c>
      <c r="N29" s="62"/>
    </row>
    <row r="30">
      <c r="A30" s="123" t="s">
        <v>78</v>
      </c>
      <c r="B30" s="139"/>
      <c r="C30" s="140"/>
      <c r="D30" s="140"/>
      <c r="E30" s="140"/>
      <c r="F30" s="140"/>
      <c r="G30" s="185"/>
      <c r="H30" s="140"/>
      <c r="I30" s="140"/>
      <c r="J30" s="140"/>
      <c r="K30" s="140"/>
      <c r="L30" s="140"/>
      <c r="M30" s="185"/>
      <c r="N30" s="123" t="s">
        <v>78</v>
      </c>
    </row>
    <row r="31">
      <c r="A31" s="123" t="s">
        <v>91</v>
      </c>
      <c r="B31" s="140"/>
      <c r="C31" s="140"/>
      <c r="D31" s="185"/>
      <c r="E31" s="140"/>
      <c r="F31" s="140"/>
      <c r="G31" s="140"/>
      <c r="H31" s="140"/>
      <c r="I31" s="140"/>
      <c r="J31" s="140"/>
      <c r="K31" s="140"/>
      <c r="L31" s="140"/>
      <c r="M31" s="185"/>
      <c r="N31" s="123" t="s">
        <v>91</v>
      </c>
    </row>
    <row r="32">
      <c r="A32" s="123" t="s">
        <v>104</v>
      </c>
      <c r="B32" s="140"/>
      <c r="C32" s="140"/>
      <c r="D32" s="140"/>
      <c r="E32" s="142"/>
      <c r="F32" s="140"/>
      <c r="G32" s="140"/>
      <c r="H32" s="140"/>
      <c r="I32" s="140"/>
      <c r="J32" s="140"/>
      <c r="K32" s="140"/>
      <c r="L32" s="142"/>
      <c r="M32" s="185"/>
      <c r="N32" s="123" t="s">
        <v>104</v>
      </c>
    </row>
    <row r="33">
      <c r="A33" s="123" t="s">
        <v>115</v>
      </c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2"/>
      <c r="M33" s="185"/>
      <c r="N33" s="123" t="s">
        <v>115</v>
      </c>
    </row>
    <row r="34">
      <c r="A34" s="123" t="s">
        <v>125</v>
      </c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85"/>
      <c r="M34" s="185"/>
      <c r="N34" s="123" t="s">
        <v>125</v>
      </c>
    </row>
    <row r="35">
      <c r="A35" s="123" t="s">
        <v>134</v>
      </c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85"/>
      <c r="M35" s="185"/>
      <c r="N35" s="123" t="s">
        <v>134</v>
      </c>
    </row>
    <row r="36">
      <c r="A36" s="123" t="s">
        <v>144</v>
      </c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85"/>
      <c r="M36" s="185"/>
      <c r="N36" s="123" t="s">
        <v>144</v>
      </c>
    </row>
    <row r="37">
      <c r="A37" s="123" t="s">
        <v>156</v>
      </c>
      <c r="B37" s="140"/>
      <c r="C37" s="142"/>
      <c r="D37" s="140"/>
      <c r="E37" s="140"/>
      <c r="F37" s="140"/>
      <c r="G37" s="140"/>
      <c r="H37" s="140"/>
      <c r="I37" s="140"/>
      <c r="J37" s="140"/>
      <c r="K37" s="140"/>
      <c r="L37" s="185"/>
      <c r="M37" s="185"/>
      <c r="N37" s="123" t="s">
        <v>156</v>
      </c>
    </row>
    <row r="38">
      <c r="A38" s="62"/>
      <c r="B38" s="123">
        <v>1.0</v>
      </c>
      <c r="C38" s="123">
        <v>2.0</v>
      </c>
      <c r="D38" s="123">
        <v>3.0</v>
      </c>
      <c r="E38" s="123">
        <v>4.0</v>
      </c>
      <c r="F38" s="123">
        <v>5.0</v>
      </c>
      <c r="G38" s="123">
        <v>6.0</v>
      </c>
      <c r="H38" s="123">
        <v>7.0</v>
      </c>
      <c r="I38" s="123">
        <v>8.0</v>
      </c>
      <c r="J38" s="123">
        <v>9.0</v>
      </c>
      <c r="K38" s="123">
        <v>10.0</v>
      </c>
      <c r="L38" s="123">
        <v>11.0</v>
      </c>
      <c r="M38" s="123">
        <v>12.0</v>
      </c>
      <c r="N38" s="3"/>
    </row>
    <row r="39">
      <c r="A39" s="3"/>
      <c r="B39" s="62"/>
      <c r="C39" s="62"/>
      <c r="D39" s="62"/>
      <c r="E39" s="3"/>
      <c r="F39" s="3"/>
      <c r="G39" s="3"/>
      <c r="H39" s="3"/>
      <c r="I39" s="3"/>
      <c r="J39" s="3"/>
      <c r="K39" s="3"/>
      <c r="L39" s="3"/>
      <c r="M39" s="3"/>
      <c r="N39" s="3"/>
    </row>
    <row r="41">
      <c r="A41" s="122" t="str">
        <f>E3</f>
        <v/>
      </c>
      <c r="B41" s="129">
        <v>1.0</v>
      </c>
      <c r="C41" s="129">
        <v>2.0</v>
      </c>
      <c r="D41" s="129">
        <v>3.0</v>
      </c>
      <c r="E41" s="129">
        <v>4.0</v>
      </c>
      <c r="F41" s="129">
        <v>5.0</v>
      </c>
      <c r="G41" s="129">
        <v>6.0</v>
      </c>
      <c r="H41" s="129">
        <v>7.0</v>
      </c>
      <c r="I41" s="129">
        <v>8.0</v>
      </c>
      <c r="J41" s="129">
        <v>9.0</v>
      </c>
      <c r="K41" s="129">
        <v>10.0</v>
      </c>
      <c r="L41" s="129">
        <v>11.0</v>
      </c>
      <c r="M41" s="129">
        <v>12.0</v>
      </c>
      <c r="N41" s="62"/>
    </row>
    <row r="42">
      <c r="A42" s="129" t="s">
        <v>78</v>
      </c>
      <c r="B42" s="199"/>
      <c r="C42" s="200"/>
      <c r="D42" s="200"/>
      <c r="E42" s="200"/>
      <c r="F42" s="200"/>
      <c r="G42" s="200"/>
      <c r="H42" s="200"/>
      <c r="I42" s="200"/>
      <c r="J42" s="200"/>
      <c r="K42" s="200"/>
      <c r="L42" s="200"/>
      <c r="M42" s="201"/>
      <c r="N42" s="129" t="s">
        <v>78</v>
      </c>
    </row>
    <row r="43">
      <c r="A43" s="129" t="s">
        <v>91</v>
      </c>
      <c r="B43" s="200"/>
      <c r="C43" s="200"/>
      <c r="D43" s="200"/>
      <c r="E43" s="200"/>
      <c r="F43" s="200"/>
      <c r="G43" s="200"/>
      <c r="H43" s="200"/>
      <c r="I43" s="200"/>
      <c r="J43" s="200"/>
      <c r="K43" s="200"/>
      <c r="L43" s="200"/>
      <c r="M43" s="201"/>
      <c r="N43" s="129" t="s">
        <v>91</v>
      </c>
    </row>
    <row r="44">
      <c r="A44" s="129" t="s">
        <v>104</v>
      </c>
      <c r="B44" s="200"/>
      <c r="C44" s="200"/>
      <c r="D44" s="200"/>
      <c r="E44" s="201"/>
      <c r="F44" s="200"/>
      <c r="G44" s="200"/>
      <c r="H44" s="200"/>
      <c r="I44" s="200"/>
      <c r="J44" s="200"/>
      <c r="K44" s="200"/>
      <c r="L44" s="201"/>
      <c r="M44" s="201"/>
      <c r="N44" s="129" t="s">
        <v>104</v>
      </c>
    </row>
    <row r="45">
      <c r="A45" s="129" t="s">
        <v>115</v>
      </c>
      <c r="B45" s="200"/>
      <c r="C45" s="200"/>
      <c r="D45" s="200"/>
      <c r="E45" s="200"/>
      <c r="F45" s="200"/>
      <c r="G45" s="200"/>
      <c r="H45" s="200"/>
      <c r="I45" s="200"/>
      <c r="J45" s="200"/>
      <c r="K45" s="200"/>
      <c r="L45" s="201"/>
      <c r="M45" s="201"/>
      <c r="N45" s="129" t="s">
        <v>115</v>
      </c>
    </row>
    <row r="46">
      <c r="A46" s="129" t="s">
        <v>125</v>
      </c>
      <c r="B46" s="200"/>
      <c r="C46" s="200"/>
      <c r="D46" s="200"/>
      <c r="E46" s="200"/>
      <c r="F46" s="200"/>
      <c r="G46" s="200"/>
      <c r="H46" s="200"/>
      <c r="I46" s="200"/>
      <c r="J46" s="200"/>
      <c r="K46" s="200"/>
      <c r="L46" s="201"/>
      <c r="M46" s="201"/>
      <c r="N46" s="129" t="s">
        <v>125</v>
      </c>
    </row>
    <row r="47">
      <c r="A47" s="129" t="s">
        <v>134</v>
      </c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202"/>
      <c r="M47" s="202"/>
      <c r="N47" s="129" t="s">
        <v>134</v>
      </c>
    </row>
    <row r="48">
      <c r="A48" s="129" t="s">
        <v>144</v>
      </c>
      <c r="B48" s="62"/>
      <c r="C48" s="62"/>
      <c r="D48" s="62"/>
      <c r="E48" s="62"/>
      <c r="F48" s="62"/>
      <c r="G48" s="62"/>
      <c r="H48" s="62"/>
      <c r="I48" s="62"/>
      <c r="J48" s="62"/>
      <c r="K48" s="62"/>
      <c r="L48" s="202"/>
      <c r="M48" s="202"/>
      <c r="N48" s="129" t="s">
        <v>144</v>
      </c>
    </row>
    <row r="49">
      <c r="A49" s="129" t="s">
        <v>156</v>
      </c>
      <c r="B49" s="62"/>
      <c r="C49" s="202"/>
      <c r="D49" s="62"/>
      <c r="E49" s="62"/>
      <c r="F49" s="62"/>
      <c r="G49" s="62"/>
      <c r="H49" s="62"/>
      <c r="I49" s="62"/>
      <c r="J49" s="62"/>
      <c r="K49" s="62"/>
      <c r="L49" s="202"/>
      <c r="M49" s="202"/>
      <c r="N49" s="129" t="s">
        <v>156</v>
      </c>
    </row>
    <row r="50">
      <c r="A50" s="62"/>
      <c r="B50" s="129">
        <v>1.0</v>
      </c>
      <c r="C50" s="129">
        <v>2.0</v>
      </c>
      <c r="D50" s="129">
        <v>3.0</v>
      </c>
      <c r="E50" s="129">
        <v>4.0</v>
      </c>
      <c r="F50" s="129">
        <v>5.0</v>
      </c>
      <c r="G50" s="129">
        <v>6.0</v>
      </c>
      <c r="H50" s="129">
        <v>7.0</v>
      </c>
      <c r="I50" s="129">
        <v>8.0</v>
      </c>
      <c r="J50" s="129">
        <v>9.0</v>
      </c>
      <c r="K50" s="129">
        <v>10.0</v>
      </c>
      <c r="L50" s="129">
        <v>11.0</v>
      </c>
      <c r="M50" s="129">
        <v>12.0</v>
      </c>
      <c r="N50" s="3"/>
    </row>
    <row r="52">
      <c r="A52" s="76"/>
      <c r="B52" s="76"/>
      <c r="C52" s="76"/>
      <c r="D52" s="76"/>
    </row>
    <row r="53">
      <c r="A53" s="76"/>
      <c r="B53" s="76"/>
      <c r="C53" s="76"/>
      <c r="D53" s="76"/>
    </row>
    <row r="54">
      <c r="A54" s="76"/>
      <c r="B54" s="76"/>
      <c r="C54" s="76"/>
      <c r="D54" s="76"/>
    </row>
    <row r="55">
      <c r="A55" s="76"/>
      <c r="B55" s="76"/>
      <c r="C55" s="76"/>
      <c r="D55" s="76"/>
    </row>
    <row r="56">
      <c r="A56" s="76"/>
      <c r="B56" s="76"/>
      <c r="C56" s="144"/>
      <c r="D56" s="76"/>
    </row>
    <row r="57">
      <c r="A57" s="76"/>
      <c r="B57" s="76"/>
      <c r="C57" s="145"/>
      <c r="D57" s="76"/>
    </row>
    <row r="58">
      <c r="A58" s="76"/>
      <c r="B58" s="76"/>
      <c r="C58" s="145"/>
      <c r="D58" s="76"/>
    </row>
    <row r="59">
      <c r="A59" s="76"/>
      <c r="B59" s="76"/>
      <c r="C59" s="145"/>
      <c r="D59" s="76"/>
    </row>
    <row r="60">
      <c r="A60" s="76"/>
      <c r="B60" s="76"/>
      <c r="C60" s="146"/>
      <c r="D60" s="76"/>
    </row>
    <row r="61">
      <c r="A61" s="76"/>
      <c r="B61" s="76"/>
      <c r="C61" s="9"/>
      <c r="D61" s="76"/>
    </row>
    <row r="62">
      <c r="A62" s="76"/>
      <c r="B62" s="76"/>
      <c r="C62" s="9"/>
      <c r="D62" s="76"/>
    </row>
    <row r="63">
      <c r="A63" s="76"/>
      <c r="B63" s="76"/>
      <c r="C63" s="9"/>
      <c r="D63" s="76"/>
    </row>
    <row r="64">
      <c r="A64" s="76"/>
      <c r="B64" s="76"/>
      <c r="C64" s="9"/>
      <c r="D64" s="76"/>
    </row>
    <row r="65">
      <c r="A65" s="76"/>
      <c r="B65" s="76"/>
      <c r="C65" s="145"/>
      <c r="D65" s="76"/>
    </row>
    <row r="66">
      <c r="A66" s="76"/>
      <c r="B66" s="76"/>
      <c r="C66" s="145"/>
      <c r="D66" s="76"/>
    </row>
    <row r="67">
      <c r="A67" s="76"/>
      <c r="B67" s="76"/>
      <c r="C67" s="76"/>
      <c r="D67" s="76"/>
    </row>
    <row r="68">
      <c r="A68" s="76"/>
      <c r="B68" s="76"/>
      <c r="C68" s="76"/>
      <c r="D68" s="76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26" width="13.57"/>
  </cols>
  <sheetData>
    <row r="1">
      <c r="B1" s="30" t="s">
        <v>419</v>
      </c>
      <c r="C1" s="30" t="s">
        <v>420</v>
      </c>
      <c r="D1" s="30" t="s">
        <v>421</v>
      </c>
      <c r="E1" s="30" t="s">
        <v>422</v>
      </c>
      <c r="F1" s="30" t="s">
        <v>423</v>
      </c>
      <c r="G1" s="30" t="s">
        <v>424</v>
      </c>
      <c r="H1" s="30" t="s">
        <v>425</v>
      </c>
      <c r="I1" s="30" t="s">
        <v>426</v>
      </c>
      <c r="K1" s="17" t="s">
        <v>427</v>
      </c>
      <c r="N1" s="17" t="s">
        <v>428</v>
      </c>
    </row>
    <row r="2">
      <c r="A2" s="30">
        <v>82.0</v>
      </c>
      <c r="B2" s="30" t="s">
        <v>429</v>
      </c>
      <c r="C2" s="30">
        <v>25.0</v>
      </c>
      <c r="D2" s="30" t="s">
        <v>430</v>
      </c>
      <c r="E2" s="203">
        <v>43933.0</v>
      </c>
      <c r="F2" s="30" t="s">
        <v>431</v>
      </c>
      <c r="G2" s="30" t="s">
        <v>432</v>
      </c>
      <c r="H2" s="30">
        <v>0.0</v>
      </c>
      <c r="N2" s="30" t="s">
        <v>433</v>
      </c>
    </row>
    <row r="3">
      <c r="A3" s="30">
        <v>91.0</v>
      </c>
      <c r="B3" s="30" t="s">
        <v>434</v>
      </c>
      <c r="C3" s="30">
        <v>25.0</v>
      </c>
      <c r="D3" s="30" t="s">
        <v>430</v>
      </c>
      <c r="E3" s="203">
        <v>43920.0</v>
      </c>
      <c r="F3" s="30" t="s">
        <v>435</v>
      </c>
      <c r="G3" s="30" t="s">
        <v>432</v>
      </c>
      <c r="H3" s="30">
        <v>0.0</v>
      </c>
      <c r="N3" s="30" t="s">
        <v>433</v>
      </c>
    </row>
    <row r="4">
      <c r="A4" s="30">
        <v>96.0</v>
      </c>
      <c r="B4" s="30" t="s">
        <v>436</v>
      </c>
      <c r="C4" s="30">
        <v>25.0</v>
      </c>
      <c r="D4" s="30" t="s">
        <v>430</v>
      </c>
      <c r="E4" s="203">
        <v>43924.0</v>
      </c>
      <c r="F4" s="30" t="s">
        <v>435</v>
      </c>
      <c r="G4" s="30" t="s">
        <v>432</v>
      </c>
      <c r="H4" s="30">
        <v>0.0</v>
      </c>
      <c r="N4" s="30" t="s">
        <v>437</v>
      </c>
    </row>
    <row r="5">
      <c r="A5" s="30">
        <v>34.0</v>
      </c>
      <c r="B5" s="204" t="s">
        <v>83</v>
      </c>
      <c r="C5" s="30">
        <v>25.0</v>
      </c>
      <c r="D5" s="30" t="s">
        <v>430</v>
      </c>
      <c r="E5" s="203">
        <v>43907.0</v>
      </c>
      <c r="F5" s="30" t="s">
        <v>438</v>
      </c>
      <c r="G5" s="30" t="s">
        <v>432</v>
      </c>
      <c r="H5" s="30">
        <v>10.4</v>
      </c>
      <c r="J5" s="30" t="s">
        <v>439</v>
      </c>
      <c r="N5" s="30" t="s">
        <v>440</v>
      </c>
    </row>
    <row r="6">
      <c r="A6" s="30">
        <v>25.0</v>
      </c>
      <c r="B6" s="205" t="s">
        <v>441</v>
      </c>
      <c r="C6" s="30">
        <v>25.0</v>
      </c>
      <c r="D6" s="30" t="s">
        <v>430</v>
      </c>
      <c r="E6" s="203">
        <v>43907.0</v>
      </c>
      <c r="F6" s="30" t="s">
        <v>438</v>
      </c>
      <c r="G6" s="30" t="s">
        <v>432</v>
      </c>
      <c r="H6" s="30">
        <v>10.9</v>
      </c>
      <c r="K6" s="30" t="s">
        <v>442</v>
      </c>
      <c r="N6" s="30" t="s">
        <v>440</v>
      </c>
    </row>
    <row r="7">
      <c r="A7" s="30">
        <v>41.0</v>
      </c>
      <c r="B7" s="30" t="s">
        <v>443</v>
      </c>
      <c r="C7" s="30">
        <v>25.0</v>
      </c>
      <c r="D7" s="30" t="s">
        <v>430</v>
      </c>
      <c r="E7" s="203">
        <v>43909.0</v>
      </c>
      <c r="F7" s="30" t="s">
        <v>438</v>
      </c>
      <c r="G7" s="30" t="s">
        <v>432</v>
      </c>
      <c r="H7" s="30">
        <v>11.0</v>
      </c>
      <c r="I7" s="30" t="s">
        <v>444</v>
      </c>
      <c r="N7" s="30" t="s">
        <v>92</v>
      </c>
    </row>
    <row r="8">
      <c r="A8" s="30">
        <v>57.0</v>
      </c>
      <c r="B8" s="204" t="s">
        <v>85</v>
      </c>
      <c r="C8" s="30">
        <v>25.0</v>
      </c>
      <c r="D8" s="30" t="s">
        <v>430</v>
      </c>
      <c r="E8" s="203">
        <v>43922.0</v>
      </c>
      <c r="F8" s="30" t="s">
        <v>438</v>
      </c>
      <c r="G8" s="30" t="s">
        <v>432</v>
      </c>
      <c r="H8" s="30">
        <v>11.3</v>
      </c>
      <c r="J8" s="30" t="s">
        <v>439</v>
      </c>
      <c r="N8" s="30" t="s">
        <v>445</v>
      </c>
    </row>
    <row r="9">
      <c r="A9" s="30">
        <v>99.0</v>
      </c>
      <c r="B9" s="204" t="s">
        <v>98</v>
      </c>
      <c r="C9" s="30">
        <v>25.0</v>
      </c>
      <c r="D9" s="30" t="s">
        <v>430</v>
      </c>
      <c r="E9" s="203">
        <v>43929.0</v>
      </c>
      <c r="F9" s="30" t="s">
        <v>431</v>
      </c>
      <c r="G9" s="30" t="s">
        <v>432</v>
      </c>
      <c r="H9" s="30">
        <v>11.5</v>
      </c>
      <c r="J9" s="30" t="s">
        <v>439</v>
      </c>
      <c r="N9" s="30" t="s">
        <v>135</v>
      </c>
    </row>
    <row r="10">
      <c r="A10" s="30">
        <v>87.0</v>
      </c>
      <c r="B10" s="205" t="s">
        <v>446</v>
      </c>
      <c r="C10" s="30">
        <v>25.0</v>
      </c>
      <c r="D10" s="30" t="s">
        <v>430</v>
      </c>
      <c r="E10" s="203">
        <v>43916.0</v>
      </c>
      <c r="F10" s="30" t="s">
        <v>435</v>
      </c>
      <c r="G10" s="30" t="s">
        <v>432</v>
      </c>
      <c r="H10" s="30">
        <v>11.7</v>
      </c>
      <c r="J10" s="30" t="s">
        <v>439</v>
      </c>
      <c r="K10" s="30" t="s">
        <v>447</v>
      </c>
      <c r="N10" s="30" t="s">
        <v>448</v>
      </c>
    </row>
    <row r="11">
      <c r="A11" s="30">
        <v>1.0</v>
      </c>
      <c r="B11" s="30" t="s">
        <v>433</v>
      </c>
      <c r="C11" s="30">
        <v>25.0</v>
      </c>
      <c r="D11" s="30" t="s">
        <v>430</v>
      </c>
      <c r="E11" s="203">
        <v>43902.0</v>
      </c>
      <c r="F11" s="30" t="s">
        <v>438</v>
      </c>
      <c r="G11" s="30" t="s">
        <v>449</v>
      </c>
      <c r="H11" s="30">
        <v>12.1</v>
      </c>
      <c r="I11" s="30" t="s">
        <v>444</v>
      </c>
      <c r="N11" s="30" t="s">
        <v>450</v>
      </c>
    </row>
    <row r="12">
      <c r="A12" s="30">
        <v>80.0</v>
      </c>
      <c r="B12" s="204" t="s">
        <v>87</v>
      </c>
      <c r="C12" s="30">
        <v>25.0</v>
      </c>
      <c r="D12" s="30" t="s">
        <v>430</v>
      </c>
      <c r="E12" s="203">
        <v>43932.0</v>
      </c>
      <c r="F12" s="30" t="s">
        <v>431</v>
      </c>
      <c r="G12" s="30" t="s">
        <v>432</v>
      </c>
      <c r="H12" s="30">
        <v>12.2</v>
      </c>
      <c r="J12" s="30" t="s">
        <v>439</v>
      </c>
      <c r="N12" s="30" t="s">
        <v>451</v>
      </c>
    </row>
    <row r="13">
      <c r="A13" s="30">
        <v>103.0</v>
      </c>
      <c r="B13" s="204" t="s">
        <v>452</v>
      </c>
      <c r="C13" s="30">
        <v>25.0</v>
      </c>
      <c r="D13" s="30" t="s">
        <v>430</v>
      </c>
      <c r="E13" s="203">
        <v>43934.0</v>
      </c>
      <c r="F13" s="30" t="s">
        <v>431</v>
      </c>
      <c r="G13" s="30" t="s">
        <v>432</v>
      </c>
      <c r="H13" s="30">
        <v>12.3149</v>
      </c>
      <c r="J13" s="30" t="s">
        <v>439</v>
      </c>
      <c r="N13" s="30" t="s">
        <v>453</v>
      </c>
    </row>
    <row r="14">
      <c r="A14" s="30">
        <v>31.0</v>
      </c>
      <c r="B14" s="204" t="s">
        <v>111</v>
      </c>
      <c r="C14" s="30">
        <v>25.0</v>
      </c>
      <c r="D14" s="30" t="s">
        <v>430</v>
      </c>
      <c r="E14" s="203">
        <v>43907.0</v>
      </c>
      <c r="F14" s="30" t="s">
        <v>438</v>
      </c>
      <c r="G14" s="30" t="s">
        <v>432</v>
      </c>
      <c r="H14" s="30">
        <v>12.4</v>
      </c>
      <c r="J14" s="30" t="s">
        <v>439</v>
      </c>
      <c r="N14" s="30" t="s">
        <v>454</v>
      </c>
    </row>
    <row r="15">
      <c r="A15" s="30">
        <v>36.0</v>
      </c>
      <c r="B15" s="206" t="s">
        <v>455</v>
      </c>
      <c r="C15" s="30">
        <v>25.0</v>
      </c>
      <c r="D15" s="30" t="s">
        <v>430</v>
      </c>
      <c r="E15" s="203">
        <v>43907.0</v>
      </c>
      <c r="F15" s="30" t="s">
        <v>438</v>
      </c>
      <c r="G15" s="30" t="s">
        <v>432</v>
      </c>
      <c r="H15" s="30">
        <v>12.5</v>
      </c>
      <c r="N15" s="30" t="s">
        <v>454</v>
      </c>
    </row>
    <row r="16">
      <c r="A16" s="30">
        <v>48.0</v>
      </c>
      <c r="B16" s="206" t="s">
        <v>116</v>
      </c>
      <c r="C16" s="30">
        <v>25.0</v>
      </c>
      <c r="D16" s="30" t="s">
        <v>430</v>
      </c>
      <c r="E16" s="203">
        <v>43918.0</v>
      </c>
      <c r="F16" s="30" t="s">
        <v>438</v>
      </c>
      <c r="G16" s="30" t="s">
        <v>432</v>
      </c>
      <c r="H16" s="30">
        <v>12.9</v>
      </c>
      <c r="N16" s="30" t="s">
        <v>456</v>
      </c>
    </row>
    <row r="17">
      <c r="A17" s="30">
        <v>56.0</v>
      </c>
      <c r="B17" s="206" t="s">
        <v>457</v>
      </c>
      <c r="C17" s="30">
        <v>25.0</v>
      </c>
      <c r="D17" s="30" t="s">
        <v>430</v>
      </c>
      <c r="E17" s="203">
        <v>43921.0</v>
      </c>
      <c r="F17" s="30" t="s">
        <v>438</v>
      </c>
      <c r="G17" s="30" t="s">
        <v>432</v>
      </c>
      <c r="H17" s="30">
        <v>13.0</v>
      </c>
      <c r="N17" s="30" t="s">
        <v>456</v>
      </c>
    </row>
    <row r="18">
      <c r="A18" s="30">
        <v>66.0</v>
      </c>
      <c r="B18" s="206" t="s">
        <v>153</v>
      </c>
      <c r="C18" s="30">
        <v>25.0</v>
      </c>
      <c r="D18" s="30" t="s">
        <v>430</v>
      </c>
      <c r="E18" s="203">
        <v>43929.0</v>
      </c>
      <c r="F18" s="30" t="s">
        <v>431</v>
      </c>
      <c r="G18" s="30" t="s">
        <v>432</v>
      </c>
      <c r="H18" s="30">
        <v>13.1747</v>
      </c>
      <c r="N18" s="30" t="s">
        <v>456</v>
      </c>
    </row>
    <row r="19">
      <c r="A19" s="30">
        <v>105.0</v>
      </c>
      <c r="B19" s="204" t="s">
        <v>458</v>
      </c>
      <c r="C19" s="30">
        <v>25.0</v>
      </c>
      <c r="D19" s="30" t="s">
        <v>430</v>
      </c>
      <c r="E19" s="203">
        <v>43935.0</v>
      </c>
      <c r="F19" s="30" t="s">
        <v>431</v>
      </c>
      <c r="G19" s="30" t="s">
        <v>432</v>
      </c>
      <c r="H19" s="30">
        <v>13.1842</v>
      </c>
      <c r="N19" s="30" t="s">
        <v>459</v>
      </c>
    </row>
    <row r="20">
      <c r="A20" s="30">
        <v>106.0</v>
      </c>
      <c r="B20" s="204" t="s">
        <v>460</v>
      </c>
      <c r="C20" s="30">
        <v>25.0</v>
      </c>
      <c r="D20" s="30" t="s">
        <v>430</v>
      </c>
      <c r="E20" s="203">
        <v>43935.0</v>
      </c>
      <c r="F20" s="30" t="s">
        <v>431</v>
      </c>
      <c r="G20" s="30" t="s">
        <v>432</v>
      </c>
      <c r="H20" s="30">
        <v>13.211</v>
      </c>
      <c r="N20" s="30" t="s">
        <v>461</v>
      </c>
    </row>
    <row r="21">
      <c r="A21" s="30">
        <v>61.0</v>
      </c>
      <c r="B21" s="30" t="s">
        <v>462</v>
      </c>
      <c r="C21" s="30">
        <v>25.0</v>
      </c>
      <c r="D21" s="30" t="s">
        <v>430</v>
      </c>
      <c r="E21" s="203">
        <v>43925.0</v>
      </c>
      <c r="F21" s="30" t="s">
        <v>438</v>
      </c>
      <c r="G21" s="30" t="s">
        <v>432</v>
      </c>
      <c r="H21" s="30">
        <v>13.3</v>
      </c>
      <c r="N21" s="30" t="s">
        <v>461</v>
      </c>
    </row>
    <row r="22">
      <c r="A22" s="30">
        <v>13.0</v>
      </c>
      <c r="B22" s="30" t="s">
        <v>454</v>
      </c>
      <c r="C22" s="30">
        <v>25.0</v>
      </c>
      <c r="D22" s="30" t="s">
        <v>430</v>
      </c>
      <c r="E22" s="203">
        <v>43907.0</v>
      </c>
      <c r="F22" s="30" t="s">
        <v>438</v>
      </c>
      <c r="G22" s="30" t="s">
        <v>432</v>
      </c>
      <c r="H22" s="30">
        <v>13.4</v>
      </c>
      <c r="N22" s="30" t="s">
        <v>461</v>
      </c>
    </row>
    <row r="23">
      <c r="A23" s="30">
        <v>14.0</v>
      </c>
      <c r="B23" s="30" t="s">
        <v>454</v>
      </c>
      <c r="C23" s="30">
        <v>25.0</v>
      </c>
      <c r="D23" s="30" t="s">
        <v>430</v>
      </c>
      <c r="E23" s="203">
        <v>43907.0</v>
      </c>
      <c r="F23" s="30" t="s">
        <v>438</v>
      </c>
      <c r="G23" s="30" t="s">
        <v>432</v>
      </c>
      <c r="H23" s="30">
        <v>13.4</v>
      </c>
      <c r="N23" s="30" t="s">
        <v>461</v>
      </c>
    </row>
    <row r="24">
      <c r="A24" s="30">
        <v>97.0</v>
      </c>
      <c r="B24" s="207" t="s">
        <v>106</v>
      </c>
      <c r="C24" s="30">
        <v>25.0</v>
      </c>
      <c r="D24" s="30" t="s">
        <v>430</v>
      </c>
      <c r="E24" s="203">
        <v>43929.0</v>
      </c>
      <c r="F24" s="30" t="s">
        <v>431</v>
      </c>
      <c r="G24" s="30" t="s">
        <v>432</v>
      </c>
      <c r="H24" s="30">
        <v>13.9</v>
      </c>
      <c r="N24" s="30" t="s">
        <v>461</v>
      </c>
    </row>
    <row r="25">
      <c r="A25" s="30">
        <v>73.0</v>
      </c>
      <c r="B25" s="30" t="s">
        <v>463</v>
      </c>
      <c r="C25" s="30">
        <v>25.0</v>
      </c>
      <c r="D25" s="30" t="s">
        <v>430</v>
      </c>
      <c r="E25" s="203">
        <v>43931.0</v>
      </c>
      <c r="F25" s="30" t="s">
        <v>431</v>
      </c>
      <c r="G25" s="30" t="s">
        <v>432</v>
      </c>
      <c r="H25" s="30">
        <v>14.1</v>
      </c>
      <c r="K25" s="30" t="s">
        <v>447</v>
      </c>
      <c r="N25" s="30" t="s">
        <v>464</v>
      </c>
    </row>
    <row r="26">
      <c r="A26" s="30">
        <v>74.0</v>
      </c>
      <c r="B26" s="30" t="s">
        <v>463</v>
      </c>
      <c r="C26" s="30">
        <v>25.0</v>
      </c>
      <c r="D26" s="30" t="s">
        <v>430</v>
      </c>
      <c r="E26" s="203">
        <v>43931.0</v>
      </c>
      <c r="F26" s="30" t="s">
        <v>431</v>
      </c>
      <c r="G26" s="30" t="s">
        <v>432</v>
      </c>
      <c r="H26" s="30">
        <v>14.1</v>
      </c>
      <c r="K26" s="30" t="s">
        <v>447</v>
      </c>
      <c r="N26" s="30" t="s">
        <v>441</v>
      </c>
    </row>
    <row r="27">
      <c r="A27" s="30">
        <v>102.0</v>
      </c>
      <c r="B27" s="204" t="s">
        <v>465</v>
      </c>
      <c r="C27" s="30">
        <v>25.0</v>
      </c>
      <c r="D27" s="30" t="s">
        <v>430</v>
      </c>
      <c r="E27" s="203">
        <v>43932.0</v>
      </c>
      <c r="F27" s="30" t="s">
        <v>431</v>
      </c>
      <c r="G27" s="30" t="s">
        <v>432</v>
      </c>
      <c r="H27" s="30">
        <v>14.1</v>
      </c>
      <c r="N27" s="30" t="s">
        <v>441</v>
      </c>
    </row>
    <row r="28">
      <c r="A28" s="30">
        <v>107.0</v>
      </c>
      <c r="B28" s="204" t="s">
        <v>466</v>
      </c>
      <c r="C28" s="30">
        <v>25.0</v>
      </c>
      <c r="D28" s="30" t="s">
        <v>430</v>
      </c>
      <c r="E28" s="203">
        <v>43936.0</v>
      </c>
      <c r="F28" s="30" t="s">
        <v>431</v>
      </c>
      <c r="G28" s="30" t="s">
        <v>432</v>
      </c>
      <c r="H28" s="30">
        <v>14.136</v>
      </c>
      <c r="N28" s="30" t="s">
        <v>467</v>
      </c>
    </row>
    <row r="29">
      <c r="A29" s="30">
        <v>101.0</v>
      </c>
      <c r="B29" s="207" t="s">
        <v>108</v>
      </c>
      <c r="C29" s="30">
        <v>25.0</v>
      </c>
      <c r="D29" s="30" t="s">
        <v>430</v>
      </c>
      <c r="E29" s="203">
        <v>43929.0</v>
      </c>
      <c r="F29" s="30" t="s">
        <v>431</v>
      </c>
      <c r="G29" s="30" t="s">
        <v>432</v>
      </c>
      <c r="H29" s="30">
        <v>14.2</v>
      </c>
      <c r="N29" s="30" t="s">
        <v>467</v>
      </c>
    </row>
    <row r="30">
      <c r="A30" s="30">
        <v>44.0</v>
      </c>
      <c r="B30" s="30" t="s">
        <v>468</v>
      </c>
      <c r="C30" s="30">
        <v>20.0</v>
      </c>
      <c r="D30" s="30" t="s">
        <v>430</v>
      </c>
      <c r="E30" s="203">
        <v>43910.0</v>
      </c>
      <c r="F30" s="30" t="s">
        <v>438</v>
      </c>
      <c r="G30" s="30" t="s">
        <v>449</v>
      </c>
      <c r="H30" s="30">
        <v>14.3</v>
      </c>
      <c r="N30" s="30" t="s">
        <v>469</v>
      </c>
    </row>
    <row r="31">
      <c r="A31" s="30">
        <v>59.0</v>
      </c>
      <c r="B31" s="204" t="s">
        <v>81</v>
      </c>
      <c r="C31" s="30">
        <v>25.0</v>
      </c>
      <c r="D31" s="30" t="s">
        <v>430</v>
      </c>
      <c r="E31" s="203">
        <v>43922.0</v>
      </c>
      <c r="F31" s="30" t="s">
        <v>438</v>
      </c>
      <c r="G31" s="30" t="s">
        <v>432</v>
      </c>
      <c r="H31" s="30">
        <v>14.4</v>
      </c>
      <c r="J31" s="30" t="s">
        <v>470</v>
      </c>
      <c r="N31" s="30" t="s">
        <v>469</v>
      </c>
    </row>
    <row r="32">
      <c r="A32" s="30">
        <v>92.0</v>
      </c>
      <c r="B32" s="204" t="s">
        <v>94</v>
      </c>
      <c r="C32" s="30">
        <v>25.0</v>
      </c>
      <c r="D32" s="30" t="s">
        <v>430</v>
      </c>
      <c r="E32" s="203">
        <v>43920.0</v>
      </c>
      <c r="F32" s="30" t="s">
        <v>435</v>
      </c>
      <c r="G32" s="30" t="s">
        <v>432</v>
      </c>
      <c r="H32" s="30">
        <v>14.4</v>
      </c>
      <c r="J32" s="30" t="s">
        <v>439</v>
      </c>
      <c r="N32" s="30" t="s">
        <v>111</v>
      </c>
    </row>
    <row r="33">
      <c r="A33" s="30">
        <v>51.0</v>
      </c>
      <c r="B33" s="205" t="s">
        <v>471</v>
      </c>
      <c r="C33" s="30">
        <v>25.0</v>
      </c>
      <c r="D33" s="30" t="s">
        <v>430</v>
      </c>
      <c r="E33" s="203">
        <v>43918.0</v>
      </c>
      <c r="F33" s="30" t="s">
        <v>438</v>
      </c>
      <c r="G33" s="30" t="s">
        <v>432</v>
      </c>
      <c r="H33" s="30">
        <v>14.7</v>
      </c>
      <c r="J33" s="30" t="s">
        <v>470</v>
      </c>
      <c r="K33" s="30" t="s">
        <v>447</v>
      </c>
      <c r="N33" s="30" t="s">
        <v>472</v>
      </c>
    </row>
    <row r="34">
      <c r="A34" s="30">
        <v>42.0</v>
      </c>
      <c r="B34" s="205" t="s">
        <v>473</v>
      </c>
      <c r="C34" s="30">
        <v>25.0</v>
      </c>
      <c r="D34" s="30" t="s">
        <v>430</v>
      </c>
      <c r="E34" s="203">
        <v>43909.0</v>
      </c>
      <c r="F34" s="30" t="s">
        <v>438</v>
      </c>
      <c r="G34" s="30" t="s">
        <v>432</v>
      </c>
      <c r="H34" s="30">
        <v>15.4</v>
      </c>
      <c r="J34" s="30" t="s">
        <v>470</v>
      </c>
      <c r="K34" s="30" t="s">
        <v>447</v>
      </c>
      <c r="N34" s="30" t="s">
        <v>472</v>
      </c>
    </row>
    <row r="35">
      <c r="A35" s="30">
        <v>54.0</v>
      </c>
      <c r="B35" s="204" t="s">
        <v>127</v>
      </c>
      <c r="C35" s="30">
        <v>25.0</v>
      </c>
      <c r="D35" s="30" t="s">
        <v>430</v>
      </c>
      <c r="E35" s="203">
        <v>43919.0</v>
      </c>
      <c r="F35" s="30" t="s">
        <v>438</v>
      </c>
      <c r="G35" s="30" t="s">
        <v>432</v>
      </c>
      <c r="H35" s="30">
        <v>15.8</v>
      </c>
      <c r="J35" s="30" t="s">
        <v>470</v>
      </c>
      <c r="N35" s="30" t="s">
        <v>83</v>
      </c>
    </row>
    <row r="36">
      <c r="A36" s="30">
        <v>53.0</v>
      </c>
      <c r="B36" s="205" t="s">
        <v>474</v>
      </c>
      <c r="C36" s="30">
        <v>25.0</v>
      </c>
      <c r="D36" s="30" t="s">
        <v>430</v>
      </c>
      <c r="E36" s="203">
        <v>43918.0</v>
      </c>
      <c r="F36" s="30" t="s">
        <v>438</v>
      </c>
      <c r="G36" s="30" t="s">
        <v>432</v>
      </c>
      <c r="H36" s="30">
        <v>15.9</v>
      </c>
      <c r="J36" s="30" t="s">
        <v>470</v>
      </c>
      <c r="K36" s="30" t="s">
        <v>447</v>
      </c>
      <c r="N36" s="30" t="s">
        <v>455</v>
      </c>
    </row>
    <row r="37">
      <c r="A37" s="30">
        <v>72.0</v>
      </c>
      <c r="B37" s="204" t="s">
        <v>147</v>
      </c>
      <c r="C37" s="30">
        <v>25.0</v>
      </c>
      <c r="D37" s="30" t="s">
        <v>430</v>
      </c>
      <c r="E37" s="203">
        <v>43931.0</v>
      </c>
      <c r="F37" s="30" t="s">
        <v>431</v>
      </c>
      <c r="G37" s="30" t="s">
        <v>432</v>
      </c>
      <c r="H37" s="30">
        <v>15.9</v>
      </c>
      <c r="J37" s="30" t="s">
        <v>470</v>
      </c>
      <c r="N37" s="30" t="s">
        <v>455</v>
      </c>
    </row>
    <row r="38">
      <c r="A38" s="30">
        <v>33.0</v>
      </c>
      <c r="B38" s="205" t="s">
        <v>472</v>
      </c>
      <c r="C38" s="30">
        <v>25.0</v>
      </c>
      <c r="D38" s="30" t="s">
        <v>430</v>
      </c>
      <c r="E38" s="203">
        <v>43907.0</v>
      </c>
      <c r="F38" s="30" t="s">
        <v>438</v>
      </c>
      <c r="G38" s="30" t="s">
        <v>432</v>
      </c>
      <c r="H38" s="30">
        <v>16.1</v>
      </c>
      <c r="J38" s="30" t="s">
        <v>470</v>
      </c>
      <c r="K38" s="30" t="s">
        <v>447</v>
      </c>
      <c r="N38" s="30" t="s">
        <v>475</v>
      </c>
    </row>
    <row r="39">
      <c r="A39" s="30">
        <v>38.0</v>
      </c>
      <c r="B39" s="204" t="s">
        <v>157</v>
      </c>
      <c r="C39" s="30">
        <v>25.0</v>
      </c>
      <c r="D39" s="30" t="s">
        <v>430</v>
      </c>
      <c r="E39" s="203">
        <v>43902.0</v>
      </c>
      <c r="F39" s="30" t="s">
        <v>438</v>
      </c>
      <c r="G39" s="30" t="s">
        <v>432</v>
      </c>
      <c r="H39" s="30">
        <v>16.1</v>
      </c>
      <c r="J39" s="30" t="s">
        <v>470</v>
      </c>
      <c r="N39" s="30" t="s">
        <v>157</v>
      </c>
    </row>
    <row r="40">
      <c r="A40" s="30">
        <v>104.0</v>
      </c>
      <c r="B40" s="30" t="s">
        <v>476</v>
      </c>
      <c r="C40" s="30">
        <v>25.0</v>
      </c>
      <c r="D40" s="30" t="s">
        <v>430</v>
      </c>
      <c r="E40" s="203">
        <v>43934.0</v>
      </c>
      <c r="F40" s="30" t="s">
        <v>431</v>
      </c>
      <c r="G40" s="30" t="s">
        <v>432</v>
      </c>
      <c r="H40" s="30">
        <v>16.1663</v>
      </c>
      <c r="N40" s="30" t="s">
        <v>477</v>
      </c>
    </row>
    <row r="41">
      <c r="A41" s="30">
        <v>5.0</v>
      </c>
      <c r="B41" s="30" t="s">
        <v>440</v>
      </c>
      <c r="C41" s="30">
        <v>25.0</v>
      </c>
      <c r="D41" s="30" t="s">
        <v>430</v>
      </c>
      <c r="E41" s="203">
        <v>43903.0</v>
      </c>
      <c r="F41" s="30" t="s">
        <v>438</v>
      </c>
      <c r="G41" s="30" t="s">
        <v>432</v>
      </c>
      <c r="H41" s="30">
        <v>16.2</v>
      </c>
      <c r="I41" s="30" t="s">
        <v>444</v>
      </c>
      <c r="J41" s="30" t="s">
        <v>470</v>
      </c>
      <c r="N41" s="30" t="s">
        <v>477</v>
      </c>
    </row>
    <row r="42">
      <c r="A42" s="30">
        <v>40.0</v>
      </c>
      <c r="B42" s="205" t="s">
        <v>477</v>
      </c>
      <c r="C42" s="30">
        <v>25.0</v>
      </c>
      <c r="D42" s="30" t="s">
        <v>430</v>
      </c>
      <c r="E42" s="203">
        <v>43908.0</v>
      </c>
      <c r="F42" s="30" t="s">
        <v>438</v>
      </c>
      <c r="G42" s="30" t="s">
        <v>432</v>
      </c>
      <c r="H42" s="30">
        <v>16.2</v>
      </c>
      <c r="J42" s="30" t="s">
        <v>470</v>
      </c>
      <c r="K42" s="30" t="s">
        <v>447</v>
      </c>
      <c r="N42" s="30" t="s">
        <v>443</v>
      </c>
    </row>
    <row r="43">
      <c r="A43" s="30">
        <v>71.0</v>
      </c>
      <c r="B43" s="204" t="s">
        <v>478</v>
      </c>
      <c r="C43" s="30">
        <v>25.0</v>
      </c>
      <c r="D43" s="30" t="s">
        <v>430</v>
      </c>
      <c r="E43" s="203">
        <v>43931.0</v>
      </c>
      <c r="F43" s="30" t="s">
        <v>431</v>
      </c>
      <c r="G43" s="30" t="s">
        <v>432</v>
      </c>
      <c r="H43" s="30">
        <v>16.5</v>
      </c>
      <c r="J43" s="30" t="s">
        <v>470</v>
      </c>
      <c r="N43" s="30" t="s">
        <v>473</v>
      </c>
    </row>
    <row r="44">
      <c r="A44" s="30">
        <v>30.0</v>
      </c>
      <c r="B44" s="205" t="s">
        <v>469</v>
      </c>
      <c r="C44" s="30">
        <v>25.0</v>
      </c>
      <c r="D44" s="30" t="s">
        <v>430</v>
      </c>
      <c r="E44" s="203">
        <v>43907.0</v>
      </c>
      <c r="F44" s="30" t="s">
        <v>438</v>
      </c>
      <c r="G44" s="30" t="s">
        <v>432</v>
      </c>
      <c r="H44" s="30">
        <v>16.6</v>
      </c>
      <c r="J44" s="30" t="s">
        <v>470</v>
      </c>
      <c r="K44" s="30" t="s">
        <v>447</v>
      </c>
      <c r="N44" s="30" t="s">
        <v>473</v>
      </c>
    </row>
    <row r="45">
      <c r="A45" s="30">
        <v>78.0</v>
      </c>
      <c r="B45" s="30" t="s">
        <v>479</v>
      </c>
      <c r="C45" s="30">
        <v>25.0</v>
      </c>
      <c r="D45" s="30" t="s">
        <v>430</v>
      </c>
      <c r="E45" s="203">
        <v>43931.0</v>
      </c>
      <c r="F45" s="30" t="s">
        <v>431</v>
      </c>
      <c r="G45" s="30" t="s">
        <v>432</v>
      </c>
      <c r="H45" s="30">
        <v>16.9207</v>
      </c>
      <c r="N45" s="30" t="s">
        <v>468</v>
      </c>
    </row>
    <row r="46">
      <c r="A46" s="30">
        <v>75.0</v>
      </c>
      <c r="B46" s="204" t="s">
        <v>139</v>
      </c>
      <c r="C46" s="30">
        <v>25.0</v>
      </c>
      <c r="D46" s="30" t="s">
        <v>430</v>
      </c>
      <c r="E46" s="203">
        <v>43931.0</v>
      </c>
      <c r="F46" s="30" t="s">
        <v>431</v>
      </c>
      <c r="G46" s="30" t="s">
        <v>432</v>
      </c>
      <c r="H46" s="30">
        <v>17.2</v>
      </c>
      <c r="N46" s="30" t="s">
        <v>132</v>
      </c>
    </row>
    <row r="47">
      <c r="A47" s="30">
        <v>17.0</v>
      </c>
      <c r="B47" s="204" t="s">
        <v>456</v>
      </c>
      <c r="C47" s="30">
        <v>25.0</v>
      </c>
      <c r="D47" s="30" t="s">
        <v>430</v>
      </c>
      <c r="E47" s="203">
        <v>43907.0</v>
      </c>
      <c r="F47" s="30" t="s">
        <v>438</v>
      </c>
      <c r="G47" s="30" t="s">
        <v>432</v>
      </c>
      <c r="H47" s="30">
        <v>17.4</v>
      </c>
      <c r="N47" s="30" t="s">
        <v>79</v>
      </c>
    </row>
    <row r="48">
      <c r="A48" s="30">
        <v>64.0</v>
      </c>
      <c r="B48" s="204" t="s">
        <v>161</v>
      </c>
      <c r="C48" s="30">
        <v>25.0</v>
      </c>
      <c r="D48" s="30" t="s">
        <v>430</v>
      </c>
      <c r="E48" s="203">
        <v>43928.0</v>
      </c>
      <c r="F48" s="30" t="s">
        <v>431</v>
      </c>
      <c r="G48" s="30" t="s">
        <v>432</v>
      </c>
      <c r="H48" s="30">
        <v>17.4</v>
      </c>
      <c r="N48" s="30" t="s">
        <v>89</v>
      </c>
    </row>
    <row r="49">
      <c r="A49" s="30">
        <v>63.0</v>
      </c>
      <c r="B49" s="30" t="s">
        <v>480</v>
      </c>
      <c r="C49" s="30">
        <v>25.0</v>
      </c>
      <c r="D49" s="30" t="s">
        <v>430</v>
      </c>
      <c r="E49" s="203">
        <v>43926.0</v>
      </c>
      <c r="F49" s="30" t="s">
        <v>438</v>
      </c>
      <c r="G49" s="30" t="s">
        <v>432</v>
      </c>
      <c r="H49" s="30">
        <v>17.7</v>
      </c>
      <c r="K49" s="30" t="s">
        <v>447</v>
      </c>
      <c r="N49" s="30" t="s">
        <v>116</v>
      </c>
    </row>
    <row r="50">
      <c r="A50" s="30">
        <v>68.0</v>
      </c>
      <c r="B50" s="30" t="s">
        <v>481</v>
      </c>
      <c r="C50" s="30">
        <v>25.0</v>
      </c>
      <c r="D50" s="30" t="s">
        <v>430</v>
      </c>
      <c r="E50" s="203">
        <v>43930.0</v>
      </c>
      <c r="F50" s="30" t="s">
        <v>431</v>
      </c>
      <c r="G50" s="30" t="s">
        <v>432</v>
      </c>
      <c r="H50" s="30">
        <v>17.8</v>
      </c>
      <c r="N50" s="30" t="s">
        <v>471</v>
      </c>
    </row>
    <row r="51">
      <c r="A51" s="30">
        <v>79.0</v>
      </c>
      <c r="B51" s="204" t="s">
        <v>141</v>
      </c>
      <c r="C51" s="30">
        <v>25.0</v>
      </c>
      <c r="D51" s="30" t="s">
        <v>430</v>
      </c>
      <c r="E51" s="203">
        <v>43931.0</v>
      </c>
      <c r="F51" s="30" t="s">
        <v>431</v>
      </c>
      <c r="G51" s="30" t="s">
        <v>432</v>
      </c>
      <c r="H51" s="30">
        <v>18.2579</v>
      </c>
      <c r="N51" s="30" t="s">
        <v>471</v>
      </c>
    </row>
    <row r="52">
      <c r="A52" s="30">
        <v>37.0</v>
      </c>
      <c r="B52" s="204" t="s">
        <v>475</v>
      </c>
      <c r="C52" s="30">
        <v>25.0</v>
      </c>
      <c r="D52" s="30" t="s">
        <v>430</v>
      </c>
      <c r="E52" s="203">
        <v>43908.0</v>
      </c>
      <c r="F52" s="30" t="s">
        <v>438</v>
      </c>
      <c r="G52" s="30" t="s">
        <v>432</v>
      </c>
      <c r="H52" s="30">
        <v>18.5</v>
      </c>
      <c r="N52" s="30" t="s">
        <v>471</v>
      </c>
    </row>
    <row r="53">
      <c r="A53" s="30">
        <v>76.0</v>
      </c>
      <c r="B53" s="204" t="s">
        <v>163</v>
      </c>
      <c r="C53" s="30">
        <v>25.0</v>
      </c>
      <c r="D53" s="30" t="s">
        <v>430</v>
      </c>
      <c r="E53" s="203">
        <v>43931.0</v>
      </c>
      <c r="F53" s="30" t="s">
        <v>431</v>
      </c>
      <c r="G53" s="30" t="s">
        <v>432</v>
      </c>
      <c r="H53" s="30">
        <v>18.7495</v>
      </c>
      <c r="N53" s="30" t="s">
        <v>474</v>
      </c>
    </row>
    <row r="54">
      <c r="A54" s="30">
        <v>24.0</v>
      </c>
      <c r="B54" s="30" t="s">
        <v>464</v>
      </c>
      <c r="C54" s="30">
        <v>25.0</v>
      </c>
      <c r="D54" s="30" t="s">
        <v>430</v>
      </c>
      <c r="E54" s="203">
        <v>43908.0</v>
      </c>
      <c r="F54" s="30" t="s">
        <v>438</v>
      </c>
      <c r="G54" s="30" t="s">
        <v>432</v>
      </c>
      <c r="H54" s="30">
        <v>18.8</v>
      </c>
      <c r="N54" s="30" t="s">
        <v>474</v>
      </c>
    </row>
    <row r="55">
      <c r="A55" s="30">
        <v>98.0</v>
      </c>
      <c r="B55" s="207" t="s">
        <v>482</v>
      </c>
      <c r="C55" s="30">
        <v>25.0</v>
      </c>
      <c r="D55" s="30" t="s">
        <v>430</v>
      </c>
      <c r="E55" s="203">
        <v>43929.0</v>
      </c>
      <c r="F55" s="30" t="s">
        <v>431</v>
      </c>
      <c r="G55" s="30" t="s">
        <v>432</v>
      </c>
      <c r="H55" s="30">
        <v>18.8</v>
      </c>
      <c r="N55" s="30" t="s">
        <v>127</v>
      </c>
    </row>
    <row r="56">
      <c r="A56" s="30">
        <v>46.0</v>
      </c>
      <c r="B56" s="204" t="s">
        <v>79</v>
      </c>
      <c r="C56" s="30">
        <v>25.0</v>
      </c>
      <c r="D56" s="30" t="s">
        <v>430</v>
      </c>
      <c r="E56" s="203">
        <v>43917.0</v>
      </c>
      <c r="F56" s="30" t="s">
        <v>438</v>
      </c>
      <c r="G56" s="30" t="s">
        <v>432</v>
      </c>
      <c r="H56" s="30">
        <v>18.9</v>
      </c>
      <c r="J56" s="30" t="s">
        <v>470</v>
      </c>
      <c r="N56" s="30" t="s">
        <v>483</v>
      </c>
    </row>
    <row r="57">
      <c r="A57" s="30">
        <v>6.0</v>
      </c>
      <c r="B57" s="204" t="s">
        <v>92</v>
      </c>
      <c r="C57" s="30">
        <v>25.0</v>
      </c>
      <c r="D57" s="30" t="s">
        <v>430</v>
      </c>
      <c r="E57" s="203">
        <v>43904.0</v>
      </c>
      <c r="F57" s="30" t="s">
        <v>438</v>
      </c>
      <c r="G57" s="30" t="s">
        <v>432</v>
      </c>
      <c r="H57" s="30">
        <v>19.0</v>
      </c>
      <c r="J57" s="30" t="s">
        <v>470</v>
      </c>
      <c r="N57" s="30" t="s">
        <v>457</v>
      </c>
    </row>
    <row r="58">
      <c r="A58" s="30">
        <v>27.0</v>
      </c>
      <c r="B58" s="205" t="s">
        <v>467</v>
      </c>
      <c r="C58" s="30">
        <v>25.0</v>
      </c>
      <c r="D58" s="30" t="s">
        <v>430</v>
      </c>
      <c r="E58" s="203">
        <v>43907.0</v>
      </c>
      <c r="F58" s="30" t="s">
        <v>438</v>
      </c>
      <c r="G58" s="30" t="s">
        <v>432</v>
      </c>
      <c r="H58" s="30">
        <v>19.0</v>
      </c>
      <c r="J58" s="30" t="s">
        <v>470</v>
      </c>
      <c r="K58" s="30" t="s">
        <v>447</v>
      </c>
      <c r="N58" s="30" t="s">
        <v>85</v>
      </c>
    </row>
    <row r="59">
      <c r="A59" s="30">
        <v>60.0</v>
      </c>
      <c r="B59" s="204" t="s">
        <v>484</v>
      </c>
      <c r="C59" s="30">
        <v>25.0</v>
      </c>
      <c r="D59" s="30" t="s">
        <v>430</v>
      </c>
      <c r="E59" s="203">
        <v>43923.0</v>
      </c>
      <c r="F59" s="30" t="s">
        <v>438</v>
      </c>
      <c r="G59" s="30" t="s">
        <v>432</v>
      </c>
      <c r="H59" s="30">
        <v>19.1</v>
      </c>
      <c r="J59" s="30" t="s">
        <v>470</v>
      </c>
      <c r="N59" s="30" t="s">
        <v>485</v>
      </c>
    </row>
    <row r="60">
      <c r="A60" s="30">
        <v>86.0</v>
      </c>
      <c r="B60" s="208" t="s">
        <v>118</v>
      </c>
      <c r="C60" s="30">
        <v>25.0</v>
      </c>
      <c r="D60" s="30" t="s">
        <v>430</v>
      </c>
      <c r="E60" s="203">
        <v>43913.0</v>
      </c>
      <c r="F60" s="30" t="s">
        <v>435</v>
      </c>
      <c r="G60" s="30" t="s">
        <v>432</v>
      </c>
      <c r="H60" s="30">
        <v>19.1</v>
      </c>
      <c r="J60" s="30" t="s">
        <v>470</v>
      </c>
      <c r="K60" s="30" t="s">
        <v>447</v>
      </c>
      <c r="N60" s="30" t="s">
        <v>81</v>
      </c>
    </row>
    <row r="61">
      <c r="A61" s="30">
        <v>8.0</v>
      </c>
      <c r="B61" s="204" t="s">
        <v>135</v>
      </c>
      <c r="C61" s="30">
        <v>25.0</v>
      </c>
      <c r="D61" s="30" t="s">
        <v>430</v>
      </c>
      <c r="E61" s="203">
        <v>43906.0</v>
      </c>
      <c r="F61" s="30" t="s">
        <v>438</v>
      </c>
      <c r="G61" s="30" t="s">
        <v>432</v>
      </c>
      <c r="H61" s="30">
        <v>19.3</v>
      </c>
      <c r="J61" s="30" t="s">
        <v>470</v>
      </c>
      <c r="N61" s="30" t="s">
        <v>484</v>
      </c>
    </row>
    <row r="62">
      <c r="A62" s="30">
        <v>70.0</v>
      </c>
      <c r="B62" s="204" t="s">
        <v>145</v>
      </c>
      <c r="C62" s="30">
        <v>25.0</v>
      </c>
      <c r="D62" s="30" t="s">
        <v>430</v>
      </c>
      <c r="E62" s="203">
        <v>43930.0</v>
      </c>
      <c r="F62" s="30" t="s">
        <v>431</v>
      </c>
      <c r="G62" s="30" t="s">
        <v>432</v>
      </c>
      <c r="H62" s="30">
        <v>19.4574</v>
      </c>
      <c r="J62" s="30" t="s">
        <v>470</v>
      </c>
      <c r="N62" s="30" t="s">
        <v>462</v>
      </c>
    </row>
    <row r="63">
      <c r="A63" s="30">
        <v>89.0</v>
      </c>
      <c r="B63" s="207" t="s">
        <v>96</v>
      </c>
      <c r="C63" s="30">
        <v>25.0</v>
      </c>
      <c r="D63" s="30" t="s">
        <v>430</v>
      </c>
      <c r="E63" s="203">
        <v>43919.0</v>
      </c>
      <c r="F63" s="30" t="s">
        <v>435</v>
      </c>
      <c r="G63" s="30" t="s">
        <v>432</v>
      </c>
      <c r="H63" s="30">
        <v>19.54</v>
      </c>
      <c r="K63" s="30" t="s">
        <v>447</v>
      </c>
      <c r="N63" s="30" t="s">
        <v>480</v>
      </c>
    </row>
    <row r="64">
      <c r="A64" s="30">
        <v>47.0</v>
      </c>
      <c r="B64" s="204" t="s">
        <v>89</v>
      </c>
      <c r="C64" s="30">
        <v>25.0</v>
      </c>
      <c r="D64" s="30" t="s">
        <v>430</v>
      </c>
      <c r="E64" s="203">
        <v>43917.0</v>
      </c>
      <c r="F64" s="30" t="s">
        <v>438</v>
      </c>
      <c r="G64" s="30" t="s">
        <v>432</v>
      </c>
      <c r="H64" s="30">
        <v>20.0</v>
      </c>
      <c r="N64" s="30" t="s">
        <v>480</v>
      </c>
    </row>
    <row r="65">
      <c r="A65" s="30">
        <v>58.0</v>
      </c>
      <c r="B65" s="30" t="s">
        <v>485</v>
      </c>
      <c r="C65" s="30">
        <v>25.0</v>
      </c>
      <c r="D65" s="30" t="s">
        <v>430</v>
      </c>
      <c r="E65" s="203">
        <v>43922.0</v>
      </c>
      <c r="F65" s="30" t="s">
        <v>438</v>
      </c>
      <c r="G65" s="30" t="s">
        <v>432</v>
      </c>
      <c r="H65" s="30">
        <v>20.1</v>
      </c>
      <c r="N65" s="30" t="s">
        <v>161</v>
      </c>
    </row>
    <row r="66">
      <c r="A66" s="30">
        <v>83.0</v>
      </c>
      <c r="B66" s="207" t="s">
        <v>486</v>
      </c>
      <c r="C66" s="207">
        <v>25.0</v>
      </c>
      <c r="D66" s="30" t="s">
        <v>430</v>
      </c>
      <c r="E66" s="203">
        <v>43928.0</v>
      </c>
      <c r="F66" s="30" t="s">
        <v>438</v>
      </c>
      <c r="G66" s="30" t="s">
        <v>432</v>
      </c>
      <c r="H66" s="30">
        <v>20.6</v>
      </c>
      <c r="N66" s="30" t="s">
        <v>487</v>
      </c>
    </row>
    <row r="67">
      <c r="A67" s="30">
        <v>69.0</v>
      </c>
      <c r="B67" s="204" t="s">
        <v>488</v>
      </c>
      <c r="C67" s="30">
        <v>25.0</v>
      </c>
      <c r="D67" s="30" t="s">
        <v>430</v>
      </c>
      <c r="E67" s="203">
        <v>43930.0</v>
      </c>
      <c r="F67" s="30" t="s">
        <v>431</v>
      </c>
      <c r="G67" s="30" t="s">
        <v>432</v>
      </c>
      <c r="H67" s="30">
        <v>20.7</v>
      </c>
      <c r="N67" s="30" t="s">
        <v>153</v>
      </c>
    </row>
    <row r="68">
      <c r="A68" s="30">
        <v>55.0</v>
      </c>
      <c r="B68" s="204" t="s">
        <v>483</v>
      </c>
      <c r="C68" s="30">
        <v>25.0</v>
      </c>
      <c r="D68" s="30" t="s">
        <v>430</v>
      </c>
      <c r="E68" s="203">
        <v>43921.0</v>
      </c>
      <c r="F68" s="30" t="s">
        <v>438</v>
      </c>
      <c r="G68" s="30" t="s">
        <v>432</v>
      </c>
      <c r="H68" s="30">
        <v>20.8</v>
      </c>
      <c r="N68" s="30" t="s">
        <v>481</v>
      </c>
    </row>
    <row r="69">
      <c r="A69" s="30">
        <v>7.0</v>
      </c>
      <c r="B69" s="204" t="s">
        <v>445</v>
      </c>
      <c r="C69" s="30">
        <v>25.0</v>
      </c>
      <c r="D69" s="30" t="s">
        <v>430</v>
      </c>
      <c r="E69" s="203">
        <v>43904.0</v>
      </c>
      <c r="F69" s="30" t="s">
        <v>438</v>
      </c>
      <c r="G69" s="30" t="s">
        <v>432</v>
      </c>
      <c r="H69" s="30">
        <v>21.0</v>
      </c>
      <c r="N69" s="30" t="s">
        <v>481</v>
      </c>
    </row>
    <row r="70">
      <c r="A70" s="30">
        <v>95.0</v>
      </c>
      <c r="B70" s="207" t="s">
        <v>149</v>
      </c>
      <c r="C70" s="30">
        <v>25.0</v>
      </c>
      <c r="D70" s="30" t="s">
        <v>430</v>
      </c>
      <c r="E70" s="203">
        <v>43921.0</v>
      </c>
      <c r="F70" s="30" t="s">
        <v>435</v>
      </c>
      <c r="G70" s="30" t="s">
        <v>432</v>
      </c>
      <c r="H70" s="30">
        <v>21.1</v>
      </c>
      <c r="K70" s="30" t="s">
        <v>447</v>
      </c>
      <c r="N70" s="30" t="s">
        <v>488</v>
      </c>
    </row>
    <row r="71">
      <c r="A71" s="30">
        <v>100.0</v>
      </c>
      <c r="B71" s="204" t="s">
        <v>113</v>
      </c>
      <c r="C71" s="30">
        <v>25.0</v>
      </c>
      <c r="D71" s="30" t="s">
        <v>430</v>
      </c>
      <c r="E71" s="203">
        <v>43929.0</v>
      </c>
      <c r="F71" s="30" t="s">
        <v>431</v>
      </c>
      <c r="G71" s="30" t="s">
        <v>432</v>
      </c>
      <c r="H71" s="30">
        <v>21.1</v>
      </c>
      <c r="N71" s="30" t="s">
        <v>145</v>
      </c>
    </row>
    <row r="72">
      <c r="A72" s="30">
        <v>93.0</v>
      </c>
      <c r="B72" s="204" t="s">
        <v>123</v>
      </c>
      <c r="C72" s="30">
        <v>25.0</v>
      </c>
      <c r="D72" s="30" t="s">
        <v>430</v>
      </c>
      <c r="E72" s="203">
        <v>43921.0</v>
      </c>
      <c r="F72" s="30" t="s">
        <v>435</v>
      </c>
      <c r="G72" s="30" t="s">
        <v>432</v>
      </c>
      <c r="H72" s="30">
        <v>21.2</v>
      </c>
      <c r="N72" s="30" t="s">
        <v>478</v>
      </c>
    </row>
    <row r="73">
      <c r="A73" s="30">
        <v>45.0</v>
      </c>
      <c r="B73" s="204" t="s">
        <v>132</v>
      </c>
      <c r="C73" s="30">
        <v>25.0</v>
      </c>
      <c r="D73" s="30" t="s">
        <v>430</v>
      </c>
      <c r="E73" s="203">
        <v>43915.0</v>
      </c>
      <c r="F73" s="30" t="s">
        <v>438</v>
      </c>
      <c r="G73" s="30" t="s">
        <v>432</v>
      </c>
      <c r="H73" s="30">
        <v>21.5</v>
      </c>
      <c r="N73" s="30" t="s">
        <v>147</v>
      </c>
    </row>
    <row r="74">
      <c r="A74" s="30">
        <v>65.0</v>
      </c>
      <c r="B74" s="30" t="s">
        <v>487</v>
      </c>
      <c r="C74" s="30">
        <v>25.0</v>
      </c>
      <c r="D74" s="30" t="s">
        <v>430</v>
      </c>
      <c r="E74" s="203">
        <v>43929.0</v>
      </c>
      <c r="F74" s="30" t="s">
        <v>431</v>
      </c>
      <c r="G74" s="30" t="s">
        <v>432</v>
      </c>
      <c r="H74" s="30">
        <v>21.5026</v>
      </c>
      <c r="N74" s="30" t="s">
        <v>463</v>
      </c>
    </row>
    <row r="75">
      <c r="A75" s="30">
        <v>11.0</v>
      </c>
      <c r="B75" s="30" t="s">
        <v>451</v>
      </c>
      <c r="C75" s="30">
        <v>25.0</v>
      </c>
      <c r="D75" s="30" t="s">
        <v>430</v>
      </c>
      <c r="E75" s="203">
        <v>43906.0</v>
      </c>
      <c r="F75" s="30" t="s">
        <v>438</v>
      </c>
      <c r="G75" s="30" t="s">
        <v>432</v>
      </c>
      <c r="H75" s="30">
        <v>21.9</v>
      </c>
      <c r="N75" s="30" t="s">
        <v>463</v>
      </c>
    </row>
    <row r="76">
      <c r="A76" s="30">
        <v>12.0</v>
      </c>
      <c r="B76" s="30" t="s">
        <v>453</v>
      </c>
      <c r="C76" s="30">
        <v>25.0</v>
      </c>
      <c r="D76" s="30" t="s">
        <v>430</v>
      </c>
      <c r="E76" s="203">
        <v>43906.0</v>
      </c>
      <c r="F76" s="30" t="s">
        <v>438</v>
      </c>
      <c r="G76" s="30" t="s">
        <v>432</v>
      </c>
      <c r="H76" s="30">
        <v>22.4</v>
      </c>
      <c r="N76" s="30" t="s">
        <v>139</v>
      </c>
    </row>
    <row r="77">
      <c r="A77" s="30">
        <v>3.0</v>
      </c>
      <c r="B77" s="30" t="s">
        <v>437</v>
      </c>
      <c r="C77" s="30">
        <v>25.0</v>
      </c>
      <c r="D77" s="30" t="s">
        <v>430</v>
      </c>
      <c r="E77" s="203">
        <v>43902.0</v>
      </c>
      <c r="F77" s="30" t="s">
        <v>438</v>
      </c>
      <c r="G77" s="30" t="s">
        <v>432</v>
      </c>
      <c r="H77" s="30">
        <v>23.0</v>
      </c>
      <c r="I77" s="30" t="s">
        <v>444</v>
      </c>
      <c r="N77" s="30" t="s">
        <v>163</v>
      </c>
    </row>
    <row r="78">
      <c r="A78" s="30">
        <v>10.0</v>
      </c>
      <c r="B78" s="30" t="s">
        <v>450</v>
      </c>
      <c r="C78" s="30">
        <v>25.0</v>
      </c>
      <c r="D78" s="30" t="s">
        <v>430</v>
      </c>
      <c r="E78" s="203">
        <v>43906.0</v>
      </c>
      <c r="F78" s="30" t="s">
        <v>438</v>
      </c>
      <c r="G78" s="30" t="s">
        <v>432</v>
      </c>
      <c r="H78" s="30">
        <v>24.3</v>
      </c>
      <c r="N78" s="30" t="s">
        <v>163</v>
      </c>
    </row>
    <row r="79">
      <c r="A79" s="30">
        <v>18.0</v>
      </c>
      <c r="B79" s="30" t="s">
        <v>459</v>
      </c>
      <c r="C79" s="30">
        <v>25.0</v>
      </c>
      <c r="D79" s="30" t="s">
        <v>430</v>
      </c>
      <c r="E79" s="203">
        <v>43907.0</v>
      </c>
      <c r="F79" s="30" t="s">
        <v>438</v>
      </c>
      <c r="G79" s="30" t="s">
        <v>432</v>
      </c>
      <c r="H79" s="30">
        <v>26.2</v>
      </c>
      <c r="N79" s="30" t="s">
        <v>479</v>
      </c>
    </row>
    <row r="80">
      <c r="A80" s="30">
        <v>9.0</v>
      </c>
      <c r="B80" s="30" t="s">
        <v>448</v>
      </c>
      <c r="C80" s="30">
        <v>25.0</v>
      </c>
      <c r="D80" s="30" t="s">
        <v>430</v>
      </c>
      <c r="E80" s="203">
        <v>43906.0</v>
      </c>
      <c r="F80" s="30" t="s">
        <v>438</v>
      </c>
      <c r="G80" s="30" t="s">
        <v>432</v>
      </c>
      <c r="H80" s="30">
        <v>37.2</v>
      </c>
      <c r="I80" s="30" t="s">
        <v>489</v>
      </c>
      <c r="N80" s="30" t="s">
        <v>141</v>
      </c>
    </row>
    <row r="81">
      <c r="N81" s="30" t="s">
        <v>87</v>
      </c>
    </row>
    <row r="82">
      <c r="N82" s="30" t="s">
        <v>87</v>
      </c>
    </row>
    <row r="83">
      <c r="N83" s="30" t="s">
        <v>429</v>
      </c>
    </row>
    <row r="84">
      <c r="N84" s="30" t="s">
        <v>486</v>
      </c>
    </row>
    <row r="85">
      <c r="N85" s="30" t="s">
        <v>118</v>
      </c>
    </row>
    <row r="86">
      <c r="N86" s="30" t="s">
        <v>118</v>
      </c>
    </row>
    <row r="87">
      <c r="N87" s="30" t="s">
        <v>118</v>
      </c>
    </row>
    <row r="88">
      <c r="N88" s="30" t="s">
        <v>446</v>
      </c>
    </row>
    <row r="89">
      <c r="N89" s="30" t="s">
        <v>446</v>
      </c>
    </row>
    <row r="90">
      <c r="N90" s="30" t="s">
        <v>96</v>
      </c>
    </row>
    <row r="91">
      <c r="N91" s="30" t="s">
        <v>96</v>
      </c>
    </row>
    <row r="92">
      <c r="N92" s="30" t="s">
        <v>434</v>
      </c>
    </row>
    <row r="93">
      <c r="N93" s="30" t="s">
        <v>94</v>
      </c>
    </row>
    <row r="94">
      <c r="N94" s="30" t="s">
        <v>123</v>
      </c>
    </row>
    <row r="95">
      <c r="N95" s="30" t="s">
        <v>149</v>
      </c>
    </row>
    <row r="96">
      <c r="N96" s="30" t="s">
        <v>149</v>
      </c>
    </row>
    <row r="97">
      <c r="N97" s="30" t="s">
        <v>436</v>
      </c>
    </row>
    <row r="98">
      <c r="N98" s="30" t="s">
        <v>106</v>
      </c>
    </row>
    <row r="99">
      <c r="N99" s="30" t="s">
        <v>482</v>
      </c>
    </row>
    <row r="100">
      <c r="N100" s="30" t="s">
        <v>98</v>
      </c>
    </row>
    <row r="101">
      <c r="N101" s="30" t="s">
        <v>113</v>
      </c>
    </row>
    <row r="102">
      <c r="N102" s="30" t="s">
        <v>108</v>
      </c>
    </row>
    <row r="103">
      <c r="N103" s="30" t="s">
        <v>465</v>
      </c>
    </row>
    <row r="104">
      <c r="N104" s="30" t="s">
        <v>452</v>
      </c>
    </row>
    <row r="105">
      <c r="N105" s="30" t="s">
        <v>476</v>
      </c>
    </row>
    <row r="106">
      <c r="N106" s="30" t="s">
        <v>458</v>
      </c>
    </row>
    <row r="107">
      <c r="N107" s="30" t="s">
        <v>460</v>
      </c>
    </row>
    <row r="108">
      <c r="N108" s="30" t="s">
        <v>466</v>
      </c>
    </row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autoFilter ref="$A$1:$I$80"/>
  <printOptions/>
  <pageMargins bottom="1.0" footer="0.0" header="0.0" left="0.75" right="0.75" top="1.0"/>
  <pageSetup orientation="portrait"/>
  <drawing r:id="rId1"/>
</worksheet>
</file>