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Saliva Dilution_Plate1" sheetId="3" r:id="rId6"/>
    <sheet state="visible" name="Plate 1" sheetId="4" r:id="rId7"/>
    <sheet state="visible" name="Plate 2" sheetId="5" r:id="rId8"/>
    <sheet state="visible" name="Plate 3" sheetId="6" r:id="rId9"/>
    <sheet state="visible" name="Plate 4" sheetId="7" r:id="rId10"/>
    <sheet state="visible" name="ContrivedEUA_V2" sheetId="8" r:id="rId11"/>
  </sheets>
  <definedNames/>
  <calcPr/>
</workbook>
</file>

<file path=xl/sharedStrings.xml><?xml version="1.0" encoding="utf-8"?>
<sst xmlns="http://schemas.openxmlformats.org/spreadsheetml/2006/main" count="1818" uniqueCount="272">
  <si>
    <t>v20</t>
  </si>
  <si>
    <t>** All Volumes will be 20uL</t>
  </si>
  <si>
    <t>fill out yellow wells and these will autopopulate sections of experimental plan</t>
  </si>
  <si>
    <t>**Final EUA Confirmatory LOD</t>
  </si>
  <si>
    <t>** Test Saliva (Direct Collection) preliminary LOD</t>
  </si>
  <si>
    <t>384-Primer Sets: 2, 3, 4?</t>
  </si>
  <si>
    <t>384-well primer plates</t>
  </si>
  <si>
    <t>Plate 1</t>
  </si>
  <si>
    <t>Plate 2</t>
  </si>
  <si>
    <t>Plate 3</t>
  </si>
  <si>
    <t>--</t>
  </si>
  <si>
    <t>Plate 4</t>
  </si>
  <si>
    <t>** 96 well format, copied over into 4 quadrants of 384 well plate</t>
  </si>
  <si>
    <t>1804</t>
  </si>
  <si>
    <t>all wells full</t>
  </si>
  <si>
    <t>** This should have 15uL left, but please confirm, if not use 1900</t>
  </si>
  <si>
    <t>384 well plate will have different final volume</t>
  </si>
  <si>
    <t>008</t>
  </si>
  <si>
    <t>9 wells empty</t>
  </si>
  <si>
    <t>2056</t>
  </si>
  <si>
    <t>14 wells empty</t>
  </si>
  <si>
    <t>96-well sample plate used for each quadrent</t>
  </si>
  <si>
    <t>1976</t>
  </si>
  <si>
    <t>5 wells empty</t>
  </si>
  <si>
    <t>** plate already meade with Dilutions spiked in</t>
  </si>
  <si>
    <t>SalivaDilution</t>
  </si>
  <si>
    <t>50 cycles</t>
  </si>
  <si>
    <t>1900</t>
  </si>
  <si>
    <t>all full</t>
  </si>
  <si>
    <t>2028</t>
  </si>
  <si>
    <t>2 wells empty</t>
  </si>
  <si>
    <t>Wells needed filled</t>
  </si>
  <si>
    <t>uL of dilution needed</t>
  </si>
  <si>
    <t xml:space="preserve">make 2 dilutions: </t>
  </si>
  <si>
    <t>LOD</t>
  </si>
  <si>
    <t>40 cycles</t>
  </si>
  <si>
    <t>plate left out overnight - which run was this?</t>
  </si>
  <si>
    <t>SSV20 - Mastermixes</t>
  </si>
  <si>
    <t>Mix 1 - plates 1 and 2</t>
  </si>
  <si>
    <t>RT-PCR mix:</t>
  </si>
  <si>
    <t>uL or copies per reaction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</si>
  <si>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</si>
  <si>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</si>
  <si>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</si>
  <si>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</si>
  <si>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</si>
  <si>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</si>
  <si>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qubit RNA HS(ng/uL)</t>
  </si>
  <si>
    <t>77.6 ng/uL</t>
  </si>
  <si>
    <t>Lysate</t>
  </si>
  <si>
    <t xml:space="preserve">&gt; prepare 4 consecutive 1:100 dilution steps </t>
  </si>
  <si>
    <t>indexed primers (prestampled)</t>
  </si>
  <si>
    <t>&gt; 99 uL ddH2O, 0.1% Tween + 1 uL previous dilution</t>
  </si>
  <si>
    <t>Total Volume</t>
  </si>
  <si>
    <t>&gt; the final dilution should have 3600 copies / uL</t>
  </si>
  <si>
    <t>Total to add to 384 well plate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</si>
  <si>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</si>
  <si>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</si>
  <si>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</si>
  <si>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</si>
  <si>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</si>
  <si>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</si>
  <si>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>from qPCR USE THIS NUMBER NEXT TIME (did not have for 6/24/2020 run)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</si>
  <si>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</si>
  <si>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</si>
  <si>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</si>
  <si>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</si>
  <si>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</si>
  <si>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</si>
  <si>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</si>
  <si>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VA</t>
  </si>
  <si>
    <t>LS</t>
  </si>
  <si>
    <t>Lysate Background</t>
  </si>
  <si>
    <t>A</t>
  </si>
  <si>
    <t>Saliva</t>
  </si>
  <si>
    <t>TE</t>
  </si>
  <si>
    <t>B</t>
  </si>
  <si>
    <t>C</t>
  </si>
  <si>
    <t>D</t>
  </si>
  <si>
    <t>E</t>
  </si>
  <si>
    <t>F</t>
  </si>
  <si>
    <t>G</t>
  </si>
  <si>
    <t>H</t>
  </si>
  <si>
    <t>Virus Spike-In (Identity)</t>
  </si>
  <si>
    <t xml:space="preserve">ATCC Inactivated </t>
  </si>
  <si>
    <t>-</t>
  </si>
  <si>
    <t>D1</t>
  </si>
  <si>
    <t>D2</t>
  </si>
  <si>
    <t>D3</t>
  </si>
  <si>
    <t>D4</t>
  </si>
  <si>
    <t>D5</t>
  </si>
  <si>
    <t>GCE/mL</t>
  </si>
  <si>
    <t>Each reaction = 7uL of lysate</t>
  </si>
  <si>
    <t>Virus Copies/Reaction</t>
  </si>
  <si>
    <t>D6</t>
  </si>
  <si>
    <t>D7</t>
  </si>
  <si>
    <t>D8</t>
  </si>
  <si>
    <t>Taqpath</t>
  </si>
  <si>
    <t>Background Purified Extract Information:</t>
  </si>
  <si>
    <t>per well</t>
  </si>
  <si>
    <t>wells</t>
  </si>
  <si>
    <t>uL</t>
  </si>
  <si>
    <t>* Made fresh on day of experiment</t>
  </si>
  <si>
    <t>Prepare Lysate Plate</t>
  </si>
  <si>
    <t>&gt; bleach pipettes and UV treat pippettes, tubes and 96-well plate</t>
  </si>
  <si>
    <t>&gt; Saliva preparation</t>
  </si>
  <si>
    <t xml:space="preserve">&gt; TE: 1:1 need </t>
  </si>
  <si>
    <t>Prepare plates with PCR Barcodes</t>
  </si>
  <si>
    <t>Spike-in dilution series calculations:</t>
  </si>
  <si>
    <t>Set up a dilution series for each individual column (true dilution replicates) &gt; in 96-well plate, can perform dilution series with regular pipette</t>
  </si>
  <si>
    <t xml:space="preserve">Dilution Series: </t>
  </si>
  <si>
    <t>Per sample:</t>
  </si>
  <si>
    <t>D1:</t>
  </si>
  <si>
    <t>D2:</t>
  </si>
  <si>
    <t>D3:</t>
  </si>
  <si>
    <t xml:space="preserve">D4: </t>
  </si>
  <si>
    <t xml:space="preserve">D5: </t>
  </si>
  <si>
    <t>D6:</t>
  </si>
  <si>
    <t>D7:</t>
  </si>
  <si>
    <t>D8:</t>
  </si>
  <si>
    <t>* now you have a completed lysate plate; spin down and hold on ice until you are ready to add 7uL of each well to the 4 96 well plates</t>
  </si>
  <si>
    <t>uL per reaction</t>
  </si>
  <si>
    <t>VR-1986HK™
Lot Number: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</si>
  <si>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</si>
  <si>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</si>
  <si>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</si>
  <si>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</si>
  <si>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</si>
  <si>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</si>
  <si>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1:1</t>
  </si>
  <si>
    <t>uL for D1</t>
  </si>
  <si>
    <t>1 to 1000</t>
  </si>
  <si>
    <t>number of 96-well plates</t>
  </si>
  <si>
    <t>volume per row</t>
  </si>
  <si>
    <t>2) ATCC inactivated Virus Spike</t>
  </si>
  <si>
    <t>Stock is at 1.16*10^6 copies per uL</t>
  </si>
  <si>
    <t>&gt; perform 2x dilution series from vial 1 (D1) as detailed above</t>
  </si>
  <si>
    <t xml:space="preserve"> </t>
  </si>
  <si>
    <t>Copies/uL of Final Dilution of Virus</t>
  </si>
  <si>
    <t>ATCC to add to D1</t>
  </si>
  <si>
    <t>background lysate to add to first row</t>
  </si>
  <si>
    <t>Plate Number 1</t>
  </si>
  <si>
    <t>Plate Number 2</t>
  </si>
  <si>
    <t>NP   Swab</t>
  </si>
  <si>
    <t>TaqPath</t>
  </si>
  <si>
    <t>virus copies/mL</t>
  </si>
  <si>
    <t>N3844</t>
  </si>
  <si>
    <t>N3852</t>
  </si>
  <si>
    <t>N3860</t>
  </si>
  <si>
    <t>N3868</t>
  </si>
  <si>
    <t>N3876</t>
  </si>
  <si>
    <t>N3884</t>
  </si>
  <si>
    <t>N3892</t>
  </si>
  <si>
    <t>N3900</t>
  </si>
  <si>
    <t>N3908</t>
  </si>
  <si>
    <t>N3916</t>
  </si>
  <si>
    <t>N3924</t>
  </si>
  <si>
    <t>N3932</t>
  </si>
  <si>
    <t>N3845</t>
  </si>
  <si>
    <t>N3853</t>
  </si>
  <si>
    <t>N3861</t>
  </si>
  <si>
    <t>N3869</t>
  </si>
  <si>
    <t>N3877</t>
  </si>
  <si>
    <t>N3885</t>
  </si>
  <si>
    <t>N3893</t>
  </si>
  <si>
    <t>N3901</t>
  </si>
  <si>
    <t>N3909</t>
  </si>
  <si>
    <t>N3917</t>
  </si>
  <si>
    <t>N3925</t>
  </si>
  <si>
    <t>N3933</t>
  </si>
  <si>
    <t>N3846</t>
  </si>
  <si>
    <t>N3854</t>
  </si>
  <si>
    <t>N3862</t>
  </si>
  <si>
    <t>N3870</t>
  </si>
  <si>
    <t>N3878</t>
  </si>
  <si>
    <t>N3886</t>
  </si>
  <si>
    <t>N3894</t>
  </si>
  <si>
    <t>N3902</t>
  </si>
  <si>
    <t>N3910</t>
  </si>
  <si>
    <t>N3918</t>
  </si>
  <si>
    <t>N3926</t>
  </si>
  <si>
    <t>N3934</t>
  </si>
  <si>
    <t>v14 Dilution</t>
  </si>
  <si>
    <t>1:50 Contrived EUAv1</t>
  </si>
  <si>
    <t>1:500 Contrived EUAv1</t>
  </si>
  <si>
    <t>NBC</t>
  </si>
  <si>
    <t>N3851</t>
  </si>
  <si>
    <t>N3859</t>
  </si>
  <si>
    <t>N3867</t>
  </si>
  <si>
    <t>N3875</t>
  </si>
  <si>
    <t>N3883</t>
  </si>
  <si>
    <t>N3891</t>
  </si>
  <si>
    <t>N3899</t>
  </si>
  <si>
    <t>N3907</t>
  </si>
  <si>
    <t>N3915</t>
  </si>
  <si>
    <t>N3923</t>
  </si>
  <si>
    <t>N3931</t>
  </si>
  <si>
    <t>N3847</t>
  </si>
  <si>
    <t>N3855</t>
  </si>
  <si>
    <t>N3863</t>
  </si>
  <si>
    <t>N3871</t>
  </si>
  <si>
    <t>N3879</t>
  </si>
  <si>
    <t>N3887</t>
  </si>
  <si>
    <t>N3895</t>
  </si>
  <si>
    <t>N3903</t>
  </si>
  <si>
    <t>N3911</t>
  </si>
  <si>
    <t>N3919</t>
  </si>
  <si>
    <t>N3927</t>
  </si>
  <si>
    <t>N3935</t>
  </si>
  <si>
    <t>N3848</t>
  </si>
  <si>
    <t>N3856</t>
  </si>
  <si>
    <t>N3864</t>
  </si>
  <si>
    <t>N3872</t>
  </si>
  <si>
    <t>N3880</t>
  </si>
  <si>
    <t>N3888</t>
  </si>
  <si>
    <t>N3896</t>
  </si>
  <si>
    <t>N3904</t>
  </si>
  <si>
    <t>N3912</t>
  </si>
  <si>
    <t>N3920</t>
  </si>
  <si>
    <t>N3928</t>
  </si>
  <si>
    <t>N3936</t>
  </si>
  <si>
    <t>N3849</t>
  </si>
  <si>
    <t>N3857</t>
  </si>
  <si>
    <t>N3865</t>
  </si>
  <si>
    <t>N3873</t>
  </si>
  <si>
    <t>N3881</t>
  </si>
  <si>
    <t>N3889</t>
  </si>
  <si>
    <t>N3897</t>
  </si>
  <si>
    <t>N3905</t>
  </si>
  <si>
    <t>N3913</t>
  </si>
  <si>
    <t>N3921</t>
  </si>
  <si>
    <t>N3929</t>
  </si>
  <si>
    <t>N3937</t>
  </si>
  <si>
    <t>N3850</t>
  </si>
  <si>
    <t>N3858</t>
  </si>
  <si>
    <t>N3866</t>
  </si>
  <si>
    <t>N3874</t>
  </si>
  <si>
    <t>N3882</t>
  </si>
  <si>
    <t>N3890</t>
  </si>
  <si>
    <t>N3898</t>
  </si>
  <si>
    <t>N3906</t>
  </si>
  <si>
    <t>N3914</t>
  </si>
  <si>
    <t>N3922</t>
  </si>
  <si>
    <t>N3930</t>
  </si>
  <si>
    <t>PPC</t>
  </si>
  <si>
    <t>Virus Spike-In (Copies/mL of lysate)</t>
  </si>
  <si>
    <t>400 uL lysate to be purified</t>
  </si>
  <si>
    <t>NP swab into VTM</t>
  </si>
  <si>
    <t>DD1</t>
  </si>
  <si>
    <t>DD2</t>
  </si>
  <si>
    <t>DD3</t>
  </si>
  <si>
    <t>DD4</t>
  </si>
  <si>
    <t>DD5</t>
  </si>
  <si>
    <t xml:space="preserve">Virus Spike-In (Copies/uL of lysate) </t>
  </si>
  <si>
    <t>per well (uL)</t>
  </si>
  <si>
    <t>NP Swab Sample #</t>
  </si>
  <si>
    <t>extra lysate</t>
  </si>
  <si>
    <t>270uL into column 1</t>
  </si>
  <si>
    <t>136.0 into column 4</t>
  </si>
  <si>
    <t xml:space="preserve">columns </t>
  </si>
  <si>
    <t>1,2,3,5,7,9,11</t>
  </si>
  <si>
    <t>225 from D1, 225 lysate pipet up and down 8 times</t>
  </si>
  <si>
    <t xml:space="preserve">D6: </t>
  </si>
  <si>
    <t>1 : 1</t>
  </si>
  <si>
    <t>ATCC to add to first row, 2 wells , A5, A11</t>
  </si>
  <si>
    <t>uL of sample from D1</t>
  </si>
  <si>
    <t>of lysate</t>
  </si>
  <si>
    <t>uL of Clinical Matrix (aka lysate)</t>
  </si>
  <si>
    <t xml:space="preserve">Virus Spike-In (Copies/uL Lysate) </t>
  </si>
  <si>
    <t xml:space="preserve">Virus Spike-In (Total Copies into Clinical Matrix) </t>
  </si>
  <si>
    <t>estimated copies/uL after purification (4x concentration, 400uL --&gt; eluted into ~100uL)</t>
  </si>
  <si>
    <t>estimated copies/reaction after purification; 7uL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</si>
</sst>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0.000"/>
  </numFmts>
  <fonts count="45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trike/>
      <color theme="1"/>
      <name val="Calibri"/>
    </font>
    <font>
      <strike/>
      <color theme="1"/>
      <name val="Arial"/>
    </font>
    <font>
      <b/>
      <color theme="1"/>
      <name val="Calibri"/>
    </font>
    <font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/>
    <font>
      <sz val="11.0"/>
      <color rgb="FF000000"/>
      <name val="Inconsolata"/>
    </font>
    <font>
      <sz val="11.0"/>
      <color rgb="FF1155CC"/>
      <name val="Inconsolata"/>
    </font>
    <font>
      <sz val="11.0"/>
      <color rgb="FF393939"/>
      <name val="Arial"/>
    </font>
    <font>
      <b/>
      <u/>
      <color rgb="FF1155CC"/>
      <name val="Arial"/>
    </font>
    <font>
      <b/>
      <name val="Arial"/>
    </font>
    <font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sz val="12.0"/>
      <color rgb="FF000000"/>
      <name val="Arial"/>
    </font>
    <font>
      <sz val="14.0"/>
      <color theme="1"/>
      <name val="Arial"/>
    </font>
    <font>
      <sz val="11.0"/>
      <color rgb="FF1D1C1D"/>
      <name val="Slack-Lato"/>
    </font>
    <font>
      <b/>
      <sz val="14.0"/>
      <name val="Arial"/>
    </font>
    <font>
      <b/>
      <sz val="12.0"/>
      <name val="Arial"/>
    </font>
    <font>
      <b/>
      <sz val="12.0"/>
      <color rgb="FF000000"/>
      <name val="Calibri"/>
    </font>
    <font>
      <b/>
      <u/>
      <sz val="11.0"/>
      <color rgb="FF1155CC"/>
      <name val="Arial"/>
    </font>
    <font>
      <b/>
      <u/>
      <sz val="12.0"/>
      <color rgb="FF0000FF"/>
      <name val="Arial"/>
    </font>
    <font>
      <b/>
      <sz val="11.0"/>
      <color rgb="FFFF0000"/>
      <name val="Calibri"/>
    </font>
    <font>
      <u/>
      <sz val="12.0"/>
      <color rgb="FF000000"/>
      <name val="Arial"/>
    </font>
    <font>
      <b/>
      <color rgb="FFFF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FBBC04"/>
        <bgColor rgb="FFFBBC0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center" readingOrder="0" vertical="bottom"/>
    </xf>
    <xf borderId="1" fillId="3" fontId="8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49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2" fillId="0" fontId="4" numFmtId="49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0" fillId="0" fontId="12" numFmtId="0" xfId="0" applyFont="1"/>
    <xf borderId="0" fillId="0" fontId="13" numFmtId="0" xfId="0" applyFont="1"/>
    <xf borderId="0" fillId="0" fontId="7" numFmtId="49" xfId="0" applyFont="1" applyNumberFormat="1"/>
    <xf borderId="0" fillId="0" fontId="7" numFmtId="0" xfId="0" applyFont="1"/>
    <xf borderId="0" fillId="3" fontId="11" numFmtId="0" xfId="0" applyAlignment="1" applyFont="1">
      <alignment horizontal="center" vertical="bottom"/>
    </xf>
    <xf borderId="1" fillId="2" fontId="14" numFmtId="49" xfId="0" applyAlignment="1" applyBorder="1" applyFont="1" applyNumberFormat="1">
      <alignment horizontal="center" readingOrder="0" vertical="bottom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7" numFmtId="164" xfId="0" applyAlignment="1" applyFont="1" applyNumberFormat="1">
      <alignment readingOrder="0"/>
    </xf>
    <xf borderId="0" fillId="3" fontId="8" numFmtId="0" xfId="0" applyAlignment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0" fillId="3" fontId="21" numFmtId="0" xfId="0" applyAlignment="1" applyFont="1">
      <alignment horizontal="center" vertical="bottom"/>
    </xf>
    <xf borderId="1" fillId="2" fontId="11" numFmtId="0" xfId="0" applyAlignment="1" applyBorder="1" applyFont="1">
      <alignment horizontal="center" readingOrder="0" shrinkToFit="0" vertical="bottom" wrapText="1"/>
    </xf>
    <xf borderId="1" fillId="2" fontId="11" numFmtId="49" xfId="0" applyAlignment="1" applyBorder="1" applyFont="1" applyNumberFormat="1">
      <alignment horizontal="center" readingOrder="0" vertical="bottom"/>
    </xf>
    <xf borderId="0" fillId="3" fontId="8" numFmtId="0" xfId="0" applyAlignment="1" applyFont="1">
      <alignment horizontal="left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3" fillId="0" fontId="7" numFmtId="0" xfId="0" applyAlignment="1" applyBorder="1" applyFont="1">
      <alignment readingOrder="0" shrinkToFit="0" wrapText="1"/>
    </xf>
    <xf borderId="4" fillId="0" fontId="22" numFmtId="0" xfId="0" applyBorder="1" applyFont="1"/>
    <xf borderId="5" fillId="3" fontId="1" numFmtId="0" xfId="0" applyAlignment="1" applyBorder="1" applyFont="1">
      <alignment horizontal="right" vertical="bottom"/>
    </xf>
    <xf borderId="1" fillId="4" fontId="7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3" fontId="23" numFmtId="0" xfId="0" applyAlignment="1" applyBorder="1" applyFont="1">
      <alignment vertical="bottom"/>
    </xf>
    <xf borderId="1" fillId="3" fontId="7" numFmtId="0" xfId="0" applyAlignment="1" applyBorder="1" applyFont="1">
      <alignment readingOrder="0"/>
    </xf>
    <xf borderId="1" fillId="3" fontId="7" numFmtId="0" xfId="0" applyBorder="1" applyFont="1"/>
    <xf borderId="1" fillId="3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6" fillId="0" fontId="22" numFmtId="0" xfId="0" applyBorder="1" applyFont="1"/>
    <xf borderId="3" fillId="3" fontId="1" numFmtId="0" xfId="0" applyAlignment="1" applyBorder="1" applyFont="1">
      <alignment vertical="bottom"/>
    </xf>
    <xf borderId="0" fillId="3" fontId="7" numFmtId="0" xfId="0" applyFont="1"/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3" fontId="24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7" fillId="2" fontId="1" numFmtId="0" xfId="0" applyAlignment="1" applyBorder="1" applyFont="1">
      <alignment readingOrder="0" vertical="bottom"/>
    </xf>
    <xf borderId="8" fillId="2" fontId="1" numFmtId="0" xfId="0" applyAlignment="1" applyBorder="1" applyFont="1">
      <alignment vertical="bottom"/>
    </xf>
    <xf borderId="7" fillId="0" fontId="7" numFmtId="0" xfId="0" applyAlignment="1" applyBorder="1" applyFont="1">
      <alignment readingOrder="0"/>
    </xf>
    <xf borderId="8" fillId="0" fontId="7" numFmtId="0" xfId="0" applyBorder="1" applyFont="1"/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9" fillId="2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7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9" fillId="2" fontId="1" numFmtId="0" xfId="0" applyAlignment="1" applyBorder="1" applyFont="1">
      <alignment horizontal="right" vertical="bottom"/>
    </xf>
    <xf borderId="10" fillId="0" fontId="1" numFmtId="49" xfId="0" applyAlignment="1" applyBorder="1" applyFont="1" applyNumberFormat="1">
      <alignment vertical="bottom"/>
    </xf>
    <xf borderId="9" fillId="0" fontId="7" numFmtId="0" xfId="0" applyBorder="1" applyFont="1"/>
    <xf borderId="10" fillId="0" fontId="7" numFmtId="0" xfId="0" applyBorder="1" applyFont="1"/>
    <xf borderId="0" fillId="0" fontId="1" numFmtId="49" xfId="0" applyAlignment="1" applyFont="1" applyNumberFormat="1">
      <alignment vertical="bottom"/>
    </xf>
    <xf borderId="0" fillId="0" fontId="7" numFmtId="0" xfId="0" applyAlignment="1" applyFont="1">
      <alignment readingOrder="0" shrinkToFit="0" wrapText="1"/>
    </xf>
    <xf borderId="9" fillId="2" fontId="1" numFmtId="0" xfId="0" applyAlignment="1" applyBorder="1" applyFont="1">
      <alignment horizontal="right" readingOrder="0" vertical="bottom"/>
    </xf>
    <xf borderId="10" fillId="0" fontId="25" numFmtId="49" xfId="0" applyAlignment="1" applyBorder="1" applyFont="1" applyNumberFormat="1">
      <alignment readingOrder="0"/>
    </xf>
    <xf borderId="10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11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26" numFmtId="0" xfId="0" applyAlignment="1" applyBorder="1" applyFont="1">
      <alignment shrinkToFit="0" vertical="bottom" wrapText="0"/>
    </xf>
    <xf borderId="1" fillId="0" fontId="27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28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1" fillId="5" fontId="15" numFmtId="0" xfId="0" applyAlignment="1" applyBorder="1" applyFill="1" applyFont="1">
      <alignment horizontal="center" readingOrder="0" shrinkToFit="0" vertical="bottom" wrapText="1"/>
    </xf>
    <xf borderId="1" fillId="6" fontId="15" numFmtId="0" xfId="0" applyAlignment="1" applyBorder="1" applyFill="1" applyFont="1">
      <alignment horizontal="center" shrinkToFit="0" vertical="bottom" wrapText="1"/>
    </xf>
    <xf borderId="0" fillId="3" fontId="1" numFmtId="0" xfId="0" applyFont="1"/>
    <xf borderId="1" fillId="7" fontId="1" numFmtId="0" xfId="0" applyAlignment="1" applyBorder="1" applyFill="1" applyFont="1">
      <alignment vertical="bottom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horizontal="center" readingOrder="0" vertical="bottom"/>
    </xf>
    <xf borderId="1" fillId="8" fontId="28" numFmtId="1" xfId="0" applyAlignment="1" applyBorder="1" applyFill="1" applyFont="1" applyNumberFormat="1">
      <alignment horizontal="right" readingOrder="0" vertical="bottom"/>
    </xf>
    <xf borderId="1" fillId="8" fontId="1" numFmtId="1" xfId="0" applyAlignment="1" applyBorder="1" applyFont="1" applyNumberFormat="1">
      <alignment horizontal="right" vertical="bottom"/>
    </xf>
    <xf borderId="0" fillId="9" fontId="1" numFmtId="0" xfId="0" applyAlignment="1" applyFill="1" applyFont="1">
      <alignment vertical="bottom"/>
    </xf>
    <xf borderId="0" fillId="9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3" fontId="3" numFmtId="0" xfId="0" applyAlignment="1" applyFont="1">
      <alignment horizontal="center" shrinkToFit="0" wrapText="1"/>
    </xf>
    <xf borderId="0" fillId="0" fontId="1" numFmtId="0" xfId="0" applyFont="1"/>
    <xf borderId="0" fillId="3" fontId="29" numFmtId="0" xfId="0" applyAlignment="1" applyFont="1">
      <alignment horizontal="center" readingOrder="0" shrinkToFit="0" wrapText="1"/>
    </xf>
    <xf borderId="0" fillId="3" fontId="1" numFmtId="1" xfId="0" applyAlignment="1" applyFont="1" applyNumberFormat="1">
      <alignment shrinkToFit="0" vertical="bottom" wrapText="0"/>
    </xf>
    <xf borderId="0" fillId="3" fontId="1" numFmtId="1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" fillId="0" fontId="29" numFmtId="0" xfId="0" applyAlignment="1" applyBorder="1" applyFont="1">
      <alignment vertical="bottom"/>
    </xf>
    <xf borderId="1" fillId="2" fontId="30" numFmtId="0" xfId="0" applyAlignment="1" applyBorder="1" applyFont="1">
      <alignment horizontal="right" vertical="bottom"/>
    </xf>
    <xf borderId="14" fillId="0" fontId="22" numFmtId="0" xfId="0" applyBorder="1" applyFont="1"/>
    <xf borderId="1" fillId="3" fontId="28" numFmtId="0" xfId="0" applyAlignment="1" applyBorder="1" applyFont="1">
      <alignment horizontal="right" readingOrder="0" vertical="bottom"/>
    </xf>
    <xf borderId="0" fillId="0" fontId="1" numFmtId="165" xfId="0" applyAlignment="1" applyFont="1" applyNumberFormat="1">
      <alignment vertical="bottom"/>
    </xf>
    <xf borderId="1" fillId="2" fontId="1" numFmtId="0" xfId="0" applyAlignment="1" applyBorder="1" applyFont="1">
      <alignment horizontal="right" readingOrder="0" vertical="bottom"/>
    </xf>
    <xf borderId="1" fillId="2" fontId="1" numFmtId="3" xfId="0" applyAlignment="1" applyBorder="1" applyFont="1" applyNumberFormat="1">
      <alignment horizontal="center" vertical="bottom"/>
    </xf>
    <xf borderId="1" fillId="2" fontId="2" numFmtId="1" xfId="0" applyAlignment="1" applyBorder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vertical="bottom"/>
    </xf>
    <xf borderId="12" fillId="0" fontId="22" numFmtId="0" xfId="0" applyBorder="1" applyFont="1"/>
    <xf borderId="1" fillId="2" fontId="1" numFmtId="0" xfId="0" applyAlignment="1" applyBorder="1" applyFont="1">
      <alignment horizontal="center" readingOrder="0" vertical="bottom"/>
    </xf>
    <xf borderId="1" fillId="3" fontId="1" numFmtId="165" xfId="0" applyAlignment="1" applyBorder="1" applyFont="1" applyNumberFormat="1">
      <alignment horizontal="right" vertical="bottom"/>
    </xf>
    <xf borderId="0" fillId="0" fontId="1" numFmtId="20" xfId="0" applyAlignment="1" applyFont="1" applyNumberFormat="1">
      <alignment vertical="bottom"/>
    </xf>
    <xf borderId="1" fillId="3" fontId="1" numFmtId="3" xfId="0" applyAlignment="1" applyBorder="1" applyFont="1" applyNumberFormat="1">
      <alignment horizontal="right" vertical="bottom"/>
    </xf>
    <xf borderId="12" fillId="0" fontId="1" numFmtId="3" xfId="0" applyAlignment="1" applyBorder="1" applyFont="1" applyNumberFormat="1">
      <alignment horizontal="right" vertical="bottom"/>
    </xf>
    <xf borderId="10" fillId="0" fontId="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" xfId="0" applyAlignment="1" applyFont="1" applyNumberFormat="1">
      <alignment horizontal="right"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3" fontId="31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0" fillId="3" fontId="11" numFmtId="49" xfId="0" applyAlignment="1" applyFont="1" applyNumberFormat="1">
      <alignment horizontal="center" readingOrder="0" vertical="bottom"/>
    </xf>
    <xf borderId="0" fillId="3" fontId="9" numFmtId="0" xfId="0" applyAlignment="1" applyFont="1">
      <alignment horizontal="center" vertical="bottom"/>
    </xf>
    <xf borderId="0" fillId="3" fontId="32" numFmtId="0" xfId="0" applyAlignment="1" applyFont="1">
      <alignment horizontal="center" readingOrder="0" vertical="bottom"/>
    </xf>
    <xf borderId="0" fillId="3" fontId="33" numFmtId="0" xfId="0" applyAlignment="1" applyFont="1">
      <alignment horizontal="center" readingOrder="0" vertical="bottom"/>
    </xf>
    <xf borderId="0" fillId="3" fontId="33" numFmtId="0" xfId="0" applyAlignment="1" applyFont="1">
      <alignment horizontal="center" vertical="bottom"/>
    </xf>
    <xf borderId="0" fillId="3" fontId="33" numFmtId="49" xfId="0" applyAlignment="1" applyFont="1" applyNumberFormat="1">
      <alignment horizontal="center" readingOrder="0" vertical="bottom"/>
    </xf>
    <xf borderId="1" fillId="3" fontId="31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left" readingOrder="0" vertical="bottom"/>
    </xf>
    <xf borderId="1" fillId="0" fontId="8" numFmtId="49" xfId="0" applyAlignment="1" applyBorder="1" applyFont="1" applyNumberFormat="1">
      <alignment horizontal="center" readingOrder="0" vertical="bottom"/>
    </xf>
    <xf borderId="1" fillId="10" fontId="9" numFmtId="0" xfId="0" applyAlignment="1" applyBorder="1" applyFill="1" applyFont="1">
      <alignment horizontal="center" vertical="bottom"/>
    </xf>
    <xf borderId="5" fillId="0" fontId="7" numFmtId="0" xfId="0" applyBorder="1" applyFont="1"/>
    <xf borderId="12" fillId="0" fontId="7" numFmtId="0" xfId="0" applyBorder="1" applyFont="1"/>
    <xf borderId="11" fillId="0" fontId="7" numFmtId="0" xfId="0" applyBorder="1" applyFont="1"/>
    <xf borderId="4" fillId="0" fontId="7" numFmtId="0" xfId="0" applyBorder="1" applyFont="1"/>
    <xf borderId="1" fillId="0" fontId="7" numFmtId="0" xfId="0" applyBorder="1" applyFont="1"/>
    <xf borderId="3" fillId="0" fontId="7" numFmtId="0" xfId="0" applyBorder="1" applyFont="1"/>
    <xf borderId="13" fillId="0" fontId="7" numFmtId="0" xfId="0" applyBorder="1" applyFont="1"/>
    <xf borderId="7" fillId="0" fontId="7" numFmtId="0" xfId="0" applyBorder="1" applyFont="1"/>
    <xf borderId="0" fillId="0" fontId="8" numFmtId="49" xfId="0" applyAlignment="1" applyFont="1" applyNumberFormat="1">
      <alignment horizontal="center" readingOrder="0" vertical="bottom"/>
    </xf>
    <xf borderId="1" fillId="10" fontId="8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right" readingOrder="0" vertical="bottom"/>
    </xf>
    <xf borderId="1" fillId="8" fontId="1" numFmtId="0" xfId="0" applyAlignment="1" applyBorder="1" applyFont="1">
      <alignment horizontal="right" vertical="bottom"/>
    </xf>
    <xf borderId="1" fillId="0" fontId="34" numFmtId="49" xfId="0" applyAlignment="1" applyBorder="1" applyFont="1" applyNumberFormat="1">
      <alignment horizontal="center" vertical="bottom"/>
    </xf>
    <xf borderId="1" fillId="0" fontId="32" numFmtId="0" xfId="0" applyAlignment="1" applyBorder="1" applyFont="1">
      <alignment horizontal="center" shrinkToFit="0" vertical="bottom" wrapText="1"/>
    </xf>
    <xf borderId="0" fillId="0" fontId="35" numFmtId="0" xfId="0" applyAlignment="1" applyFont="1">
      <alignment horizontal="center" vertical="bottom"/>
    </xf>
    <xf borderId="1" fillId="0" fontId="17" numFmtId="0" xfId="0" applyAlignment="1" applyBorder="1" applyFont="1">
      <alignment horizontal="center" vertical="bottom"/>
    </xf>
    <xf borderId="4" fillId="0" fontId="17" numFmtId="0" xfId="0" applyAlignment="1" applyBorder="1" applyFont="1">
      <alignment horizontal="center" vertical="bottom"/>
    </xf>
    <xf borderId="4" fillId="0" fontId="17" numFmtId="0" xfId="0" applyAlignment="1" applyBorder="1" applyFont="1">
      <alignment horizontal="center" vertical="bottom"/>
    </xf>
    <xf borderId="12" fillId="0" fontId="17" numFmtId="0" xfId="0" applyAlignment="1" applyBorder="1" applyFont="1">
      <alignment horizontal="center" vertical="bottom"/>
    </xf>
    <xf borderId="5" fillId="0" fontId="17" numFmtId="0" xfId="0" applyAlignment="1" applyBorder="1" applyFont="1">
      <alignment horizontal="center" vertical="bottom"/>
    </xf>
    <xf borderId="5" fillId="0" fontId="17" numFmtId="0" xfId="0" applyAlignment="1" applyBorder="1" applyFont="1">
      <alignment horizontal="center" vertical="bottom"/>
    </xf>
    <xf borderId="13" fillId="10" fontId="9" numFmtId="0" xfId="0" applyAlignment="1" applyBorder="1" applyFont="1">
      <alignment horizontal="center" vertical="bottom"/>
    </xf>
    <xf borderId="15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0" fillId="3" fontId="7" numFmtId="0" xfId="0" applyAlignment="1" applyFont="1">
      <alignment readingOrder="0" shrinkToFit="0" wrapText="0"/>
    </xf>
    <xf borderId="0" fillId="3" fontId="36" numFmtId="0" xfId="0" applyAlignment="1" applyFont="1">
      <alignment vertical="bottom"/>
    </xf>
    <xf borderId="0" fillId="3" fontId="36" numFmtId="0" xfId="0" applyAlignment="1" applyFont="1">
      <alignment horizontal="left" readingOrder="0"/>
    </xf>
    <xf borderId="1" fillId="3" fontId="37" numFmtId="0" xfId="0" applyAlignment="1" applyBorder="1" applyFont="1">
      <alignment horizontal="center" readingOrder="0" shrinkToFit="0" vertical="bottom" wrapText="1"/>
    </xf>
    <xf borderId="1" fillId="0" fontId="34" numFmtId="49" xfId="0" applyAlignment="1" applyBorder="1" applyFont="1" applyNumberFormat="1">
      <alignment horizontal="center" readingOrder="0" vertical="bottom"/>
    </xf>
    <xf borderId="1" fillId="11" fontId="32" numFmtId="0" xfId="0" applyAlignment="1" applyBorder="1" applyFill="1" applyFont="1">
      <alignment horizontal="center" shrinkToFit="0" vertical="bottom" wrapText="1"/>
    </xf>
    <xf borderId="1" fillId="12" fontId="32" numFmtId="0" xfId="0" applyAlignment="1" applyBorder="1" applyFill="1" applyFont="1">
      <alignment horizontal="center" shrinkToFit="0" vertical="bottom" wrapText="1"/>
    </xf>
    <xf borderId="1" fillId="13" fontId="32" numFmtId="0" xfId="0" applyAlignment="1" applyBorder="1" applyFill="1" applyFont="1">
      <alignment horizontal="center" shrinkToFit="0" vertical="bottom" wrapText="1"/>
    </xf>
    <xf borderId="1" fillId="14" fontId="32" numFmtId="0" xfId="0" applyAlignment="1" applyBorder="1" applyFill="1" applyFont="1">
      <alignment horizontal="center" shrinkToFit="0" vertical="bottom" wrapText="1"/>
    </xf>
    <xf borderId="0" fillId="11" fontId="35" numFmtId="0" xfId="0" applyAlignment="1" applyFont="1">
      <alignment horizontal="center" vertical="bottom"/>
    </xf>
    <xf borderId="0" fillId="12" fontId="35" numFmtId="0" xfId="0" applyAlignment="1" applyFont="1">
      <alignment horizontal="center" vertical="bottom"/>
    </xf>
    <xf borderId="0" fillId="13" fontId="35" numFmtId="0" xfId="0" applyAlignment="1" applyFont="1">
      <alignment horizontal="center" vertical="bottom"/>
    </xf>
    <xf borderId="0" fillId="14" fontId="35" numFmtId="0" xfId="0" applyAlignment="1" applyFont="1">
      <alignment horizontal="center" vertical="bottom"/>
    </xf>
    <xf borderId="1" fillId="0" fontId="38" numFmtId="49" xfId="0" applyAlignment="1" applyBorder="1" applyFont="1" applyNumberFormat="1">
      <alignment horizontal="center" readingOrder="0" vertical="bottom"/>
    </xf>
    <xf borderId="0" fillId="8" fontId="1" numFmtId="0" xfId="0" applyAlignment="1" applyFont="1">
      <alignment horizontal="right" vertical="bottom"/>
    </xf>
    <xf borderId="1" fillId="8" fontId="1" numFmtId="0" xfId="0" applyAlignment="1" applyBorder="1" applyFont="1">
      <alignment horizontal="right" vertical="bottom"/>
    </xf>
    <xf borderId="0" fillId="3" fontId="31" numFmtId="0" xfId="0" applyAlignment="1" applyFont="1">
      <alignment horizontal="left" readingOrder="0" vertical="bottom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49" xfId="0" applyAlignment="1" applyFont="1" applyNumberFormat="1">
      <alignment horizontal="center" readingOrder="0" vertical="bottom"/>
    </xf>
    <xf borderId="0" fillId="0" fontId="11" numFmtId="49" xfId="0" applyAlignment="1" applyFont="1" applyNumberFormat="1">
      <alignment horizontal="center" readingOrder="0" vertical="bottom"/>
    </xf>
    <xf borderId="0" fillId="0" fontId="11" numFmtId="49" xfId="0" applyAlignment="1" applyFont="1" applyNumberForma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0" fillId="3" fontId="39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left" shrinkToFit="0" vertical="bottom" wrapText="0"/>
    </xf>
    <xf borderId="1" fillId="3" fontId="1" numFmtId="0" xfId="0" applyAlignment="1" applyBorder="1" applyFont="1">
      <alignment horizontal="center" vertical="bottom"/>
    </xf>
    <xf borderId="1" fillId="2" fontId="40" numFmtId="49" xfId="0" applyAlignment="1" applyBorder="1" applyFont="1" applyNumberFormat="1">
      <alignment horizontal="center" readingOrder="0" shrinkToFit="0" vertical="bottom" wrapText="1"/>
    </xf>
    <xf borderId="1" fillId="0" fontId="41" numFmtId="49" xfId="0" applyAlignment="1" applyBorder="1" applyFont="1" applyNumberFormat="1">
      <alignment horizontal="center" readingOrder="0" vertical="bottom"/>
    </xf>
    <xf borderId="1" fillId="8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vertical="bottom"/>
    </xf>
    <xf borderId="0" fillId="0" fontId="17" numFmtId="0" xfId="0" applyAlignment="1" applyFont="1">
      <alignment horizontal="center" vertical="bottom"/>
    </xf>
    <xf borderId="1" fillId="0" fontId="42" numFmtId="0" xfId="0" applyAlignment="1" applyBorder="1" applyFont="1">
      <alignment horizontal="center" vertical="bottom"/>
    </xf>
    <xf borderId="1" fillId="0" fontId="43" numFmtId="49" xfId="0" applyAlignment="1" applyBorder="1" applyFont="1" applyNumberFormat="1">
      <alignment horizontal="center" vertical="bottom"/>
    </xf>
    <xf borderId="1" fillId="0" fontId="39" numFmtId="0" xfId="0" applyAlignment="1" applyBorder="1" applyFont="1">
      <alignment horizontal="center" vertical="bottom"/>
    </xf>
    <xf borderId="1" fillId="5" fontId="15" numFmtId="0" xfId="0" applyAlignment="1" applyBorder="1" applyFont="1">
      <alignment horizontal="center" shrinkToFit="0" vertical="bottom" wrapText="1"/>
    </xf>
    <xf borderId="1" fillId="5" fontId="15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15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5" fontId="44" numFmtId="0" xfId="0" applyAlignment="1" applyBorder="1" applyFont="1">
      <alignment horizontal="center" vertical="bottom"/>
    </xf>
    <xf borderId="1" fillId="8" fontId="3" numFmtId="0" xfId="0" applyAlignment="1" applyBorder="1" applyFont="1">
      <alignment horizontal="center" vertical="bottom"/>
    </xf>
    <xf borderId="1" fillId="8" fontId="3" numFmtId="0" xfId="0" applyAlignment="1" applyBorder="1" applyFont="1">
      <alignment vertical="bottom"/>
    </xf>
    <xf borderId="1" fillId="16" fontId="3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3" fontId="29" numFmtId="0" xfId="0" applyAlignment="1" applyBorder="1" applyFont="1">
      <alignment horizontal="center" shrinkToFit="0" vertical="bottom" wrapText="1"/>
    </xf>
    <xf borderId="2" fillId="0" fontId="7" numFmtId="0" xfId="0" applyBorder="1" applyFont="1"/>
    <xf borderId="5" fillId="0" fontId="22" numFmtId="0" xfId="0" applyBorder="1" applyFont="1"/>
    <xf borderId="1" fillId="2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3" fontId="30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shrinkToFit="0" vertical="bottom" wrapText="1"/>
    </xf>
    <xf borderId="1" fillId="2" fontId="1" numFmtId="3" xfId="0" applyAlignment="1" applyBorder="1" applyFont="1" applyNumberFormat="1">
      <alignment horizontal="right" vertical="bottom"/>
    </xf>
    <xf borderId="1" fillId="2" fontId="1" numFmtId="166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0" fillId="8" fontId="1" numFmtId="0" xfId="0" applyAlignment="1" applyFont="1">
      <alignment vertical="bottom"/>
    </xf>
    <xf borderId="1" fillId="8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wrapText="0"/>
    </xf>
    <xf borderId="1" fillId="14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5KmHqYqZkxujNbfbKGwWhh5Utg0_NvtIEhhELwDUDo/edit?usp=sharing" TargetMode="External"/><Relationship Id="rId2" Type="http://schemas.openxmlformats.org/officeDocument/2006/relationships/hyperlink" Target="https://docs.google.com/spreadsheets/d/1l5KmHqYqZkxujNbfbKGwWhh5Utg0_NvtIEhhELwDUDo/edit?usp=sharing" TargetMode="External"/><Relationship Id="rId3" Type="http://schemas.openxmlformats.org/officeDocument/2006/relationships/hyperlink" Target="https://docs.google.com/spreadsheets/d/1cJkRIz24CZx_iT_OuiKOl_lqVUOORxG3edTij1mrQHA/edit?usp=sharing" TargetMode="External"/><Relationship Id="rId4" Type="http://schemas.openxmlformats.org/officeDocument/2006/relationships/hyperlink" Target="https://docs.google.com/spreadsheets/d/1cJkRIz24CZx_iT_OuiKOl_lqVUOORxG3edTij1mrQHA/edit?usp=sharing" TargetMode="External"/><Relationship Id="rId5" Type="http://schemas.openxmlformats.org/officeDocument/2006/relationships/hyperlink" Target="https://docs.google.com/spreadsheets/d/1cJkRIz24CZx_iT_OuiKOl_lqVUOORxG3edTij1mrQHA/edit?usp=sharing" TargetMode="External"/><Relationship Id="rId6" Type="http://schemas.openxmlformats.org/officeDocument/2006/relationships/hyperlink" Target="https://docs.google.com/spreadsheets/d/1cJkRIz24CZx_iT_OuiKOl_lqVUOORxG3edTij1mrQHA/edit?usp=sharing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2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/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5"/>
      <c r="B5" s="1" t="s">
        <v>5</v>
      </c>
      <c r="C5" s="2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2"/>
      <c r="B6" s="2" t="s">
        <v>7</v>
      </c>
      <c r="C6" s="1">
        <v>1.0</v>
      </c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/>
      <c r="B7" s="2" t="s">
        <v>8</v>
      </c>
      <c r="C7" s="1">
        <v>2.0</v>
      </c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/>
      <c r="B8" s="2" t="s">
        <v>9</v>
      </c>
      <c r="C8" s="6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"/>
      <c r="B9" s="2" t="s">
        <v>11</v>
      </c>
      <c r="C9" s="6" t="s">
        <v>10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"/>
      <c r="B12" s="2"/>
      <c r="C12" s="2"/>
      <c r="D12" s="3"/>
      <c r="E12" s="3"/>
      <c r="F12" s="3"/>
      <c r="G12" s="3"/>
      <c r="H12" s="3"/>
      <c r="I12" s="3"/>
      <c r="J12" s="3"/>
      <c r="K12" s="2"/>
      <c r="L12" s="2"/>
      <c r="M12" s="7"/>
      <c r="N12" s="3"/>
      <c r="O12" s="3"/>
    </row>
    <row r="13">
      <c r="A13" s="8"/>
      <c r="B13" s="8" t="s">
        <v>12</v>
      </c>
      <c r="C13" s="3"/>
      <c r="D13" s="3"/>
      <c r="E13" s="3"/>
      <c r="F13" s="3"/>
      <c r="G13" s="3"/>
      <c r="H13" s="3"/>
      <c r="I13" s="9"/>
      <c r="J13" s="3"/>
      <c r="K13" s="3"/>
      <c r="L13" s="3"/>
      <c r="M13" s="3"/>
      <c r="N13" s="3"/>
      <c r="O13" s="3"/>
    </row>
    <row r="14">
      <c r="A14" s="8"/>
      <c r="B14" s="8"/>
      <c r="C14" s="3"/>
      <c r="D14" s="3"/>
      <c r="E14" s="3"/>
      <c r="F14" s="3"/>
      <c r="G14" s="3"/>
      <c r="H14" s="3"/>
      <c r="I14" s="10" t="s">
        <v>13</v>
      </c>
      <c r="J14" s="2" t="s">
        <v>14</v>
      </c>
      <c r="K14" s="2">
        <v>2.0</v>
      </c>
      <c r="L14" s="2" t="s">
        <v>15</v>
      </c>
      <c r="M14" s="3"/>
      <c r="N14" s="3"/>
      <c r="O14" s="3"/>
    </row>
    <row r="15">
      <c r="A15" s="8"/>
      <c r="B15" s="8" t="s">
        <v>16</v>
      </c>
      <c r="C15" s="3"/>
      <c r="D15" s="3"/>
      <c r="E15" s="11"/>
      <c r="F15" s="3"/>
      <c r="G15" s="3"/>
      <c r="H15" s="3"/>
      <c r="I15" s="12" t="s">
        <v>17</v>
      </c>
      <c r="J15" s="13" t="s">
        <v>18</v>
      </c>
      <c r="K15" s="13">
        <v>9.0</v>
      </c>
      <c r="L15" s="3"/>
      <c r="M15" s="3"/>
      <c r="N15" s="3"/>
      <c r="O15" s="3"/>
    </row>
    <row r="16">
      <c r="I16" s="12" t="s">
        <v>19</v>
      </c>
      <c r="J16" s="14" t="s">
        <v>20</v>
      </c>
      <c r="K16" s="14">
        <v>14.0</v>
      </c>
    </row>
    <row r="17">
      <c r="A17" s="15"/>
      <c r="B17" s="15" t="str">
        <f> text(A1,"0") &amp; " " &amp; text(B6,"0") </f>
        <v>v20 Plate 1</v>
      </c>
      <c r="C17" s="15" t="str">
        <f>"384 primer plate " &amp; text(C6,"0")</f>
        <v>384 primer plate 1</v>
      </c>
      <c r="E17" s="15" t="s">
        <v>21</v>
      </c>
      <c r="I17" s="16" t="s">
        <v>22</v>
      </c>
      <c r="J17" s="17" t="s">
        <v>23</v>
      </c>
      <c r="K17" s="17">
        <v>5.0</v>
      </c>
      <c r="L17" s="17" t="s">
        <v>24</v>
      </c>
    </row>
    <row r="18">
      <c r="A18" s="18"/>
      <c r="B18" s="19">
        <v>1.0</v>
      </c>
      <c r="C18" s="20">
        <v>2.0</v>
      </c>
      <c r="D18" s="21"/>
      <c r="E18" s="22"/>
      <c r="F18" s="23" t="s">
        <v>25</v>
      </c>
      <c r="G18" s="17" t="s">
        <v>26</v>
      </c>
      <c r="I18" s="12" t="s">
        <v>27</v>
      </c>
      <c r="J18" s="14" t="s">
        <v>28</v>
      </c>
      <c r="K18" s="14">
        <v>2.0</v>
      </c>
    </row>
    <row r="19">
      <c r="A19" s="18"/>
      <c r="B19" s="19">
        <v>3.0</v>
      </c>
      <c r="C19" s="20">
        <v>4.0</v>
      </c>
      <c r="D19" s="21"/>
      <c r="E19" s="22"/>
      <c r="F19" s="24"/>
      <c r="I19" s="25" t="s">
        <v>29</v>
      </c>
      <c r="J19" s="26" t="s">
        <v>30</v>
      </c>
      <c r="K19" s="26">
        <v>2.0</v>
      </c>
    </row>
    <row r="20">
      <c r="A20" s="27"/>
      <c r="B20" s="27"/>
      <c r="C20" s="27"/>
      <c r="E20" s="28"/>
      <c r="F20" s="28"/>
      <c r="I20" s="29"/>
      <c r="J20" s="17" t="s">
        <v>31</v>
      </c>
      <c r="K20" s="30">
        <f>SUM(K14:K19)</f>
        <v>34</v>
      </c>
    </row>
    <row r="21">
      <c r="A21" s="15"/>
      <c r="B21" s="15" t="str">
        <f> text(A1,"0") &amp; " " &amp; text(B7,"0") </f>
        <v>v20 Plate 2</v>
      </c>
      <c r="C21" s="15" t="str">
        <f>"384 primer plate " &amp; text(C7,"0")</f>
        <v>384 primer plate 2</v>
      </c>
      <c r="E21" s="28"/>
      <c r="F21" s="28"/>
      <c r="I21" s="29"/>
    </row>
    <row r="22">
      <c r="A22" s="18"/>
      <c r="B22" s="19">
        <v>5.0</v>
      </c>
      <c r="C22" s="20">
        <v>6.0</v>
      </c>
      <c r="D22" s="31"/>
      <c r="E22" s="32"/>
      <c r="F22" s="22"/>
      <c r="H22" s="17">
        <v>8.0</v>
      </c>
      <c r="I22" s="29"/>
      <c r="J22" s="17" t="s">
        <v>32</v>
      </c>
      <c r="K22" s="30">
        <f>(K20*7)*1.2</f>
        <v>285.6</v>
      </c>
      <c r="M22" s="17" t="s">
        <v>33</v>
      </c>
    </row>
    <row r="23">
      <c r="A23" s="18"/>
      <c r="B23" s="19">
        <v>7.0</v>
      </c>
      <c r="C23" s="20">
        <v>8.0</v>
      </c>
      <c r="D23" s="31"/>
      <c r="E23" s="32"/>
      <c r="F23" s="22" t="s">
        <v>34</v>
      </c>
      <c r="G23" s="17" t="s">
        <v>35</v>
      </c>
      <c r="I23" s="29"/>
    </row>
    <row r="24">
      <c r="A24" s="27"/>
      <c r="B24" s="33"/>
      <c r="C24" s="33"/>
      <c r="D24" s="34"/>
      <c r="E24" s="35"/>
      <c r="F24" s="35"/>
    </row>
    <row r="25">
      <c r="A25" s="15"/>
      <c r="B25" s="36" t="str">
        <f> text(A1,"0") &amp; " " &amp; text(B8,"0") </f>
        <v>v20 Plate 3</v>
      </c>
      <c r="C25" s="36" t="str">
        <f>"384 primer plate " &amp; text(C8,"0")</f>
        <v>384 primer plate --</v>
      </c>
      <c r="D25" s="37"/>
      <c r="E25" s="38"/>
      <c r="F25" s="38"/>
      <c r="I25" s="39">
        <v>43959.0</v>
      </c>
      <c r="J25" s="17" t="s">
        <v>36</v>
      </c>
    </row>
    <row r="26">
      <c r="A26" s="40"/>
      <c r="B26" s="41">
        <v>9.0</v>
      </c>
      <c r="C26" s="41">
        <v>10.0</v>
      </c>
      <c r="D26" s="42"/>
      <c r="E26" s="43"/>
      <c r="F26" s="44"/>
      <c r="H26" s="17"/>
      <c r="I26" s="17"/>
    </row>
    <row r="27">
      <c r="A27" s="40"/>
      <c r="B27" s="41">
        <v>11.0</v>
      </c>
      <c r="C27" s="41">
        <v>12.0</v>
      </c>
      <c r="D27" s="42"/>
      <c r="E27" s="22"/>
      <c r="F27" s="23"/>
      <c r="H27" s="17"/>
    </row>
    <row r="28">
      <c r="A28" s="27"/>
      <c r="B28" s="33"/>
      <c r="C28" s="33"/>
      <c r="D28" s="37"/>
      <c r="E28" s="38"/>
      <c r="F28" s="38"/>
    </row>
    <row r="29">
      <c r="A29" s="15"/>
      <c r="B29" s="36" t="str">
        <f> text(A1,"0") &amp; " " &amp; text(B9,"0") </f>
        <v>v20 Plate 4</v>
      </c>
      <c r="C29" s="36" t="str">
        <f>"384 primer plate " &amp; text(C9,"0")</f>
        <v>384 primer plate --</v>
      </c>
      <c r="D29" s="37"/>
      <c r="E29" s="38"/>
      <c r="F29" s="38"/>
    </row>
    <row r="30">
      <c r="A30" s="18"/>
      <c r="B30" s="41">
        <v>13.0</v>
      </c>
      <c r="C30" s="41">
        <v>14.0</v>
      </c>
      <c r="D30" s="42"/>
      <c r="E30" s="32"/>
      <c r="F30" s="22"/>
    </row>
    <row r="31">
      <c r="A31" s="45"/>
      <c r="B31" s="41">
        <v>15.0</v>
      </c>
      <c r="C31" s="41">
        <v>16.0</v>
      </c>
      <c r="D31" s="42"/>
      <c r="E31" s="32"/>
      <c r="F31" s="32"/>
    </row>
    <row r="32">
      <c r="B32" s="37"/>
      <c r="C32" s="37"/>
      <c r="D32" s="37"/>
      <c r="E32" s="37"/>
      <c r="F32" s="3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46" t="s">
        <v>37</v>
      </c>
      <c r="B1" s="47"/>
      <c r="C1" s="48"/>
      <c r="D1" s="49"/>
      <c r="E1" s="3"/>
      <c r="G1" s="3"/>
      <c r="H1" s="50"/>
      <c r="I1" s="51"/>
      <c r="J1" s="3"/>
      <c r="K1" s="3"/>
      <c r="L1" s="3"/>
      <c r="M1" s="3"/>
    </row>
    <row r="2">
      <c r="A2" s="52"/>
      <c r="B2" s="47"/>
      <c r="C2" s="48"/>
      <c r="D2" s="49"/>
      <c r="E2" s="3"/>
      <c r="G2" s="3"/>
      <c r="H2" s="50"/>
      <c r="I2" s="51"/>
      <c r="J2" s="3"/>
      <c r="K2" s="3"/>
      <c r="L2" s="3"/>
      <c r="M2" s="3"/>
    </row>
    <row r="3">
      <c r="A3" s="53" t="s">
        <v>38</v>
      </c>
      <c r="B3" s="54" t="s">
        <v>39</v>
      </c>
      <c r="C3" s="55" t="s">
        <v>40</v>
      </c>
      <c r="D3" s="56">
        <f>96*2*1.2</f>
        <v>230.4</v>
      </c>
      <c r="E3" s="3"/>
      <c r="G3" s="3"/>
      <c r="H3" s="50"/>
      <c r="I3" s="51"/>
      <c r="J3" s="3"/>
      <c r="K3" s="3"/>
      <c r="L3" s="3"/>
      <c r="M3" s="3"/>
    </row>
    <row r="4">
      <c r="A4" s="57"/>
      <c r="B4" s="58" t="s">
        <v>41</v>
      </c>
      <c r="C4" s="59">
        <f>B10/4</f>
        <v>5</v>
      </c>
      <c r="D4" s="60">
        <f>C4*D3</f>
        <v>1152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57"/>
      <c r="B5" s="58" t="s">
        <v>42</v>
      </c>
      <c r="C5" s="59">
        <f>B11-C4-C7</f>
        <v>6</v>
      </c>
      <c r="D5" s="60">
        <f>C5*D3</f>
        <v>1382.4</v>
      </c>
      <c r="G5" s="61" t="s">
        <v>43</v>
      </c>
      <c r="H5" s="62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57" t="s">
        <v>44</v>
      </c>
      <c r="B6" s="58" t="s">
        <v>45</v>
      </c>
      <c r="C6" s="63">
        <f>D3*500</f>
        <v>115200</v>
      </c>
      <c r="D6" s="60">
        <f>C6/$Q$21</f>
        <v>3.542435424</v>
      </c>
      <c r="G6" s="61" t="s">
        <v>46</v>
      </c>
      <c r="H6" s="62"/>
      <c r="I6" s="62"/>
      <c r="J6" s="62"/>
      <c r="K6" s="62"/>
      <c r="L6" s="3"/>
      <c r="M6" s="3"/>
      <c r="N6" s="3"/>
      <c r="O6" s="3"/>
      <c r="T6" s="3"/>
      <c r="U6" s="3"/>
      <c r="V6" s="3"/>
    </row>
    <row r="7">
      <c r="A7" s="64"/>
      <c r="B7" s="65"/>
      <c r="C7" s="66"/>
      <c r="D7" s="67">
        <f>C7*D3</f>
        <v>0</v>
      </c>
      <c r="E7" s="30">
        <f>SUM(D4:D7)</f>
        <v>2537.942435</v>
      </c>
      <c r="G7" s="68" t="s">
        <v>47</v>
      </c>
      <c r="H7" s="69" t="s">
        <v>48</v>
      </c>
      <c r="I7" s="62"/>
      <c r="J7" s="62"/>
      <c r="K7" s="62"/>
      <c r="L7" s="3"/>
      <c r="M7" s="3"/>
      <c r="N7" s="3"/>
      <c r="O7" s="3"/>
      <c r="T7" s="3"/>
      <c r="U7" s="3"/>
      <c r="V7" s="3"/>
    </row>
    <row r="8">
      <c r="A8" s="70" t="s">
        <v>49</v>
      </c>
      <c r="B8" s="70">
        <v>7.0</v>
      </c>
      <c r="C8" s="71"/>
      <c r="D8" s="71"/>
      <c r="E8" s="30">
        <f>E7/(384*2)</f>
        <v>3.304612546</v>
      </c>
      <c r="G8" s="61" t="s">
        <v>50</v>
      </c>
      <c r="H8" s="62"/>
      <c r="I8" s="62"/>
      <c r="J8" s="62"/>
      <c r="K8" s="3"/>
      <c r="L8" s="3"/>
      <c r="M8" s="3"/>
      <c r="N8" s="3"/>
      <c r="O8" s="3"/>
      <c r="T8" s="3"/>
      <c r="U8" s="3"/>
      <c r="V8" s="3"/>
    </row>
    <row r="9">
      <c r="A9" s="70" t="s">
        <v>51</v>
      </c>
      <c r="B9" s="70">
        <f>B10/10</f>
        <v>2</v>
      </c>
      <c r="C9" s="71"/>
      <c r="D9" s="71"/>
      <c r="G9" s="62"/>
      <c r="H9" s="61" t="s">
        <v>52</v>
      </c>
      <c r="I9" s="62"/>
      <c r="J9" s="62"/>
      <c r="K9" s="3"/>
      <c r="L9" s="3"/>
      <c r="M9" s="3"/>
      <c r="N9" s="3"/>
      <c r="O9" s="3"/>
      <c r="T9" s="3"/>
      <c r="U9" s="3"/>
      <c r="V9" s="3"/>
    </row>
    <row r="10">
      <c r="A10" s="72" t="s">
        <v>53</v>
      </c>
      <c r="B10" s="73">
        <v>20.0</v>
      </c>
      <c r="C10" s="74"/>
      <c r="D10" s="65"/>
      <c r="F10" s="3"/>
      <c r="G10" s="61" t="s">
        <v>54</v>
      </c>
      <c r="H10" s="62"/>
      <c r="I10" s="3"/>
      <c r="J10" s="3"/>
      <c r="K10" s="3"/>
      <c r="L10" s="3"/>
      <c r="M10" s="3"/>
      <c r="N10" s="3"/>
      <c r="O10" s="3"/>
      <c r="T10" s="3"/>
      <c r="U10" s="3"/>
      <c r="V10" s="3"/>
    </row>
    <row r="11">
      <c r="A11" s="72" t="s">
        <v>55</v>
      </c>
      <c r="B11" s="75">
        <f>B10-B8-B9</f>
        <v>11</v>
      </c>
      <c r="C11" s="74"/>
      <c r="D11" s="65"/>
      <c r="F11" s="3"/>
      <c r="G11" s="61" t="s">
        <v>56</v>
      </c>
      <c r="H11" s="62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76"/>
      <c r="B12" s="76"/>
      <c r="C12" s="76"/>
      <c r="D12" s="76"/>
      <c r="F12" s="3"/>
      <c r="G12" s="3"/>
      <c r="H12" s="3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77"/>
      <c r="B13" s="78"/>
      <c r="C13" s="79"/>
      <c r="D13" s="80"/>
      <c r="E13" s="76"/>
      <c r="F13" s="3"/>
      <c r="G13" s="4"/>
      <c r="H13" s="4"/>
      <c r="I13" s="81" t="s">
        <v>57</v>
      </c>
      <c r="J13" s="82"/>
      <c r="K13" s="82"/>
      <c r="L13" s="82"/>
      <c r="M13" s="82"/>
      <c r="N13" s="82"/>
      <c r="O13" s="3"/>
      <c r="T13" s="3"/>
      <c r="U13" s="3"/>
      <c r="V13" s="3"/>
    </row>
    <row r="14">
      <c r="A14" s="52"/>
      <c r="B14" s="47"/>
      <c r="C14" s="48"/>
      <c r="D14" s="49"/>
      <c r="F14" s="3"/>
      <c r="G14" s="4"/>
      <c r="H14" s="4"/>
      <c r="I14" s="81" t="s">
        <v>58</v>
      </c>
      <c r="J14" s="82"/>
      <c r="K14" s="4"/>
      <c r="L14" s="4"/>
      <c r="M14" s="4"/>
      <c r="N14" s="4"/>
      <c r="O14" s="3"/>
      <c r="T14" s="3"/>
      <c r="U14" s="3"/>
      <c r="V14" s="3"/>
    </row>
    <row r="15">
      <c r="A15" s="83"/>
      <c r="B15" s="2"/>
      <c r="C15" s="84"/>
      <c r="D15" s="50"/>
      <c r="F15" s="3"/>
      <c r="G15" s="4"/>
      <c r="H15" s="4"/>
      <c r="I15" s="4"/>
      <c r="J15" s="4" t="s">
        <v>59</v>
      </c>
      <c r="K15" s="4"/>
      <c r="L15" s="4"/>
      <c r="M15" s="85" t="s">
        <v>60</v>
      </c>
      <c r="N15" s="86"/>
      <c r="O15" s="87" t="s">
        <v>61</v>
      </c>
      <c r="P15" s="88"/>
      <c r="Q15" s="17" t="s">
        <v>62</v>
      </c>
      <c r="T15" s="3"/>
      <c r="U15" s="3"/>
      <c r="V15" s="3"/>
    </row>
    <row r="16">
      <c r="A16" s="83"/>
      <c r="B16" s="2"/>
      <c r="C16" s="84"/>
      <c r="D16" s="50"/>
      <c r="F16" s="3"/>
      <c r="G16" s="89" t="s">
        <v>63</v>
      </c>
      <c r="H16" s="4" t="s">
        <v>64</v>
      </c>
      <c r="I16" s="4" t="s">
        <v>65</v>
      </c>
      <c r="J16" s="90">
        <f> (3.6*10^11)* (3.104)</f>
        <v>1117440000000</v>
      </c>
      <c r="K16" s="4"/>
      <c r="L16" s="4"/>
      <c r="M16" s="91" t="s">
        <v>66</v>
      </c>
      <c r="N16" s="92" t="s">
        <v>67</v>
      </c>
      <c r="O16" s="93" t="s">
        <v>66</v>
      </c>
      <c r="P16" s="94" t="s">
        <v>59</v>
      </c>
      <c r="T16" s="3"/>
      <c r="U16" s="3"/>
      <c r="V16" s="3"/>
    </row>
    <row r="17">
      <c r="A17" s="83"/>
      <c r="B17" s="2"/>
      <c r="C17" s="50"/>
      <c r="D17" s="50"/>
      <c r="F17" s="3"/>
      <c r="G17" s="89"/>
      <c r="H17" s="90"/>
      <c r="I17" s="90"/>
      <c r="J17" s="90"/>
      <c r="K17" s="4"/>
      <c r="L17" s="95"/>
      <c r="M17" s="96"/>
      <c r="N17" s="97"/>
      <c r="O17" s="98"/>
      <c r="P17" s="99"/>
      <c r="T17" s="100"/>
      <c r="U17" s="51"/>
      <c r="V17" s="3"/>
    </row>
    <row r="18">
      <c r="A18" s="101"/>
      <c r="C18" s="50"/>
      <c r="F18" s="3"/>
      <c r="G18" s="89">
        <v>1.0</v>
      </c>
      <c r="H18" s="90">
        <v>100.0</v>
      </c>
      <c r="I18" s="90">
        <v>100.0</v>
      </c>
      <c r="J18" s="90">
        <f>J16/H18</f>
        <v>11174400000</v>
      </c>
      <c r="K18" s="4"/>
      <c r="L18" s="81"/>
      <c r="M18" s="96">
        <v>1.79</v>
      </c>
      <c r="N18" s="97" t="s">
        <v>68</v>
      </c>
      <c r="O18" s="102">
        <v>1.192</v>
      </c>
      <c r="P18" s="103" t="s">
        <v>69</v>
      </c>
      <c r="T18" s="100"/>
      <c r="U18" s="51"/>
      <c r="V18" s="3"/>
    </row>
    <row r="19">
      <c r="A19" s="17"/>
      <c r="B19" s="17"/>
      <c r="F19" s="3"/>
      <c r="G19" s="89">
        <v>2.0</v>
      </c>
      <c r="H19" s="90">
        <v>100.0</v>
      </c>
      <c r="I19" s="90">
        <v>10000.0</v>
      </c>
      <c r="J19" s="90">
        <f t="shared" ref="J19:J22" si="1">J18/H19</f>
        <v>111744000</v>
      </c>
      <c r="K19" s="4"/>
      <c r="L19" s="81"/>
      <c r="M19" s="96">
        <f t="shared" ref="M19:M22" si="2">M18/$H19</f>
        <v>0.0179</v>
      </c>
      <c r="N19" s="104">
        <f t="shared" ref="N19:N22" si="3">(M19/M18)*N18</f>
        <v>258000000</v>
      </c>
      <c r="O19" s="96">
        <f t="shared" ref="O19:O22" si="4">O18/$H19</f>
        <v>0.01192</v>
      </c>
      <c r="P19" s="104">
        <f t="shared" ref="P19:P22" si="5">(O19/O18)*P18</f>
        <v>171700000</v>
      </c>
      <c r="T19" s="100"/>
      <c r="U19" s="3"/>
      <c r="V19" s="3"/>
    </row>
    <row r="20">
      <c r="A20" s="17"/>
      <c r="B20" s="17"/>
      <c r="F20" s="3"/>
      <c r="G20" s="89">
        <v>3.0</v>
      </c>
      <c r="H20" s="90">
        <v>100.0</v>
      </c>
      <c r="I20" s="90">
        <v>1000000.0</v>
      </c>
      <c r="J20" s="90">
        <f t="shared" si="1"/>
        <v>1117440</v>
      </c>
      <c r="K20" s="4"/>
      <c r="L20" s="81"/>
      <c r="M20" s="96">
        <f t="shared" si="2"/>
        <v>0.000179</v>
      </c>
      <c r="N20" s="104">
        <f t="shared" si="3"/>
        <v>2580000</v>
      </c>
      <c r="O20" s="96">
        <f t="shared" si="4"/>
        <v>0.0001192</v>
      </c>
      <c r="P20" s="104">
        <f t="shared" si="5"/>
        <v>1717000</v>
      </c>
      <c r="T20" s="100"/>
      <c r="U20" s="3"/>
      <c r="V20" s="3"/>
    </row>
    <row r="21">
      <c r="A21" s="105"/>
      <c r="B21" s="2"/>
      <c r="F21" s="3"/>
      <c r="G21" s="89">
        <v>4.0</v>
      </c>
      <c r="H21" s="90">
        <v>100.0</v>
      </c>
      <c r="I21" s="90">
        <v>1.0E7</v>
      </c>
      <c r="J21" s="90">
        <f t="shared" si="1"/>
        <v>11174.4</v>
      </c>
      <c r="K21" s="90">
        <f>40000/J21</f>
        <v>3.579610538</v>
      </c>
      <c r="L21" s="81"/>
      <c r="M21" s="96">
        <f t="shared" si="2"/>
        <v>0.00000179</v>
      </c>
      <c r="N21" s="104">
        <f t="shared" si="3"/>
        <v>25800</v>
      </c>
      <c r="O21" s="96">
        <f t="shared" si="4"/>
        <v>0.000001192</v>
      </c>
      <c r="P21" s="104">
        <f t="shared" si="5"/>
        <v>17170</v>
      </c>
      <c r="Q21" s="17">
        <v>32520.0</v>
      </c>
      <c r="T21" s="100"/>
      <c r="U21" s="3"/>
      <c r="V21" s="3"/>
    </row>
    <row r="22">
      <c r="A22" s="105"/>
      <c r="B22" s="3"/>
      <c r="F22" s="3"/>
      <c r="G22" s="89">
        <v>5.0</v>
      </c>
      <c r="H22" s="90">
        <v>3.0</v>
      </c>
      <c r="I22" s="90">
        <f>I21*3</f>
        <v>30000000</v>
      </c>
      <c r="J22" s="90">
        <f t="shared" si="1"/>
        <v>3724.8</v>
      </c>
      <c r="K22" s="90">
        <f>5000/J22</f>
        <v>1.342353952</v>
      </c>
      <c r="L22" s="81"/>
      <c r="M22" s="106">
        <f t="shared" si="2"/>
        <v>0.0000005966666667</v>
      </c>
      <c r="N22" s="107">
        <f t="shared" si="3"/>
        <v>8600</v>
      </c>
      <c r="O22" s="106">
        <f t="shared" si="4"/>
        <v>0.0000003973333333</v>
      </c>
      <c r="P22" s="107">
        <f t="shared" si="5"/>
        <v>5723.333333</v>
      </c>
      <c r="T22" s="100"/>
      <c r="U22" s="3"/>
      <c r="V22" s="3"/>
    </row>
    <row r="23">
      <c r="A23" s="77"/>
      <c r="B23" s="78"/>
      <c r="C23" s="79"/>
      <c r="D23" s="80"/>
      <c r="E23" s="7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9"/>
      <c r="B24" s="9"/>
      <c r="C24" s="108"/>
      <c r="D24" s="108"/>
      <c r="E24" s="7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52"/>
      <c r="B25" s="47"/>
      <c r="C25" s="48"/>
      <c r="D25" s="49"/>
      <c r="F25" s="52"/>
      <c r="G25" s="47"/>
      <c r="H25" s="48"/>
      <c r="I25" s="49"/>
      <c r="J25" s="3"/>
      <c r="O25" s="3"/>
      <c r="P25" s="3"/>
      <c r="Q25" s="3"/>
    </row>
    <row r="26">
      <c r="A26" s="83"/>
      <c r="B26" s="2"/>
      <c r="C26" s="84"/>
      <c r="D26" s="50"/>
      <c r="F26" s="83"/>
      <c r="G26" s="2"/>
      <c r="H26" s="84"/>
      <c r="I26" s="50"/>
      <c r="O26" s="3"/>
      <c r="P26" s="3"/>
      <c r="Q26" s="3"/>
    </row>
    <row r="27">
      <c r="A27" s="83"/>
      <c r="B27" s="2"/>
      <c r="C27" s="84"/>
      <c r="D27" s="50"/>
      <c r="F27" s="83"/>
      <c r="G27" s="2"/>
      <c r="H27" s="84"/>
      <c r="I27" s="50"/>
      <c r="O27" s="3"/>
      <c r="P27" s="3"/>
      <c r="Q27" s="3"/>
    </row>
    <row r="28">
      <c r="A28" s="83"/>
      <c r="B28" s="2"/>
      <c r="C28" s="50"/>
      <c r="D28" s="50"/>
      <c r="F28" s="83"/>
      <c r="G28" s="2"/>
      <c r="H28" s="50"/>
      <c r="I28" s="50"/>
      <c r="J28" s="3"/>
      <c r="O28" s="3"/>
      <c r="P28" s="3"/>
      <c r="Q28" s="3"/>
    </row>
    <row r="29">
      <c r="A29" s="101"/>
      <c r="C29" s="50"/>
      <c r="F29" s="101"/>
      <c r="H29" s="84"/>
      <c r="J29" s="3"/>
      <c r="O29" s="3"/>
      <c r="P29" s="3"/>
      <c r="Q29" s="3"/>
    </row>
    <row r="30">
      <c r="A30" s="17"/>
      <c r="B30" s="17"/>
      <c r="C30" s="17"/>
      <c r="F30" s="17"/>
      <c r="G30" s="17"/>
      <c r="H30" s="17"/>
      <c r="J30" s="3"/>
      <c r="O30" s="3"/>
      <c r="P30" s="3"/>
      <c r="Q30" s="3"/>
    </row>
    <row r="31">
      <c r="A31" s="17"/>
      <c r="B31" s="17"/>
      <c r="C31" s="17"/>
      <c r="F31" s="17"/>
      <c r="G31" s="17"/>
      <c r="H31" s="17"/>
      <c r="J31" s="3"/>
      <c r="O31" s="3"/>
      <c r="P31" s="3"/>
      <c r="Q31" s="3"/>
    </row>
    <row r="32">
      <c r="A32" s="17"/>
      <c r="B32" s="17"/>
      <c r="F32" s="17"/>
      <c r="G32" s="17"/>
      <c r="J32" s="3"/>
      <c r="O32" s="3"/>
      <c r="P32" s="3"/>
      <c r="Q32" s="3"/>
    </row>
    <row r="33">
      <c r="A33" s="17"/>
      <c r="B33" s="17"/>
      <c r="F33" s="17"/>
      <c r="G33" s="17"/>
      <c r="J33" s="3"/>
      <c r="O33" s="3"/>
      <c r="P33" s="3"/>
      <c r="Q33" s="3"/>
    </row>
    <row r="34">
      <c r="A34" s="17"/>
      <c r="B34" s="17"/>
      <c r="F34" s="17"/>
      <c r="G34" s="17"/>
      <c r="J34" s="3"/>
      <c r="O34" s="3"/>
      <c r="P34" s="3"/>
      <c r="Q34" s="3"/>
    </row>
    <row r="35">
      <c r="A35" s="105"/>
      <c r="B35" s="2"/>
      <c r="F35" s="105"/>
      <c r="G35" s="2"/>
      <c r="J35" s="3"/>
      <c r="O35" s="3"/>
      <c r="P35" s="3"/>
      <c r="Q35" s="3"/>
    </row>
    <row r="36">
      <c r="A36" s="105"/>
      <c r="B36" s="3"/>
      <c r="F36" s="105"/>
      <c r="G36" s="3"/>
      <c r="J36" s="3"/>
      <c r="O36" s="3"/>
      <c r="P36" s="3"/>
      <c r="Q36" s="3"/>
    </row>
    <row r="37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52"/>
      <c r="B38" s="47"/>
      <c r="C38" s="48"/>
      <c r="D38" s="49"/>
      <c r="F38" s="52"/>
      <c r="G38" s="52"/>
      <c r="H38" s="46"/>
      <c r="I38" s="15"/>
      <c r="J38" s="49"/>
      <c r="K38" s="8"/>
      <c r="L38" s="3"/>
      <c r="M38" s="3"/>
      <c r="N38" s="3"/>
      <c r="O38" s="3"/>
      <c r="P38" s="3"/>
      <c r="Q38" s="3"/>
    </row>
    <row r="39">
      <c r="A39" s="83"/>
      <c r="B39" s="2"/>
      <c r="C39" s="84"/>
      <c r="D39" s="50"/>
      <c r="F39" s="105"/>
      <c r="G39" s="2"/>
      <c r="H39" s="84"/>
      <c r="J39" s="50"/>
      <c r="K39" s="3"/>
      <c r="L39" s="3"/>
      <c r="M39" s="3"/>
      <c r="N39" s="3"/>
      <c r="O39" s="3"/>
      <c r="P39" s="3"/>
      <c r="Q39" s="3"/>
    </row>
    <row r="40">
      <c r="A40" s="83"/>
      <c r="B40" s="2"/>
      <c r="C40" s="84"/>
      <c r="D40" s="50"/>
      <c r="F40" s="105"/>
      <c r="G40" s="2"/>
      <c r="H40" s="84"/>
      <c r="J40" s="50"/>
      <c r="K40" s="3"/>
      <c r="L40" s="3"/>
      <c r="M40" s="3"/>
      <c r="N40" s="3"/>
      <c r="O40" s="3"/>
      <c r="P40" s="3"/>
      <c r="Q40" s="3"/>
    </row>
    <row r="41">
      <c r="A41" s="83"/>
      <c r="B41" s="2"/>
      <c r="C41" s="50"/>
      <c r="D41" s="50"/>
      <c r="F41" s="83"/>
      <c r="G41" s="2"/>
      <c r="H41" s="50"/>
      <c r="J41" s="50"/>
      <c r="K41" s="3"/>
      <c r="L41" s="3"/>
      <c r="M41" s="3"/>
      <c r="N41" s="3"/>
      <c r="O41" s="3"/>
      <c r="P41" s="3"/>
      <c r="Q41" s="3"/>
    </row>
    <row r="42">
      <c r="A42" s="101"/>
      <c r="C42" s="84"/>
      <c r="F42" s="52"/>
      <c r="G42" s="109"/>
      <c r="I42" s="110"/>
      <c r="J42" s="49"/>
      <c r="K42" s="8"/>
      <c r="L42" s="3"/>
      <c r="M42" s="3"/>
      <c r="N42" s="3"/>
      <c r="O42" s="3"/>
      <c r="P42" s="3"/>
      <c r="Q42" s="3"/>
    </row>
    <row r="43">
      <c r="J43" s="50"/>
      <c r="K43" s="3"/>
      <c r="L43" s="3"/>
      <c r="M43" s="3"/>
      <c r="N43" s="3"/>
      <c r="O43" s="3"/>
      <c r="P43" s="3"/>
      <c r="Q43" s="3"/>
    </row>
    <row r="44">
      <c r="F44" s="2"/>
      <c r="G44" s="2"/>
      <c r="H44" s="2"/>
      <c r="J44" s="50"/>
      <c r="K44" s="3"/>
      <c r="L44" s="3"/>
      <c r="M44" s="3"/>
      <c r="N44" s="3"/>
      <c r="O44" s="3"/>
      <c r="P44" s="3"/>
      <c r="Q44" s="3"/>
    </row>
    <row r="45">
      <c r="E45" s="3"/>
      <c r="F45" s="15"/>
      <c r="G45" s="3"/>
      <c r="H45" s="3"/>
      <c r="I45" s="2"/>
      <c r="J45" s="3"/>
      <c r="K45" s="3"/>
      <c r="L45" s="3"/>
      <c r="M45" s="3"/>
      <c r="N45" s="3"/>
      <c r="O45" s="3"/>
      <c r="P45" s="3"/>
      <c r="Q45" s="3"/>
    </row>
    <row r="46">
      <c r="E46" s="3"/>
      <c r="G46" s="3"/>
      <c r="H46" s="3"/>
      <c r="I46" s="105"/>
      <c r="J46" s="3"/>
      <c r="K46" s="3"/>
      <c r="L46" s="3"/>
      <c r="M46" s="3"/>
      <c r="N46" s="3"/>
      <c r="O46" s="3"/>
      <c r="P46" s="3"/>
      <c r="Q46" s="3"/>
    </row>
    <row r="47">
      <c r="E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105"/>
      <c r="B48" s="2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105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51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11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11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5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1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5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5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5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5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5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5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5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5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5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5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</sheetData>
  <mergeCells count="16">
    <mergeCell ref="A7:B7"/>
    <mergeCell ref="B10:D10"/>
    <mergeCell ref="B11:D11"/>
    <mergeCell ref="A18:B18"/>
    <mergeCell ref="B21:D21"/>
    <mergeCell ref="B22:D22"/>
    <mergeCell ref="F29:G29"/>
    <mergeCell ref="B48:D48"/>
    <mergeCell ref="B49:D49"/>
    <mergeCell ref="A29:B29"/>
    <mergeCell ref="B35:D35"/>
    <mergeCell ref="G35:I35"/>
    <mergeCell ref="B36:D36"/>
    <mergeCell ref="G36:I36"/>
    <mergeCell ref="A42:B42"/>
    <mergeCell ref="G42:H42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</cols>
  <sheetData>
    <row r="1">
      <c r="A1" s="112"/>
      <c r="B1" s="62"/>
      <c r="C1" s="62"/>
      <c r="D1" s="62"/>
      <c r="E1" s="62"/>
      <c r="F1" s="62"/>
      <c r="G1" s="3"/>
      <c r="H1" s="9"/>
      <c r="I1" s="3"/>
      <c r="J1" s="3"/>
      <c r="K1" s="3"/>
      <c r="L1" s="3"/>
      <c r="M1" s="3"/>
      <c r="N1" s="3"/>
    </row>
    <row r="2">
      <c r="A2" s="113"/>
      <c r="B2" s="62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3"/>
    </row>
    <row r="3">
      <c r="A3" s="11"/>
      <c r="B3" s="62"/>
      <c r="C3" s="62"/>
      <c r="D3" s="62"/>
      <c r="E3" s="62"/>
      <c r="F3" s="62"/>
      <c r="G3" s="62"/>
      <c r="H3" s="114"/>
      <c r="I3" s="62"/>
      <c r="J3" s="62"/>
      <c r="K3" s="62"/>
      <c r="L3" s="62"/>
      <c r="M3" s="62"/>
      <c r="N3" s="3"/>
    </row>
    <row r="4">
      <c r="A4" s="115"/>
      <c r="B4" s="116" t="s">
        <v>70</v>
      </c>
      <c r="C4" s="116" t="s">
        <v>70</v>
      </c>
      <c r="D4" s="116" t="s">
        <v>70</v>
      </c>
      <c r="E4" s="116" t="s">
        <v>71</v>
      </c>
      <c r="F4" s="116" t="s">
        <v>71</v>
      </c>
      <c r="G4" s="116" t="s">
        <v>71</v>
      </c>
      <c r="H4" s="116" t="s">
        <v>70</v>
      </c>
      <c r="I4" s="116" t="s">
        <v>70</v>
      </c>
      <c r="J4" s="116" t="s">
        <v>71</v>
      </c>
      <c r="K4" s="116" t="s">
        <v>71</v>
      </c>
      <c r="L4" s="62"/>
      <c r="M4" s="62"/>
      <c r="N4" s="50">
        <f>8*18</f>
        <v>144</v>
      </c>
    </row>
    <row r="5">
      <c r="A5" s="62" t="s">
        <v>72</v>
      </c>
      <c r="B5" s="117">
        <v>1.0</v>
      </c>
      <c r="C5" s="117">
        <v>2.0</v>
      </c>
      <c r="D5" s="117">
        <v>3.0</v>
      </c>
      <c r="E5" s="117">
        <v>4.0</v>
      </c>
      <c r="F5" s="117">
        <v>5.0</v>
      </c>
      <c r="G5" s="117">
        <v>6.0</v>
      </c>
      <c r="H5" s="117">
        <v>7.0</v>
      </c>
      <c r="I5" s="117">
        <v>8.0</v>
      </c>
      <c r="J5" s="117">
        <v>9.0</v>
      </c>
      <c r="K5" s="117">
        <v>10.0</v>
      </c>
      <c r="L5" s="117">
        <v>11.0</v>
      </c>
      <c r="M5" s="117">
        <v>12.0</v>
      </c>
      <c r="N5" s="50">
        <f>N4/2</f>
        <v>72</v>
      </c>
    </row>
    <row r="6">
      <c r="A6" s="62" t="s">
        <v>73</v>
      </c>
      <c r="B6" s="118" t="s">
        <v>74</v>
      </c>
      <c r="C6" s="118" t="s">
        <v>74</v>
      </c>
      <c r="D6" s="118" t="s">
        <v>74</v>
      </c>
      <c r="E6" s="118" t="s">
        <v>74</v>
      </c>
      <c r="F6" s="118" t="s">
        <v>74</v>
      </c>
      <c r="G6" s="118" t="s">
        <v>74</v>
      </c>
      <c r="H6" s="118" t="s">
        <v>74</v>
      </c>
      <c r="I6" s="118" t="s">
        <v>74</v>
      </c>
      <c r="J6" s="118" t="s">
        <v>74</v>
      </c>
      <c r="K6" s="118" t="s">
        <v>74</v>
      </c>
      <c r="L6" s="119" t="s">
        <v>75</v>
      </c>
      <c r="M6" s="119" t="s">
        <v>75</v>
      </c>
      <c r="N6" s="120"/>
    </row>
    <row r="7">
      <c r="A7" s="62" t="s">
        <v>76</v>
      </c>
      <c r="B7" s="118" t="s">
        <v>74</v>
      </c>
      <c r="C7" s="118" t="s">
        <v>74</v>
      </c>
      <c r="D7" s="118" t="s">
        <v>74</v>
      </c>
      <c r="E7" s="118" t="s">
        <v>74</v>
      </c>
      <c r="F7" s="118" t="s">
        <v>74</v>
      </c>
      <c r="G7" s="118" t="s">
        <v>74</v>
      </c>
      <c r="H7" s="118" t="s">
        <v>74</v>
      </c>
      <c r="I7" s="118" t="s">
        <v>74</v>
      </c>
      <c r="J7" s="118" t="s">
        <v>74</v>
      </c>
      <c r="K7" s="118" t="s">
        <v>74</v>
      </c>
      <c r="L7" s="119" t="s">
        <v>75</v>
      </c>
      <c r="M7" s="119" t="s">
        <v>75</v>
      </c>
      <c r="N7" s="120"/>
    </row>
    <row r="8">
      <c r="A8" s="62" t="s">
        <v>77</v>
      </c>
      <c r="B8" s="118" t="s">
        <v>74</v>
      </c>
      <c r="C8" s="118" t="s">
        <v>74</v>
      </c>
      <c r="D8" s="118" t="s">
        <v>74</v>
      </c>
      <c r="E8" s="118" t="s">
        <v>74</v>
      </c>
      <c r="F8" s="118" t="s">
        <v>74</v>
      </c>
      <c r="G8" s="118" t="s">
        <v>74</v>
      </c>
      <c r="H8" s="118" t="s">
        <v>74</v>
      </c>
      <c r="I8" s="118" t="s">
        <v>74</v>
      </c>
      <c r="J8" s="118" t="s">
        <v>74</v>
      </c>
      <c r="K8" s="118" t="s">
        <v>74</v>
      </c>
      <c r="L8" s="119" t="s">
        <v>75</v>
      </c>
      <c r="M8" s="119" t="s">
        <v>75</v>
      </c>
      <c r="N8" s="120"/>
    </row>
    <row r="9">
      <c r="A9" s="62" t="s">
        <v>78</v>
      </c>
      <c r="B9" s="118" t="s">
        <v>74</v>
      </c>
      <c r="C9" s="118" t="s">
        <v>74</v>
      </c>
      <c r="D9" s="118" t="s">
        <v>74</v>
      </c>
      <c r="E9" s="118" t="s">
        <v>74</v>
      </c>
      <c r="F9" s="118" t="s">
        <v>74</v>
      </c>
      <c r="G9" s="118" t="s">
        <v>74</v>
      </c>
      <c r="H9" s="118" t="s">
        <v>74</v>
      </c>
      <c r="I9" s="118" t="s">
        <v>74</v>
      </c>
      <c r="J9" s="118" t="s">
        <v>74</v>
      </c>
      <c r="K9" s="118" t="s">
        <v>74</v>
      </c>
      <c r="L9" s="119" t="s">
        <v>75</v>
      </c>
      <c r="M9" s="119" t="s">
        <v>75</v>
      </c>
      <c r="N9" s="120"/>
    </row>
    <row r="10">
      <c r="A10" s="62" t="s">
        <v>79</v>
      </c>
      <c r="B10" s="118" t="s">
        <v>74</v>
      </c>
      <c r="C10" s="118" t="s">
        <v>74</v>
      </c>
      <c r="D10" s="118" t="s">
        <v>74</v>
      </c>
      <c r="E10" s="118" t="s">
        <v>74</v>
      </c>
      <c r="F10" s="118" t="s">
        <v>74</v>
      </c>
      <c r="G10" s="118" t="s">
        <v>74</v>
      </c>
      <c r="H10" s="118" t="s">
        <v>74</v>
      </c>
      <c r="I10" s="118" t="s">
        <v>74</v>
      </c>
      <c r="J10" s="118" t="s">
        <v>74</v>
      </c>
      <c r="K10" s="118" t="s">
        <v>74</v>
      </c>
      <c r="L10" s="119" t="s">
        <v>75</v>
      </c>
      <c r="M10" s="119" t="s">
        <v>75</v>
      </c>
      <c r="N10" s="120"/>
    </row>
    <row r="11">
      <c r="A11" s="62" t="s">
        <v>80</v>
      </c>
      <c r="B11" s="118" t="s">
        <v>74</v>
      </c>
      <c r="C11" s="118" t="s">
        <v>74</v>
      </c>
      <c r="D11" s="118" t="s">
        <v>74</v>
      </c>
      <c r="E11" s="118" t="s">
        <v>74</v>
      </c>
      <c r="F11" s="118" t="s">
        <v>74</v>
      </c>
      <c r="G11" s="118" t="s">
        <v>74</v>
      </c>
      <c r="H11" s="118" t="s">
        <v>74</v>
      </c>
      <c r="I11" s="118" t="s">
        <v>74</v>
      </c>
      <c r="J11" s="118" t="s">
        <v>74</v>
      </c>
      <c r="K11" s="118" t="s">
        <v>74</v>
      </c>
      <c r="L11" s="119" t="s">
        <v>75</v>
      </c>
      <c r="M11" s="119" t="s">
        <v>75</v>
      </c>
      <c r="N11" s="120"/>
    </row>
    <row r="12">
      <c r="A12" s="62" t="s">
        <v>81</v>
      </c>
      <c r="B12" s="118" t="s">
        <v>74</v>
      </c>
      <c r="C12" s="118" t="s">
        <v>74</v>
      </c>
      <c r="D12" s="118" t="s">
        <v>74</v>
      </c>
      <c r="E12" s="118" t="s">
        <v>74</v>
      </c>
      <c r="F12" s="118" t="s">
        <v>74</v>
      </c>
      <c r="G12" s="118" t="s">
        <v>74</v>
      </c>
      <c r="H12" s="118" t="s">
        <v>74</v>
      </c>
      <c r="I12" s="118" t="s">
        <v>74</v>
      </c>
      <c r="J12" s="118" t="s">
        <v>74</v>
      </c>
      <c r="K12" s="118" t="s">
        <v>74</v>
      </c>
      <c r="L12" s="119" t="s">
        <v>75</v>
      </c>
      <c r="M12" s="119" t="s">
        <v>75</v>
      </c>
      <c r="N12" s="120"/>
    </row>
    <row r="13">
      <c r="A13" s="62" t="s">
        <v>82</v>
      </c>
      <c r="B13" s="118" t="s">
        <v>74</v>
      </c>
      <c r="C13" s="118" t="s">
        <v>74</v>
      </c>
      <c r="D13" s="118" t="s">
        <v>74</v>
      </c>
      <c r="E13" s="118" t="s">
        <v>74</v>
      </c>
      <c r="F13" s="118" t="s">
        <v>74</v>
      </c>
      <c r="G13" s="118" t="s">
        <v>74</v>
      </c>
      <c r="H13" s="118" t="s">
        <v>74</v>
      </c>
      <c r="I13" s="118" t="s">
        <v>74</v>
      </c>
      <c r="J13" s="118" t="s">
        <v>74</v>
      </c>
      <c r="K13" s="118" t="s">
        <v>74</v>
      </c>
      <c r="L13" s="119" t="s">
        <v>75</v>
      </c>
      <c r="M13" s="119" t="s">
        <v>75</v>
      </c>
      <c r="N13" s="120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62" t="s">
        <v>83</v>
      </c>
      <c r="B15" s="117">
        <v>1.0</v>
      </c>
      <c r="C15" s="117">
        <v>2.0</v>
      </c>
      <c r="D15" s="117">
        <v>3.0</v>
      </c>
      <c r="E15" s="117">
        <v>4.0</v>
      </c>
      <c r="F15" s="117">
        <v>5.0</v>
      </c>
      <c r="G15" s="117">
        <v>6.0</v>
      </c>
      <c r="H15" s="117">
        <v>7.0</v>
      </c>
      <c r="I15" s="117">
        <v>8.0</v>
      </c>
      <c r="J15" s="117">
        <v>9.0</v>
      </c>
      <c r="K15" s="117">
        <v>10.0</v>
      </c>
      <c r="L15" s="117">
        <v>11.0</v>
      </c>
      <c r="M15" s="117">
        <v>12.0</v>
      </c>
      <c r="N15" s="3"/>
    </row>
    <row r="16">
      <c r="A16" s="62" t="s">
        <v>73</v>
      </c>
      <c r="B16" s="121" t="s">
        <v>84</v>
      </c>
      <c r="C16" s="121" t="s">
        <v>84</v>
      </c>
      <c r="D16" s="121" t="s">
        <v>84</v>
      </c>
      <c r="E16" s="121" t="s">
        <v>84</v>
      </c>
      <c r="F16" s="121" t="s">
        <v>84</v>
      </c>
      <c r="G16" s="121" t="s">
        <v>84</v>
      </c>
      <c r="H16" s="62" t="s">
        <v>85</v>
      </c>
      <c r="I16" s="62" t="s">
        <v>85</v>
      </c>
      <c r="J16" s="62" t="s">
        <v>85</v>
      </c>
      <c r="K16" s="62" t="s">
        <v>85</v>
      </c>
      <c r="L16" s="62" t="s">
        <v>85</v>
      </c>
      <c r="M16" s="62" t="s">
        <v>85</v>
      </c>
      <c r="N16" s="122" t="s">
        <v>86</v>
      </c>
    </row>
    <row r="17">
      <c r="A17" s="62" t="s">
        <v>76</v>
      </c>
      <c r="B17" s="121" t="s">
        <v>84</v>
      </c>
      <c r="C17" s="121" t="s">
        <v>84</v>
      </c>
      <c r="D17" s="121" t="s">
        <v>84</v>
      </c>
      <c r="E17" s="121" t="s">
        <v>84</v>
      </c>
      <c r="F17" s="121" t="s">
        <v>84</v>
      </c>
      <c r="G17" s="121" t="s">
        <v>84</v>
      </c>
      <c r="H17" s="62" t="s">
        <v>85</v>
      </c>
      <c r="I17" s="62" t="s">
        <v>85</v>
      </c>
      <c r="J17" s="62" t="s">
        <v>85</v>
      </c>
      <c r="K17" s="62" t="s">
        <v>85</v>
      </c>
      <c r="L17" s="62" t="s">
        <v>85</v>
      </c>
      <c r="M17" s="62" t="s">
        <v>85</v>
      </c>
      <c r="N17" s="122" t="s">
        <v>87</v>
      </c>
    </row>
    <row r="18">
      <c r="A18" s="62" t="s">
        <v>77</v>
      </c>
      <c r="B18" s="121" t="s">
        <v>84</v>
      </c>
      <c r="C18" s="121" t="s">
        <v>84</v>
      </c>
      <c r="D18" s="121" t="s">
        <v>84</v>
      </c>
      <c r="E18" s="121" t="s">
        <v>84</v>
      </c>
      <c r="F18" s="121" t="s">
        <v>84</v>
      </c>
      <c r="G18" s="121" t="s">
        <v>84</v>
      </c>
      <c r="H18" s="62" t="s">
        <v>85</v>
      </c>
      <c r="I18" s="62" t="s">
        <v>85</v>
      </c>
      <c r="J18" s="62" t="s">
        <v>85</v>
      </c>
      <c r="K18" s="62" t="s">
        <v>85</v>
      </c>
      <c r="L18" s="62" t="s">
        <v>85</v>
      </c>
      <c r="M18" s="62" t="s">
        <v>85</v>
      </c>
      <c r="N18" s="122" t="s">
        <v>88</v>
      </c>
    </row>
    <row r="19">
      <c r="A19" s="62" t="s">
        <v>78</v>
      </c>
      <c r="B19" s="121" t="s">
        <v>84</v>
      </c>
      <c r="C19" s="121" t="s">
        <v>84</v>
      </c>
      <c r="D19" s="121" t="s">
        <v>84</v>
      </c>
      <c r="E19" s="121" t="s">
        <v>84</v>
      </c>
      <c r="F19" s="121" t="s">
        <v>84</v>
      </c>
      <c r="G19" s="121" t="s">
        <v>84</v>
      </c>
      <c r="H19" s="62" t="s">
        <v>85</v>
      </c>
      <c r="I19" s="62" t="s">
        <v>85</v>
      </c>
      <c r="J19" s="62" t="s">
        <v>85</v>
      </c>
      <c r="K19" s="62" t="s">
        <v>85</v>
      </c>
      <c r="L19" s="62" t="s">
        <v>85</v>
      </c>
      <c r="M19" s="62" t="s">
        <v>85</v>
      </c>
      <c r="N19" s="122" t="s">
        <v>89</v>
      </c>
    </row>
    <row r="20">
      <c r="A20" s="62" t="s">
        <v>79</v>
      </c>
      <c r="B20" s="121" t="s">
        <v>84</v>
      </c>
      <c r="C20" s="121" t="s">
        <v>84</v>
      </c>
      <c r="D20" s="121" t="s">
        <v>84</v>
      </c>
      <c r="E20" s="121" t="s">
        <v>84</v>
      </c>
      <c r="F20" s="121" t="s">
        <v>84</v>
      </c>
      <c r="G20" s="121" t="s">
        <v>84</v>
      </c>
      <c r="H20" s="62" t="s">
        <v>85</v>
      </c>
      <c r="I20" s="62" t="s">
        <v>85</v>
      </c>
      <c r="J20" s="62" t="s">
        <v>85</v>
      </c>
      <c r="K20" s="62" t="s">
        <v>85</v>
      </c>
      <c r="L20" s="62" t="s">
        <v>85</v>
      </c>
      <c r="M20" s="62" t="s">
        <v>85</v>
      </c>
      <c r="N20" s="122" t="s">
        <v>90</v>
      </c>
    </row>
    <row r="21">
      <c r="A21" s="62" t="s">
        <v>80</v>
      </c>
      <c r="B21" s="121" t="s">
        <v>84</v>
      </c>
      <c r="C21" s="121" t="s">
        <v>84</v>
      </c>
      <c r="D21" s="121" t="s">
        <v>84</v>
      </c>
      <c r="E21" s="121" t="s">
        <v>84</v>
      </c>
      <c r="F21" s="121" t="s">
        <v>84</v>
      </c>
      <c r="G21" s="121" t="s">
        <v>84</v>
      </c>
      <c r="H21" s="62" t="s">
        <v>85</v>
      </c>
      <c r="I21" s="62" t="s">
        <v>85</v>
      </c>
      <c r="J21" s="62" t="s">
        <v>85</v>
      </c>
      <c r="K21" s="62" t="s">
        <v>85</v>
      </c>
      <c r="L21" s="62" t="s">
        <v>85</v>
      </c>
      <c r="M21" s="62" t="s">
        <v>85</v>
      </c>
      <c r="N21" s="122"/>
    </row>
    <row r="22">
      <c r="A22" s="62" t="s">
        <v>81</v>
      </c>
      <c r="B22" s="121" t="s">
        <v>84</v>
      </c>
      <c r="C22" s="121" t="s">
        <v>84</v>
      </c>
      <c r="D22" s="121" t="s">
        <v>84</v>
      </c>
      <c r="E22" s="121" t="s">
        <v>84</v>
      </c>
      <c r="F22" s="121" t="s">
        <v>84</v>
      </c>
      <c r="G22" s="121" t="s">
        <v>84</v>
      </c>
      <c r="H22" s="62" t="s">
        <v>85</v>
      </c>
      <c r="I22" s="62" t="s">
        <v>85</v>
      </c>
      <c r="J22" s="62" t="s">
        <v>85</v>
      </c>
      <c r="K22" s="62" t="s">
        <v>85</v>
      </c>
      <c r="L22" s="62" t="s">
        <v>85</v>
      </c>
      <c r="M22" s="62" t="s">
        <v>85</v>
      </c>
      <c r="N22" s="3"/>
    </row>
    <row r="23">
      <c r="A23" s="62" t="s">
        <v>82</v>
      </c>
      <c r="B23" s="121" t="s">
        <v>84</v>
      </c>
      <c r="C23" s="121" t="s">
        <v>84</v>
      </c>
      <c r="D23" s="121" t="s">
        <v>84</v>
      </c>
      <c r="E23" s="121" t="s">
        <v>84</v>
      </c>
      <c r="F23" s="121" t="s">
        <v>84</v>
      </c>
      <c r="G23" s="121" t="s">
        <v>84</v>
      </c>
      <c r="H23" s="62" t="s">
        <v>85</v>
      </c>
      <c r="I23" s="62" t="s">
        <v>85</v>
      </c>
      <c r="J23" s="62" t="s">
        <v>85</v>
      </c>
      <c r="K23" s="62" t="s">
        <v>85</v>
      </c>
      <c r="L23" s="62" t="s">
        <v>85</v>
      </c>
      <c r="M23" s="62" t="s">
        <v>85</v>
      </c>
      <c r="N23" s="3"/>
    </row>
    <row r="24">
      <c r="A24" s="5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123" t="s">
        <v>91</v>
      </c>
      <c r="B25" s="117">
        <v>1.0</v>
      </c>
      <c r="C25" s="117">
        <v>2.0</v>
      </c>
      <c r="D25" s="117">
        <v>3.0</v>
      </c>
      <c r="E25" s="117">
        <v>4.0</v>
      </c>
      <c r="F25" s="117">
        <v>5.0</v>
      </c>
      <c r="G25" s="117">
        <v>6.0</v>
      </c>
      <c r="H25" s="117">
        <v>7.0</v>
      </c>
      <c r="I25" s="117">
        <v>8.0</v>
      </c>
      <c r="J25" s="117">
        <v>9.0</v>
      </c>
      <c r="K25" s="117">
        <v>10.0</v>
      </c>
      <c r="L25" s="117">
        <v>11.0</v>
      </c>
      <c r="M25" s="117">
        <v>12.0</v>
      </c>
      <c r="N25" s="3"/>
    </row>
    <row r="26">
      <c r="A26" s="62" t="s">
        <v>73</v>
      </c>
      <c r="B26" s="124">
        <v>16000.0</v>
      </c>
      <c r="C26" s="124">
        <v>16000.0</v>
      </c>
      <c r="D26" s="124">
        <v>16000.0</v>
      </c>
      <c r="E26" s="124">
        <v>16000.0</v>
      </c>
      <c r="F26" s="124">
        <v>16000.0</v>
      </c>
      <c r="G26" s="124">
        <v>16000.0</v>
      </c>
      <c r="H26" s="62" t="s">
        <v>85</v>
      </c>
      <c r="I26" s="62" t="s">
        <v>85</v>
      </c>
      <c r="J26" s="62" t="s">
        <v>85</v>
      </c>
      <c r="K26" s="62" t="s">
        <v>85</v>
      </c>
      <c r="L26" s="62" t="s">
        <v>85</v>
      </c>
      <c r="M26" s="62" t="s">
        <v>85</v>
      </c>
      <c r="N26" s="122" t="s">
        <v>86</v>
      </c>
    </row>
    <row r="27">
      <c r="A27" s="62" t="s">
        <v>76</v>
      </c>
      <c r="B27" s="125">
        <f t="shared" ref="B27:G27" si="1">B26/3</f>
        <v>5333.333333</v>
      </c>
      <c r="C27" s="125">
        <f t="shared" si="1"/>
        <v>5333.333333</v>
      </c>
      <c r="D27" s="125">
        <f t="shared" si="1"/>
        <v>5333.333333</v>
      </c>
      <c r="E27" s="125">
        <f t="shared" si="1"/>
        <v>5333.333333</v>
      </c>
      <c r="F27" s="125">
        <f t="shared" si="1"/>
        <v>5333.333333</v>
      </c>
      <c r="G27" s="125">
        <f t="shared" si="1"/>
        <v>5333.333333</v>
      </c>
      <c r="H27" s="62" t="s">
        <v>85</v>
      </c>
      <c r="I27" s="62" t="s">
        <v>85</v>
      </c>
      <c r="J27" s="62" t="s">
        <v>85</v>
      </c>
      <c r="K27" s="62" t="s">
        <v>85</v>
      </c>
      <c r="L27" s="62" t="s">
        <v>85</v>
      </c>
      <c r="M27" s="62" t="s">
        <v>85</v>
      </c>
      <c r="N27" s="122" t="s">
        <v>87</v>
      </c>
    </row>
    <row r="28">
      <c r="A28" s="62" t="s">
        <v>77</v>
      </c>
      <c r="B28" s="125">
        <f t="shared" ref="B28:G28" si="2">B27/3</f>
        <v>1777.777778</v>
      </c>
      <c r="C28" s="125">
        <f t="shared" si="2"/>
        <v>1777.777778</v>
      </c>
      <c r="D28" s="125">
        <f t="shared" si="2"/>
        <v>1777.777778</v>
      </c>
      <c r="E28" s="125">
        <f t="shared" si="2"/>
        <v>1777.777778</v>
      </c>
      <c r="F28" s="125">
        <f t="shared" si="2"/>
        <v>1777.777778</v>
      </c>
      <c r="G28" s="125">
        <f t="shared" si="2"/>
        <v>1777.777778</v>
      </c>
      <c r="H28" s="62" t="s">
        <v>85</v>
      </c>
      <c r="I28" s="62" t="s">
        <v>85</v>
      </c>
      <c r="J28" s="62" t="s">
        <v>85</v>
      </c>
      <c r="K28" s="62" t="s">
        <v>85</v>
      </c>
      <c r="L28" s="62" t="s">
        <v>85</v>
      </c>
      <c r="M28" s="62" t="s">
        <v>85</v>
      </c>
      <c r="N28" s="122" t="s">
        <v>88</v>
      </c>
    </row>
    <row r="29">
      <c r="A29" s="62" t="s">
        <v>78</v>
      </c>
      <c r="B29" s="125">
        <f t="shared" ref="B29:G29" si="3">B28/3</f>
        <v>592.5925926</v>
      </c>
      <c r="C29" s="125">
        <f t="shared" si="3"/>
        <v>592.5925926</v>
      </c>
      <c r="D29" s="125">
        <f t="shared" si="3"/>
        <v>592.5925926</v>
      </c>
      <c r="E29" s="125">
        <f t="shared" si="3"/>
        <v>592.5925926</v>
      </c>
      <c r="F29" s="125">
        <f t="shared" si="3"/>
        <v>592.5925926</v>
      </c>
      <c r="G29" s="125">
        <f t="shared" si="3"/>
        <v>592.5925926</v>
      </c>
      <c r="H29" s="62" t="s">
        <v>85</v>
      </c>
      <c r="I29" s="62" t="s">
        <v>85</v>
      </c>
      <c r="J29" s="62" t="s">
        <v>85</v>
      </c>
      <c r="K29" s="62" t="s">
        <v>85</v>
      </c>
      <c r="L29" s="62" t="s">
        <v>85</v>
      </c>
      <c r="M29" s="62" t="s">
        <v>85</v>
      </c>
      <c r="N29" s="122" t="s">
        <v>89</v>
      </c>
    </row>
    <row r="30">
      <c r="A30" s="62" t="s">
        <v>79</v>
      </c>
      <c r="B30" s="125">
        <f t="shared" ref="B30:G30" si="4">B29/3</f>
        <v>197.5308642</v>
      </c>
      <c r="C30" s="125">
        <f t="shared" si="4"/>
        <v>197.5308642</v>
      </c>
      <c r="D30" s="125">
        <f t="shared" si="4"/>
        <v>197.5308642</v>
      </c>
      <c r="E30" s="125">
        <f t="shared" si="4"/>
        <v>197.5308642</v>
      </c>
      <c r="F30" s="125">
        <f t="shared" si="4"/>
        <v>197.5308642</v>
      </c>
      <c r="G30" s="125">
        <f t="shared" si="4"/>
        <v>197.5308642</v>
      </c>
      <c r="H30" s="62" t="s">
        <v>85</v>
      </c>
      <c r="I30" s="62" t="s">
        <v>85</v>
      </c>
      <c r="J30" s="62" t="s">
        <v>85</v>
      </c>
      <c r="K30" s="62" t="s">
        <v>85</v>
      </c>
      <c r="L30" s="62" t="s">
        <v>85</v>
      </c>
      <c r="M30" s="62" t="s">
        <v>85</v>
      </c>
      <c r="N30" s="122" t="s">
        <v>90</v>
      </c>
    </row>
    <row r="31">
      <c r="A31" s="62" t="s">
        <v>80</v>
      </c>
      <c r="B31" s="125">
        <f t="shared" ref="B31:G31" si="5">B30/3</f>
        <v>65.8436214</v>
      </c>
      <c r="C31" s="125">
        <f t="shared" si="5"/>
        <v>65.8436214</v>
      </c>
      <c r="D31" s="125">
        <f t="shared" si="5"/>
        <v>65.8436214</v>
      </c>
      <c r="E31" s="125">
        <f t="shared" si="5"/>
        <v>65.8436214</v>
      </c>
      <c r="F31" s="125">
        <f t="shared" si="5"/>
        <v>65.8436214</v>
      </c>
      <c r="G31" s="125">
        <f t="shared" si="5"/>
        <v>65.8436214</v>
      </c>
      <c r="H31" s="62" t="s">
        <v>85</v>
      </c>
      <c r="I31" s="62" t="s">
        <v>85</v>
      </c>
      <c r="J31" s="62" t="s">
        <v>85</v>
      </c>
      <c r="K31" s="62" t="s">
        <v>85</v>
      </c>
      <c r="L31" s="62" t="s">
        <v>85</v>
      </c>
      <c r="M31" s="62" t="s">
        <v>85</v>
      </c>
      <c r="N31" s="122"/>
    </row>
    <row r="32">
      <c r="A32" s="62" t="s">
        <v>81</v>
      </c>
      <c r="B32" s="125">
        <f t="shared" ref="B32:G32" si="6">B31/3</f>
        <v>21.9478738</v>
      </c>
      <c r="C32" s="125">
        <f t="shared" si="6"/>
        <v>21.9478738</v>
      </c>
      <c r="D32" s="125">
        <f t="shared" si="6"/>
        <v>21.9478738</v>
      </c>
      <c r="E32" s="125">
        <f t="shared" si="6"/>
        <v>21.9478738</v>
      </c>
      <c r="F32" s="125">
        <f t="shared" si="6"/>
        <v>21.9478738</v>
      </c>
      <c r="G32" s="125">
        <f t="shared" si="6"/>
        <v>21.9478738</v>
      </c>
      <c r="H32" s="62" t="s">
        <v>85</v>
      </c>
      <c r="I32" s="62" t="s">
        <v>85</v>
      </c>
      <c r="J32" s="62" t="s">
        <v>85</v>
      </c>
      <c r="K32" s="62" t="s">
        <v>85</v>
      </c>
      <c r="L32" s="62" t="s">
        <v>85</v>
      </c>
      <c r="M32" s="62" t="s">
        <v>85</v>
      </c>
      <c r="N32" s="3"/>
    </row>
    <row r="33">
      <c r="A33" s="62" t="s">
        <v>82</v>
      </c>
      <c r="B33" s="125">
        <f t="shared" ref="B33:G33" si="7">B32/3</f>
        <v>7.315957933</v>
      </c>
      <c r="C33" s="125">
        <f t="shared" si="7"/>
        <v>7.315957933</v>
      </c>
      <c r="D33" s="125">
        <f t="shared" si="7"/>
        <v>7.315957933</v>
      </c>
      <c r="E33" s="125">
        <f t="shared" si="7"/>
        <v>7.315957933</v>
      </c>
      <c r="F33" s="125">
        <f t="shared" si="7"/>
        <v>7.315957933</v>
      </c>
      <c r="G33" s="125">
        <f t="shared" si="7"/>
        <v>7.315957933</v>
      </c>
      <c r="H33" s="62" t="s">
        <v>85</v>
      </c>
      <c r="I33" s="62" t="s">
        <v>85</v>
      </c>
      <c r="J33" s="62" t="s">
        <v>85</v>
      </c>
      <c r="K33" s="62" t="s">
        <v>85</v>
      </c>
      <c r="L33" s="62" t="s">
        <v>85</v>
      </c>
      <c r="M33" s="62" t="s">
        <v>85</v>
      </c>
      <c r="N33" s="3"/>
    </row>
    <row r="34">
      <c r="A34" s="126"/>
      <c r="B34" s="3"/>
      <c r="C34" s="50"/>
      <c r="D34" s="50"/>
      <c r="E34" s="50"/>
      <c r="F34" s="50"/>
      <c r="G34" s="50"/>
      <c r="H34" s="50"/>
      <c r="I34" s="3" t="s">
        <v>85</v>
      </c>
      <c r="J34" s="3" t="s">
        <v>85</v>
      </c>
      <c r="K34" s="3" t="s">
        <v>85</v>
      </c>
      <c r="L34" s="3" t="s">
        <v>85</v>
      </c>
      <c r="M34" s="3"/>
      <c r="N34" s="3"/>
    </row>
    <row r="35">
      <c r="A35" s="127" t="s">
        <v>92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128" t="s">
        <v>93</v>
      </c>
      <c r="B36" s="117">
        <v>1.0</v>
      </c>
      <c r="C36" s="117">
        <v>2.0</v>
      </c>
      <c r="D36" s="117">
        <v>3.0</v>
      </c>
      <c r="E36" s="117">
        <v>4.0</v>
      </c>
      <c r="F36" s="117">
        <v>5.0</v>
      </c>
      <c r="G36" s="117">
        <v>6.0</v>
      </c>
      <c r="H36" s="117">
        <v>7.0</v>
      </c>
      <c r="I36" s="117">
        <v>8.0</v>
      </c>
      <c r="J36" s="117">
        <v>9.0</v>
      </c>
      <c r="K36" s="117">
        <v>10.0</v>
      </c>
      <c r="L36" s="117">
        <v>11.0</v>
      </c>
      <c r="M36" s="117">
        <v>12.0</v>
      </c>
      <c r="N36" s="3"/>
    </row>
    <row r="37">
      <c r="A37" s="62" t="s">
        <v>73</v>
      </c>
      <c r="B37" s="129">
        <f t="shared" ref="B37:G37" si="8">(B26/1000)*7</f>
        <v>112</v>
      </c>
      <c r="C37" s="129">
        <f t="shared" si="8"/>
        <v>112</v>
      </c>
      <c r="D37" s="129">
        <f t="shared" si="8"/>
        <v>112</v>
      </c>
      <c r="E37" s="129">
        <f t="shared" si="8"/>
        <v>112</v>
      </c>
      <c r="F37" s="129">
        <f t="shared" si="8"/>
        <v>112</v>
      </c>
      <c r="G37" s="129">
        <f t="shared" si="8"/>
        <v>112</v>
      </c>
      <c r="H37" s="62" t="s">
        <v>85</v>
      </c>
      <c r="I37" s="62" t="s">
        <v>85</v>
      </c>
      <c r="J37" s="62" t="s">
        <v>85</v>
      </c>
      <c r="K37" s="62" t="s">
        <v>85</v>
      </c>
      <c r="L37" s="62" t="s">
        <v>85</v>
      </c>
      <c r="M37" s="62" t="s">
        <v>85</v>
      </c>
      <c r="N37" s="122" t="s">
        <v>86</v>
      </c>
    </row>
    <row r="38">
      <c r="A38" s="62" t="s">
        <v>76</v>
      </c>
      <c r="B38" s="129">
        <f t="shared" ref="B38:G38" si="9">(B27/1000)*7</f>
        <v>37.33333333</v>
      </c>
      <c r="C38" s="129">
        <f t="shared" si="9"/>
        <v>37.33333333</v>
      </c>
      <c r="D38" s="129">
        <f t="shared" si="9"/>
        <v>37.33333333</v>
      </c>
      <c r="E38" s="129">
        <f t="shared" si="9"/>
        <v>37.33333333</v>
      </c>
      <c r="F38" s="129">
        <f t="shared" si="9"/>
        <v>37.33333333</v>
      </c>
      <c r="G38" s="129">
        <f t="shared" si="9"/>
        <v>37.33333333</v>
      </c>
      <c r="H38" s="62" t="s">
        <v>85</v>
      </c>
      <c r="I38" s="62" t="s">
        <v>85</v>
      </c>
      <c r="J38" s="62" t="s">
        <v>85</v>
      </c>
      <c r="K38" s="62" t="s">
        <v>85</v>
      </c>
      <c r="L38" s="62" t="s">
        <v>85</v>
      </c>
      <c r="M38" s="62" t="s">
        <v>85</v>
      </c>
      <c r="N38" s="122" t="s">
        <v>87</v>
      </c>
    </row>
    <row r="39">
      <c r="A39" s="62" t="s">
        <v>77</v>
      </c>
      <c r="B39" s="129">
        <f t="shared" ref="B39:G39" si="10">(B28/1000)*7</f>
        <v>12.44444444</v>
      </c>
      <c r="C39" s="129">
        <f t="shared" si="10"/>
        <v>12.44444444</v>
      </c>
      <c r="D39" s="129">
        <f t="shared" si="10"/>
        <v>12.44444444</v>
      </c>
      <c r="E39" s="129">
        <f t="shared" si="10"/>
        <v>12.44444444</v>
      </c>
      <c r="F39" s="129">
        <f t="shared" si="10"/>
        <v>12.44444444</v>
      </c>
      <c r="G39" s="129">
        <f t="shared" si="10"/>
        <v>12.44444444</v>
      </c>
      <c r="H39" s="62" t="s">
        <v>85</v>
      </c>
      <c r="I39" s="62" t="s">
        <v>85</v>
      </c>
      <c r="J39" s="62" t="s">
        <v>85</v>
      </c>
      <c r="K39" s="62" t="s">
        <v>85</v>
      </c>
      <c r="L39" s="62" t="s">
        <v>85</v>
      </c>
      <c r="M39" s="62" t="s">
        <v>85</v>
      </c>
      <c r="N39" s="122" t="s">
        <v>88</v>
      </c>
    </row>
    <row r="40">
      <c r="A40" s="62" t="s">
        <v>78</v>
      </c>
      <c r="B40" s="129">
        <f t="shared" ref="B40:G40" si="11">(B29/1000)*7</f>
        <v>4.148148148</v>
      </c>
      <c r="C40" s="129">
        <f t="shared" si="11"/>
        <v>4.148148148</v>
      </c>
      <c r="D40" s="129">
        <f t="shared" si="11"/>
        <v>4.148148148</v>
      </c>
      <c r="E40" s="129">
        <f t="shared" si="11"/>
        <v>4.148148148</v>
      </c>
      <c r="F40" s="129">
        <f t="shared" si="11"/>
        <v>4.148148148</v>
      </c>
      <c r="G40" s="129">
        <f t="shared" si="11"/>
        <v>4.148148148</v>
      </c>
      <c r="H40" s="62" t="s">
        <v>85</v>
      </c>
      <c r="I40" s="62" t="s">
        <v>85</v>
      </c>
      <c r="J40" s="62" t="s">
        <v>85</v>
      </c>
      <c r="K40" s="62" t="s">
        <v>85</v>
      </c>
      <c r="L40" s="62" t="s">
        <v>85</v>
      </c>
      <c r="M40" s="62" t="s">
        <v>85</v>
      </c>
      <c r="N40" s="122" t="s">
        <v>89</v>
      </c>
    </row>
    <row r="41">
      <c r="A41" s="62" t="s">
        <v>79</v>
      </c>
      <c r="B41" s="129">
        <f t="shared" ref="B41:G41" si="12">(B30/1000)*7</f>
        <v>1.382716049</v>
      </c>
      <c r="C41" s="129">
        <f t="shared" si="12"/>
        <v>1.382716049</v>
      </c>
      <c r="D41" s="129">
        <f t="shared" si="12"/>
        <v>1.382716049</v>
      </c>
      <c r="E41" s="129">
        <f t="shared" si="12"/>
        <v>1.382716049</v>
      </c>
      <c r="F41" s="129">
        <f t="shared" si="12"/>
        <v>1.382716049</v>
      </c>
      <c r="G41" s="129">
        <f t="shared" si="12"/>
        <v>1.382716049</v>
      </c>
      <c r="H41" s="62" t="s">
        <v>85</v>
      </c>
      <c r="I41" s="62" t="s">
        <v>85</v>
      </c>
      <c r="J41" s="62" t="s">
        <v>85</v>
      </c>
      <c r="K41" s="62" t="s">
        <v>85</v>
      </c>
      <c r="L41" s="62" t="s">
        <v>85</v>
      </c>
      <c r="M41" s="62" t="s">
        <v>85</v>
      </c>
      <c r="N41" s="122" t="s">
        <v>90</v>
      </c>
    </row>
    <row r="42">
      <c r="A42" s="62" t="s">
        <v>80</v>
      </c>
      <c r="B42" s="129">
        <f t="shared" ref="B42:G42" si="13">(B31/1000)*7</f>
        <v>0.4609053498</v>
      </c>
      <c r="C42" s="129">
        <f t="shared" si="13"/>
        <v>0.4609053498</v>
      </c>
      <c r="D42" s="129">
        <f t="shared" si="13"/>
        <v>0.4609053498</v>
      </c>
      <c r="E42" s="129">
        <f t="shared" si="13"/>
        <v>0.4609053498</v>
      </c>
      <c r="F42" s="129">
        <f t="shared" si="13"/>
        <v>0.4609053498</v>
      </c>
      <c r="G42" s="129">
        <f t="shared" si="13"/>
        <v>0.4609053498</v>
      </c>
      <c r="H42" s="62" t="s">
        <v>85</v>
      </c>
      <c r="I42" s="62" t="s">
        <v>85</v>
      </c>
      <c r="J42" s="62" t="s">
        <v>85</v>
      </c>
      <c r="K42" s="62" t="s">
        <v>85</v>
      </c>
      <c r="L42" s="62" t="s">
        <v>85</v>
      </c>
      <c r="M42" s="62" t="s">
        <v>85</v>
      </c>
      <c r="N42" s="122" t="s">
        <v>94</v>
      </c>
    </row>
    <row r="43">
      <c r="A43" s="62" t="s">
        <v>81</v>
      </c>
      <c r="B43" s="129">
        <f t="shared" ref="B43:G43" si="14">(B32/1000)*7</f>
        <v>0.1536351166</v>
      </c>
      <c r="C43" s="129">
        <f t="shared" si="14"/>
        <v>0.1536351166</v>
      </c>
      <c r="D43" s="129">
        <f t="shared" si="14"/>
        <v>0.1536351166</v>
      </c>
      <c r="E43" s="129">
        <f t="shared" si="14"/>
        <v>0.1536351166</v>
      </c>
      <c r="F43" s="129">
        <f t="shared" si="14"/>
        <v>0.1536351166</v>
      </c>
      <c r="G43" s="129">
        <f t="shared" si="14"/>
        <v>0.1536351166</v>
      </c>
      <c r="H43" s="62" t="s">
        <v>85</v>
      </c>
      <c r="I43" s="62" t="s">
        <v>85</v>
      </c>
      <c r="J43" s="62" t="s">
        <v>85</v>
      </c>
      <c r="K43" s="62" t="s">
        <v>85</v>
      </c>
      <c r="L43" s="62" t="s">
        <v>85</v>
      </c>
      <c r="M43" s="62" t="s">
        <v>85</v>
      </c>
      <c r="N43" s="122" t="s">
        <v>95</v>
      </c>
    </row>
    <row r="44">
      <c r="A44" s="62" t="s">
        <v>82</v>
      </c>
      <c r="B44" s="129">
        <f t="shared" ref="B44:G44" si="15">(B33/1000)*7</f>
        <v>0.05121170553</v>
      </c>
      <c r="C44" s="129">
        <f t="shared" si="15"/>
        <v>0.05121170553</v>
      </c>
      <c r="D44" s="129">
        <f t="shared" si="15"/>
        <v>0.05121170553</v>
      </c>
      <c r="E44" s="129">
        <f t="shared" si="15"/>
        <v>0.05121170553</v>
      </c>
      <c r="F44" s="129">
        <f t="shared" si="15"/>
        <v>0.05121170553</v>
      </c>
      <c r="G44" s="129">
        <f t="shared" si="15"/>
        <v>0.05121170553</v>
      </c>
      <c r="H44" s="62" t="s">
        <v>85</v>
      </c>
      <c r="I44" s="62" t="s">
        <v>85</v>
      </c>
      <c r="J44" s="62" t="s">
        <v>85</v>
      </c>
      <c r="K44" s="62" t="s">
        <v>85</v>
      </c>
      <c r="L44" s="62" t="s">
        <v>85</v>
      </c>
      <c r="M44" s="62" t="s">
        <v>85</v>
      </c>
      <c r="N44" s="122" t="s">
        <v>96</v>
      </c>
    </row>
    <row r="45">
      <c r="N45" s="3"/>
    </row>
    <row r="46">
      <c r="N46" s="3"/>
    </row>
    <row r="47">
      <c r="A47" s="3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3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>
      <c r="A48" s="62"/>
      <c r="B48" s="117">
        <v>1.0</v>
      </c>
      <c r="C48" s="117">
        <v>2.0</v>
      </c>
      <c r="D48" s="117">
        <v>3.0</v>
      </c>
      <c r="E48" s="117">
        <v>4.0</v>
      </c>
      <c r="F48" s="117">
        <v>5.0</v>
      </c>
      <c r="G48" s="117">
        <v>6.0</v>
      </c>
      <c r="H48" s="117">
        <v>7.0</v>
      </c>
      <c r="I48" s="117">
        <v>8.0</v>
      </c>
      <c r="J48" s="117">
        <v>9.0</v>
      </c>
      <c r="K48" s="117">
        <v>10.0</v>
      </c>
      <c r="L48" s="117">
        <v>11.0</v>
      </c>
      <c r="M48" s="117">
        <v>12.0</v>
      </c>
      <c r="N48" s="3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>
      <c r="A49" s="62" t="s">
        <v>73</v>
      </c>
      <c r="B49" s="117" t="s">
        <v>97</v>
      </c>
      <c r="C49" s="117" t="s">
        <v>97</v>
      </c>
      <c r="D49" s="117" t="s">
        <v>97</v>
      </c>
      <c r="E49" s="117" t="s">
        <v>97</v>
      </c>
      <c r="F49" s="117" t="s">
        <v>97</v>
      </c>
      <c r="G49" s="117" t="s">
        <v>97</v>
      </c>
      <c r="H49" s="117" t="s">
        <v>97</v>
      </c>
      <c r="I49" s="117" t="s">
        <v>97</v>
      </c>
      <c r="J49" s="117" t="s">
        <v>97</v>
      </c>
      <c r="K49" s="117" t="s">
        <v>97</v>
      </c>
      <c r="L49" s="117" t="s">
        <v>97</v>
      </c>
      <c r="M49" s="117" t="s">
        <v>97</v>
      </c>
      <c r="N49" s="3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>
      <c r="A50" s="62" t="s">
        <v>76</v>
      </c>
      <c r="B50" s="117" t="s">
        <v>97</v>
      </c>
      <c r="C50" s="117" t="s">
        <v>97</v>
      </c>
      <c r="D50" s="117" t="s">
        <v>97</v>
      </c>
      <c r="E50" s="117" t="s">
        <v>97</v>
      </c>
      <c r="F50" s="117" t="s">
        <v>97</v>
      </c>
      <c r="G50" s="117" t="s">
        <v>97</v>
      </c>
      <c r="H50" s="117" t="s">
        <v>97</v>
      </c>
      <c r="I50" s="117" t="s">
        <v>97</v>
      </c>
      <c r="J50" s="117" t="s">
        <v>97</v>
      </c>
      <c r="K50" s="117" t="s">
        <v>97</v>
      </c>
      <c r="L50" s="117" t="s">
        <v>97</v>
      </c>
      <c r="M50" s="117" t="s">
        <v>97</v>
      </c>
      <c r="N50" s="3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>
      <c r="A51" s="62" t="s">
        <v>77</v>
      </c>
      <c r="B51" s="117" t="s">
        <v>97</v>
      </c>
      <c r="C51" s="117" t="s">
        <v>97</v>
      </c>
      <c r="D51" s="117" t="s">
        <v>97</v>
      </c>
      <c r="E51" s="117" t="s">
        <v>97</v>
      </c>
      <c r="F51" s="117" t="s">
        <v>97</v>
      </c>
      <c r="G51" s="117" t="s">
        <v>97</v>
      </c>
      <c r="H51" s="117" t="s">
        <v>97</v>
      </c>
      <c r="I51" s="117" t="s">
        <v>97</v>
      </c>
      <c r="J51" s="117" t="s">
        <v>97</v>
      </c>
      <c r="K51" s="117" t="s">
        <v>97</v>
      </c>
      <c r="L51" s="117" t="s">
        <v>97</v>
      </c>
      <c r="M51" s="117" t="s">
        <v>97</v>
      </c>
      <c r="N51" s="3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>
      <c r="A52" s="62" t="s">
        <v>78</v>
      </c>
      <c r="B52" s="117" t="s">
        <v>97</v>
      </c>
      <c r="C52" s="117" t="s">
        <v>97</v>
      </c>
      <c r="D52" s="117" t="s">
        <v>97</v>
      </c>
      <c r="E52" s="117" t="s">
        <v>97</v>
      </c>
      <c r="F52" s="117" t="s">
        <v>97</v>
      </c>
      <c r="G52" s="117" t="s">
        <v>97</v>
      </c>
      <c r="H52" s="117" t="s">
        <v>97</v>
      </c>
      <c r="I52" s="117" t="s">
        <v>97</v>
      </c>
      <c r="J52" s="117" t="s">
        <v>97</v>
      </c>
      <c r="K52" s="117" t="s">
        <v>97</v>
      </c>
      <c r="L52" s="117" t="s">
        <v>97</v>
      </c>
      <c r="M52" s="117" t="s">
        <v>97</v>
      </c>
      <c r="N52" s="3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>
      <c r="A53" s="62" t="s">
        <v>79</v>
      </c>
      <c r="B53" s="117" t="s">
        <v>97</v>
      </c>
      <c r="C53" s="117" t="s">
        <v>97</v>
      </c>
      <c r="D53" s="117" t="s">
        <v>97</v>
      </c>
      <c r="E53" s="117" t="s">
        <v>97</v>
      </c>
      <c r="F53" s="117" t="s">
        <v>97</v>
      </c>
      <c r="G53" s="117" t="s">
        <v>97</v>
      </c>
      <c r="H53" s="117" t="s">
        <v>97</v>
      </c>
      <c r="I53" s="117" t="s">
        <v>97</v>
      </c>
      <c r="J53" s="117" t="s">
        <v>97</v>
      </c>
      <c r="K53" s="117" t="s">
        <v>97</v>
      </c>
      <c r="L53" s="117" t="s">
        <v>97</v>
      </c>
      <c r="M53" s="117" t="s">
        <v>97</v>
      </c>
      <c r="N53" s="3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>
      <c r="A54" s="62" t="s">
        <v>80</v>
      </c>
      <c r="B54" s="117" t="s">
        <v>97</v>
      </c>
      <c r="C54" s="117" t="s">
        <v>97</v>
      </c>
      <c r="D54" s="117" t="s">
        <v>97</v>
      </c>
      <c r="E54" s="117" t="s">
        <v>97</v>
      </c>
      <c r="F54" s="117" t="s">
        <v>97</v>
      </c>
      <c r="G54" s="117" t="s">
        <v>97</v>
      </c>
      <c r="H54" s="117" t="s">
        <v>97</v>
      </c>
      <c r="I54" s="117" t="s">
        <v>97</v>
      </c>
      <c r="J54" s="117" t="s">
        <v>97</v>
      </c>
      <c r="K54" s="117" t="s">
        <v>97</v>
      </c>
      <c r="L54" s="117" t="s">
        <v>97</v>
      </c>
      <c r="M54" s="117" t="s">
        <v>97</v>
      </c>
      <c r="N54" s="3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>
      <c r="A55" s="62" t="s">
        <v>81</v>
      </c>
      <c r="B55" s="117" t="s">
        <v>97</v>
      </c>
      <c r="C55" s="117" t="s">
        <v>97</v>
      </c>
      <c r="D55" s="117" t="s">
        <v>97</v>
      </c>
      <c r="E55" s="117" t="s">
        <v>97</v>
      </c>
      <c r="F55" s="117" t="s">
        <v>97</v>
      </c>
      <c r="G55" s="117" t="s">
        <v>97</v>
      </c>
      <c r="H55" s="117" t="s">
        <v>97</v>
      </c>
      <c r="I55" s="117" t="s">
        <v>97</v>
      </c>
      <c r="J55" s="117" t="s">
        <v>97</v>
      </c>
      <c r="K55" s="117" t="s">
        <v>97</v>
      </c>
      <c r="L55" s="117" t="s">
        <v>97</v>
      </c>
      <c r="M55" s="117" t="s">
        <v>97</v>
      </c>
      <c r="N55" s="3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>
      <c r="A56" s="62" t="s">
        <v>82</v>
      </c>
      <c r="B56" s="117" t="s">
        <v>97</v>
      </c>
      <c r="C56" s="117" t="s">
        <v>97</v>
      </c>
      <c r="D56" s="117" t="s">
        <v>97</v>
      </c>
      <c r="E56" s="117" t="s">
        <v>97</v>
      </c>
      <c r="F56" s="117" t="s">
        <v>97</v>
      </c>
      <c r="G56" s="117" t="s">
        <v>97</v>
      </c>
      <c r="H56" s="117" t="s">
        <v>97</v>
      </c>
      <c r="I56" s="117" t="s">
        <v>97</v>
      </c>
      <c r="J56" s="117" t="s">
        <v>97</v>
      </c>
      <c r="K56" s="117" t="s">
        <v>97</v>
      </c>
      <c r="L56" s="117" t="s">
        <v>97</v>
      </c>
      <c r="M56" s="117" t="s">
        <v>97</v>
      </c>
      <c r="N56" s="3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>
      <c r="A57" s="3"/>
      <c r="B57" s="5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B58" s="111" t="s">
        <v>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B59" s="3"/>
      <c r="C59" s="3"/>
      <c r="D59" s="3"/>
      <c r="E59" s="62"/>
      <c r="F59" s="131" t="s">
        <v>99</v>
      </c>
      <c r="G59" s="131" t="s">
        <v>100</v>
      </c>
      <c r="H59" s="131" t="s">
        <v>101</v>
      </c>
      <c r="I59" s="132"/>
      <c r="J59" s="132"/>
      <c r="K59" s="133"/>
    </row>
    <row r="60">
      <c r="A60" s="3"/>
      <c r="B60" s="134"/>
      <c r="C60" s="3"/>
      <c r="D60" s="3"/>
      <c r="E60" s="131" t="s">
        <v>74</v>
      </c>
      <c r="F60" s="123">
        <v>25.0</v>
      </c>
      <c r="G60" s="123">
        <v>96.0</v>
      </c>
      <c r="H60" s="117">
        <f>G60*F60</f>
        <v>2400</v>
      </c>
      <c r="I60" s="135" t="s">
        <v>102</v>
      </c>
      <c r="J60" s="136"/>
      <c r="K60" s="136"/>
    </row>
    <row r="61">
      <c r="A61" s="3"/>
      <c r="C61" s="130"/>
      <c r="D61" s="3"/>
      <c r="E61" s="11"/>
      <c r="F61" s="50"/>
      <c r="G61" s="50"/>
      <c r="H61" s="50"/>
      <c r="I61" s="136"/>
      <c r="J61" s="137"/>
      <c r="K61" s="137"/>
      <c r="L61" s="51"/>
      <c r="M61" s="136"/>
      <c r="N61" s="136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B63" s="11" t="s">
        <v>103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B64" s="3"/>
      <c r="C64" s="51" t="s">
        <v>104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B65" s="3"/>
      <c r="C65" s="138" t="s">
        <v>105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B66" s="3"/>
      <c r="C66" s="3" t="s">
        <v>106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B67" s="1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B68" s="111" t="s">
        <v>107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B70" s="111" t="s">
        <v>108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B71" s="51" t="s">
        <v>109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B72" s="51" t="str">
        <f>"Prepare " &amp;text(J95, "0.0") &amp;" uL per sample &gt; need to add " &amp;text(J88,"0") &amp; " uL to PCR; make sure have sufficient pipetting reserved, here its 12uL"</f>
        <v>Prepare 30.0 uL per sample &gt; need to add 20 uL to PCR; make sure have sufficient pipetting reserved, here its 12uL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B76" s="3" t="s">
        <v>110</v>
      </c>
      <c r="C76" s="50">
        <f>J91</f>
        <v>2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B77" s="3" t="s">
        <v>111</v>
      </c>
      <c r="C77" s="3"/>
      <c r="D77" s="3"/>
      <c r="E77" s="3"/>
      <c r="F77" s="3"/>
      <c r="G77" s="3"/>
      <c r="H77" s="51"/>
      <c r="I77" s="3"/>
      <c r="J77" s="3"/>
      <c r="K77" s="3"/>
      <c r="L77" s="3"/>
      <c r="M77" s="3"/>
      <c r="N77" s="3"/>
    </row>
    <row r="78">
      <c r="A78" s="3"/>
      <c r="B78" s="139" t="s">
        <v>112</v>
      </c>
      <c r="C78" s="61" t="str">
        <f> text(J92,"0") &amp;" uL total volume: appropriate background with virus spike-in (see below)"</f>
        <v>40 uL total volume: appropriate background with virus spike-in (see below)</v>
      </c>
      <c r="D78" s="62"/>
      <c r="E78" s="62"/>
      <c r="F78" s="140"/>
      <c r="G78" s="3"/>
      <c r="H78" s="3"/>
      <c r="I78" s="3"/>
      <c r="J78" s="3"/>
      <c r="K78" s="3"/>
      <c r="L78" s="3"/>
      <c r="M78" s="3"/>
      <c r="N78" s="3"/>
    </row>
    <row r="79">
      <c r="A79" s="3"/>
      <c r="B79" s="62" t="s">
        <v>113</v>
      </c>
      <c r="C79" s="61" t="str">
        <f>text(J90,"0.0") &amp;" from D1, pipet up and down 8 times"</f>
        <v>10.0 from D1, pipet up and down 8 times</v>
      </c>
      <c r="D79" s="62"/>
      <c r="E79" s="62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B80" s="62" t="s">
        <v>114</v>
      </c>
      <c r="C80" s="61" t="str">
        <f>text(J90,"0.0") &amp;" from D2, pipet up and down 8 times"</f>
        <v>10.0 from D2, pipet up and down 8 times</v>
      </c>
      <c r="D80" s="62"/>
      <c r="E80" s="62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B81" s="62" t="s">
        <v>115</v>
      </c>
      <c r="C81" s="61" t="str">
        <f>text(J90,"0.0") &amp;" from D3, pipet up and down 8 times"</f>
        <v>10.0 from D3, pipet up and down 8 times</v>
      </c>
      <c r="D81" s="62"/>
      <c r="E81" s="62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B82" s="62" t="s">
        <v>116</v>
      </c>
      <c r="C82" s="61" t="str">
        <f>text(J90,"0.0") &amp;" from D4, pipet up and down 8 times"</f>
        <v>10.0 from D4, pipet up and down 8 times</v>
      </c>
      <c r="D82" s="62"/>
      <c r="E82" s="62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B83" s="58" t="s">
        <v>117</v>
      </c>
      <c r="C83" s="61" t="str">
        <f>text(J90,"0.0") &amp;" from D5, pipet up and down 8 times"</f>
        <v>10.0 from D5, pipet up and down 8 times</v>
      </c>
      <c r="D83" s="62"/>
      <c r="E83" s="62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B84" s="58" t="s">
        <v>118</v>
      </c>
      <c r="C84" s="61" t="str">
        <f>text(J90,"0.0") &amp;" from D6, pipet up and down 8 times"</f>
        <v>10.0 from D6, pipet up and down 8 times</v>
      </c>
      <c r="D84" s="62"/>
      <c r="E84" s="62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B85" s="58" t="s">
        <v>119</v>
      </c>
      <c r="C85" s="61" t="str">
        <f>text(J90,"0.0") &amp;" from D7, pipet up and down 8 times"</f>
        <v>10.0 from D7, pipet up and down 8 times</v>
      </c>
      <c r="D85" s="62"/>
      <c r="E85" s="62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B86" s="3"/>
      <c r="C86" s="51" t="s">
        <v>120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B88" s="138"/>
      <c r="C88" s="3"/>
      <c r="D88" s="3"/>
      <c r="E88" s="3"/>
      <c r="F88" s="3"/>
      <c r="G88" s="3"/>
      <c r="H88" s="3"/>
      <c r="I88" s="62" t="s">
        <v>121</v>
      </c>
      <c r="J88" s="59">
        <v>20.0</v>
      </c>
      <c r="K88" s="141"/>
      <c r="L88" s="62"/>
      <c r="M88" s="142" t="s">
        <v>122</v>
      </c>
      <c r="N88" s="143">
        <v>7.0035039E7</v>
      </c>
      <c r="O88" s="3"/>
      <c r="P88" s="3"/>
    </row>
    <row r="89">
      <c r="A89" s="3"/>
      <c r="B89" s="3"/>
      <c r="C89" s="51"/>
      <c r="D89" s="3"/>
      <c r="E89" s="3"/>
      <c r="F89" s="3"/>
      <c r="G89" s="3"/>
      <c r="I89" s="62" t="s">
        <v>123</v>
      </c>
      <c r="J89" s="63">
        <f>J88*J93</f>
        <v>20</v>
      </c>
      <c r="K89" s="144"/>
      <c r="L89" s="62"/>
      <c r="M89" s="62"/>
      <c r="N89" s="62"/>
      <c r="O89" s="3"/>
      <c r="P89" s="3"/>
    </row>
    <row r="90">
      <c r="A90" s="3"/>
      <c r="B90" s="3"/>
      <c r="C90" s="3"/>
      <c r="D90" s="3"/>
      <c r="E90" s="3"/>
      <c r="F90" s="3"/>
      <c r="G90" s="3"/>
      <c r="I90" s="62" t="s">
        <v>124</v>
      </c>
      <c r="J90" s="145">
        <v>10.0</v>
      </c>
      <c r="K90" s="144"/>
      <c r="L90" s="62"/>
      <c r="M90" s="131" t="s">
        <v>125</v>
      </c>
      <c r="N90" s="131" t="s">
        <v>126</v>
      </c>
      <c r="O90" s="3"/>
      <c r="P90" s="3"/>
    </row>
    <row r="91">
      <c r="A91" s="3"/>
      <c r="B91" s="111" t="s">
        <v>127</v>
      </c>
      <c r="C91" s="3"/>
      <c r="D91" s="3"/>
      <c r="E91" s="3"/>
      <c r="F91" s="3"/>
      <c r="G91" s="146"/>
      <c r="I91" s="62" t="s">
        <v>128</v>
      </c>
      <c r="J91" s="147">
        <v>2.0</v>
      </c>
      <c r="K91" s="144"/>
      <c r="L91" s="58" t="s">
        <v>129</v>
      </c>
      <c r="M91" s="148">
        <v>375000.0</v>
      </c>
      <c r="N91" s="62"/>
      <c r="O91" s="3"/>
      <c r="P91" s="3"/>
    </row>
    <row r="92">
      <c r="A92" s="3"/>
      <c r="B92" s="51" t="str">
        <f>"&gt;We aim for " &amp; text(G92,"0") &amp;" copies at the highest dilution in 7 uL volume (amount added to PCR rxn)"</f>
        <v>&gt;We aim for 112 copies at the highest dilution in 7 uL volume (amount added to PCR rxn)</v>
      </c>
      <c r="C92" s="3"/>
      <c r="D92" s="3"/>
      <c r="E92" s="3"/>
      <c r="F92" s="3"/>
      <c r="G92" s="149">
        <v>112.0</v>
      </c>
      <c r="I92" s="150" t="s">
        <v>130</v>
      </c>
      <c r="J92" s="147">
        <v>40.0</v>
      </c>
      <c r="K92" s="151"/>
      <c r="L92" s="58" t="s">
        <v>131</v>
      </c>
      <c r="M92" s="117">
        <f>M91/N92</f>
        <v>375</v>
      </c>
      <c r="N92" s="152">
        <v>1000.0</v>
      </c>
      <c r="O92" s="3"/>
      <c r="P92" s="3"/>
    </row>
    <row r="93">
      <c r="A93" s="3"/>
      <c r="B93" s="51" t="str">
        <f>"&gt; that translates into " &amp; text(G93,"0") &amp;" copies per uL in D1 "</f>
        <v>&gt; that translates into 16 copies per uL in D1 </v>
      </c>
      <c r="C93" s="3"/>
      <c r="D93" s="3"/>
      <c r="E93" s="3"/>
      <c r="F93" s="3"/>
      <c r="G93" s="153">
        <f>G92/7</f>
        <v>16</v>
      </c>
      <c r="I93" s="62" t="s">
        <v>132</v>
      </c>
      <c r="J93" s="147">
        <v>1.0</v>
      </c>
      <c r="K93" s="154"/>
      <c r="L93" s="3"/>
      <c r="M93" s="3"/>
      <c r="N93" s="3"/>
      <c r="O93" s="3"/>
    </row>
    <row r="94">
      <c r="A94" s="3"/>
      <c r="B94" s="51" t="str">
        <f>"&gt; that translates into " &amp; text(G94,"0") &amp;" copies in " &amp; text(J92,"0") &amp;" uL D1"</f>
        <v>&gt; that translates into 640 copies in 40 uL D1</v>
      </c>
      <c r="C94" s="3"/>
      <c r="D94" s="3"/>
      <c r="E94" s="3"/>
      <c r="F94" s="3"/>
      <c r="G94" s="155">
        <f>G93*J92</f>
        <v>640</v>
      </c>
      <c r="I94" s="62" t="str">
        <f>"copies for " &amp; text(J93,"0") &amp;" 96-well plates"</f>
        <v>copies for 1 96-well plates</v>
      </c>
      <c r="J94" s="155">
        <f>G94*J93</f>
        <v>640</v>
      </c>
      <c r="K94" s="3"/>
      <c r="L94" s="3"/>
      <c r="M94" s="3"/>
      <c r="N94" s="3"/>
      <c r="O94" s="3"/>
    </row>
    <row r="95">
      <c r="A95" s="3"/>
      <c r="B95" s="51" t="str">
        <f>"&gt; that translates to " &amp; text(G95,"0") &amp; " copies in " &amp; text(J92, "0") &amp; " uL (" &amp; text(J88,"0.0") &amp; " is total of well + " &amp; text(J90,"0.0") &amp; " added for dilution)"</f>
        <v>&gt; that translates to 640 copies in 40 uL (20.0 is total of well + 10.0 added for dilution)</v>
      </c>
      <c r="C95" s="3"/>
      <c r="D95" s="3"/>
      <c r="E95" s="3"/>
      <c r="F95" s="3"/>
      <c r="G95" s="156">
        <f>G93*J92</f>
        <v>640</v>
      </c>
      <c r="I95" s="115" t="s">
        <v>133</v>
      </c>
      <c r="J95" s="63">
        <f>J92-J90</f>
        <v>30</v>
      </c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B97" s="157" t="s">
        <v>134</v>
      </c>
      <c r="C97" s="1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B98" s="51" t="s">
        <v>135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B99" s="51" t="str">
        <f>"&gt; add "&amp; text(E105,"0.00") &amp;" uL of saliva to D1 rows"</f>
        <v>&gt; add 8.29 uL of saliva to D1 rows</v>
      </c>
      <c r="C99" s="3"/>
      <c r="D99" s="3"/>
      <c r="E99" s="51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B100" s="51" t="str">
        <f>"&gt; add "&amp; text(E104,"0.00") &amp;" uL of Virus Spike Dilution to D1 saliva"</f>
        <v>&gt; add 1.71 uL of Virus Spike Dilution to D1 saliva</v>
      </c>
      <c r="C100" s="3"/>
      <c r="D100" s="3"/>
      <c r="E100" s="159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B101" s="51" t="s">
        <v>136</v>
      </c>
      <c r="C101" s="3"/>
      <c r="D101" s="3"/>
      <c r="E101" s="160"/>
      <c r="F101" s="3"/>
      <c r="G101" s="3"/>
      <c r="H101" s="3"/>
      <c r="I101" s="3"/>
      <c r="J101" s="3" t="s">
        <v>137</v>
      </c>
      <c r="K101" s="3"/>
      <c r="L101" s="3"/>
      <c r="M101" s="3"/>
      <c r="N101" s="3"/>
    </row>
    <row r="102">
      <c r="A102" s="3"/>
      <c r="C102" s="3"/>
      <c r="D102" s="161"/>
      <c r="E102" s="162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B103" s="3"/>
      <c r="C103" s="3"/>
      <c r="D103" s="68" t="s">
        <v>138</v>
      </c>
      <c r="E103" s="163">
        <f>M92</f>
        <v>375</v>
      </c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B104" s="3"/>
      <c r="C104" s="3"/>
      <c r="D104" s="128" t="s">
        <v>139</v>
      </c>
      <c r="E104" s="164">
        <f>J94/E103</f>
        <v>1.706666667</v>
      </c>
      <c r="F104" s="165"/>
      <c r="G104" s="3"/>
      <c r="H104" s="3"/>
      <c r="I104" s="3"/>
      <c r="J104" s="3"/>
      <c r="K104" s="3"/>
      <c r="L104" s="3"/>
      <c r="M104" s="3"/>
      <c r="N104" s="3"/>
    </row>
    <row r="105">
      <c r="A105" s="3"/>
      <c r="B105" s="3"/>
      <c r="C105" s="3"/>
      <c r="D105" s="68" t="s">
        <v>140</v>
      </c>
      <c r="E105" s="164">
        <f>J90-E104</f>
        <v>8.293333333</v>
      </c>
      <c r="F105" s="165"/>
      <c r="G105" s="3"/>
      <c r="H105" s="3"/>
      <c r="I105" s="3"/>
      <c r="J105" s="3"/>
      <c r="K105" s="3"/>
      <c r="L105" s="3"/>
      <c r="M105" s="3"/>
      <c r="N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B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B112" s="3"/>
      <c r="C112" s="5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11"/>
      <c r="B116" s="11"/>
      <c r="C116" s="12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B117" s="11"/>
      <c r="C117" s="12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B118" s="11"/>
      <c r="C118" s="122"/>
      <c r="D118" s="51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11"/>
      <c r="B120" s="11"/>
      <c r="C120" s="12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B121" s="5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B123" s="111"/>
      <c r="C123" s="3"/>
      <c r="D123" s="3"/>
      <c r="E123" s="3"/>
      <c r="F123" s="3"/>
      <c r="G123" s="3"/>
      <c r="H123" s="51"/>
      <c r="I123" s="3"/>
      <c r="J123" s="3"/>
      <c r="K123" s="3"/>
      <c r="L123" s="3"/>
      <c r="M123" s="3"/>
      <c r="N123" s="3"/>
    </row>
    <row r="124">
      <c r="A124" s="3"/>
      <c r="B124" s="5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B126" s="5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B128" s="5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B130" s="5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B131" s="5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B133" s="5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B134" s="5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B135" s="3"/>
      <c r="C135" s="3"/>
      <c r="D135" s="3"/>
      <c r="E135" s="51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B137" s="5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</sheetData>
  <mergeCells count="3">
    <mergeCell ref="H88:H95"/>
    <mergeCell ref="K88:K92"/>
    <mergeCell ref="B107:C10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66" t="s">
        <v>141</v>
      </c>
      <c r="B1" s="167"/>
      <c r="C1" s="31"/>
      <c r="D1" s="168"/>
      <c r="E1" s="168"/>
      <c r="F1" s="169"/>
      <c r="G1" s="170"/>
      <c r="H1" s="171"/>
      <c r="I1" s="172"/>
      <c r="J1" s="173"/>
      <c r="K1" s="173"/>
      <c r="L1" s="169"/>
      <c r="M1" s="169"/>
      <c r="N1" s="3"/>
    </row>
    <row r="2">
      <c r="A2" s="174">
        <v>1.0</v>
      </c>
      <c r="B2" s="175">
        <v>2.0</v>
      </c>
      <c r="C2" s="31"/>
      <c r="D2" s="22"/>
      <c r="E2" s="22" t="s">
        <v>25</v>
      </c>
      <c r="F2" s="169"/>
      <c r="G2" s="170"/>
      <c r="H2" s="171"/>
      <c r="I2" s="172"/>
      <c r="J2" s="173"/>
      <c r="K2" s="173"/>
      <c r="L2" s="169"/>
      <c r="M2" s="169"/>
      <c r="N2" s="3"/>
    </row>
    <row r="3">
      <c r="A3" s="174">
        <v>3.0</v>
      </c>
      <c r="B3" s="175">
        <v>4.0</v>
      </c>
      <c r="C3" s="31"/>
      <c r="D3" s="22"/>
      <c r="E3" s="22"/>
      <c r="F3" s="169"/>
      <c r="G3" s="170"/>
      <c r="H3" s="171"/>
      <c r="I3" s="172"/>
      <c r="K3" s="173"/>
      <c r="L3" s="169"/>
      <c r="M3" s="169"/>
      <c r="N3" s="3"/>
    </row>
    <row r="4">
      <c r="A4" s="5"/>
      <c r="B4" s="169"/>
      <c r="C4" s="169"/>
      <c r="E4" s="169"/>
      <c r="F4" s="169"/>
      <c r="G4" s="170"/>
      <c r="H4" s="171"/>
      <c r="I4" s="172"/>
      <c r="J4" s="173"/>
      <c r="K4" s="171"/>
      <c r="L4" s="169"/>
      <c r="M4" s="169"/>
      <c r="N4" s="3"/>
    </row>
    <row r="5">
      <c r="A5" s="5"/>
      <c r="B5" s="176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3"/>
    </row>
    <row r="6">
      <c r="A6" s="177" t="str">
        <f>D2</f>
        <v/>
      </c>
      <c r="B6" s="178">
        <v>1.0</v>
      </c>
      <c r="C6" s="178">
        <v>2.0</v>
      </c>
      <c r="D6" s="178">
        <v>3.0</v>
      </c>
      <c r="E6" s="178">
        <v>4.0</v>
      </c>
      <c r="F6" s="178">
        <v>5.0</v>
      </c>
      <c r="G6" s="178">
        <v>6.0</v>
      </c>
      <c r="H6" s="178">
        <v>7.0</v>
      </c>
      <c r="I6" s="178">
        <v>8.0</v>
      </c>
      <c r="J6" s="178">
        <v>9.0</v>
      </c>
      <c r="K6" s="178">
        <v>10.0</v>
      </c>
      <c r="L6" s="178">
        <v>11.0</v>
      </c>
      <c r="M6" s="178">
        <v>12.0</v>
      </c>
      <c r="N6" s="62"/>
    </row>
    <row r="7">
      <c r="A7" s="178" t="s">
        <v>73</v>
      </c>
      <c r="B7" s="179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1"/>
      <c r="N7" s="178" t="s">
        <v>73</v>
      </c>
    </row>
    <row r="8">
      <c r="A8" s="178" t="s">
        <v>76</v>
      </c>
      <c r="B8" s="182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4"/>
      <c r="N8" s="178" t="s">
        <v>76</v>
      </c>
    </row>
    <row r="9">
      <c r="A9" s="178" t="s">
        <v>77</v>
      </c>
      <c r="B9" s="182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4"/>
      <c r="N9" s="178" t="s">
        <v>77</v>
      </c>
    </row>
    <row r="10">
      <c r="A10" s="178" t="s">
        <v>78</v>
      </c>
      <c r="B10" s="182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4"/>
      <c r="N10" s="178" t="s">
        <v>78</v>
      </c>
    </row>
    <row r="11">
      <c r="A11" s="178" t="s">
        <v>79</v>
      </c>
      <c r="B11" s="182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4"/>
      <c r="N11" s="178" t="s">
        <v>79</v>
      </c>
    </row>
    <row r="12">
      <c r="A12" s="178" t="s">
        <v>80</v>
      </c>
      <c r="B12" s="182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4"/>
      <c r="N12" s="178" t="s">
        <v>80</v>
      </c>
    </row>
    <row r="13">
      <c r="A13" s="178" t="s">
        <v>81</v>
      </c>
      <c r="B13" s="182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4"/>
      <c r="N13" s="178" t="s">
        <v>81</v>
      </c>
    </row>
    <row r="14">
      <c r="A14" s="178" t="s">
        <v>82</v>
      </c>
      <c r="B14" s="88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6"/>
      <c r="N14" s="178" t="s">
        <v>82</v>
      </c>
    </row>
    <row r="15">
      <c r="A15" s="62"/>
      <c r="B15" s="178">
        <v>1.0</v>
      </c>
      <c r="C15" s="178">
        <v>2.0</v>
      </c>
      <c r="D15" s="178">
        <v>3.0</v>
      </c>
      <c r="E15" s="178">
        <v>4.0</v>
      </c>
      <c r="F15" s="178">
        <v>5.0</v>
      </c>
      <c r="G15" s="178">
        <v>6.0</v>
      </c>
      <c r="H15" s="178">
        <v>7.0</v>
      </c>
      <c r="I15" s="178">
        <v>8.0</v>
      </c>
      <c r="J15" s="178">
        <v>9.0</v>
      </c>
      <c r="K15" s="178">
        <v>10.0</v>
      </c>
      <c r="L15" s="178">
        <v>11.0</v>
      </c>
      <c r="M15" s="178">
        <v>12.0</v>
      </c>
      <c r="N15" s="3"/>
    </row>
    <row r="17">
      <c r="A17" s="187" t="str">
        <f>E2</f>
        <v>SalivaDilution</v>
      </c>
      <c r="B17" s="188">
        <v>1.0</v>
      </c>
      <c r="C17" s="188">
        <v>2.0</v>
      </c>
      <c r="D17" s="188">
        <v>3.0</v>
      </c>
      <c r="E17" s="188">
        <v>4.0</v>
      </c>
      <c r="F17" s="188">
        <v>5.0</v>
      </c>
      <c r="G17" s="188">
        <v>6.0</v>
      </c>
      <c r="H17" s="188">
        <v>7.0</v>
      </c>
      <c r="I17" s="188">
        <v>8.0</v>
      </c>
      <c r="J17" s="188">
        <v>9.0</v>
      </c>
      <c r="K17" s="188">
        <v>10.0</v>
      </c>
      <c r="L17" s="188">
        <v>11.0</v>
      </c>
      <c r="M17" s="188">
        <v>12.0</v>
      </c>
      <c r="N17" s="62"/>
    </row>
    <row r="18">
      <c r="A18" s="188" t="s">
        <v>73</v>
      </c>
      <c r="B18" s="62" t="s">
        <v>85</v>
      </c>
      <c r="C18" s="189">
        <v>16000.0</v>
      </c>
      <c r="D18" s="189">
        <v>16000.0</v>
      </c>
      <c r="E18" s="189">
        <v>16000.0</v>
      </c>
      <c r="F18" s="189">
        <v>16000.0</v>
      </c>
      <c r="G18" s="189">
        <v>16000.0</v>
      </c>
      <c r="H18" s="189">
        <v>16000.0</v>
      </c>
      <c r="I18" s="62" t="s">
        <v>85</v>
      </c>
      <c r="J18" s="62" t="s">
        <v>85</v>
      </c>
      <c r="K18" s="62" t="s">
        <v>85</v>
      </c>
      <c r="L18" s="62" t="s">
        <v>85</v>
      </c>
      <c r="M18" s="62" t="s">
        <v>85</v>
      </c>
      <c r="N18" s="188" t="s">
        <v>73</v>
      </c>
    </row>
    <row r="19">
      <c r="A19" s="188" t="s">
        <v>76</v>
      </c>
      <c r="B19" s="62" t="s">
        <v>85</v>
      </c>
      <c r="C19" s="190">
        <f t="shared" ref="C19:H19" si="1">C18/2</f>
        <v>8000</v>
      </c>
      <c r="D19" s="190">
        <f t="shared" si="1"/>
        <v>8000</v>
      </c>
      <c r="E19" s="190">
        <f t="shared" si="1"/>
        <v>8000</v>
      </c>
      <c r="F19" s="190">
        <f t="shared" si="1"/>
        <v>8000</v>
      </c>
      <c r="G19" s="190">
        <f t="shared" si="1"/>
        <v>8000</v>
      </c>
      <c r="H19" s="190">
        <f t="shared" si="1"/>
        <v>8000</v>
      </c>
      <c r="I19" s="62" t="s">
        <v>85</v>
      </c>
      <c r="J19" s="62" t="s">
        <v>85</v>
      </c>
      <c r="K19" s="62" t="s">
        <v>85</v>
      </c>
      <c r="L19" s="62" t="s">
        <v>85</v>
      </c>
      <c r="M19" s="62" t="s">
        <v>85</v>
      </c>
      <c r="N19" s="188" t="s">
        <v>76</v>
      </c>
    </row>
    <row r="20">
      <c r="A20" s="188" t="s">
        <v>77</v>
      </c>
      <c r="B20" s="62" t="s">
        <v>85</v>
      </c>
      <c r="C20" s="190">
        <f t="shared" ref="C20:H20" si="2">C19/2</f>
        <v>4000</v>
      </c>
      <c r="D20" s="190">
        <f t="shared" si="2"/>
        <v>4000</v>
      </c>
      <c r="E20" s="190">
        <f t="shared" si="2"/>
        <v>4000</v>
      </c>
      <c r="F20" s="190">
        <f t="shared" si="2"/>
        <v>4000</v>
      </c>
      <c r="G20" s="190">
        <f t="shared" si="2"/>
        <v>4000</v>
      </c>
      <c r="H20" s="190">
        <f t="shared" si="2"/>
        <v>4000</v>
      </c>
      <c r="I20" s="62" t="s">
        <v>85</v>
      </c>
      <c r="J20" s="62" t="s">
        <v>85</v>
      </c>
      <c r="K20" s="62" t="s">
        <v>85</v>
      </c>
      <c r="L20" s="62" t="s">
        <v>85</v>
      </c>
      <c r="M20" s="62" t="s">
        <v>85</v>
      </c>
      <c r="N20" s="188" t="s">
        <v>77</v>
      </c>
    </row>
    <row r="21">
      <c r="A21" s="188" t="s">
        <v>78</v>
      </c>
      <c r="B21" s="62" t="s">
        <v>85</v>
      </c>
      <c r="C21" s="190">
        <f t="shared" ref="C21:H21" si="3">C20/2</f>
        <v>2000</v>
      </c>
      <c r="D21" s="190">
        <f t="shared" si="3"/>
        <v>2000</v>
      </c>
      <c r="E21" s="190">
        <f t="shared" si="3"/>
        <v>2000</v>
      </c>
      <c r="F21" s="190">
        <f t="shared" si="3"/>
        <v>2000</v>
      </c>
      <c r="G21" s="190">
        <f t="shared" si="3"/>
        <v>2000</v>
      </c>
      <c r="H21" s="190">
        <f t="shared" si="3"/>
        <v>2000</v>
      </c>
      <c r="I21" s="62" t="s">
        <v>85</v>
      </c>
      <c r="J21" s="62" t="s">
        <v>85</v>
      </c>
      <c r="K21" s="62" t="s">
        <v>85</v>
      </c>
      <c r="L21" s="62" t="s">
        <v>85</v>
      </c>
      <c r="M21" s="62" t="s">
        <v>85</v>
      </c>
      <c r="N21" s="188" t="s">
        <v>78</v>
      </c>
    </row>
    <row r="22">
      <c r="A22" s="188" t="s">
        <v>79</v>
      </c>
      <c r="B22" s="62" t="s">
        <v>85</v>
      </c>
      <c r="C22" s="190">
        <f t="shared" ref="C22:H22" si="4">C21/2</f>
        <v>1000</v>
      </c>
      <c r="D22" s="190">
        <f t="shared" si="4"/>
        <v>1000</v>
      </c>
      <c r="E22" s="190">
        <f t="shared" si="4"/>
        <v>1000</v>
      </c>
      <c r="F22" s="190">
        <f t="shared" si="4"/>
        <v>1000</v>
      </c>
      <c r="G22" s="190">
        <f t="shared" si="4"/>
        <v>1000</v>
      </c>
      <c r="H22" s="190">
        <f t="shared" si="4"/>
        <v>1000</v>
      </c>
      <c r="I22" s="62" t="s">
        <v>85</v>
      </c>
      <c r="J22" s="62" t="s">
        <v>85</v>
      </c>
      <c r="K22" s="62" t="s">
        <v>85</v>
      </c>
      <c r="L22" s="62" t="s">
        <v>85</v>
      </c>
      <c r="M22" s="62" t="s">
        <v>85</v>
      </c>
      <c r="N22" s="188" t="s">
        <v>79</v>
      </c>
    </row>
    <row r="23">
      <c r="A23" s="188" t="s">
        <v>80</v>
      </c>
      <c r="B23" s="62" t="s">
        <v>85</v>
      </c>
      <c r="C23" s="190">
        <f t="shared" ref="C23:H23" si="5">C22/2</f>
        <v>500</v>
      </c>
      <c r="D23" s="190">
        <f t="shared" si="5"/>
        <v>500</v>
      </c>
      <c r="E23" s="190">
        <f t="shared" si="5"/>
        <v>500</v>
      </c>
      <c r="F23" s="190">
        <f t="shared" si="5"/>
        <v>500</v>
      </c>
      <c r="G23" s="190">
        <f t="shared" si="5"/>
        <v>500</v>
      </c>
      <c r="H23" s="190">
        <f t="shared" si="5"/>
        <v>500</v>
      </c>
      <c r="I23" s="62" t="s">
        <v>85</v>
      </c>
      <c r="J23" s="62" t="s">
        <v>85</v>
      </c>
      <c r="K23" s="62" t="s">
        <v>85</v>
      </c>
      <c r="L23" s="62" t="s">
        <v>85</v>
      </c>
      <c r="M23" s="62" t="s">
        <v>85</v>
      </c>
      <c r="N23" s="188" t="s">
        <v>80</v>
      </c>
    </row>
    <row r="24">
      <c r="A24" s="188" t="s">
        <v>81</v>
      </c>
      <c r="B24" s="62" t="s">
        <v>85</v>
      </c>
      <c r="C24" s="190">
        <f t="shared" ref="C24:H24" si="6">C23/2</f>
        <v>250</v>
      </c>
      <c r="D24" s="190">
        <f t="shared" si="6"/>
        <v>250</v>
      </c>
      <c r="E24" s="190">
        <f t="shared" si="6"/>
        <v>250</v>
      </c>
      <c r="F24" s="190">
        <f t="shared" si="6"/>
        <v>250</v>
      </c>
      <c r="G24" s="190">
        <f t="shared" si="6"/>
        <v>250</v>
      </c>
      <c r="H24" s="190">
        <f t="shared" si="6"/>
        <v>250</v>
      </c>
      <c r="I24" s="62" t="s">
        <v>85</v>
      </c>
      <c r="J24" s="62" t="s">
        <v>85</v>
      </c>
      <c r="K24" s="62" t="s">
        <v>85</v>
      </c>
      <c r="L24" s="62" t="s">
        <v>85</v>
      </c>
      <c r="M24" s="62" t="s">
        <v>85</v>
      </c>
      <c r="N24" s="188" t="s">
        <v>81</v>
      </c>
    </row>
    <row r="25">
      <c r="A25" s="188" t="s">
        <v>82</v>
      </c>
      <c r="B25" s="62" t="s">
        <v>85</v>
      </c>
      <c r="C25" s="190">
        <f t="shared" ref="C25:H25" si="7">C24/2</f>
        <v>125</v>
      </c>
      <c r="D25" s="190">
        <f t="shared" si="7"/>
        <v>125</v>
      </c>
      <c r="E25" s="190">
        <f t="shared" si="7"/>
        <v>125</v>
      </c>
      <c r="F25" s="190">
        <f t="shared" si="7"/>
        <v>125</v>
      </c>
      <c r="G25" s="190">
        <f t="shared" si="7"/>
        <v>125</v>
      </c>
      <c r="H25" s="190">
        <f t="shared" si="7"/>
        <v>125</v>
      </c>
      <c r="I25" s="62" t="s">
        <v>85</v>
      </c>
      <c r="J25" s="62" t="s">
        <v>85</v>
      </c>
      <c r="K25" s="62" t="s">
        <v>85</v>
      </c>
      <c r="L25" s="62" t="s">
        <v>85</v>
      </c>
      <c r="M25" s="62" t="s">
        <v>85</v>
      </c>
      <c r="N25" s="188" t="s">
        <v>82</v>
      </c>
    </row>
    <row r="26">
      <c r="A26" s="62"/>
      <c r="B26" s="188">
        <v>1.0</v>
      </c>
      <c r="C26" s="188">
        <v>2.0</v>
      </c>
      <c r="D26" s="188">
        <v>3.0</v>
      </c>
      <c r="E26" s="188">
        <v>4.0</v>
      </c>
      <c r="F26" s="188">
        <v>5.0</v>
      </c>
      <c r="G26" s="188">
        <v>6.0</v>
      </c>
      <c r="H26" s="188">
        <v>7.0</v>
      </c>
      <c r="I26" s="188">
        <v>8.0</v>
      </c>
      <c r="J26" s="188">
        <v>9.0</v>
      </c>
      <c r="K26" s="188">
        <v>10.0</v>
      </c>
      <c r="L26" s="188">
        <v>11.0</v>
      </c>
      <c r="M26" s="188">
        <v>12.0</v>
      </c>
      <c r="N26" s="3"/>
    </row>
    <row r="29">
      <c r="A29" s="191" t="str">
        <f>D3</f>
        <v/>
      </c>
      <c r="B29" s="178">
        <v>1.0</v>
      </c>
      <c r="C29" s="178">
        <v>2.0</v>
      </c>
      <c r="D29" s="178">
        <v>3.0</v>
      </c>
      <c r="E29" s="178">
        <v>4.0</v>
      </c>
      <c r="F29" s="178">
        <v>5.0</v>
      </c>
      <c r="G29" s="178">
        <v>6.0</v>
      </c>
      <c r="H29" s="178">
        <v>7.0</v>
      </c>
      <c r="I29" s="178">
        <v>8.0</v>
      </c>
      <c r="J29" s="178">
        <v>9.0</v>
      </c>
      <c r="K29" s="178">
        <v>10.0</v>
      </c>
      <c r="L29" s="178">
        <v>11.0</v>
      </c>
      <c r="M29" s="178">
        <v>12.0</v>
      </c>
      <c r="N29" s="62"/>
    </row>
    <row r="30">
      <c r="A30" s="178" t="s">
        <v>73</v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78" t="s">
        <v>73</v>
      </c>
    </row>
    <row r="31">
      <c r="A31" s="178" t="s">
        <v>76</v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78" t="s">
        <v>76</v>
      </c>
    </row>
    <row r="32">
      <c r="A32" s="178" t="s">
        <v>77</v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78" t="s">
        <v>77</v>
      </c>
    </row>
    <row r="33">
      <c r="A33" s="178" t="s">
        <v>78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78" t="s">
        <v>78</v>
      </c>
    </row>
    <row r="34">
      <c r="A34" s="178" t="s">
        <v>79</v>
      </c>
      <c r="B34" s="193"/>
      <c r="C34" s="192"/>
      <c r="D34" s="192"/>
      <c r="E34" s="193"/>
      <c r="F34" s="192"/>
      <c r="G34" s="192"/>
      <c r="H34" s="193"/>
      <c r="I34" s="192"/>
      <c r="J34" s="192"/>
      <c r="K34" s="193"/>
      <c r="L34" s="192"/>
      <c r="M34" s="192"/>
      <c r="N34" s="178" t="s">
        <v>79</v>
      </c>
    </row>
    <row r="35">
      <c r="A35" s="178" t="s">
        <v>80</v>
      </c>
      <c r="B35" s="194"/>
      <c r="C35" s="195"/>
      <c r="D35" s="195"/>
      <c r="E35" s="195"/>
      <c r="F35" s="195"/>
      <c r="G35" s="195"/>
      <c r="H35" s="195"/>
      <c r="I35" s="195"/>
      <c r="J35" s="195"/>
      <c r="K35" s="195"/>
      <c r="L35" s="196"/>
      <c r="M35" s="196"/>
      <c r="N35" s="178" t="s">
        <v>80</v>
      </c>
    </row>
    <row r="36">
      <c r="A36" s="178" t="s">
        <v>81</v>
      </c>
      <c r="B36" s="197"/>
      <c r="C36" s="198"/>
      <c r="D36" s="198"/>
      <c r="E36" s="198"/>
      <c r="F36" s="198"/>
      <c r="G36" s="198"/>
      <c r="H36" s="198"/>
      <c r="I36" s="198"/>
      <c r="J36" s="198"/>
      <c r="K36" s="198"/>
      <c r="L36" s="199"/>
      <c r="M36" s="199"/>
      <c r="N36" s="178" t="s">
        <v>81</v>
      </c>
    </row>
    <row r="37">
      <c r="A37" s="178" t="s">
        <v>82</v>
      </c>
      <c r="B37" s="197"/>
      <c r="C37" s="199"/>
      <c r="D37" s="198"/>
      <c r="E37" s="198"/>
      <c r="F37" s="198"/>
      <c r="G37" s="198"/>
      <c r="H37" s="198"/>
      <c r="I37" s="198"/>
      <c r="J37" s="198"/>
      <c r="K37" s="198"/>
      <c r="L37" s="199"/>
      <c r="M37" s="199"/>
      <c r="N37" s="178" t="s">
        <v>82</v>
      </c>
    </row>
    <row r="38">
      <c r="A38" s="62"/>
      <c r="B38" s="200">
        <v>1.0</v>
      </c>
      <c r="C38" s="200">
        <v>2.0</v>
      </c>
      <c r="D38" s="200">
        <v>3.0</v>
      </c>
      <c r="E38" s="200">
        <v>4.0</v>
      </c>
      <c r="F38" s="178">
        <v>5.0</v>
      </c>
      <c r="G38" s="178">
        <v>6.0</v>
      </c>
      <c r="H38" s="178">
        <v>7.0</v>
      </c>
      <c r="I38" s="178">
        <v>8.0</v>
      </c>
      <c r="J38" s="178">
        <v>9.0</v>
      </c>
      <c r="K38" s="178">
        <v>10.0</v>
      </c>
      <c r="L38" s="178">
        <v>11.0</v>
      </c>
      <c r="M38" s="178">
        <v>12.0</v>
      </c>
      <c r="N38" s="3"/>
    </row>
    <row r="39">
      <c r="A39" s="3"/>
      <c r="B39" s="201"/>
      <c r="C39" s="201"/>
      <c r="D39" s="201"/>
      <c r="E39" s="201"/>
      <c r="F39" s="3"/>
      <c r="G39" s="3"/>
      <c r="H39" s="3"/>
      <c r="I39" s="3"/>
      <c r="J39" s="3"/>
      <c r="K39" s="3"/>
      <c r="L39" s="3"/>
      <c r="M39" s="3"/>
      <c r="N39" s="3"/>
    </row>
    <row r="41">
      <c r="A41" s="177" t="str">
        <f>E3</f>
        <v/>
      </c>
      <c r="B41" s="188">
        <v>1.0</v>
      </c>
      <c r="C41" s="188">
        <v>2.0</v>
      </c>
      <c r="D41" s="188">
        <v>3.0</v>
      </c>
      <c r="E41" s="188">
        <v>4.0</v>
      </c>
      <c r="F41" s="188">
        <v>5.0</v>
      </c>
      <c r="G41" s="188">
        <v>6.0</v>
      </c>
      <c r="H41" s="188">
        <v>7.0</v>
      </c>
      <c r="I41" s="188">
        <v>8.0</v>
      </c>
      <c r="J41" s="188">
        <v>9.0</v>
      </c>
      <c r="K41" s="188">
        <v>10.0</v>
      </c>
      <c r="L41" s="188">
        <v>11.0</v>
      </c>
      <c r="M41" s="188">
        <v>12.0</v>
      </c>
      <c r="N41" s="62"/>
    </row>
    <row r="42">
      <c r="A42" s="188" t="s">
        <v>73</v>
      </c>
      <c r="B42" s="50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202"/>
      <c r="N42" s="188" t="s">
        <v>73</v>
      </c>
    </row>
    <row r="43">
      <c r="A43" s="188" t="s">
        <v>76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202"/>
      <c r="N43" s="188" t="s">
        <v>76</v>
      </c>
    </row>
    <row r="44">
      <c r="A44" s="188" t="s">
        <v>77</v>
      </c>
      <c r="B44" s="63"/>
      <c r="C44" s="63"/>
      <c r="D44" s="63"/>
      <c r="E44" s="202"/>
      <c r="F44" s="63"/>
      <c r="G44" s="63"/>
      <c r="H44" s="63"/>
      <c r="I44" s="63"/>
      <c r="J44" s="63"/>
      <c r="K44" s="63"/>
      <c r="L44" s="202"/>
      <c r="M44" s="202"/>
      <c r="N44" s="188" t="s">
        <v>77</v>
      </c>
    </row>
    <row r="45">
      <c r="A45" s="188" t="s">
        <v>78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202"/>
      <c r="M45" s="202"/>
      <c r="N45" s="188" t="s">
        <v>78</v>
      </c>
    </row>
    <row r="46">
      <c r="A46" s="188" t="s">
        <v>79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202"/>
      <c r="M46" s="202"/>
      <c r="N46" s="188" t="s">
        <v>79</v>
      </c>
    </row>
    <row r="47">
      <c r="A47" s="188" t="s">
        <v>80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203"/>
      <c r="M47" s="203"/>
      <c r="N47" s="188" t="s">
        <v>80</v>
      </c>
    </row>
    <row r="48">
      <c r="A48" s="188" t="s">
        <v>81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203"/>
      <c r="M48" s="203"/>
      <c r="N48" s="188" t="s">
        <v>81</v>
      </c>
    </row>
    <row r="49">
      <c r="A49" s="188" t="s">
        <v>82</v>
      </c>
      <c r="B49" s="62"/>
      <c r="C49" s="203"/>
      <c r="D49" s="62"/>
      <c r="E49" s="62"/>
      <c r="F49" s="62"/>
      <c r="G49" s="62"/>
      <c r="H49" s="62"/>
      <c r="I49" s="62"/>
      <c r="J49" s="62"/>
      <c r="K49" s="62"/>
      <c r="L49" s="203"/>
      <c r="M49" s="203"/>
      <c r="N49" s="188" t="s">
        <v>82</v>
      </c>
    </row>
    <row r="50">
      <c r="A50" s="62"/>
      <c r="B50" s="188">
        <v>1.0</v>
      </c>
      <c r="C50" s="188">
        <v>2.0</v>
      </c>
      <c r="D50" s="188">
        <v>3.0</v>
      </c>
      <c r="E50" s="188">
        <v>4.0</v>
      </c>
      <c r="F50" s="188">
        <v>5.0</v>
      </c>
      <c r="G50" s="188">
        <v>6.0</v>
      </c>
      <c r="H50" s="188">
        <v>7.0</v>
      </c>
      <c r="I50" s="188">
        <v>8.0</v>
      </c>
      <c r="J50" s="188">
        <v>9.0</v>
      </c>
      <c r="K50" s="188">
        <v>10.0</v>
      </c>
      <c r="L50" s="188">
        <v>11.0</v>
      </c>
      <c r="M50" s="188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204"/>
      <c r="D56" s="76"/>
    </row>
    <row r="57">
      <c r="A57" s="76"/>
      <c r="B57" s="76"/>
      <c r="C57" s="205"/>
      <c r="D57" s="76"/>
    </row>
    <row r="58">
      <c r="A58" s="76"/>
      <c r="B58" s="76"/>
      <c r="C58" s="205"/>
      <c r="D58" s="76"/>
    </row>
    <row r="59">
      <c r="A59" s="76"/>
      <c r="B59" s="76"/>
      <c r="C59" s="205"/>
      <c r="D59" s="76"/>
    </row>
    <row r="60">
      <c r="A60" s="76"/>
      <c r="B60" s="76"/>
      <c r="C60" s="20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205"/>
      <c r="D65" s="76"/>
    </row>
    <row r="66">
      <c r="A66" s="76"/>
      <c r="B66" s="76"/>
      <c r="C66" s="20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66" t="s">
        <v>142</v>
      </c>
      <c r="B1" s="167"/>
      <c r="C1" s="31"/>
      <c r="D1" s="168"/>
      <c r="E1" s="168"/>
      <c r="F1" s="169"/>
      <c r="G1" s="170"/>
      <c r="H1" s="171"/>
      <c r="I1" s="172"/>
      <c r="J1" s="173"/>
      <c r="K1" s="173"/>
      <c r="L1" s="169"/>
      <c r="M1" s="169"/>
      <c r="N1" s="3"/>
    </row>
    <row r="2">
      <c r="A2" s="174">
        <v>5.0</v>
      </c>
      <c r="B2" s="175">
        <v>6.0</v>
      </c>
      <c r="C2" s="31"/>
      <c r="D2" s="22"/>
      <c r="E2" s="22"/>
      <c r="F2" s="169"/>
      <c r="G2" s="170"/>
      <c r="H2" s="171"/>
      <c r="I2" s="172"/>
      <c r="J2" s="173"/>
      <c r="K2" s="173"/>
      <c r="L2" s="169"/>
      <c r="M2" s="169"/>
      <c r="N2" s="3"/>
    </row>
    <row r="3">
      <c r="A3" s="174">
        <v>7.0</v>
      </c>
      <c r="B3" s="175">
        <v>8.0</v>
      </c>
      <c r="C3" s="31"/>
      <c r="D3" s="22"/>
      <c r="E3" s="22" t="s">
        <v>34</v>
      </c>
      <c r="F3" s="169"/>
      <c r="G3" s="170"/>
      <c r="H3" s="171"/>
      <c r="I3" s="172"/>
      <c r="K3" s="173"/>
      <c r="L3" s="169"/>
      <c r="M3" s="169"/>
      <c r="N3" s="3"/>
    </row>
    <row r="4">
      <c r="A4" s="5"/>
      <c r="B4" s="169"/>
      <c r="C4" s="169"/>
      <c r="E4" s="169"/>
      <c r="F4" s="169"/>
      <c r="G4" s="170"/>
      <c r="H4" s="171"/>
      <c r="I4" s="172"/>
      <c r="J4" s="173"/>
      <c r="K4" s="171"/>
      <c r="L4" s="169"/>
      <c r="M4" s="169"/>
      <c r="N4" s="3"/>
    </row>
    <row r="5">
      <c r="A5" s="5"/>
      <c r="B5" s="176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3"/>
    </row>
    <row r="6">
      <c r="A6" s="177" t="str">
        <f>D2</f>
        <v/>
      </c>
      <c r="B6" s="178">
        <v>1.0</v>
      </c>
      <c r="C6" s="178">
        <v>2.0</v>
      </c>
      <c r="D6" s="178">
        <v>3.0</v>
      </c>
      <c r="E6" s="178">
        <v>4.0</v>
      </c>
      <c r="F6" s="178">
        <v>5.0</v>
      </c>
      <c r="G6" s="178">
        <v>6.0</v>
      </c>
      <c r="H6" s="178">
        <v>7.0</v>
      </c>
      <c r="I6" s="178">
        <v>8.0</v>
      </c>
      <c r="J6" s="178">
        <v>9.0</v>
      </c>
      <c r="K6" s="178">
        <v>10.0</v>
      </c>
      <c r="L6" s="178">
        <v>11.0</v>
      </c>
      <c r="M6" s="178">
        <v>12.0</v>
      </c>
      <c r="N6" s="62"/>
    </row>
    <row r="7">
      <c r="A7" s="178" t="s">
        <v>73</v>
      </c>
      <c r="B7" s="207" t="s">
        <v>143</v>
      </c>
      <c r="C7" s="207" t="s">
        <v>143</v>
      </c>
      <c r="D7" s="207" t="s">
        <v>143</v>
      </c>
      <c r="E7" s="207" t="s">
        <v>143</v>
      </c>
      <c r="F7" s="207" t="s">
        <v>143</v>
      </c>
      <c r="G7" s="207" t="s">
        <v>143</v>
      </c>
      <c r="H7" s="207" t="s">
        <v>143</v>
      </c>
      <c r="I7" s="207" t="s">
        <v>143</v>
      </c>
      <c r="J7" s="207" t="s">
        <v>143</v>
      </c>
      <c r="K7" s="207" t="s">
        <v>143</v>
      </c>
      <c r="L7" s="207" t="s">
        <v>143</v>
      </c>
      <c r="M7" s="207" t="s">
        <v>143</v>
      </c>
      <c r="N7" s="178" t="s">
        <v>73</v>
      </c>
    </row>
    <row r="8">
      <c r="A8" s="178" t="s">
        <v>76</v>
      </c>
      <c r="B8" s="207" t="s">
        <v>143</v>
      </c>
      <c r="C8" s="207" t="s">
        <v>143</v>
      </c>
      <c r="D8" s="207" t="s">
        <v>143</v>
      </c>
      <c r="E8" s="207" t="s">
        <v>143</v>
      </c>
      <c r="F8" s="207" t="s">
        <v>143</v>
      </c>
      <c r="G8" s="207" t="s">
        <v>143</v>
      </c>
      <c r="H8" s="207" t="s">
        <v>143</v>
      </c>
      <c r="I8" s="207" t="s">
        <v>143</v>
      </c>
      <c r="J8" s="207" t="s">
        <v>143</v>
      </c>
      <c r="K8" s="207" t="s">
        <v>143</v>
      </c>
      <c r="L8" s="207" t="s">
        <v>143</v>
      </c>
      <c r="M8" s="207" t="s">
        <v>143</v>
      </c>
      <c r="N8" s="178" t="s">
        <v>76</v>
      </c>
    </row>
    <row r="9">
      <c r="A9" s="178" t="s">
        <v>77</v>
      </c>
      <c r="B9" s="207" t="s">
        <v>143</v>
      </c>
      <c r="C9" s="207" t="s">
        <v>143</v>
      </c>
      <c r="D9" s="207" t="s">
        <v>143</v>
      </c>
      <c r="E9" s="207" t="s">
        <v>143</v>
      </c>
      <c r="F9" s="207" t="s">
        <v>143</v>
      </c>
      <c r="G9" s="207" t="s">
        <v>143</v>
      </c>
      <c r="H9" s="207" t="s">
        <v>143</v>
      </c>
      <c r="I9" s="207" t="s">
        <v>143</v>
      </c>
      <c r="J9" s="207" t="s">
        <v>143</v>
      </c>
      <c r="K9" s="207" t="s">
        <v>143</v>
      </c>
      <c r="L9" s="207" t="s">
        <v>143</v>
      </c>
      <c r="M9" s="207" t="s">
        <v>143</v>
      </c>
      <c r="N9" s="178" t="s">
        <v>77</v>
      </c>
    </row>
    <row r="10">
      <c r="A10" s="178" t="s">
        <v>78</v>
      </c>
      <c r="B10" s="207" t="s">
        <v>143</v>
      </c>
      <c r="C10" s="207" t="s">
        <v>143</v>
      </c>
      <c r="D10" s="207" t="s">
        <v>143</v>
      </c>
      <c r="E10" s="207" t="s">
        <v>143</v>
      </c>
      <c r="F10" s="207" t="s">
        <v>143</v>
      </c>
      <c r="G10" s="207" t="s">
        <v>143</v>
      </c>
      <c r="H10" s="207" t="s">
        <v>143</v>
      </c>
      <c r="I10" s="207" t="s">
        <v>143</v>
      </c>
      <c r="J10" s="207" t="s">
        <v>143</v>
      </c>
      <c r="K10" s="207" t="s">
        <v>143</v>
      </c>
      <c r="L10" s="207" t="s">
        <v>143</v>
      </c>
      <c r="M10" s="207" t="s">
        <v>143</v>
      </c>
      <c r="N10" s="178" t="s">
        <v>78</v>
      </c>
    </row>
    <row r="11">
      <c r="A11" s="178" t="s">
        <v>79</v>
      </c>
      <c r="B11" s="207" t="s">
        <v>143</v>
      </c>
      <c r="C11" s="207" t="s">
        <v>143</v>
      </c>
      <c r="D11" s="207" t="s">
        <v>143</v>
      </c>
      <c r="E11" s="207" t="s">
        <v>143</v>
      </c>
      <c r="F11" s="207" t="s">
        <v>143</v>
      </c>
      <c r="G11" s="207" t="s">
        <v>143</v>
      </c>
      <c r="H11" s="207" t="s">
        <v>143</v>
      </c>
      <c r="I11" s="207" t="s">
        <v>143</v>
      </c>
      <c r="J11" s="207" t="s">
        <v>143</v>
      </c>
      <c r="K11" s="207" t="s">
        <v>143</v>
      </c>
      <c r="L11" s="207" t="s">
        <v>143</v>
      </c>
      <c r="M11" s="207" t="s">
        <v>143</v>
      </c>
      <c r="N11" s="178" t="s">
        <v>79</v>
      </c>
    </row>
    <row r="12">
      <c r="A12" s="178" t="s">
        <v>80</v>
      </c>
      <c r="B12" s="207" t="s">
        <v>143</v>
      </c>
      <c r="C12" s="207" t="s">
        <v>143</v>
      </c>
      <c r="D12" s="207" t="s">
        <v>143</v>
      </c>
      <c r="E12" s="207" t="s">
        <v>143</v>
      </c>
      <c r="F12" s="207" t="s">
        <v>143</v>
      </c>
      <c r="G12" s="207" t="s">
        <v>143</v>
      </c>
      <c r="H12" s="207" t="s">
        <v>143</v>
      </c>
      <c r="I12" s="207" t="s">
        <v>143</v>
      </c>
      <c r="J12" s="207" t="s">
        <v>143</v>
      </c>
      <c r="K12" s="207" t="s">
        <v>143</v>
      </c>
      <c r="L12" s="207" t="s">
        <v>143</v>
      </c>
      <c r="M12" s="207" t="s">
        <v>143</v>
      </c>
      <c r="N12" s="178" t="s">
        <v>80</v>
      </c>
    </row>
    <row r="13">
      <c r="A13" s="178" t="s">
        <v>81</v>
      </c>
      <c r="B13" s="207" t="s">
        <v>143</v>
      </c>
      <c r="C13" s="207" t="s">
        <v>143</v>
      </c>
      <c r="D13" s="207" t="s">
        <v>143</v>
      </c>
      <c r="E13" s="207" t="s">
        <v>143</v>
      </c>
      <c r="F13" s="207" t="s">
        <v>143</v>
      </c>
      <c r="G13" s="207" t="s">
        <v>143</v>
      </c>
      <c r="H13" s="207" t="s">
        <v>143</v>
      </c>
      <c r="I13" s="207" t="s">
        <v>143</v>
      </c>
      <c r="J13" s="207" t="s">
        <v>143</v>
      </c>
      <c r="K13" s="207" t="s">
        <v>143</v>
      </c>
      <c r="L13" s="207" t="s">
        <v>143</v>
      </c>
      <c r="M13" s="207" t="s">
        <v>143</v>
      </c>
      <c r="N13" s="178" t="s">
        <v>81</v>
      </c>
    </row>
    <row r="14">
      <c r="A14" s="178" t="s">
        <v>82</v>
      </c>
      <c r="B14" s="207" t="s">
        <v>143</v>
      </c>
      <c r="C14" s="207" t="s">
        <v>143</v>
      </c>
      <c r="D14" s="207" t="s">
        <v>143</v>
      </c>
      <c r="E14" s="207" t="s">
        <v>143</v>
      </c>
      <c r="F14" s="207" t="s">
        <v>143</v>
      </c>
      <c r="G14" s="207" t="s">
        <v>143</v>
      </c>
      <c r="H14" s="207" t="s">
        <v>143</v>
      </c>
      <c r="I14" s="207" t="s">
        <v>143</v>
      </c>
      <c r="J14" s="207" t="s">
        <v>143</v>
      </c>
      <c r="K14" s="207" t="s">
        <v>143</v>
      </c>
      <c r="L14" s="207" t="s">
        <v>143</v>
      </c>
      <c r="M14" s="207" t="s">
        <v>143</v>
      </c>
      <c r="N14" s="178" t="s">
        <v>82</v>
      </c>
    </row>
    <row r="15">
      <c r="A15" s="62"/>
      <c r="B15" s="178">
        <v>1.0</v>
      </c>
      <c r="C15" s="178">
        <v>2.0</v>
      </c>
      <c r="D15" s="178">
        <v>3.0</v>
      </c>
      <c r="E15" s="178">
        <v>4.0</v>
      </c>
      <c r="F15" s="178">
        <v>5.0</v>
      </c>
      <c r="G15" s="178">
        <v>6.0</v>
      </c>
      <c r="H15" s="178">
        <v>7.0</v>
      </c>
      <c r="I15" s="178">
        <v>8.0</v>
      </c>
      <c r="J15" s="178">
        <v>9.0</v>
      </c>
      <c r="K15" s="178">
        <v>10.0</v>
      </c>
      <c r="L15" s="178">
        <v>11.0</v>
      </c>
      <c r="M15" s="178">
        <v>12.0</v>
      </c>
      <c r="N15" s="3"/>
    </row>
    <row r="17">
      <c r="A17" s="187" t="str">
        <f>E2</f>
        <v/>
      </c>
      <c r="B17" s="188">
        <v>1.0</v>
      </c>
      <c r="C17" s="188">
        <v>2.0</v>
      </c>
      <c r="D17" s="188">
        <v>3.0</v>
      </c>
      <c r="E17" s="188">
        <v>4.0</v>
      </c>
      <c r="F17" s="188">
        <v>5.0</v>
      </c>
      <c r="G17" s="188">
        <v>6.0</v>
      </c>
      <c r="H17" s="188">
        <v>7.0</v>
      </c>
      <c r="I17" s="188">
        <v>8.0</v>
      </c>
      <c r="J17" s="188">
        <v>9.0</v>
      </c>
      <c r="K17" s="188">
        <v>10.0</v>
      </c>
      <c r="L17" s="188">
        <v>11.0</v>
      </c>
      <c r="M17" s="188">
        <v>12.0</v>
      </c>
      <c r="N17" s="62"/>
    </row>
    <row r="18">
      <c r="A18" s="188" t="s">
        <v>73</v>
      </c>
      <c r="B18" s="207" t="s">
        <v>144</v>
      </c>
      <c r="C18" s="207" t="s">
        <v>144</v>
      </c>
      <c r="D18" s="207" t="s">
        <v>144</v>
      </c>
      <c r="E18" s="207" t="s">
        <v>144</v>
      </c>
      <c r="F18" s="207" t="s">
        <v>144</v>
      </c>
      <c r="G18" s="207" t="s">
        <v>144</v>
      </c>
      <c r="H18" s="207" t="s">
        <v>144</v>
      </c>
      <c r="I18" s="207" t="s">
        <v>144</v>
      </c>
      <c r="J18" s="207" t="s">
        <v>144</v>
      </c>
      <c r="K18" s="207" t="s">
        <v>144</v>
      </c>
      <c r="L18" s="207" t="s">
        <v>144</v>
      </c>
      <c r="M18" s="207" t="s">
        <v>144</v>
      </c>
      <c r="N18" s="188" t="s">
        <v>73</v>
      </c>
    </row>
    <row r="19">
      <c r="A19" s="188" t="s">
        <v>76</v>
      </c>
      <c r="B19" s="207" t="s">
        <v>144</v>
      </c>
      <c r="C19" s="207" t="s">
        <v>144</v>
      </c>
      <c r="D19" s="207" t="s">
        <v>144</v>
      </c>
      <c r="E19" s="207" t="s">
        <v>144</v>
      </c>
      <c r="F19" s="207" t="s">
        <v>144</v>
      </c>
      <c r="G19" s="207" t="s">
        <v>144</v>
      </c>
      <c r="H19" s="207" t="s">
        <v>144</v>
      </c>
      <c r="I19" s="207" t="s">
        <v>144</v>
      </c>
      <c r="J19" s="207" t="s">
        <v>144</v>
      </c>
      <c r="K19" s="207" t="s">
        <v>144</v>
      </c>
      <c r="L19" s="207" t="s">
        <v>144</v>
      </c>
      <c r="M19" s="207" t="s">
        <v>144</v>
      </c>
      <c r="N19" s="188" t="s">
        <v>76</v>
      </c>
    </row>
    <row r="20">
      <c r="A20" s="188" t="s">
        <v>77</v>
      </c>
      <c r="B20" s="207" t="s">
        <v>144</v>
      </c>
      <c r="C20" s="207" t="s">
        <v>144</v>
      </c>
      <c r="D20" s="207" t="s">
        <v>144</v>
      </c>
      <c r="E20" s="207" t="s">
        <v>144</v>
      </c>
      <c r="F20" s="207" t="s">
        <v>144</v>
      </c>
      <c r="G20" s="207" t="s">
        <v>144</v>
      </c>
      <c r="H20" s="207" t="s">
        <v>144</v>
      </c>
      <c r="I20" s="207" t="s">
        <v>144</v>
      </c>
      <c r="J20" s="207" t="s">
        <v>144</v>
      </c>
      <c r="K20" s="207" t="s">
        <v>144</v>
      </c>
      <c r="L20" s="207" t="s">
        <v>144</v>
      </c>
      <c r="M20" s="207" t="s">
        <v>144</v>
      </c>
      <c r="N20" s="188" t="s">
        <v>77</v>
      </c>
    </row>
    <row r="21">
      <c r="A21" s="188" t="s">
        <v>78</v>
      </c>
      <c r="B21" s="207" t="s">
        <v>144</v>
      </c>
      <c r="C21" s="207" t="s">
        <v>144</v>
      </c>
      <c r="D21" s="207" t="s">
        <v>144</v>
      </c>
      <c r="E21" s="207" t="s">
        <v>144</v>
      </c>
      <c r="F21" s="207" t="s">
        <v>144</v>
      </c>
      <c r="G21" s="207" t="s">
        <v>144</v>
      </c>
      <c r="H21" s="207" t="s">
        <v>144</v>
      </c>
      <c r="I21" s="207" t="s">
        <v>144</v>
      </c>
      <c r="J21" s="207" t="s">
        <v>144</v>
      </c>
      <c r="K21" s="207" t="s">
        <v>144</v>
      </c>
      <c r="L21" s="207" t="s">
        <v>144</v>
      </c>
      <c r="M21" s="207" t="s">
        <v>144</v>
      </c>
      <c r="N21" s="188" t="s">
        <v>78</v>
      </c>
    </row>
    <row r="22">
      <c r="A22" s="188" t="s">
        <v>79</v>
      </c>
      <c r="B22" s="207" t="s">
        <v>144</v>
      </c>
      <c r="C22" s="207" t="s">
        <v>144</v>
      </c>
      <c r="D22" s="207" t="s">
        <v>144</v>
      </c>
      <c r="E22" s="207" t="s">
        <v>144</v>
      </c>
      <c r="F22" s="207" t="s">
        <v>144</v>
      </c>
      <c r="G22" s="207" t="s">
        <v>144</v>
      </c>
      <c r="H22" s="207" t="s">
        <v>144</v>
      </c>
      <c r="I22" s="207" t="s">
        <v>144</v>
      </c>
      <c r="J22" s="207" t="s">
        <v>144</v>
      </c>
      <c r="K22" s="207" t="s">
        <v>144</v>
      </c>
      <c r="L22" s="207" t="s">
        <v>144</v>
      </c>
      <c r="M22" s="207" t="s">
        <v>144</v>
      </c>
      <c r="N22" s="188" t="s">
        <v>79</v>
      </c>
    </row>
    <row r="23">
      <c r="A23" s="188" t="s">
        <v>80</v>
      </c>
      <c r="B23" s="207" t="s">
        <v>144</v>
      </c>
      <c r="C23" s="207" t="s">
        <v>144</v>
      </c>
      <c r="D23" s="207" t="s">
        <v>144</v>
      </c>
      <c r="E23" s="207" t="s">
        <v>144</v>
      </c>
      <c r="F23" s="207" t="s">
        <v>144</v>
      </c>
      <c r="G23" s="207" t="s">
        <v>144</v>
      </c>
      <c r="H23" s="207" t="s">
        <v>144</v>
      </c>
      <c r="I23" s="207" t="s">
        <v>144</v>
      </c>
      <c r="J23" s="207" t="s">
        <v>144</v>
      </c>
      <c r="K23" s="207" t="s">
        <v>144</v>
      </c>
      <c r="L23" s="207" t="s">
        <v>144</v>
      </c>
      <c r="M23" s="207" t="s">
        <v>144</v>
      </c>
      <c r="N23" s="188" t="s">
        <v>80</v>
      </c>
    </row>
    <row r="24">
      <c r="A24" s="188" t="s">
        <v>81</v>
      </c>
      <c r="B24" s="207" t="s">
        <v>144</v>
      </c>
      <c r="C24" s="207" t="s">
        <v>144</v>
      </c>
      <c r="D24" s="207" t="s">
        <v>144</v>
      </c>
      <c r="E24" s="207" t="s">
        <v>144</v>
      </c>
      <c r="F24" s="207" t="s">
        <v>144</v>
      </c>
      <c r="G24" s="207" t="s">
        <v>144</v>
      </c>
      <c r="H24" s="207" t="s">
        <v>144</v>
      </c>
      <c r="I24" s="207" t="s">
        <v>144</v>
      </c>
      <c r="J24" s="207" t="s">
        <v>144</v>
      </c>
      <c r="K24" s="207" t="s">
        <v>144</v>
      </c>
      <c r="L24" s="207" t="s">
        <v>144</v>
      </c>
      <c r="M24" s="207" t="s">
        <v>144</v>
      </c>
      <c r="N24" s="188" t="s">
        <v>81</v>
      </c>
    </row>
    <row r="25">
      <c r="A25" s="188" t="s">
        <v>82</v>
      </c>
      <c r="B25" s="207" t="s">
        <v>144</v>
      </c>
      <c r="C25" s="207" t="s">
        <v>144</v>
      </c>
      <c r="D25" s="207" t="s">
        <v>144</v>
      </c>
      <c r="E25" s="207" t="s">
        <v>144</v>
      </c>
      <c r="F25" s="207" t="s">
        <v>144</v>
      </c>
      <c r="G25" s="207" t="s">
        <v>144</v>
      </c>
      <c r="H25" s="207" t="s">
        <v>144</v>
      </c>
      <c r="I25" s="207" t="s">
        <v>144</v>
      </c>
      <c r="J25" s="207" t="s">
        <v>144</v>
      </c>
      <c r="K25" s="207" t="s">
        <v>144</v>
      </c>
      <c r="L25" s="207" t="s">
        <v>144</v>
      </c>
      <c r="M25" s="207" t="s">
        <v>144</v>
      </c>
      <c r="N25" s="188" t="s">
        <v>82</v>
      </c>
    </row>
    <row r="26">
      <c r="A26" s="62"/>
      <c r="B26" s="188">
        <v>1.0</v>
      </c>
      <c r="C26" s="188">
        <v>2.0</v>
      </c>
      <c r="D26" s="188">
        <v>3.0</v>
      </c>
      <c r="E26" s="188">
        <v>4.0</v>
      </c>
      <c r="F26" s="188">
        <v>5.0</v>
      </c>
      <c r="G26" s="188">
        <v>6.0</v>
      </c>
      <c r="H26" s="188">
        <v>7.0</v>
      </c>
      <c r="I26" s="188">
        <v>8.0</v>
      </c>
      <c r="J26" s="188">
        <v>9.0</v>
      </c>
      <c r="K26" s="188">
        <v>10.0</v>
      </c>
      <c r="L26" s="188">
        <v>11.0</v>
      </c>
      <c r="M26" s="188">
        <v>12.0</v>
      </c>
      <c r="N26" s="3"/>
    </row>
    <row r="29">
      <c r="A29" s="208" t="s">
        <v>145</v>
      </c>
      <c r="B29" s="178">
        <v>1.0</v>
      </c>
      <c r="C29" s="178">
        <v>2.0</v>
      </c>
      <c r="D29" s="178">
        <v>3.0</v>
      </c>
      <c r="E29" s="178">
        <v>4.0</v>
      </c>
      <c r="F29" s="178">
        <v>5.0</v>
      </c>
      <c r="G29" s="178">
        <v>6.0</v>
      </c>
      <c r="H29" s="178">
        <v>7.0</v>
      </c>
      <c r="I29" s="178">
        <v>8.0</v>
      </c>
      <c r="J29" s="178">
        <v>9.0</v>
      </c>
      <c r="K29" s="178">
        <v>10.0</v>
      </c>
      <c r="L29" s="178">
        <v>11.0</v>
      </c>
      <c r="M29" s="178">
        <v>12.0</v>
      </c>
      <c r="N29" s="62"/>
    </row>
    <row r="30">
      <c r="A30" s="178" t="s">
        <v>73</v>
      </c>
      <c r="B30" s="209">
        <v>500.0</v>
      </c>
      <c r="C30" s="209">
        <v>250.0</v>
      </c>
      <c r="D30" s="209">
        <v>125.0</v>
      </c>
      <c r="E30" s="210">
        <v>500.0</v>
      </c>
      <c r="F30" s="210">
        <v>250.0</v>
      </c>
      <c r="G30" s="210">
        <v>125.0</v>
      </c>
      <c r="H30" s="211">
        <v>500.0</v>
      </c>
      <c r="I30" s="211">
        <v>250.0</v>
      </c>
      <c r="J30" s="211">
        <v>125.0</v>
      </c>
      <c r="K30" s="212">
        <v>500.0</v>
      </c>
      <c r="L30" s="212">
        <v>250.0</v>
      </c>
      <c r="M30" s="212">
        <v>125.0</v>
      </c>
      <c r="N30" s="178" t="s">
        <v>73</v>
      </c>
    </row>
    <row r="31">
      <c r="A31" s="178" t="s">
        <v>76</v>
      </c>
      <c r="B31" s="209">
        <v>500.0</v>
      </c>
      <c r="C31" s="209">
        <v>250.0</v>
      </c>
      <c r="D31" s="209">
        <v>125.0</v>
      </c>
      <c r="E31" s="210">
        <v>500.0</v>
      </c>
      <c r="F31" s="210">
        <v>250.0</v>
      </c>
      <c r="G31" s="210">
        <v>125.0</v>
      </c>
      <c r="H31" s="211">
        <v>500.0</v>
      </c>
      <c r="I31" s="211">
        <v>250.0</v>
      </c>
      <c r="J31" s="211">
        <v>125.0</v>
      </c>
      <c r="K31" s="212">
        <v>500.0</v>
      </c>
      <c r="L31" s="212">
        <v>250.0</v>
      </c>
      <c r="M31" s="212">
        <v>125.0</v>
      </c>
      <c r="N31" s="178" t="s">
        <v>76</v>
      </c>
    </row>
    <row r="32">
      <c r="A32" s="178" t="s">
        <v>77</v>
      </c>
      <c r="B32" s="209">
        <v>500.0</v>
      </c>
      <c r="C32" s="209">
        <v>250.0</v>
      </c>
      <c r="D32" s="209">
        <v>125.0</v>
      </c>
      <c r="E32" s="210">
        <v>500.0</v>
      </c>
      <c r="F32" s="210">
        <v>250.0</v>
      </c>
      <c r="G32" s="210">
        <v>125.0</v>
      </c>
      <c r="H32" s="211">
        <v>500.0</v>
      </c>
      <c r="I32" s="211">
        <v>250.0</v>
      </c>
      <c r="J32" s="211">
        <v>125.0</v>
      </c>
      <c r="K32" s="212">
        <v>500.0</v>
      </c>
      <c r="L32" s="212">
        <v>250.0</v>
      </c>
      <c r="M32" s="212">
        <v>125.0</v>
      </c>
      <c r="N32" s="178" t="s">
        <v>77</v>
      </c>
    </row>
    <row r="33">
      <c r="A33" s="178" t="s">
        <v>78</v>
      </c>
      <c r="B33" s="209">
        <v>500.0</v>
      </c>
      <c r="C33" s="209">
        <v>250.0</v>
      </c>
      <c r="D33" s="209">
        <v>125.0</v>
      </c>
      <c r="E33" s="210">
        <v>500.0</v>
      </c>
      <c r="F33" s="210">
        <v>250.0</v>
      </c>
      <c r="G33" s="210">
        <v>125.0</v>
      </c>
      <c r="H33" s="211">
        <v>500.0</v>
      </c>
      <c r="I33" s="211">
        <v>250.0</v>
      </c>
      <c r="J33" s="211">
        <v>125.0</v>
      </c>
      <c r="K33" s="212">
        <v>500.0</v>
      </c>
      <c r="L33" s="212">
        <v>250.0</v>
      </c>
      <c r="M33" s="212">
        <v>125.0</v>
      </c>
      <c r="N33" s="178" t="s">
        <v>78</v>
      </c>
    </row>
    <row r="34">
      <c r="A34" s="178" t="s">
        <v>79</v>
      </c>
      <c r="B34" s="213">
        <v>500.0</v>
      </c>
      <c r="C34" s="209">
        <v>250.0</v>
      </c>
      <c r="D34" s="209">
        <v>125.0</v>
      </c>
      <c r="E34" s="214">
        <v>500.0</v>
      </c>
      <c r="F34" s="210">
        <v>250.0</v>
      </c>
      <c r="G34" s="210">
        <v>125.0</v>
      </c>
      <c r="H34" s="215">
        <v>500.0</v>
      </c>
      <c r="I34" s="211">
        <v>250.0</v>
      </c>
      <c r="J34" s="211">
        <v>125.0</v>
      </c>
      <c r="K34" s="216">
        <v>500.0</v>
      </c>
      <c r="L34" s="212">
        <v>250.0</v>
      </c>
      <c r="M34" s="212">
        <v>125.0</v>
      </c>
      <c r="N34" s="178" t="s">
        <v>79</v>
      </c>
    </row>
    <row r="35">
      <c r="A35" s="178" t="s">
        <v>80</v>
      </c>
      <c r="B35" s="194" t="s">
        <v>146</v>
      </c>
      <c r="C35" s="195" t="s">
        <v>147</v>
      </c>
      <c r="D35" s="195" t="s">
        <v>148</v>
      </c>
      <c r="E35" s="195" t="s">
        <v>149</v>
      </c>
      <c r="F35" s="195" t="s">
        <v>150</v>
      </c>
      <c r="G35" s="195" t="s">
        <v>151</v>
      </c>
      <c r="H35" s="195" t="s">
        <v>152</v>
      </c>
      <c r="I35" s="195" t="s">
        <v>153</v>
      </c>
      <c r="J35" s="195" t="s">
        <v>154</v>
      </c>
      <c r="K35" s="195" t="s">
        <v>155</v>
      </c>
      <c r="L35" s="196" t="s">
        <v>156</v>
      </c>
      <c r="M35" s="196" t="s">
        <v>157</v>
      </c>
      <c r="N35" s="178" t="s">
        <v>80</v>
      </c>
    </row>
    <row r="36">
      <c r="A36" s="178" t="s">
        <v>81</v>
      </c>
      <c r="B36" s="197" t="s">
        <v>158</v>
      </c>
      <c r="C36" s="198" t="s">
        <v>159</v>
      </c>
      <c r="D36" s="198" t="s">
        <v>160</v>
      </c>
      <c r="E36" s="198" t="s">
        <v>161</v>
      </c>
      <c r="F36" s="198" t="s">
        <v>162</v>
      </c>
      <c r="G36" s="198" t="s">
        <v>163</v>
      </c>
      <c r="H36" s="198" t="s">
        <v>164</v>
      </c>
      <c r="I36" s="198" t="s">
        <v>165</v>
      </c>
      <c r="J36" s="198" t="s">
        <v>166</v>
      </c>
      <c r="K36" s="198" t="s">
        <v>167</v>
      </c>
      <c r="L36" s="199" t="s">
        <v>168</v>
      </c>
      <c r="M36" s="199" t="s">
        <v>169</v>
      </c>
      <c r="N36" s="178" t="s">
        <v>81</v>
      </c>
    </row>
    <row r="37">
      <c r="A37" s="178" t="s">
        <v>82</v>
      </c>
      <c r="B37" s="197" t="s">
        <v>170</v>
      </c>
      <c r="C37" s="199" t="s">
        <v>171</v>
      </c>
      <c r="D37" s="198" t="s">
        <v>172</v>
      </c>
      <c r="E37" s="198" t="s">
        <v>173</v>
      </c>
      <c r="F37" s="198" t="s">
        <v>174</v>
      </c>
      <c r="G37" s="198" t="s">
        <v>175</v>
      </c>
      <c r="H37" s="198" t="s">
        <v>176</v>
      </c>
      <c r="I37" s="198" t="s">
        <v>177</v>
      </c>
      <c r="J37" s="198" t="s">
        <v>178</v>
      </c>
      <c r="K37" s="198" t="s">
        <v>179</v>
      </c>
      <c r="L37" s="199" t="s">
        <v>180</v>
      </c>
      <c r="M37" s="199" t="s">
        <v>181</v>
      </c>
      <c r="N37" s="178" t="s">
        <v>82</v>
      </c>
    </row>
    <row r="38">
      <c r="A38" s="62"/>
      <c r="B38" s="200">
        <v>1.0</v>
      </c>
      <c r="C38" s="200">
        <v>2.0</v>
      </c>
      <c r="D38" s="200">
        <v>3.0</v>
      </c>
      <c r="E38" s="200">
        <v>4.0</v>
      </c>
      <c r="F38" s="178">
        <v>5.0</v>
      </c>
      <c r="G38" s="178">
        <v>6.0</v>
      </c>
      <c r="H38" s="178">
        <v>7.0</v>
      </c>
      <c r="I38" s="178">
        <v>8.0</v>
      </c>
      <c r="J38" s="178">
        <v>9.0</v>
      </c>
      <c r="K38" s="178">
        <v>10.0</v>
      </c>
      <c r="L38" s="178">
        <v>11.0</v>
      </c>
      <c r="M38" s="178">
        <v>12.0</v>
      </c>
      <c r="N38" s="3"/>
    </row>
    <row r="39">
      <c r="A39" s="3"/>
      <c r="B39" s="201"/>
      <c r="C39" s="201"/>
      <c r="D39" s="201"/>
      <c r="E39" s="201"/>
      <c r="F39" s="3"/>
      <c r="G39" s="3"/>
      <c r="H39" s="3"/>
      <c r="I39" s="3"/>
      <c r="J39" s="3"/>
      <c r="K39" s="3"/>
      <c r="L39" s="3"/>
      <c r="M39" s="3"/>
      <c r="N39" s="3"/>
    </row>
    <row r="41">
      <c r="A41" s="217"/>
      <c r="B41" s="188">
        <v>1.0</v>
      </c>
      <c r="C41" s="188">
        <v>2.0</v>
      </c>
      <c r="D41" s="188">
        <v>3.0</v>
      </c>
      <c r="E41" s="188">
        <v>4.0</v>
      </c>
      <c r="F41" s="188">
        <v>5.0</v>
      </c>
      <c r="G41" s="188">
        <v>6.0</v>
      </c>
      <c r="H41" s="188">
        <v>7.0</v>
      </c>
      <c r="I41" s="188">
        <v>8.0</v>
      </c>
      <c r="J41" s="188">
        <v>9.0</v>
      </c>
      <c r="K41" s="188">
        <v>10.0</v>
      </c>
      <c r="L41" s="188">
        <v>11.0</v>
      </c>
      <c r="M41" s="188">
        <v>12.0</v>
      </c>
      <c r="N41" s="62"/>
    </row>
    <row r="42">
      <c r="A42" s="188" t="s">
        <v>73</v>
      </c>
      <c r="B42" s="218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219"/>
      <c r="N42" s="188" t="s">
        <v>73</v>
      </c>
    </row>
    <row r="43">
      <c r="A43" s="188" t="s">
        <v>76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219"/>
      <c r="N43" s="188" t="s">
        <v>76</v>
      </c>
    </row>
    <row r="44">
      <c r="A44" s="188" t="s">
        <v>77</v>
      </c>
      <c r="B44" s="190"/>
      <c r="C44" s="190"/>
      <c r="D44" s="190"/>
      <c r="E44" s="219"/>
      <c r="F44" s="190"/>
      <c r="G44" s="190"/>
      <c r="H44" s="190"/>
      <c r="I44" s="190"/>
      <c r="J44" s="190"/>
      <c r="K44" s="190"/>
      <c r="L44" s="219"/>
      <c r="M44" s="219"/>
      <c r="N44" s="188" t="s">
        <v>77</v>
      </c>
    </row>
    <row r="45">
      <c r="A45" s="188" t="s">
        <v>78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219"/>
      <c r="M45" s="219"/>
      <c r="N45" s="188" t="s">
        <v>78</v>
      </c>
    </row>
    <row r="46">
      <c r="A46" s="188" t="s">
        <v>79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219"/>
      <c r="M46" s="219"/>
      <c r="N46" s="188" t="s">
        <v>79</v>
      </c>
    </row>
    <row r="47">
      <c r="A47" s="188" t="s">
        <v>80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203"/>
      <c r="M47" s="203"/>
      <c r="N47" s="188" t="s">
        <v>80</v>
      </c>
    </row>
    <row r="48">
      <c r="A48" s="188" t="s">
        <v>81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203"/>
      <c r="M48" s="203"/>
      <c r="N48" s="188" t="s">
        <v>81</v>
      </c>
    </row>
    <row r="49">
      <c r="A49" s="188" t="s">
        <v>82</v>
      </c>
      <c r="B49" s="62"/>
      <c r="C49" s="203"/>
      <c r="D49" s="62"/>
      <c r="E49" s="62"/>
      <c r="F49" s="62"/>
      <c r="G49" s="62"/>
      <c r="H49" s="62"/>
      <c r="I49" s="62"/>
      <c r="J49" s="62"/>
      <c r="K49" s="62"/>
      <c r="L49" s="203"/>
      <c r="M49" s="203"/>
      <c r="N49" s="188" t="s">
        <v>82</v>
      </c>
    </row>
    <row r="50">
      <c r="A50" s="62"/>
      <c r="B50" s="188">
        <v>1.0</v>
      </c>
      <c r="C50" s="188">
        <v>2.0</v>
      </c>
      <c r="D50" s="188">
        <v>3.0</v>
      </c>
      <c r="E50" s="188">
        <v>4.0</v>
      </c>
      <c r="F50" s="188">
        <v>5.0</v>
      </c>
      <c r="G50" s="188">
        <v>6.0</v>
      </c>
      <c r="H50" s="188">
        <v>7.0</v>
      </c>
      <c r="I50" s="188">
        <v>8.0</v>
      </c>
      <c r="J50" s="188">
        <v>9.0</v>
      </c>
      <c r="K50" s="188">
        <v>10.0</v>
      </c>
      <c r="L50" s="188">
        <v>11.0</v>
      </c>
      <c r="M50" s="188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204"/>
      <c r="D56" s="76"/>
    </row>
    <row r="57">
      <c r="A57" s="76"/>
      <c r="B57" s="76"/>
      <c r="C57" s="205"/>
      <c r="D57" s="76"/>
    </row>
    <row r="58">
      <c r="A58" s="76"/>
      <c r="B58" s="76"/>
      <c r="C58" s="205"/>
      <c r="D58" s="76"/>
    </row>
    <row r="59">
      <c r="A59" s="76"/>
      <c r="B59" s="76"/>
      <c r="C59" s="205"/>
      <c r="D59" s="76"/>
    </row>
    <row r="60">
      <c r="A60" s="76"/>
      <c r="B60" s="76"/>
      <c r="C60" s="20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205"/>
      <c r="D65" s="76"/>
    </row>
    <row r="66">
      <c r="A66" s="76"/>
      <c r="B66" s="76"/>
      <c r="C66" s="20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0"/>
      <c r="B1" s="167"/>
      <c r="C1" s="31"/>
      <c r="D1" s="168"/>
      <c r="E1" s="168"/>
      <c r="F1" s="169"/>
      <c r="G1" s="170"/>
      <c r="H1" s="171"/>
      <c r="I1" s="172"/>
      <c r="J1" s="173"/>
      <c r="K1" s="173"/>
      <c r="L1" s="169"/>
      <c r="M1" s="169"/>
      <c r="N1" s="3"/>
    </row>
    <row r="2">
      <c r="A2" s="174">
        <v>9.0</v>
      </c>
      <c r="B2" s="175">
        <v>10.0</v>
      </c>
      <c r="C2" s="31"/>
      <c r="D2" s="43"/>
      <c r="E2" s="32"/>
      <c r="F2" s="169"/>
      <c r="G2" s="170"/>
      <c r="H2" s="221"/>
      <c r="I2" s="222"/>
      <c r="J2" s="173"/>
      <c r="K2" s="173"/>
      <c r="L2" s="169"/>
      <c r="M2" s="169"/>
      <c r="N2" s="3"/>
    </row>
    <row r="3">
      <c r="A3" s="174">
        <v>11.0</v>
      </c>
      <c r="B3" s="175">
        <v>12.0</v>
      </c>
      <c r="C3" s="31"/>
      <c r="D3" s="22"/>
      <c r="E3" s="23"/>
      <c r="F3" s="169"/>
      <c r="G3" s="170"/>
      <c r="H3" s="223"/>
      <c r="I3" s="224"/>
      <c r="K3" s="173"/>
      <c r="L3" s="169"/>
      <c r="M3" s="169"/>
      <c r="N3" s="3"/>
    </row>
    <row r="4">
      <c r="A4" s="5" t="s">
        <v>9</v>
      </c>
      <c r="B4" s="169"/>
      <c r="C4" s="169"/>
      <c r="E4" s="169"/>
      <c r="F4" s="169"/>
      <c r="G4" s="170"/>
      <c r="H4" s="171"/>
      <c r="I4" s="172"/>
      <c r="J4" s="173"/>
      <c r="K4" s="171"/>
      <c r="L4" s="169"/>
      <c r="M4" s="169"/>
      <c r="N4" s="3"/>
    </row>
    <row r="5">
      <c r="A5" s="5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3"/>
    </row>
    <row r="6">
      <c r="A6" s="225" t="str">
        <f>D2</f>
        <v/>
      </c>
      <c r="B6" s="178">
        <v>1.0</v>
      </c>
      <c r="C6" s="178">
        <v>2.0</v>
      </c>
      <c r="D6" s="178">
        <v>3.0</v>
      </c>
      <c r="E6" s="178">
        <v>4.0</v>
      </c>
      <c r="F6" s="178">
        <v>5.0</v>
      </c>
      <c r="G6" s="178">
        <v>6.0</v>
      </c>
      <c r="H6" s="178">
        <v>7.0</v>
      </c>
      <c r="I6" s="178">
        <v>8.0</v>
      </c>
      <c r="J6" s="178">
        <v>9.0</v>
      </c>
      <c r="K6" s="178">
        <v>10.0</v>
      </c>
      <c r="L6" s="178">
        <v>11.0</v>
      </c>
      <c r="M6" s="178">
        <v>12.0</v>
      </c>
      <c r="N6" s="62"/>
    </row>
    <row r="7">
      <c r="A7" s="178" t="s">
        <v>73</v>
      </c>
      <c r="B7" s="226" t="s">
        <v>85</v>
      </c>
      <c r="C7" s="226" t="s">
        <v>85</v>
      </c>
      <c r="D7" s="226" t="s">
        <v>85</v>
      </c>
      <c r="E7" s="226" t="s">
        <v>85</v>
      </c>
      <c r="F7" s="226" t="s">
        <v>85</v>
      </c>
      <c r="G7" s="226" t="s">
        <v>85</v>
      </c>
      <c r="H7" s="226" t="s">
        <v>85</v>
      </c>
      <c r="I7" s="226" t="s">
        <v>85</v>
      </c>
      <c r="J7" s="226" t="s">
        <v>85</v>
      </c>
      <c r="K7" s="226" t="s">
        <v>85</v>
      </c>
      <c r="L7" s="226" t="s">
        <v>85</v>
      </c>
      <c r="M7" s="226" t="s">
        <v>85</v>
      </c>
      <c r="N7" s="178" t="s">
        <v>73</v>
      </c>
    </row>
    <row r="8">
      <c r="A8" s="178" t="s">
        <v>76</v>
      </c>
      <c r="B8" s="226" t="s">
        <v>85</v>
      </c>
      <c r="C8" s="226" t="s">
        <v>85</v>
      </c>
      <c r="D8" s="226" t="s">
        <v>85</v>
      </c>
      <c r="E8" s="226" t="s">
        <v>85</v>
      </c>
      <c r="F8" s="226" t="s">
        <v>85</v>
      </c>
      <c r="G8" s="226" t="s">
        <v>85</v>
      </c>
      <c r="H8" s="226" t="s">
        <v>85</v>
      </c>
      <c r="I8" s="226" t="s">
        <v>85</v>
      </c>
      <c r="J8" s="226" t="s">
        <v>85</v>
      </c>
      <c r="K8" s="226" t="s">
        <v>85</v>
      </c>
      <c r="L8" s="226" t="s">
        <v>85</v>
      </c>
      <c r="M8" s="226" t="s">
        <v>85</v>
      </c>
      <c r="N8" s="178" t="s">
        <v>76</v>
      </c>
    </row>
    <row r="9">
      <c r="A9" s="178" t="s">
        <v>77</v>
      </c>
      <c r="B9" s="226" t="s">
        <v>85</v>
      </c>
      <c r="C9" s="226" t="s">
        <v>85</v>
      </c>
      <c r="D9" s="226" t="s">
        <v>85</v>
      </c>
      <c r="E9" s="226" t="s">
        <v>85</v>
      </c>
      <c r="F9" s="226" t="s">
        <v>85</v>
      </c>
      <c r="G9" s="226" t="s">
        <v>85</v>
      </c>
      <c r="H9" s="226" t="s">
        <v>85</v>
      </c>
      <c r="I9" s="226" t="s">
        <v>85</v>
      </c>
      <c r="J9" s="226" t="s">
        <v>85</v>
      </c>
      <c r="K9" s="226" t="s">
        <v>85</v>
      </c>
      <c r="L9" s="226" t="s">
        <v>85</v>
      </c>
      <c r="M9" s="226" t="s">
        <v>85</v>
      </c>
      <c r="N9" s="178" t="s">
        <v>77</v>
      </c>
    </row>
    <row r="10">
      <c r="A10" s="178" t="s">
        <v>78</v>
      </c>
      <c r="B10" s="226" t="s">
        <v>85</v>
      </c>
      <c r="C10" s="226" t="s">
        <v>85</v>
      </c>
      <c r="D10" s="226" t="s">
        <v>85</v>
      </c>
      <c r="E10" s="226" t="s">
        <v>85</v>
      </c>
      <c r="F10" s="226" t="s">
        <v>85</v>
      </c>
      <c r="G10" s="226" t="s">
        <v>85</v>
      </c>
      <c r="H10" s="226" t="s">
        <v>85</v>
      </c>
      <c r="I10" s="226" t="s">
        <v>85</v>
      </c>
      <c r="J10" s="226" t="s">
        <v>85</v>
      </c>
      <c r="K10" s="226" t="s">
        <v>85</v>
      </c>
      <c r="L10" s="226" t="s">
        <v>85</v>
      </c>
      <c r="M10" s="226" t="s">
        <v>85</v>
      </c>
      <c r="N10" s="178" t="s">
        <v>78</v>
      </c>
    </row>
    <row r="11">
      <c r="A11" s="178" t="s">
        <v>79</v>
      </c>
      <c r="B11" s="226" t="s">
        <v>85</v>
      </c>
      <c r="C11" s="226" t="s">
        <v>85</v>
      </c>
      <c r="D11" s="226" t="s">
        <v>85</v>
      </c>
      <c r="E11" s="226" t="s">
        <v>85</v>
      </c>
      <c r="F11" s="226" t="s">
        <v>85</v>
      </c>
      <c r="G11" s="226" t="s">
        <v>85</v>
      </c>
      <c r="H11" s="226" t="s">
        <v>85</v>
      </c>
      <c r="I11" s="226" t="s">
        <v>85</v>
      </c>
      <c r="J11" s="226" t="s">
        <v>85</v>
      </c>
      <c r="K11" s="226" t="s">
        <v>85</v>
      </c>
      <c r="L11" s="226" t="s">
        <v>85</v>
      </c>
      <c r="M11" s="226" t="s">
        <v>85</v>
      </c>
      <c r="N11" s="178" t="s">
        <v>79</v>
      </c>
    </row>
    <row r="12">
      <c r="A12" s="178" t="s">
        <v>80</v>
      </c>
      <c r="B12" s="226" t="s">
        <v>85</v>
      </c>
      <c r="C12" s="226" t="s">
        <v>85</v>
      </c>
      <c r="D12" s="226" t="s">
        <v>85</v>
      </c>
      <c r="E12" s="226" t="s">
        <v>85</v>
      </c>
      <c r="F12" s="226" t="s">
        <v>85</v>
      </c>
      <c r="G12" s="226" t="s">
        <v>85</v>
      </c>
      <c r="H12" s="226" t="s">
        <v>85</v>
      </c>
      <c r="I12" s="226" t="s">
        <v>85</v>
      </c>
      <c r="J12" s="226" t="s">
        <v>85</v>
      </c>
      <c r="K12" s="226" t="s">
        <v>85</v>
      </c>
      <c r="L12" s="226" t="s">
        <v>85</v>
      </c>
      <c r="M12" s="226" t="s">
        <v>85</v>
      </c>
      <c r="N12" s="178" t="s">
        <v>80</v>
      </c>
    </row>
    <row r="13">
      <c r="A13" s="178" t="s">
        <v>81</v>
      </c>
      <c r="B13" s="226" t="s">
        <v>85</v>
      </c>
      <c r="C13" s="226" t="s">
        <v>85</v>
      </c>
      <c r="D13" s="226" t="s">
        <v>85</v>
      </c>
      <c r="E13" s="226" t="s">
        <v>85</v>
      </c>
      <c r="F13" s="226" t="s">
        <v>85</v>
      </c>
      <c r="G13" s="226" t="s">
        <v>85</v>
      </c>
      <c r="H13" s="226" t="s">
        <v>85</v>
      </c>
      <c r="I13" s="226" t="s">
        <v>85</v>
      </c>
      <c r="J13" s="226" t="s">
        <v>85</v>
      </c>
      <c r="K13" s="226" t="s">
        <v>85</v>
      </c>
      <c r="L13" s="226" t="s">
        <v>85</v>
      </c>
      <c r="M13" s="226" t="s">
        <v>85</v>
      </c>
      <c r="N13" s="178" t="s">
        <v>81</v>
      </c>
    </row>
    <row r="14">
      <c r="A14" s="178" t="s">
        <v>82</v>
      </c>
      <c r="B14" s="226" t="s">
        <v>85</v>
      </c>
      <c r="C14" s="226" t="s">
        <v>85</v>
      </c>
      <c r="D14" s="226" t="s">
        <v>85</v>
      </c>
      <c r="E14" s="226" t="s">
        <v>85</v>
      </c>
      <c r="F14" s="226" t="s">
        <v>85</v>
      </c>
      <c r="G14" s="226" t="s">
        <v>85</v>
      </c>
      <c r="H14" s="226" t="s">
        <v>85</v>
      </c>
      <c r="I14" s="226" t="s">
        <v>85</v>
      </c>
      <c r="J14" s="226" t="s">
        <v>85</v>
      </c>
      <c r="K14" s="226" t="s">
        <v>85</v>
      </c>
      <c r="L14" s="226" t="s">
        <v>85</v>
      </c>
      <c r="M14" s="226" t="s">
        <v>85</v>
      </c>
      <c r="N14" s="178" t="s">
        <v>82</v>
      </c>
    </row>
    <row r="15">
      <c r="A15" s="62"/>
      <c r="B15" s="178">
        <v>1.0</v>
      </c>
      <c r="C15" s="178">
        <v>2.0</v>
      </c>
      <c r="D15" s="178">
        <v>3.0</v>
      </c>
      <c r="E15" s="178">
        <v>4.0</v>
      </c>
      <c r="F15" s="178">
        <v>5.0</v>
      </c>
      <c r="G15" s="178">
        <v>6.0</v>
      </c>
      <c r="H15" s="178">
        <v>7.0</v>
      </c>
      <c r="I15" s="178">
        <v>8.0</v>
      </c>
      <c r="J15" s="178">
        <v>9.0</v>
      </c>
      <c r="K15" s="178">
        <v>10.0</v>
      </c>
      <c r="L15" s="178">
        <v>11.0</v>
      </c>
      <c r="M15" s="178">
        <v>12.0</v>
      </c>
      <c r="N15" s="3"/>
    </row>
    <row r="17">
      <c r="A17" s="187" t="str">
        <f>E2</f>
        <v/>
      </c>
      <c r="B17" s="188">
        <v>1.0</v>
      </c>
      <c r="C17" s="188">
        <v>2.0</v>
      </c>
      <c r="D17" s="188">
        <v>3.0</v>
      </c>
      <c r="E17" s="188">
        <v>4.0</v>
      </c>
      <c r="F17" s="188">
        <v>5.0</v>
      </c>
      <c r="G17" s="188">
        <v>6.0</v>
      </c>
      <c r="H17" s="188">
        <v>7.0</v>
      </c>
      <c r="I17" s="188">
        <v>8.0</v>
      </c>
      <c r="J17" s="188">
        <v>9.0</v>
      </c>
      <c r="K17" s="188">
        <v>10.0</v>
      </c>
      <c r="L17" s="188">
        <v>11.0</v>
      </c>
      <c r="M17" s="188">
        <v>12.0</v>
      </c>
      <c r="N17" s="62"/>
    </row>
    <row r="18">
      <c r="A18" s="188" t="s">
        <v>73</v>
      </c>
      <c r="B18" s="226" t="s">
        <v>85</v>
      </c>
      <c r="C18" s="226" t="s">
        <v>85</v>
      </c>
      <c r="D18" s="226" t="s">
        <v>85</v>
      </c>
      <c r="E18" s="226" t="s">
        <v>85</v>
      </c>
      <c r="F18" s="226" t="s">
        <v>85</v>
      </c>
      <c r="G18" s="226" t="s">
        <v>85</v>
      </c>
      <c r="H18" s="226" t="s">
        <v>85</v>
      </c>
      <c r="I18" s="226" t="s">
        <v>85</v>
      </c>
      <c r="J18" s="226" t="s">
        <v>85</v>
      </c>
      <c r="K18" s="226" t="s">
        <v>85</v>
      </c>
      <c r="L18" s="226" t="s">
        <v>85</v>
      </c>
      <c r="M18" s="226" t="s">
        <v>85</v>
      </c>
      <c r="N18" s="188" t="s">
        <v>73</v>
      </c>
    </row>
    <row r="19">
      <c r="A19" s="188" t="s">
        <v>76</v>
      </c>
      <c r="B19" s="226" t="s">
        <v>85</v>
      </c>
      <c r="C19" s="226" t="s">
        <v>85</v>
      </c>
      <c r="D19" s="226" t="s">
        <v>85</v>
      </c>
      <c r="E19" s="226" t="s">
        <v>85</v>
      </c>
      <c r="F19" s="226" t="s">
        <v>85</v>
      </c>
      <c r="G19" s="226" t="s">
        <v>85</v>
      </c>
      <c r="H19" s="226" t="s">
        <v>85</v>
      </c>
      <c r="I19" s="226" t="s">
        <v>85</v>
      </c>
      <c r="J19" s="226" t="s">
        <v>85</v>
      </c>
      <c r="K19" s="226" t="s">
        <v>85</v>
      </c>
      <c r="L19" s="226" t="s">
        <v>85</v>
      </c>
      <c r="M19" s="226" t="s">
        <v>85</v>
      </c>
      <c r="N19" s="188" t="s">
        <v>76</v>
      </c>
    </row>
    <row r="20">
      <c r="A20" s="188" t="s">
        <v>77</v>
      </c>
      <c r="B20" s="226" t="s">
        <v>85</v>
      </c>
      <c r="C20" s="226" t="s">
        <v>85</v>
      </c>
      <c r="D20" s="226" t="s">
        <v>85</v>
      </c>
      <c r="E20" s="226" t="s">
        <v>85</v>
      </c>
      <c r="F20" s="226" t="s">
        <v>85</v>
      </c>
      <c r="G20" s="226" t="s">
        <v>85</v>
      </c>
      <c r="H20" s="226" t="s">
        <v>85</v>
      </c>
      <c r="I20" s="226" t="s">
        <v>85</v>
      </c>
      <c r="J20" s="226" t="s">
        <v>85</v>
      </c>
      <c r="K20" s="226" t="s">
        <v>85</v>
      </c>
      <c r="L20" s="226" t="s">
        <v>85</v>
      </c>
      <c r="M20" s="226" t="s">
        <v>85</v>
      </c>
      <c r="N20" s="188" t="s">
        <v>77</v>
      </c>
    </row>
    <row r="21">
      <c r="A21" s="188" t="s">
        <v>78</v>
      </c>
      <c r="B21" s="226" t="s">
        <v>85</v>
      </c>
      <c r="C21" s="226" t="s">
        <v>85</v>
      </c>
      <c r="D21" s="226" t="s">
        <v>85</v>
      </c>
      <c r="E21" s="226" t="s">
        <v>85</v>
      </c>
      <c r="F21" s="226" t="s">
        <v>85</v>
      </c>
      <c r="G21" s="226" t="s">
        <v>85</v>
      </c>
      <c r="H21" s="226" t="s">
        <v>85</v>
      </c>
      <c r="I21" s="226" t="s">
        <v>85</v>
      </c>
      <c r="J21" s="226" t="s">
        <v>85</v>
      </c>
      <c r="K21" s="226" t="s">
        <v>85</v>
      </c>
      <c r="L21" s="226" t="s">
        <v>85</v>
      </c>
      <c r="M21" s="226" t="s">
        <v>85</v>
      </c>
      <c r="N21" s="188" t="s">
        <v>78</v>
      </c>
    </row>
    <row r="22">
      <c r="A22" s="188" t="s">
        <v>79</v>
      </c>
      <c r="B22" s="226" t="s">
        <v>85</v>
      </c>
      <c r="C22" s="226" t="s">
        <v>85</v>
      </c>
      <c r="D22" s="226" t="s">
        <v>85</v>
      </c>
      <c r="E22" s="226" t="s">
        <v>85</v>
      </c>
      <c r="F22" s="226" t="s">
        <v>85</v>
      </c>
      <c r="G22" s="226" t="s">
        <v>85</v>
      </c>
      <c r="H22" s="226" t="s">
        <v>85</v>
      </c>
      <c r="I22" s="226" t="s">
        <v>85</v>
      </c>
      <c r="J22" s="226" t="s">
        <v>85</v>
      </c>
      <c r="K22" s="226" t="s">
        <v>85</v>
      </c>
      <c r="L22" s="226" t="s">
        <v>85</v>
      </c>
      <c r="M22" s="226" t="s">
        <v>85</v>
      </c>
      <c r="N22" s="188" t="s">
        <v>79</v>
      </c>
    </row>
    <row r="23">
      <c r="A23" s="188" t="s">
        <v>80</v>
      </c>
      <c r="B23" s="226" t="s">
        <v>85</v>
      </c>
      <c r="C23" s="226" t="s">
        <v>85</v>
      </c>
      <c r="D23" s="226" t="s">
        <v>85</v>
      </c>
      <c r="E23" s="226" t="s">
        <v>85</v>
      </c>
      <c r="F23" s="226" t="s">
        <v>85</v>
      </c>
      <c r="G23" s="226" t="s">
        <v>85</v>
      </c>
      <c r="H23" s="226" t="s">
        <v>85</v>
      </c>
      <c r="I23" s="226" t="s">
        <v>85</v>
      </c>
      <c r="J23" s="226" t="s">
        <v>85</v>
      </c>
      <c r="K23" s="226" t="s">
        <v>85</v>
      </c>
      <c r="L23" s="226" t="s">
        <v>85</v>
      </c>
      <c r="M23" s="226" t="s">
        <v>85</v>
      </c>
      <c r="N23" s="188" t="s">
        <v>80</v>
      </c>
    </row>
    <row r="24">
      <c r="A24" s="188" t="s">
        <v>81</v>
      </c>
      <c r="B24" s="226" t="s">
        <v>85</v>
      </c>
      <c r="C24" s="226" t="s">
        <v>85</v>
      </c>
      <c r="D24" s="226" t="s">
        <v>85</v>
      </c>
      <c r="E24" s="226" t="s">
        <v>85</v>
      </c>
      <c r="F24" s="226" t="s">
        <v>85</v>
      </c>
      <c r="G24" s="226" t="s">
        <v>85</v>
      </c>
      <c r="H24" s="226" t="s">
        <v>85</v>
      </c>
      <c r="I24" s="226" t="s">
        <v>85</v>
      </c>
      <c r="J24" s="226" t="s">
        <v>85</v>
      </c>
      <c r="K24" s="226" t="s">
        <v>85</v>
      </c>
      <c r="L24" s="226" t="s">
        <v>85</v>
      </c>
      <c r="M24" s="226" t="s">
        <v>85</v>
      </c>
      <c r="N24" s="188" t="s">
        <v>81</v>
      </c>
    </row>
    <row r="25">
      <c r="A25" s="188" t="s">
        <v>82</v>
      </c>
      <c r="B25" s="226" t="s">
        <v>85</v>
      </c>
      <c r="C25" s="226" t="s">
        <v>85</v>
      </c>
      <c r="D25" s="226" t="s">
        <v>85</v>
      </c>
      <c r="E25" s="226" t="s">
        <v>85</v>
      </c>
      <c r="F25" s="226" t="s">
        <v>85</v>
      </c>
      <c r="G25" s="226" t="s">
        <v>85</v>
      </c>
      <c r="H25" s="226" t="s">
        <v>85</v>
      </c>
      <c r="I25" s="226" t="s">
        <v>85</v>
      </c>
      <c r="J25" s="226" t="s">
        <v>85</v>
      </c>
      <c r="K25" s="226" t="s">
        <v>85</v>
      </c>
      <c r="L25" s="226" t="s">
        <v>85</v>
      </c>
      <c r="M25" s="226" t="s">
        <v>85</v>
      </c>
      <c r="N25" s="188" t="s">
        <v>82</v>
      </c>
    </row>
    <row r="26">
      <c r="A26" s="62"/>
      <c r="B26" s="188">
        <v>1.0</v>
      </c>
      <c r="C26" s="188">
        <v>2.0</v>
      </c>
      <c r="D26" s="188">
        <v>3.0</v>
      </c>
      <c r="E26" s="188">
        <v>4.0</v>
      </c>
      <c r="F26" s="188">
        <v>5.0</v>
      </c>
      <c r="G26" s="188">
        <v>6.0</v>
      </c>
      <c r="H26" s="188">
        <v>7.0</v>
      </c>
      <c r="I26" s="188">
        <v>8.0</v>
      </c>
      <c r="J26" s="188">
        <v>9.0</v>
      </c>
      <c r="K26" s="188">
        <v>10.0</v>
      </c>
      <c r="L26" s="188">
        <v>11.0</v>
      </c>
      <c r="M26" s="188">
        <v>12.0</v>
      </c>
      <c r="N26" s="3"/>
    </row>
    <row r="28">
      <c r="A28" s="227"/>
    </row>
    <row r="29">
      <c r="B29" s="188">
        <v>1.0</v>
      </c>
      <c r="C29" s="188">
        <v>2.0</v>
      </c>
      <c r="D29" s="188">
        <v>3.0</v>
      </c>
      <c r="E29" s="188">
        <v>4.0</v>
      </c>
      <c r="F29" s="188">
        <v>5.0</v>
      </c>
      <c r="G29" s="188">
        <v>6.0</v>
      </c>
      <c r="H29" s="188">
        <v>7.0</v>
      </c>
      <c r="I29" s="188">
        <v>8.0</v>
      </c>
      <c r="J29" s="188">
        <v>9.0</v>
      </c>
      <c r="K29" s="188">
        <v>10.0</v>
      </c>
      <c r="L29" s="188">
        <v>11.0</v>
      </c>
      <c r="M29" s="188">
        <v>12.0</v>
      </c>
      <c r="N29" s="62"/>
    </row>
    <row r="30">
      <c r="A30" s="188" t="s">
        <v>73</v>
      </c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178" t="s">
        <v>73</v>
      </c>
    </row>
    <row r="31">
      <c r="A31" s="188" t="s">
        <v>76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178" t="s">
        <v>76</v>
      </c>
    </row>
    <row r="32">
      <c r="A32" s="188" t="s">
        <v>77</v>
      </c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178" t="s">
        <v>77</v>
      </c>
    </row>
    <row r="33">
      <c r="A33" s="188" t="s">
        <v>78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178" t="s">
        <v>78</v>
      </c>
    </row>
    <row r="34">
      <c r="A34" s="188" t="s">
        <v>79</v>
      </c>
      <c r="B34" s="228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178" t="s">
        <v>79</v>
      </c>
    </row>
    <row r="35">
      <c r="A35" s="188" t="s">
        <v>80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178" t="s">
        <v>80</v>
      </c>
    </row>
    <row r="36">
      <c r="A36" s="188" t="s">
        <v>81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178" t="s">
        <v>81</v>
      </c>
    </row>
    <row r="37">
      <c r="A37" s="188" t="s">
        <v>82</v>
      </c>
      <c r="B37" s="228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178" t="s">
        <v>82</v>
      </c>
    </row>
    <row r="38">
      <c r="A38" s="62"/>
      <c r="B38" s="200">
        <v>1.0</v>
      </c>
      <c r="C38" s="200">
        <v>2.0</v>
      </c>
      <c r="D38" s="200">
        <v>3.0</v>
      </c>
      <c r="E38" s="178">
        <v>4.0</v>
      </c>
      <c r="F38" s="178">
        <v>5.0</v>
      </c>
      <c r="G38" s="178">
        <v>6.0</v>
      </c>
      <c r="H38" s="178">
        <v>7.0</v>
      </c>
      <c r="I38" s="178">
        <v>8.0</v>
      </c>
      <c r="J38" s="178">
        <v>9.0</v>
      </c>
      <c r="K38" s="178">
        <v>10.0</v>
      </c>
      <c r="L38" s="178">
        <v>11.0</v>
      </c>
      <c r="M38" s="178">
        <v>12.0</v>
      </c>
      <c r="N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77" t="str">
        <f>E3</f>
        <v/>
      </c>
      <c r="B41" s="178">
        <v>1.0</v>
      </c>
      <c r="C41" s="178">
        <v>2.0</v>
      </c>
      <c r="D41" s="178">
        <v>3.0</v>
      </c>
      <c r="E41" s="178">
        <v>4.0</v>
      </c>
      <c r="F41" s="178">
        <v>5.0</v>
      </c>
      <c r="G41" s="178">
        <v>6.0</v>
      </c>
      <c r="H41" s="178">
        <v>7.0</v>
      </c>
      <c r="I41" s="178">
        <v>8.0</v>
      </c>
      <c r="J41" s="178">
        <v>9.0</v>
      </c>
      <c r="K41" s="178">
        <v>10.0</v>
      </c>
      <c r="L41" s="178">
        <v>11.0</v>
      </c>
      <c r="M41" s="178">
        <v>12.0</v>
      </c>
      <c r="N41" s="62"/>
    </row>
    <row r="42">
      <c r="A42" s="178" t="s">
        <v>73</v>
      </c>
      <c r="B42" s="226" t="s">
        <v>85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78" t="s">
        <v>73</v>
      </c>
    </row>
    <row r="43">
      <c r="A43" s="178" t="s">
        <v>76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78" t="s">
        <v>76</v>
      </c>
    </row>
    <row r="44">
      <c r="A44" s="178" t="s">
        <v>77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78" t="s">
        <v>77</v>
      </c>
    </row>
    <row r="45">
      <c r="A45" s="178" t="s">
        <v>78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78" t="s">
        <v>78</v>
      </c>
    </row>
    <row r="46">
      <c r="A46" s="178" t="s">
        <v>79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78" t="s">
        <v>79</v>
      </c>
    </row>
    <row r="47">
      <c r="A47" s="178" t="s">
        <v>80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78" t="s">
        <v>80</v>
      </c>
    </row>
    <row r="48">
      <c r="A48" s="178" t="s">
        <v>81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78" t="s">
        <v>81</v>
      </c>
    </row>
    <row r="49">
      <c r="A49" s="178" t="s">
        <v>82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78" t="s">
        <v>82</v>
      </c>
    </row>
    <row r="50">
      <c r="A50" s="62"/>
      <c r="B50" s="178">
        <v>1.0</v>
      </c>
      <c r="C50" s="178">
        <v>2.0</v>
      </c>
      <c r="D50" s="178">
        <v>3.0</v>
      </c>
      <c r="E50" s="178">
        <v>4.0</v>
      </c>
      <c r="F50" s="178">
        <v>5.0</v>
      </c>
      <c r="G50" s="178">
        <v>6.0</v>
      </c>
      <c r="H50" s="178">
        <v>7.0</v>
      </c>
      <c r="I50" s="178">
        <v>8.0</v>
      </c>
      <c r="J50" s="178">
        <v>9.0</v>
      </c>
      <c r="K50" s="178">
        <v>10.0</v>
      </c>
      <c r="L50" s="178">
        <v>11.0</v>
      </c>
      <c r="M50" s="178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204"/>
      <c r="D56" s="76"/>
    </row>
    <row r="57">
      <c r="A57" s="76"/>
      <c r="B57" s="76"/>
      <c r="C57" s="205"/>
      <c r="D57" s="76"/>
    </row>
    <row r="58">
      <c r="A58" s="76"/>
      <c r="B58" s="76"/>
      <c r="C58" s="205"/>
      <c r="D58" s="76"/>
    </row>
    <row r="59">
      <c r="A59" s="76"/>
      <c r="B59" s="76"/>
      <c r="C59" s="205"/>
      <c r="D59" s="76"/>
    </row>
    <row r="60">
      <c r="A60" s="76"/>
      <c r="B60" s="76"/>
      <c r="C60" s="20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205"/>
      <c r="D65" s="76"/>
    </row>
    <row r="66">
      <c r="A66" s="76"/>
      <c r="B66" s="76"/>
      <c r="C66" s="20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220"/>
      <c r="B1" s="167"/>
      <c r="C1" s="31"/>
      <c r="D1" s="168"/>
      <c r="E1" s="168"/>
      <c r="F1" s="169"/>
      <c r="G1" s="170"/>
      <c r="H1" s="171"/>
      <c r="I1" s="172"/>
      <c r="J1" s="173"/>
      <c r="K1" s="173"/>
      <c r="L1" s="169"/>
      <c r="M1" s="169"/>
      <c r="N1" s="3"/>
    </row>
    <row r="2">
      <c r="A2" s="174">
        <v>13.0</v>
      </c>
      <c r="B2" s="175">
        <v>14.0</v>
      </c>
      <c r="C2" s="31"/>
      <c r="D2" s="32" t="s">
        <v>182</v>
      </c>
      <c r="E2" s="22" t="s">
        <v>13</v>
      </c>
      <c r="F2" s="169"/>
      <c r="G2" s="32" t="s">
        <v>182</v>
      </c>
      <c r="H2" s="22" t="s">
        <v>13</v>
      </c>
      <c r="I2" s="172"/>
      <c r="J2" s="173"/>
      <c r="K2" s="173"/>
      <c r="L2" s="169"/>
      <c r="M2" s="169"/>
      <c r="N2" s="3"/>
    </row>
    <row r="3">
      <c r="A3" s="174">
        <v>15.0</v>
      </c>
      <c r="B3" s="175">
        <v>16.0</v>
      </c>
      <c r="C3" s="31"/>
      <c r="D3" s="229" t="s">
        <v>183</v>
      </c>
      <c r="E3" s="229" t="s">
        <v>184</v>
      </c>
      <c r="F3" s="169"/>
      <c r="G3" s="32" t="s">
        <v>183</v>
      </c>
      <c r="H3" s="32" t="s">
        <v>184</v>
      </c>
      <c r="I3" s="172"/>
      <c r="K3" s="173"/>
      <c r="L3" s="169"/>
      <c r="M3" s="169"/>
      <c r="N3" s="3"/>
    </row>
    <row r="4">
      <c r="A4" s="5" t="s">
        <v>11</v>
      </c>
      <c r="B4" s="169"/>
      <c r="C4" s="169"/>
      <c r="E4" s="169"/>
      <c r="F4" s="169"/>
      <c r="G4" s="170"/>
      <c r="H4" s="171"/>
      <c r="I4" s="172"/>
      <c r="J4" s="173"/>
      <c r="K4" s="171"/>
      <c r="L4" s="169"/>
      <c r="M4" s="169"/>
      <c r="N4" s="3"/>
    </row>
    <row r="5">
      <c r="A5" s="5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3"/>
    </row>
    <row r="6">
      <c r="A6" s="230" t="str">
        <f>D2</f>
        <v>v14 Dilution</v>
      </c>
      <c r="B6" s="178">
        <v>1.0</v>
      </c>
      <c r="C6" s="178">
        <v>2.0</v>
      </c>
      <c r="D6" s="178">
        <v>3.0</v>
      </c>
      <c r="E6" s="178">
        <v>4.0</v>
      </c>
      <c r="F6" s="178">
        <v>5.0</v>
      </c>
      <c r="G6" s="178">
        <v>6.0</v>
      </c>
      <c r="H6" s="178">
        <v>7.0</v>
      </c>
      <c r="I6" s="178">
        <v>8.0</v>
      </c>
      <c r="J6" s="178">
        <v>9.0</v>
      </c>
      <c r="K6" s="178">
        <v>10.0</v>
      </c>
      <c r="L6" s="178">
        <v>11.0</v>
      </c>
      <c r="M6" s="178">
        <v>12.0</v>
      </c>
      <c r="N6" s="62"/>
    </row>
    <row r="7">
      <c r="A7" s="178" t="s">
        <v>73</v>
      </c>
      <c r="B7" s="130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  <c r="N7" s="178" t="s">
        <v>73</v>
      </c>
    </row>
    <row r="8">
      <c r="A8" s="178" t="s">
        <v>76</v>
      </c>
      <c r="B8" s="117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  <c r="N8" s="178" t="s">
        <v>76</v>
      </c>
    </row>
    <row r="9">
      <c r="A9" s="178" t="s">
        <v>77</v>
      </c>
      <c r="B9" s="117"/>
      <c r="C9" s="231"/>
      <c r="D9" s="231"/>
      <c r="E9" s="233"/>
      <c r="F9" s="231"/>
      <c r="G9" s="231"/>
      <c r="H9" s="231"/>
      <c r="I9" s="231"/>
      <c r="J9" s="231"/>
      <c r="K9" s="231"/>
      <c r="L9" s="233"/>
      <c r="M9" s="232"/>
      <c r="N9" s="178" t="s">
        <v>77</v>
      </c>
    </row>
    <row r="10">
      <c r="A10" s="178" t="s">
        <v>78</v>
      </c>
      <c r="B10" s="117"/>
      <c r="C10" s="231"/>
      <c r="D10" s="231"/>
      <c r="E10" s="231"/>
      <c r="F10" s="231"/>
      <c r="G10" s="231"/>
      <c r="H10" s="231"/>
      <c r="I10" s="231"/>
      <c r="J10" s="231"/>
      <c r="K10" s="231"/>
      <c r="L10" s="233"/>
      <c r="M10" s="232"/>
      <c r="N10" s="178" t="s">
        <v>78</v>
      </c>
    </row>
    <row r="11">
      <c r="A11" s="178" t="s">
        <v>79</v>
      </c>
      <c r="B11" s="117"/>
      <c r="C11" s="231"/>
      <c r="D11" s="231"/>
      <c r="E11" s="231"/>
      <c r="F11" s="231"/>
      <c r="G11" s="231"/>
      <c r="H11" s="231"/>
      <c r="I11" s="231"/>
      <c r="J11" s="231"/>
      <c r="K11" s="231"/>
      <c r="L11" s="233"/>
      <c r="M11" s="232"/>
      <c r="N11" s="178" t="s">
        <v>79</v>
      </c>
    </row>
    <row r="12">
      <c r="A12" s="178" t="s">
        <v>80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232"/>
      <c r="M12" s="232"/>
      <c r="N12" s="178" t="s">
        <v>80</v>
      </c>
    </row>
    <row r="13">
      <c r="A13" s="178" t="s">
        <v>81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232"/>
      <c r="M13" s="232"/>
      <c r="N13" s="178" t="s">
        <v>81</v>
      </c>
    </row>
    <row r="14">
      <c r="A14" s="178" t="s">
        <v>82</v>
      </c>
      <c r="B14" s="117"/>
      <c r="C14" s="232"/>
      <c r="D14" s="117"/>
      <c r="E14" s="117"/>
      <c r="F14" s="117"/>
      <c r="G14" s="117"/>
      <c r="H14" s="117"/>
      <c r="I14" s="117"/>
      <c r="J14" s="117"/>
      <c r="K14" s="117"/>
      <c r="L14" s="232"/>
      <c r="M14" s="232"/>
      <c r="N14" s="178" t="s">
        <v>82</v>
      </c>
    </row>
    <row r="15">
      <c r="A15" s="62"/>
      <c r="B15" s="178">
        <v>1.0</v>
      </c>
      <c r="C15" s="178">
        <v>2.0</v>
      </c>
      <c r="D15" s="178">
        <v>3.0</v>
      </c>
      <c r="E15" s="178">
        <v>4.0</v>
      </c>
      <c r="F15" s="178">
        <v>5.0</v>
      </c>
      <c r="G15" s="178">
        <v>6.0</v>
      </c>
      <c r="H15" s="178">
        <v>7.0</v>
      </c>
      <c r="I15" s="178">
        <v>8.0</v>
      </c>
      <c r="J15" s="178">
        <v>9.0</v>
      </c>
      <c r="K15" s="178">
        <v>10.0</v>
      </c>
      <c r="L15" s="178">
        <v>11.0</v>
      </c>
      <c r="M15" s="178">
        <v>12.0</v>
      </c>
      <c r="N15" s="3"/>
    </row>
    <row r="17">
      <c r="A17" s="177" t="str">
        <f>E2</f>
        <v>1804</v>
      </c>
      <c r="B17" s="178">
        <v>1.0</v>
      </c>
      <c r="C17" s="178">
        <v>2.0</v>
      </c>
      <c r="D17" s="178">
        <v>3.0</v>
      </c>
      <c r="E17" s="178">
        <v>4.0</v>
      </c>
      <c r="F17" s="178">
        <v>5.0</v>
      </c>
      <c r="G17" s="178">
        <v>6.0</v>
      </c>
      <c r="H17" s="178">
        <v>7.0</v>
      </c>
      <c r="I17" s="178">
        <v>8.0</v>
      </c>
      <c r="J17" s="178">
        <v>9.0</v>
      </c>
      <c r="K17" s="178">
        <v>10.0</v>
      </c>
      <c r="L17" s="178">
        <v>11.0</v>
      </c>
      <c r="M17" s="178">
        <v>12.0</v>
      </c>
      <c r="N17" s="62"/>
    </row>
    <row r="18">
      <c r="A18" s="178" t="s">
        <v>73</v>
      </c>
      <c r="B18" s="234" t="s">
        <v>185</v>
      </c>
      <c r="C18" s="194" t="s">
        <v>186</v>
      </c>
      <c r="D18" s="194" t="s">
        <v>187</v>
      </c>
      <c r="E18" s="194" t="s">
        <v>188</v>
      </c>
      <c r="F18" s="194" t="s">
        <v>189</v>
      </c>
      <c r="G18" s="194" t="s">
        <v>190</v>
      </c>
      <c r="H18" s="194" t="s">
        <v>191</v>
      </c>
      <c r="I18" s="194" t="s">
        <v>192</v>
      </c>
      <c r="J18" s="194" t="s">
        <v>193</v>
      </c>
      <c r="K18" s="194" t="s">
        <v>194</v>
      </c>
      <c r="L18" s="194" t="s">
        <v>195</v>
      </c>
      <c r="M18" s="194" t="s">
        <v>196</v>
      </c>
      <c r="N18" s="178" t="s">
        <v>73</v>
      </c>
    </row>
    <row r="19">
      <c r="A19" s="178" t="s">
        <v>76</v>
      </c>
      <c r="B19" s="235" t="s">
        <v>146</v>
      </c>
      <c r="C19" s="235" t="s">
        <v>147</v>
      </c>
      <c r="D19" s="235" t="s">
        <v>148</v>
      </c>
      <c r="E19" s="235" t="s">
        <v>149</v>
      </c>
      <c r="F19" s="235" t="s">
        <v>150</v>
      </c>
      <c r="G19" s="235" t="s">
        <v>151</v>
      </c>
      <c r="H19" s="235" t="s">
        <v>152</v>
      </c>
      <c r="I19" s="235" t="s">
        <v>153</v>
      </c>
      <c r="J19" s="235" t="s">
        <v>154</v>
      </c>
      <c r="K19" s="235" t="s">
        <v>155</v>
      </c>
      <c r="L19" s="235" t="s">
        <v>156</v>
      </c>
      <c r="M19" s="235" t="s">
        <v>157</v>
      </c>
      <c r="N19" s="178" t="s">
        <v>76</v>
      </c>
    </row>
    <row r="20">
      <c r="A20" s="178" t="s">
        <v>77</v>
      </c>
      <c r="B20" s="235" t="s">
        <v>158</v>
      </c>
      <c r="C20" s="235" t="s">
        <v>159</v>
      </c>
      <c r="D20" s="235" t="s">
        <v>160</v>
      </c>
      <c r="E20" s="235" t="s">
        <v>161</v>
      </c>
      <c r="F20" s="235" t="s">
        <v>162</v>
      </c>
      <c r="G20" s="235" t="s">
        <v>163</v>
      </c>
      <c r="H20" s="235" t="s">
        <v>164</v>
      </c>
      <c r="I20" s="235" t="s">
        <v>165</v>
      </c>
      <c r="J20" s="235" t="s">
        <v>166</v>
      </c>
      <c r="K20" s="235" t="s">
        <v>167</v>
      </c>
      <c r="L20" s="235" t="s">
        <v>168</v>
      </c>
      <c r="M20" s="235" t="s">
        <v>169</v>
      </c>
      <c r="N20" s="178" t="s">
        <v>77</v>
      </c>
    </row>
    <row r="21">
      <c r="A21" s="178" t="s">
        <v>78</v>
      </c>
      <c r="B21" s="235" t="s">
        <v>170</v>
      </c>
      <c r="C21" s="235" t="s">
        <v>171</v>
      </c>
      <c r="D21" s="235" t="s">
        <v>172</v>
      </c>
      <c r="E21" s="235" t="s">
        <v>173</v>
      </c>
      <c r="F21" s="235" t="s">
        <v>174</v>
      </c>
      <c r="G21" s="235" t="s">
        <v>175</v>
      </c>
      <c r="H21" s="235" t="s">
        <v>176</v>
      </c>
      <c r="I21" s="235" t="s">
        <v>177</v>
      </c>
      <c r="J21" s="235" t="s">
        <v>178</v>
      </c>
      <c r="K21" s="235" t="s">
        <v>179</v>
      </c>
      <c r="L21" s="235" t="s">
        <v>180</v>
      </c>
      <c r="M21" s="235" t="s">
        <v>181</v>
      </c>
      <c r="N21" s="178" t="s">
        <v>78</v>
      </c>
    </row>
    <row r="22">
      <c r="A22" s="178" t="s">
        <v>79</v>
      </c>
      <c r="B22" s="194" t="s">
        <v>197</v>
      </c>
      <c r="C22" s="194" t="s">
        <v>198</v>
      </c>
      <c r="D22" s="194" t="s">
        <v>199</v>
      </c>
      <c r="E22" s="194" t="s">
        <v>200</v>
      </c>
      <c r="F22" s="194" t="s">
        <v>201</v>
      </c>
      <c r="G22" s="194" t="s">
        <v>202</v>
      </c>
      <c r="H22" s="194" t="s">
        <v>203</v>
      </c>
      <c r="I22" s="194" t="s">
        <v>204</v>
      </c>
      <c r="J22" s="194" t="s">
        <v>205</v>
      </c>
      <c r="K22" s="194" t="s">
        <v>206</v>
      </c>
      <c r="L22" s="194" t="s">
        <v>207</v>
      </c>
      <c r="M22" s="194" t="s">
        <v>208</v>
      </c>
      <c r="N22" s="178" t="s">
        <v>79</v>
      </c>
    </row>
    <row r="23">
      <c r="A23" s="178" t="s">
        <v>80</v>
      </c>
      <c r="B23" s="194" t="s">
        <v>209</v>
      </c>
      <c r="C23" s="194" t="s">
        <v>210</v>
      </c>
      <c r="D23" s="194" t="s">
        <v>211</v>
      </c>
      <c r="E23" s="194" t="s">
        <v>212</v>
      </c>
      <c r="F23" s="194" t="s">
        <v>213</v>
      </c>
      <c r="G23" s="194" t="s">
        <v>214</v>
      </c>
      <c r="H23" s="194" t="s">
        <v>215</v>
      </c>
      <c r="I23" s="194" t="s">
        <v>216</v>
      </c>
      <c r="J23" s="194" t="s">
        <v>217</v>
      </c>
      <c r="K23" s="194" t="s">
        <v>218</v>
      </c>
      <c r="L23" s="194" t="s">
        <v>219</v>
      </c>
      <c r="M23" s="194" t="s">
        <v>220</v>
      </c>
      <c r="N23" s="178" t="s">
        <v>80</v>
      </c>
    </row>
    <row r="24">
      <c r="A24" s="178" t="s">
        <v>81</v>
      </c>
      <c r="B24" s="194" t="s">
        <v>221</v>
      </c>
      <c r="C24" s="194" t="s">
        <v>222</v>
      </c>
      <c r="D24" s="194" t="s">
        <v>223</v>
      </c>
      <c r="E24" s="194" t="s">
        <v>224</v>
      </c>
      <c r="F24" s="194" t="s">
        <v>225</v>
      </c>
      <c r="G24" s="194" t="s">
        <v>226</v>
      </c>
      <c r="H24" s="194" t="s">
        <v>227</v>
      </c>
      <c r="I24" s="194" t="s">
        <v>228</v>
      </c>
      <c r="J24" s="194" t="s">
        <v>229</v>
      </c>
      <c r="K24" s="194" t="s">
        <v>230</v>
      </c>
      <c r="L24" s="194" t="s">
        <v>231</v>
      </c>
      <c r="M24" s="194" t="s">
        <v>232</v>
      </c>
      <c r="N24" s="178" t="s">
        <v>81</v>
      </c>
    </row>
    <row r="25">
      <c r="A25" s="178" t="s">
        <v>82</v>
      </c>
      <c r="B25" s="194" t="s">
        <v>233</v>
      </c>
      <c r="C25" s="194" t="s">
        <v>234</v>
      </c>
      <c r="D25" s="194" t="s">
        <v>235</v>
      </c>
      <c r="E25" s="194" t="s">
        <v>236</v>
      </c>
      <c r="F25" s="194" t="s">
        <v>237</v>
      </c>
      <c r="G25" s="194" t="s">
        <v>238</v>
      </c>
      <c r="H25" s="194" t="s">
        <v>239</v>
      </c>
      <c r="I25" s="194" t="s">
        <v>240</v>
      </c>
      <c r="J25" s="194" t="s">
        <v>241</v>
      </c>
      <c r="K25" s="194" t="s">
        <v>242</v>
      </c>
      <c r="L25" s="194" t="s">
        <v>243</v>
      </c>
      <c r="M25" s="194" t="s">
        <v>244</v>
      </c>
      <c r="N25" s="178" t="s">
        <v>82</v>
      </c>
    </row>
    <row r="26">
      <c r="A26" s="62"/>
      <c r="B26" s="178">
        <v>1.0</v>
      </c>
      <c r="C26" s="178">
        <v>2.0</v>
      </c>
      <c r="D26" s="178">
        <v>3.0</v>
      </c>
      <c r="E26" s="178">
        <v>4.0</v>
      </c>
      <c r="F26" s="178">
        <v>5.0</v>
      </c>
      <c r="G26" s="178">
        <v>6.0</v>
      </c>
      <c r="H26" s="178">
        <v>7.0</v>
      </c>
      <c r="I26" s="178">
        <v>8.0</v>
      </c>
      <c r="J26" s="178">
        <v>9.0</v>
      </c>
      <c r="K26" s="178">
        <v>10.0</v>
      </c>
      <c r="L26" s="178">
        <v>11.0</v>
      </c>
      <c r="M26" s="178">
        <v>12.0</v>
      </c>
      <c r="N26" s="3"/>
    </row>
    <row r="28">
      <c r="A28" s="227" t="s">
        <v>245</v>
      </c>
    </row>
    <row r="29">
      <c r="A29" s="236" t="str">
        <f>D3</f>
        <v>1:50 Contrived EUAv1</v>
      </c>
      <c r="B29" s="178">
        <v>1.0</v>
      </c>
      <c r="C29" s="178">
        <v>2.0</v>
      </c>
      <c r="D29" s="178">
        <v>3.0</v>
      </c>
      <c r="E29" s="178">
        <v>4.0</v>
      </c>
      <c r="F29" s="178">
        <v>5.0</v>
      </c>
      <c r="G29" s="178">
        <v>6.0</v>
      </c>
      <c r="H29" s="178">
        <v>7.0</v>
      </c>
      <c r="I29" s="178">
        <v>8.0</v>
      </c>
      <c r="J29" s="178">
        <v>9.0</v>
      </c>
      <c r="K29" s="178">
        <v>10.0</v>
      </c>
      <c r="L29" s="178">
        <v>11.0</v>
      </c>
      <c r="M29" s="178">
        <v>12.0</v>
      </c>
      <c r="N29" s="62"/>
    </row>
    <row r="30">
      <c r="A30" s="178" t="s">
        <v>73</v>
      </c>
      <c r="B30" s="117">
        <f>'Plate 3'!B30/50</f>
        <v>0</v>
      </c>
      <c r="C30" s="117">
        <f>'Plate 3'!C30/50</f>
        <v>0</v>
      </c>
      <c r="D30" s="117">
        <f>'Plate 3'!D30/50</f>
        <v>0</v>
      </c>
      <c r="E30" s="117">
        <f>'Plate 3'!E30/50</f>
        <v>0</v>
      </c>
      <c r="F30" s="117">
        <f>'Plate 3'!F30/50</f>
        <v>0</v>
      </c>
      <c r="G30" s="117">
        <f>'Plate 3'!G30/50</f>
        <v>0</v>
      </c>
      <c r="H30" s="117">
        <f>'Plate 3'!H30/50</f>
        <v>0</v>
      </c>
      <c r="I30" s="117">
        <f>'Plate 3'!I30/50</f>
        <v>0</v>
      </c>
      <c r="J30" s="117">
        <f>'Plate 3'!J30/50</f>
        <v>0</v>
      </c>
      <c r="K30" s="117">
        <f>'Plate 3'!K30/50</f>
        <v>0</v>
      </c>
      <c r="L30" s="117">
        <f>'Plate 3'!L30/50</f>
        <v>0</v>
      </c>
      <c r="M30" s="117">
        <f>'Plate 3'!M30/50</f>
        <v>0</v>
      </c>
      <c r="N30" s="178" t="s">
        <v>73</v>
      </c>
    </row>
    <row r="31">
      <c r="A31" s="178" t="s">
        <v>76</v>
      </c>
      <c r="B31" s="117">
        <f>'Plate 3'!B31/50</f>
        <v>0</v>
      </c>
      <c r="C31" s="117">
        <f>'Plate 3'!C31/50</f>
        <v>0</v>
      </c>
      <c r="D31" s="117">
        <f>'Plate 3'!D31/50</f>
        <v>0</v>
      </c>
      <c r="E31" s="117">
        <f>'Plate 3'!E31/50</f>
        <v>0</v>
      </c>
      <c r="F31" s="117">
        <f>'Plate 3'!F31/50</f>
        <v>0</v>
      </c>
      <c r="G31" s="117">
        <f>'Plate 3'!G31/50</f>
        <v>0</v>
      </c>
      <c r="H31" s="117">
        <f>'Plate 3'!H31/50</f>
        <v>0</v>
      </c>
      <c r="I31" s="117">
        <f>'Plate 3'!I31/50</f>
        <v>0</v>
      </c>
      <c r="J31" s="117">
        <f>'Plate 3'!J31/50</f>
        <v>0</v>
      </c>
      <c r="K31" s="117">
        <f>'Plate 3'!K31/50</f>
        <v>0</v>
      </c>
      <c r="L31" s="117">
        <f>'Plate 3'!L31/50</f>
        <v>0</v>
      </c>
      <c r="M31" s="117">
        <f>'Plate 3'!M31/50</f>
        <v>0</v>
      </c>
      <c r="N31" s="178" t="s">
        <v>76</v>
      </c>
    </row>
    <row r="32">
      <c r="A32" s="178" t="s">
        <v>77</v>
      </c>
      <c r="B32" s="117">
        <f>'Plate 3'!B32/50</f>
        <v>0</v>
      </c>
      <c r="C32" s="117">
        <f>'Plate 3'!C32/50</f>
        <v>0</v>
      </c>
      <c r="D32" s="117">
        <f>'Plate 3'!D32/50</f>
        <v>0</v>
      </c>
      <c r="E32" s="117">
        <f>'Plate 3'!E32/50</f>
        <v>0</v>
      </c>
      <c r="F32" s="117">
        <f>'Plate 3'!F32/50</f>
        <v>0</v>
      </c>
      <c r="G32" s="117">
        <f>'Plate 3'!G32/50</f>
        <v>0</v>
      </c>
      <c r="H32" s="117">
        <f>'Plate 3'!H32/50</f>
        <v>0</v>
      </c>
      <c r="I32" s="117">
        <f>'Plate 3'!I32/50</f>
        <v>0</v>
      </c>
      <c r="J32" s="117">
        <f>'Plate 3'!J32/50</f>
        <v>0</v>
      </c>
      <c r="K32" s="117">
        <f>'Plate 3'!K32/50</f>
        <v>0</v>
      </c>
      <c r="L32" s="117">
        <f>'Plate 3'!L32/50</f>
        <v>0</v>
      </c>
      <c r="M32" s="117">
        <f>'Plate 3'!M32/50</f>
        <v>0</v>
      </c>
      <c r="N32" s="178" t="s">
        <v>77</v>
      </c>
    </row>
    <row r="33">
      <c r="A33" s="178" t="s">
        <v>78</v>
      </c>
      <c r="B33" s="117">
        <f>'Plate 3'!B33/50</f>
        <v>0</v>
      </c>
      <c r="C33" s="117">
        <f>'Plate 3'!C33/50</f>
        <v>0</v>
      </c>
      <c r="D33" s="117">
        <f>'Plate 3'!D33/50</f>
        <v>0</v>
      </c>
      <c r="E33" s="117">
        <f>'Plate 3'!E33/50</f>
        <v>0</v>
      </c>
      <c r="F33" s="117">
        <f>'Plate 3'!F33/50</f>
        <v>0</v>
      </c>
      <c r="G33" s="117">
        <f>'Plate 3'!G33/50</f>
        <v>0</v>
      </c>
      <c r="H33" s="117">
        <f>'Plate 3'!H33/50</f>
        <v>0</v>
      </c>
      <c r="I33" s="117">
        <f>'Plate 3'!I33/50</f>
        <v>0</v>
      </c>
      <c r="J33" s="117">
        <f>'Plate 3'!J33/50</f>
        <v>0</v>
      </c>
      <c r="K33" s="117">
        <f>'Plate 3'!K33/50</f>
        <v>0</v>
      </c>
      <c r="L33" s="117">
        <f>'Plate 3'!L33/50</f>
        <v>0</v>
      </c>
      <c r="M33" s="117">
        <f>'Plate 3'!M33/50</f>
        <v>0</v>
      </c>
      <c r="N33" s="178" t="s">
        <v>78</v>
      </c>
    </row>
    <row r="34">
      <c r="A34" s="178" t="s">
        <v>79</v>
      </c>
      <c r="B34" s="117">
        <f>'Plate 3'!B34/50</f>
        <v>0</v>
      </c>
      <c r="C34" s="117">
        <f>'Plate 3'!C34/50</f>
        <v>0</v>
      </c>
      <c r="D34" s="117">
        <f>'Plate 3'!D34/50</f>
        <v>0</v>
      </c>
      <c r="E34" s="117">
        <f>'Plate 3'!E34/50</f>
        <v>0</v>
      </c>
      <c r="F34" s="117">
        <f>'Plate 3'!F34/50</f>
        <v>0</v>
      </c>
      <c r="G34" s="117">
        <f>'Plate 3'!G34/50</f>
        <v>0</v>
      </c>
      <c r="H34" s="117">
        <f>'Plate 3'!H34/50</f>
        <v>0</v>
      </c>
      <c r="I34" s="117">
        <f>'Plate 3'!I34/50</f>
        <v>0</v>
      </c>
      <c r="J34" s="117">
        <f>'Plate 3'!J34/50</f>
        <v>0</v>
      </c>
      <c r="K34" s="117">
        <f>'Plate 3'!K34/50</f>
        <v>0</v>
      </c>
      <c r="L34" s="117">
        <f>'Plate 3'!L34/50</f>
        <v>0</v>
      </c>
      <c r="M34" s="117">
        <f>'Plate 3'!M34/50</f>
        <v>0</v>
      </c>
      <c r="N34" s="178" t="s">
        <v>79</v>
      </c>
    </row>
    <row r="35">
      <c r="A35" s="178" t="s">
        <v>80</v>
      </c>
      <c r="B35" s="117">
        <f>'Plate 3'!B35/50</f>
        <v>0</v>
      </c>
      <c r="C35" s="117">
        <f>'Plate 3'!C35/50</f>
        <v>0</v>
      </c>
      <c r="D35" s="117">
        <f>'Plate 3'!D35/50</f>
        <v>0</v>
      </c>
      <c r="E35" s="117">
        <f>'Plate 3'!E35/50</f>
        <v>0</v>
      </c>
      <c r="F35" s="117">
        <f>'Plate 3'!F35/50</f>
        <v>0</v>
      </c>
      <c r="G35" s="117">
        <f>'Plate 3'!G35/50</f>
        <v>0</v>
      </c>
      <c r="H35" s="117">
        <f>'Plate 3'!H35/50</f>
        <v>0</v>
      </c>
      <c r="I35" s="117">
        <f>'Plate 3'!I35/50</f>
        <v>0</v>
      </c>
      <c r="J35" s="117">
        <f>'Plate 3'!J35/50</f>
        <v>0</v>
      </c>
      <c r="K35" s="117">
        <f>'Plate 3'!K35/50</f>
        <v>0</v>
      </c>
      <c r="L35" s="117">
        <f>'Plate 3'!L35/50</f>
        <v>0</v>
      </c>
      <c r="M35" s="117">
        <f>'Plate 3'!M35/50</f>
        <v>0</v>
      </c>
      <c r="N35" s="178" t="s">
        <v>80</v>
      </c>
    </row>
    <row r="36">
      <c r="A36" s="178" t="s">
        <v>81</v>
      </c>
      <c r="B36" s="117" t="s">
        <v>85</v>
      </c>
      <c r="C36" s="117">
        <f>'Plate 3'!C36/50</f>
        <v>0</v>
      </c>
      <c r="D36" s="117">
        <f>'Plate 3'!D36/50</f>
        <v>0</v>
      </c>
      <c r="E36" s="117">
        <f>'Plate 3'!E36/50</f>
        <v>0</v>
      </c>
      <c r="F36" s="117">
        <f>'Plate 3'!F36/50</f>
        <v>0</v>
      </c>
      <c r="G36" s="117">
        <f>'Plate 3'!G36/50</f>
        <v>0</v>
      </c>
      <c r="H36" s="117" t="s">
        <v>85</v>
      </c>
      <c r="I36" s="117">
        <f>'Plate 3'!I36/50</f>
        <v>0</v>
      </c>
      <c r="J36" s="117">
        <f>'Plate 3'!J36/50</f>
        <v>0</v>
      </c>
      <c r="K36" s="117">
        <f>'Plate 3'!K36/50</f>
        <v>0</v>
      </c>
      <c r="L36" s="117">
        <f>'Plate 3'!L36/50</f>
        <v>0</v>
      </c>
      <c r="M36" s="117">
        <f>'Plate 3'!M36/50</f>
        <v>0</v>
      </c>
      <c r="N36" s="178" t="s">
        <v>81</v>
      </c>
    </row>
    <row r="37">
      <c r="A37" s="178" t="s">
        <v>82</v>
      </c>
      <c r="B37" s="117" t="s">
        <v>85</v>
      </c>
      <c r="C37" s="117" t="s">
        <v>85</v>
      </c>
      <c r="D37" s="117" t="s">
        <v>85</v>
      </c>
      <c r="E37" s="117" t="s">
        <v>85</v>
      </c>
      <c r="F37" s="117" t="s">
        <v>85</v>
      </c>
      <c r="G37" s="117" t="s">
        <v>85</v>
      </c>
      <c r="H37" s="117" t="s">
        <v>85</v>
      </c>
      <c r="I37" s="117" t="s">
        <v>85</v>
      </c>
      <c r="J37" s="117" t="s">
        <v>85</v>
      </c>
      <c r="K37" s="117" t="s">
        <v>85</v>
      </c>
      <c r="L37" s="117" t="s">
        <v>85</v>
      </c>
      <c r="M37" s="117" t="s">
        <v>85</v>
      </c>
      <c r="N37" s="178" t="s">
        <v>82</v>
      </c>
    </row>
    <row r="38">
      <c r="A38" s="62"/>
      <c r="B38" s="178">
        <v>1.0</v>
      </c>
      <c r="C38" s="178">
        <v>2.0</v>
      </c>
      <c r="D38" s="178">
        <v>3.0</v>
      </c>
      <c r="E38" s="178">
        <v>4.0</v>
      </c>
      <c r="F38" s="178">
        <v>5.0</v>
      </c>
      <c r="G38" s="178">
        <v>6.0</v>
      </c>
      <c r="H38" s="178">
        <v>7.0</v>
      </c>
      <c r="I38" s="178">
        <v>8.0</v>
      </c>
      <c r="J38" s="178">
        <v>9.0</v>
      </c>
      <c r="K38" s="178">
        <v>10.0</v>
      </c>
      <c r="L38" s="178">
        <v>11.0</v>
      </c>
      <c r="M38" s="178">
        <v>12.0</v>
      </c>
      <c r="N38" s="3"/>
    </row>
    <row r="39">
      <c r="A39" s="3"/>
      <c r="B39" s="62"/>
      <c r="C39" s="62"/>
      <c r="D39" s="62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227" t="s">
        <v>245</v>
      </c>
    </row>
    <row r="41">
      <c r="A41" s="230" t="str">
        <f>E3</f>
        <v>1:500 Contrived EUAv1</v>
      </c>
      <c r="B41" s="188">
        <v>1.0</v>
      </c>
      <c r="C41" s="188">
        <v>2.0</v>
      </c>
      <c r="D41" s="188">
        <v>3.0</v>
      </c>
      <c r="E41" s="188">
        <v>4.0</v>
      </c>
      <c r="F41" s="188">
        <v>5.0</v>
      </c>
      <c r="G41" s="188">
        <v>6.0</v>
      </c>
      <c r="H41" s="188">
        <v>7.0</v>
      </c>
      <c r="I41" s="188">
        <v>8.0</v>
      </c>
      <c r="J41" s="188">
        <v>9.0</v>
      </c>
      <c r="K41" s="188">
        <v>10.0</v>
      </c>
      <c r="L41" s="188">
        <v>11.0</v>
      </c>
      <c r="M41" s="188">
        <v>12.0</v>
      </c>
      <c r="N41" s="62"/>
    </row>
    <row r="42">
      <c r="A42" s="188" t="s">
        <v>73</v>
      </c>
      <c r="B42" s="237">
        <f t="shared" ref="B42:M42" si="1">B30/10</f>
        <v>0</v>
      </c>
      <c r="C42" s="237">
        <f t="shared" si="1"/>
        <v>0</v>
      </c>
      <c r="D42" s="237">
        <f t="shared" si="1"/>
        <v>0</v>
      </c>
      <c r="E42" s="237">
        <f t="shared" si="1"/>
        <v>0</v>
      </c>
      <c r="F42" s="237">
        <f t="shared" si="1"/>
        <v>0</v>
      </c>
      <c r="G42" s="237">
        <f t="shared" si="1"/>
        <v>0</v>
      </c>
      <c r="H42" s="237">
        <f t="shared" si="1"/>
        <v>0</v>
      </c>
      <c r="I42" s="237">
        <f t="shared" si="1"/>
        <v>0</v>
      </c>
      <c r="J42" s="237">
        <f t="shared" si="1"/>
        <v>0</v>
      </c>
      <c r="K42" s="237">
        <f t="shared" si="1"/>
        <v>0</v>
      </c>
      <c r="L42" s="237">
        <f t="shared" si="1"/>
        <v>0</v>
      </c>
      <c r="M42" s="237">
        <f t="shared" si="1"/>
        <v>0</v>
      </c>
      <c r="N42" s="188" t="s">
        <v>73</v>
      </c>
    </row>
    <row r="43">
      <c r="A43" s="188" t="s">
        <v>76</v>
      </c>
      <c r="B43" s="237">
        <f t="shared" ref="B43:M43" si="2">B31/10</f>
        <v>0</v>
      </c>
      <c r="C43" s="237">
        <f t="shared" si="2"/>
        <v>0</v>
      </c>
      <c r="D43" s="237">
        <f t="shared" si="2"/>
        <v>0</v>
      </c>
      <c r="E43" s="237">
        <f t="shared" si="2"/>
        <v>0</v>
      </c>
      <c r="F43" s="237">
        <f t="shared" si="2"/>
        <v>0</v>
      </c>
      <c r="G43" s="237">
        <f t="shared" si="2"/>
        <v>0</v>
      </c>
      <c r="H43" s="237">
        <f t="shared" si="2"/>
        <v>0</v>
      </c>
      <c r="I43" s="237">
        <f t="shared" si="2"/>
        <v>0</v>
      </c>
      <c r="J43" s="237">
        <f t="shared" si="2"/>
        <v>0</v>
      </c>
      <c r="K43" s="237">
        <f t="shared" si="2"/>
        <v>0</v>
      </c>
      <c r="L43" s="237">
        <f t="shared" si="2"/>
        <v>0</v>
      </c>
      <c r="M43" s="237">
        <f t="shared" si="2"/>
        <v>0</v>
      </c>
      <c r="N43" s="188" t="s">
        <v>76</v>
      </c>
    </row>
    <row r="44">
      <c r="A44" s="188" t="s">
        <v>77</v>
      </c>
      <c r="B44" s="237">
        <f t="shared" ref="B44:M44" si="3">B32/10</f>
        <v>0</v>
      </c>
      <c r="C44" s="237">
        <f t="shared" si="3"/>
        <v>0</v>
      </c>
      <c r="D44" s="237">
        <f t="shared" si="3"/>
        <v>0</v>
      </c>
      <c r="E44" s="237">
        <f t="shared" si="3"/>
        <v>0</v>
      </c>
      <c r="F44" s="237">
        <f t="shared" si="3"/>
        <v>0</v>
      </c>
      <c r="G44" s="237">
        <f t="shared" si="3"/>
        <v>0</v>
      </c>
      <c r="H44" s="237">
        <f t="shared" si="3"/>
        <v>0</v>
      </c>
      <c r="I44" s="237">
        <f t="shared" si="3"/>
        <v>0</v>
      </c>
      <c r="J44" s="237">
        <f t="shared" si="3"/>
        <v>0</v>
      </c>
      <c r="K44" s="237">
        <f t="shared" si="3"/>
        <v>0</v>
      </c>
      <c r="L44" s="237">
        <f t="shared" si="3"/>
        <v>0</v>
      </c>
      <c r="M44" s="237">
        <f t="shared" si="3"/>
        <v>0</v>
      </c>
      <c r="N44" s="188" t="s">
        <v>77</v>
      </c>
    </row>
    <row r="45">
      <c r="A45" s="188" t="s">
        <v>78</v>
      </c>
      <c r="B45" s="237">
        <f t="shared" ref="B45:M45" si="4">B33/10</f>
        <v>0</v>
      </c>
      <c r="C45" s="237">
        <f t="shared" si="4"/>
        <v>0</v>
      </c>
      <c r="D45" s="237">
        <f t="shared" si="4"/>
        <v>0</v>
      </c>
      <c r="E45" s="237">
        <f t="shared" si="4"/>
        <v>0</v>
      </c>
      <c r="F45" s="237">
        <f t="shared" si="4"/>
        <v>0</v>
      </c>
      <c r="G45" s="237">
        <f t="shared" si="4"/>
        <v>0</v>
      </c>
      <c r="H45" s="237">
        <f t="shared" si="4"/>
        <v>0</v>
      </c>
      <c r="I45" s="237">
        <f t="shared" si="4"/>
        <v>0</v>
      </c>
      <c r="J45" s="237">
        <f t="shared" si="4"/>
        <v>0</v>
      </c>
      <c r="K45" s="237">
        <f t="shared" si="4"/>
        <v>0</v>
      </c>
      <c r="L45" s="237">
        <f t="shared" si="4"/>
        <v>0</v>
      </c>
      <c r="M45" s="237">
        <f t="shared" si="4"/>
        <v>0</v>
      </c>
      <c r="N45" s="188" t="s">
        <v>78</v>
      </c>
    </row>
    <row r="46">
      <c r="A46" s="188" t="s">
        <v>79</v>
      </c>
      <c r="B46" s="237">
        <f t="shared" ref="B46:M46" si="5">B34/10</f>
        <v>0</v>
      </c>
      <c r="C46" s="237">
        <f t="shared" si="5"/>
        <v>0</v>
      </c>
      <c r="D46" s="237">
        <f t="shared" si="5"/>
        <v>0</v>
      </c>
      <c r="E46" s="237">
        <f t="shared" si="5"/>
        <v>0</v>
      </c>
      <c r="F46" s="237">
        <f t="shared" si="5"/>
        <v>0</v>
      </c>
      <c r="G46" s="237">
        <f t="shared" si="5"/>
        <v>0</v>
      </c>
      <c r="H46" s="237">
        <f t="shared" si="5"/>
        <v>0</v>
      </c>
      <c r="I46" s="237">
        <f t="shared" si="5"/>
        <v>0</v>
      </c>
      <c r="J46" s="237">
        <f t="shared" si="5"/>
        <v>0</v>
      </c>
      <c r="K46" s="237">
        <f t="shared" si="5"/>
        <v>0</v>
      </c>
      <c r="L46" s="237">
        <f t="shared" si="5"/>
        <v>0</v>
      </c>
      <c r="M46" s="237">
        <f t="shared" si="5"/>
        <v>0</v>
      </c>
      <c r="N46" s="188" t="s">
        <v>79</v>
      </c>
    </row>
    <row r="47">
      <c r="A47" s="188" t="s">
        <v>80</v>
      </c>
      <c r="B47" s="237">
        <f t="shared" ref="B47:M47" si="6">B35/10</f>
        <v>0</v>
      </c>
      <c r="C47" s="237">
        <f t="shared" si="6"/>
        <v>0</v>
      </c>
      <c r="D47" s="237">
        <f t="shared" si="6"/>
        <v>0</v>
      </c>
      <c r="E47" s="237">
        <f t="shared" si="6"/>
        <v>0</v>
      </c>
      <c r="F47" s="237">
        <f t="shared" si="6"/>
        <v>0</v>
      </c>
      <c r="G47" s="237">
        <f t="shared" si="6"/>
        <v>0</v>
      </c>
      <c r="H47" s="237">
        <f t="shared" si="6"/>
        <v>0</v>
      </c>
      <c r="I47" s="237">
        <f t="shared" si="6"/>
        <v>0</v>
      </c>
      <c r="J47" s="237">
        <f t="shared" si="6"/>
        <v>0</v>
      </c>
      <c r="K47" s="237">
        <f t="shared" si="6"/>
        <v>0</v>
      </c>
      <c r="L47" s="237">
        <f t="shared" si="6"/>
        <v>0</v>
      </c>
      <c r="M47" s="237">
        <f t="shared" si="6"/>
        <v>0</v>
      </c>
      <c r="N47" s="188" t="s">
        <v>80</v>
      </c>
    </row>
    <row r="48">
      <c r="A48" s="188" t="s">
        <v>81</v>
      </c>
      <c r="B48" s="117" t="s">
        <v>85</v>
      </c>
      <c r="C48" s="237">
        <f t="shared" ref="C48:G48" si="7">C36/10</f>
        <v>0</v>
      </c>
      <c r="D48" s="237">
        <f t="shared" si="7"/>
        <v>0</v>
      </c>
      <c r="E48" s="237">
        <f t="shared" si="7"/>
        <v>0</v>
      </c>
      <c r="F48" s="237">
        <f t="shared" si="7"/>
        <v>0</v>
      </c>
      <c r="G48" s="237">
        <f t="shared" si="7"/>
        <v>0</v>
      </c>
      <c r="H48" s="117" t="s">
        <v>85</v>
      </c>
      <c r="I48" s="237">
        <f t="shared" ref="I48:M48" si="8">I36/10</f>
        <v>0</v>
      </c>
      <c r="J48" s="237">
        <f t="shared" si="8"/>
        <v>0</v>
      </c>
      <c r="K48" s="237">
        <f t="shared" si="8"/>
        <v>0</v>
      </c>
      <c r="L48" s="237">
        <f t="shared" si="8"/>
        <v>0</v>
      </c>
      <c r="M48" s="237">
        <f t="shared" si="8"/>
        <v>0</v>
      </c>
      <c r="N48" s="188" t="s">
        <v>81</v>
      </c>
    </row>
    <row r="49">
      <c r="A49" s="188" t="s">
        <v>82</v>
      </c>
      <c r="B49" s="117" t="s">
        <v>85</v>
      </c>
      <c r="C49" s="117" t="s">
        <v>85</v>
      </c>
      <c r="D49" s="117" t="s">
        <v>85</v>
      </c>
      <c r="E49" s="117" t="s">
        <v>85</v>
      </c>
      <c r="F49" s="117" t="s">
        <v>85</v>
      </c>
      <c r="G49" s="117" t="s">
        <v>85</v>
      </c>
      <c r="H49" s="117" t="s">
        <v>85</v>
      </c>
      <c r="I49" s="117" t="s">
        <v>85</v>
      </c>
      <c r="J49" s="117" t="s">
        <v>85</v>
      </c>
      <c r="K49" s="117" t="s">
        <v>85</v>
      </c>
      <c r="L49" s="117" t="s">
        <v>85</v>
      </c>
      <c r="M49" s="117" t="s">
        <v>85</v>
      </c>
      <c r="N49" s="188" t="s">
        <v>82</v>
      </c>
    </row>
    <row r="50">
      <c r="A50" s="62"/>
      <c r="B50" s="188">
        <v>1.0</v>
      </c>
      <c r="C50" s="188">
        <v>2.0</v>
      </c>
      <c r="D50" s="188">
        <v>3.0</v>
      </c>
      <c r="E50" s="188">
        <v>4.0</v>
      </c>
      <c r="F50" s="188">
        <v>5.0</v>
      </c>
      <c r="G50" s="188">
        <v>6.0</v>
      </c>
      <c r="H50" s="188">
        <v>7.0</v>
      </c>
      <c r="I50" s="188">
        <v>8.0</v>
      </c>
      <c r="J50" s="188">
        <v>9.0</v>
      </c>
      <c r="K50" s="188">
        <v>10.0</v>
      </c>
      <c r="L50" s="188">
        <v>11.0</v>
      </c>
      <c r="M50" s="188">
        <v>12.0</v>
      </c>
      <c r="N50" s="3"/>
    </row>
    <row r="52">
      <c r="A52" s="76"/>
      <c r="B52" s="76"/>
      <c r="C52" s="76"/>
      <c r="D52" s="76"/>
    </row>
    <row r="53">
      <c r="A53" s="76"/>
      <c r="B53" s="76"/>
      <c r="C53" s="76"/>
      <c r="D53" s="76"/>
    </row>
    <row r="54">
      <c r="A54" s="76"/>
      <c r="B54" s="76"/>
      <c r="C54" s="76"/>
      <c r="D54" s="76"/>
    </row>
    <row r="55">
      <c r="A55" s="76"/>
      <c r="B55" s="76"/>
      <c r="C55" s="76"/>
      <c r="D55" s="76"/>
    </row>
    <row r="56">
      <c r="A56" s="76"/>
      <c r="B56" s="76"/>
      <c r="C56" s="204"/>
      <c r="D56" s="76"/>
    </row>
    <row r="57">
      <c r="A57" s="76"/>
      <c r="B57" s="76"/>
      <c r="C57" s="205"/>
      <c r="D57" s="76"/>
    </row>
    <row r="58">
      <c r="A58" s="76"/>
      <c r="B58" s="76"/>
      <c r="C58" s="205"/>
      <c r="D58" s="76"/>
    </row>
    <row r="59">
      <c r="A59" s="76"/>
      <c r="B59" s="76"/>
      <c r="C59" s="205"/>
      <c r="D59" s="76"/>
    </row>
    <row r="60">
      <c r="A60" s="76"/>
      <c r="B60" s="76"/>
      <c r="C60" s="206"/>
      <c r="D60" s="76"/>
    </row>
    <row r="61">
      <c r="A61" s="76"/>
      <c r="B61" s="76"/>
      <c r="C61" s="9"/>
      <c r="D61" s="76"/>
    </row>
    <row r="62">
      <c r="A62" s="76"/>
      <c r="B62" s="76"/>
      <c r="C62" s="9"/>
      <c r="D62" s="76"/>
    </row>
    <row r="63">
      <c r="A63" s="76"/>
      <c r="B63" s="76"/>
      <c r="C63" s="9"/>
      <c r="D63" s="76"/>
    </row>
    <row r="64">
      <c r="A64" s="76"/>
      <c r="B64" s="76"/>
      <c r="C64" s="9"/>
      <c r="D64" s="76"/>
    </row>
    <row r="65">
      <c r="A65" s="76"/>
      <c r="B65" s="76"/>
      <c r="C65" s="205"/>
      <c r="D65" s="76"/>
    </row>
    <row r="66">
      <c r="A66" s="76"/>
      <c r="B66" s="76"/>
      <c r="C66" s="205"/>
      <c r="D66" s="76"/>
    </row>
    <row r="67">
      <c r="A67" s="76"/>
      <c r="B67" s="76"/>
      <c r="C67" s="76"/>
      <c r="D67" s="76"/>
    </row>
    <row r="68">
      <c r="A68" s="76"/>
      <c r="B68" s="76"/>
      <c r="C68" s="76"/>
      <c r="D68" s="76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hyperlinks>
    <hyperlink r:id="rId1" ref="D2"/>
    <hyperlink r:id="rId2" ref="G2"/>
    <hyperlink r:id="rId3" ref="D3"/>
    <hyperlink r:id="rId4" ref="E3"/>
    <hyperlink r:id="rId5" ref="G3"/>
    <hyperlink r:id="rId6" ref="H3"/>
  </hyperlinks>
  <printOptions gridLines="1" horizontalCentered="1"/>
  <pageMargins bottom="0.75" footer="0.0" header="0.0" left="0.7" right="0.7" top="0.75"/>
  <pageSetup cellComments="atEnd" orientation="landscape" pageOrder="overThenDown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246</v>
      </c>
      <c r="B1" s="62"/>
      <c r="C1" s="62"/>
      <c r="D1" s="62"/>
      <c r="E1" s="62"/>
      <c r="F1" s="62"/>
      <c r="G1" s="62"/>
      <c r="H1" s="114"/>
      <c r="I1" s="62"/>
      <c r="J1" s="62"/>
      <c r="K1" s="62"/>
      <c r="L1" s="62"/>
      <c r="M1" s="6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2"/>
      <c r="B2" s="62"/>
      <c r="C2" s="62"/>
      <c r="D2" s="62"/>
      <c r="E2" s="62"/>
      <c r="F2" s="62"/>
      <c r="G2" s="62"/>
      <c r="H2" s="114"/>
      <c r="I2" s="62"/>
      <c r="J2" s="62"/>
      <c r="K2" s="62"/>
      <c r="L2" s="62"/>
      <c r="M2" s="6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2" t="s">
        <v>72</v>
      </c>
      <c r="B3" s="117">
        <v>1.0</v>
      </c>
      <c r="C3" s="117">
        <v>2.0</v>
      </c>
      <c r="D3" s="117">
        <v>3.0</v>
      </c>
      <c r="E3" s="117">
        <v>4.0</v>
      </c>
      <c r="F3" s="117">
        <v>5.0</v>
      </c>
      <c r="G3" s="117">
        <v>6.0</v>
      </c>
      <c r="H3" s="117">
        <v>7.0</v>
      </c>
      <c r="I3" s="117">
        <v>8.0</v>
      </c>
      <c r="J3" s="117">
        <v>9.0</v>
      </c>
      <c r="K3" s="117">
        <v>10.0</v>
      </c>
      <c r="L3" s="117">
        <v>11.0</v>
      </c>
      <c r="M3" s="117">
        <v>12.0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2" t="s">
        <v>73</v>
      </c>
      <c r="B4" s="238" t="s">
        <v>247</v>
      </c>
      <c r="C4" s="238" t="s">
        <v>247</v>
      </c>
      <c r="D4" s="238" t="s">
        <v>247</v>
      </c>
      <c r="E4" s="238" t="s">
        <v>247</v>
      </c>
      <c r="F4" s="238" t="s">
        <v>247</v>
      </c>
      <c r="G4" s="238" t="s">
        <v>247</v>
      </c>
      <c r="H4" s="238" t="s">
        <v>247</v>
      </c>
      <c r="I4" s="238" t="s">
        <v>247</v>
      </c>
      <c r="J4" s="238" t="s">
        <v>247</v>
      </c>
      <c r="K4" s="238" t="s">
        <v>247</v>
      </c>
      <c r="L4" s="238" t="s">
        <v>247</v>
      </c>
      <c r="M4" s="238" t="s">
        <v>247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2" t="s">
        <v>76</v>
      </c>
      <c r="B5" s="238" t="s">
        <v>247</v>
      </c>
      <c r="C5" s="238" t="s">
        <v>247</v>
      </c>
      <c r="D5" s="238" t="s">
        <v>247</v>
      </c>
      <c r="E5" s="238" t="s">
        <v>247</v>
      </c>
      <c r="F5" s="238" t="s">
        <v>247</v>
      </c>
      <c r="G5" s="238" t="s">
        <v>247</v>
      </c>
      <c r="H5" s="238" t="s">
        <v>247</v>
      </c>
      <c r="I5" s="238" t="s">
        <v>247</v>
      </c>
      <c r="J5" s="238" t="s">
        <v>247</v>
      </c>
      <c r="K5" s="238" t="s">
        <v>247</v>
      </c>
      <c r="L5" s="238" t="s">
        <v>247</v>
      </c>
      <c r="M5" s="238" t="s">
        <v>247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2" t="s">
        <v>77</v>
      </c>
      <c r="B6" s="238" t="s">
        <v>247</v>
      </c>
      <c r="C6" s="238" t="s">
        <v>247</v>
      </c>
      <c r="D6" s="238" t="s">
        <v>247</v>
      </c>
      <c r="E6" s="238" t="s">
        <v>247</v>
      </c>
      <c r="F6" s="238" t="s">
        <v>247</v>
      </c>
      <c r="G6" s="238" t="s">
        <v>247</v>
      </c>
      <c r="H6" s="238" t="s">
        <v>247</v>
      </c>
      <c r="I6" s="238" t="s">
        <v>247</v>
      </c>
      <c r="J6" s="238" t="s">
        <v>247</v>
      </c>
      <c r="K6" s="238" t="s">
        <v>247</v>
      </c>
      <c r="L6" s="238" t="s">
        <v>247</v>
      </c>
      <c r="M6" s="238" t="s">
        <v>247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2" t="s">
        <v>78</v>
      </c>
      <c r="B7" s="238" t="s">
        <v>247</v>
      </c>
      <c r="C7" s="238" t="s">
        <v>247</v>
      </c>
      <c r="D7" s="238" t="s">
        <v>247</v>
      </c>
      <c r="E7" s="238" t="s">
        <v>247</v>
      </c>
      <c r="F7" s="238" t="s">
        <v>247</v>
      </c>
      <c r="G7" s="238" t="s">
        <v>247</v>
      </c>
      <c r="H7" s="238" t="s">
        <v>247</v>
      </c>
      <c r="I7" s="238" t="s">
        <v>247</v>
      </c>
      <c r="J7" s="238" t="s">
        <v>247</v>
      </c>
      <c r="K7" s="238" t="s">
        <v>247</v>
      </c>
      <c r="L7" s="238" t="s">
        <v>247</v>
      </c>
      <c r="M7" s="238" t="s">
        <v>247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2" t="s">
        <v>79</v>
      </c>
      <c r="B8" s="238" t="s">
        <v>247</v>
      </c>
      <c r="C8" s="238" t="s">
        <v>247</v>
      </c>
      <c r="D8" s="238" t="s">
        <v>247</v>
      </c>
      <c r="E8" s="238" t="s">
        <v>247</v>
      </c>
      <c r="F8" s="238" t="s">
        <v>247</v>
      </c>
      <c r="G8" s="238" t="s">
        <v>247</v>
      </c>
      <c r="H8" s="238" t="s">
        <v>247</v>
      </c>
      <c r="I8" s="238" t="s">
        <v>247</v>
      </c>
      <c r="J8" s="238" t="s">
        <v>247</v>
      </c>
      <c r="K8" s="238" t="s">
        <v>247</v>
      </c>
      <c r="L8" s="238" t="s">
        <v>247</v>
      </c>
      <c r="M8" s="238" t="s">
        <v>247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2" t="s">
        <v>80</v>
      </c>
      <c r="B9" s="238" t="s">
        <v>247</v>
      </c>
      <c r="C9" s="238" t="s">
        <v>247</v>
      </c>
      <c r="D9" s="238" t="s">
        <v>247</v>
      </c>
      <c r="E9" s="238" t="s">
        <v>247</v>
      </c>
      <c r="F9" s="238" t="s">
        <v>247</v>
      </c>
      <c r="G9" s="238" t="s">
        <v>247</v>
      </c>
      <c r="H9" s="238" t="s">
        <v>247</v>
      </c>
      <c r="I9" s="238" t="s">
        <v>247</v>
      </c>
      <c r="J9" s="238" t="s">
        <v>247</v>
      </c>
      <c r="K9" s="238" t="s">
        <v>247</v>
      </c>
      <c r="L9" s="238" t="s">
        <v>247</v>
      </c>
      <c r="M9" s="238" t="s">
        <v>247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2" t="s">
        <v>81</v>
      </c>
      <c r="B10" s="239"/>
      <c r="C10" s="238" t="s">
        <v>247</v>
      </c>
      <c r="D10" s="238" t="s">
        <v>247</v>
      </c>
      <c r="E10" s="238" t="s">
        <v>247</v>
      </c>
      <c r="F10" s="238" t="s">
        <v>247</v>
      </c>
      <c r="G10" s="238" t="s">
        <v>247</v>
      </c>
      <c r="H10" s="239"/>
      <c r="I10" s="238" t="s">
        <v>247</v>
      </c>
      <c r="J10" s="238" t="s">
        <v>247</v>
      </c>
      <c r="K10" s="238" t="s">
        <v>247</v>
      </c>
      <c r="L10" s="238" t="s">
        <v>247</v>
      </c>
      <c r="M10" s="238" t="s">
        <v>247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2" t="s">
        <v>82</v>
      </c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2" t="s">
        <v>83</v>
      </c>
      <c r="B14" s="117">
        <v>1.0</v>
      </c>
      <c r="C14" s="117">
        <v>2.0</v>
      </c>
      <c r="D14" s="117">
        <v>3.0</v>
      </c>
      <c r="E14" s="117">
        <v>4.0</v>
      </c>
      <c r="F14" s="117">
        <v>5.0</v>
      </c>
      <c r="G14" s="117">
        <v>6.0</v>
      </c>
      <c r="H14" s="117">
        <v>7.0</v>
      </c>
      <c r="I14" s="117">
        <v>8.0</v>
      </c>
      <c r="J14" s="117">
        <v>9.0</v>
      </c>
      <c r="K14" s="117">
        <v>10.0</v>
      </c>
      <c r="L14" s="117">
        <v>11.0</v>
      </c>
      <c r="M14" s="117">
        <v>12.0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2" t="s">
        <v>73</v>
      </c>
      <c r="B15" s="121" t="s">
        <v>84</v>
      </c>
      <c r="C15" s="121" t="s">
        <v>84</v>
      </c>
      <c r="D15" s="121" t="s">
        <v>84</v>
      </c>
      <c r="E15" s="121" t="s">
        <v>84</v>
      </c>
      <c r="F15" s="121" t="s">
        <v>84</v>
      </c>
      <c r="G15" s="121" t="s">
        <v>84</v>
      </c>
      <c r="H15" s="121" t="s">
        <v>84</v>
      </c>
      <c r="I15" s="121" t="s">
        <v>84</v>
      </c>
      <c r="J15" s="121" t="s">
        <v>84</v>
      </c>
      <c r="K15" s="121" t="s">
        <v>84</v>
      </c>
      <c r="L15" s="121" t="s">
        <v>84</v>
      </c>
      <c r="M15" s="121" t="s">
        <v>84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2" t="s">
        <v>76</v>
      </c>
      <c r="B16" s="121" t="s">
        <v>84</v>
      </c>
      <c r="C16" s="121" t="s">
        <v>84</v>
      </c>
      <c r="D16" s="121" t="s">
        <v>84</v>
      </c>
      <c r="E16" s="121" t="s">
        <v>84</v>
      </c>
      <c r="F16" s="121" t="s">
        <v>84</v>
      </c>
      <c r="G16" s="121" t="s">
        <v>84</v>
      </c>
      <c r="H16" s="121" t="s">
        <v>84</v>
      </c>
      <c r="I16" s="121" t="s">
        <v>84</v>
      </c>
      <c r="J16" s="121" t="s">
        <v>84</v>
      </c>
      <c r="K16" s="121" t="s">
        <v>84</v>
      </c>
      <c r="L16" s="121" t="s">
        <v>84</v>
      </c>
      <c r="M16" s="121" t="s">
        <v>84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2" t="s">
        <v>77</v>
      </c>
      <c r="B17" s="121" t="s">
        <v>84</v>
      </c>
      <c r="C17" s="121" t="s">
        <v>84</v>
      </c>
      <c r="D17" s="121" t="s">
        <v>84</v>
      </c>
      <c r="E17" s="121" t="s">
        <v>84</v>
      </c>
      <c r="F17" s="121" t="s">
        <v>84</v>
      </c>
      <c r="G17" s="121" t="s">
        <v>84</v>
      </c>
      <c r="H17" s="121" t="s">
        <v>84</v>
      </c>
      <c r="I17" s="121" t="s">
        <v>84</v>
      </c>
      <c r="J17" s="121" t="s">
        <v>84</v>
      </c>
      <c r="K17" s="121" t="s">
        <v>84</v>
      </c>
      <c r="L17" s="121" t="s">
        <v>84</v>
      </c>
      <c r="M17" s="121" t="s">
        <v>84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2" t="s">
        <v>78</v>
      </c>
      <c r="B18" s="121" t="s">
        <v>84</v>
      </c>
      <c r="C18" s="121" t="s">
        <v>84</v>
      </c>
      <c r="D18" s="121" t="s">
        <v>84</v>
      </c>
      <c r="E18" s="121" t="s">
        <v>84</v>
      </c>
      <c r="F18" s="121" t="s">
        <v>84</v>
      </c>
      <c r="G18" s="121" t="s">
        <v>84</v>
      </c>
      <c r="H18" s="121" t="s">
        <v>84</v>
      </c>
      <c r="I18" s="121" t="s">
        <v>84</v>
      </c>
      <c r="J18" s="121" t="s">
        <v>84</v>
      </c>
      <c r="K18" s="121" t="s">
        <v>84</v>
      </c>
      <c r="L18" s="121" t="s">
        <v>84</v>
      </c>
      <c r="M18" s="121" t="s">
        <v>84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2" t="s">
        <v>79</v>
      </c>
      <c r="B19" s="121" t="s">
        <v>84</v>
      </c>
      <c r="C19" s="121" t="s">
        <v>84</v>
      </c>
      <c r="D19" s="121" t="s">
        <v>84</v>
      </c>
      <c r="E19" s="121" t="s">
        <v>84</v>
      </c>
      <c r="F19" s="121" t="s">
        <v>84</v>
      </c>
      <c r="G19" s="121" t="s">
        <v>84</v>
      </c>
      <c r="H19" s="121" t="s">
        <v>84</v>
      </c>
      <c r="I19" s="121" t="s">
        <v>84</v>
      </c>
      <c r="J19" s="121" t="s">
        <v>84</v>
      </c>
      <c r="K19" s="121" t="s">
        <v>84</v>
      </c>
      <c r="L19" s="121" t="s">
        <v>84</v>
      </c>
      <c r="M19" s="121" t="s">
        <v>84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2" t="s">
        <v>80</v>
      </c>
      <c r="B20" s="121" t="s">
        <v>84</v>
      </c>
      <c r="C20" s="121" t="s">
        <v>84</v>
      </c>
      <c r="D20" s="121" t="s">
        <v>84</v>
      </c>
      <c r="E20" s="121" t="s">
        <v>84</v>
      </c>
      <c r="F20" s="121" t="s">
        <v>84</v>
      </c>
      <c r="G20" s="121" t="s">
        <v>84</v>
      </c>
      <c r="H20" s="121" t="s">
        <v>84</v>
      </c>
      <c r="I20" s="121" t="s">
        <v>84</v>
      </c>
      <c r="J20" s="121" t="s">
        <v>84</v>
      </c>
      <c r="K20" s="121" t="s">
        <v>84</v>
      </c>
      <c r="L20" s="121" t="s">
        <v>84</v>
      </c>
      <c r="M20" s="121" t="s">
        <v>84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2" t="s">
        <v>81</v>
      </c>
      <c r="B21" s="240"/>
      <c r="C21" s="121" t="s">
        <v>84</v>
      </c>
      <c r="D21" s="121" t="s">
        <v>84</v>
      </c>
      <c r="E21" s="121" t="s">
        <v>84</v>
      </c>
      <c r="F21" s="121" t="s">
        <v>84</v>
      </c>
      <c r="G21" s="121" t="s">
        <v>84</v>
      </c>
      <c r="H21" s="240"/>
      <c r="I21" s="121" t="s">
        <v>84</v>
      </c>
      <c r="J21" s="121" t="s">
        <v>84</v>
      </c>
      <c r="K21" s="121" t="s">
        <v>84</v>
      </c>
      <c r="L21" s="121" t="s">
        <v>84</v>
      </c>
      <c r="M21" s="121" t="s">
        <v>84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2" t="s">
        <v>82</v>
      </c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2"/>
      <c r="B24" s="241" t="s">
        <v>86</v>
      </c>
      <c r="C24" s="241" t="s">
        <v>87</v>
      </c>
      <c r="D24" s="241" t="s">
        <v>88</v>
      </c>
      <c r="E24" s="241" t="s">
        <v>89</v>
      </c>
      <c r="F24" s="241" t="s">
        <v>90</v>
      </c>
      <c r="G24" s="241" t="s">
        <v>94</v>
      </c>
      <c r="H24" s="241" t="s">
        <v>95</v>
      </c>
      <c r="I24" s="242" t="s">
        <v>248</v>
      </c>
      <c r="J24" s="242" t="s">
        <v>249</v>
      </c>
      <c r="K24" s="242" t="s">
        <v>250</v>
      </c>
      <c r="L24" s="242" t="s">
        <v>251</v>
      </c>
      <c r="M24" s="242" t="s">
        <v>252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8" t="s">
        <v>245</v>
      </c>
      <c r="B25" s="117">
        <v>1.0</v>
      </c>
      <c r="C25" s="117">
        <v>2.0</v>
      </c>
      <c r="D25" s="117">
        <v>3.0</v>
      </c>
      <c r="E25" s="117">
        <v>4.0</v>
      </c>
      <c r="F25" s="117">
        <v>5.0</v>
      </c>
      <c r="G25" s="117">
        <v>6.0</v>
      </c>
      <c r="H25" s="117">
        <v>7.0</v>
      </c>
      <c r="I25" s="117">
        <v>8.0</v>
      </c>
      <c r="J25" s="117">
        <v>9.0</v>
      </c>
      <c r="K25" s="117">
        <v>10.0</v>
      </c>
      <c r="L25" s="117">
        <v>11.0</v>
      </c>
      <c r="M25" s="117">
        <v>12.0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2" t="s">
        <v>73</v>
      </c>
      <c r="B26" s="243">
        <v>8000.0</v>
      </c>
      <c r="C26" s="243">
        <v>2000.0</v>
      </c>
      <c r="D26" s="243">
        <f t="shared" ref="D26:G26" si="1">C26/2</f>
        <v>1000</v>
      </c>
      <c r="E26" s="244">
        <f t="shared" si="1"/>
        <v>500</v>
      </c>
      <c r="F26" s="244">
        <f t="shared" si="1"/>
        <v>250</v>
      </c>
      <c r="G26" s="244">
        <f t="shared" si="1"/>
        <v>125</v>
      </c>
      <c r="H26" s="243">
        <v>8000.0</v>
      </c>
      <c r="I26" s="243">
        <v>2000.0</v>
      </c>
      <c r="J26" s="243">
        <f t="shared" ref="J26:M26" si="2">I26/2</f>
        <v>1000</v>
      </c>
      <c r="K26" s="243">
        <f t="shared" si="2"/>
        <v>500</v>
      </c>
      <c r="L26" s="243">
        <f t="shared" si="2"/>
        <v>250</v>
      </c>
      <c r="M26" s="243">
        <f t="shared" si="2"/>
        <v>125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2" t="s">
        <v>76</v>
      </c>
      <c r="B27" s="243">
        <v>8000.0</v>
      </c>
      <c r="C27" s="243">
        <v>2000.0</v>
      </c>
      <c r="D27" s="243">
        <f t="shared" ref="D27:G27" si="3">C27/2</f>
        <v>1000</v>
      </c>
      <c r="E27" s="244">
        <f t="shared" si="3"/>
        <v>500</v>
      </c>
      <c r="F27" s="244">
        <f t="shared" si="3"/>
        <v>250</v>
      </c>
      <c r="G27" s="244">
        <f t="shared" si="3"/>
        <v>125</v>
      </c>
      <c r="H27" s="243">
        <v>8000.0</v>
      </c>
      <c r="I27" s="243">
        <v>2000.0</v>
      </c>
      <c r="J27" s="243">
        <f t="shared" ref="J27:M27" si="4">I27/2</f>
        <v>1000</v>
      </c>
      <c r="K27" s="243">
        <f t="shared" si="4"/>
        <v>500</v>
      </c>
      <c r="L27" s="243">
        <f t="shared" si="4"/>
        <v>250</v>
      </c>
      <c r="M27" s="243">
        <f t="shared" si="4"/>
        <v>125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2" t="s">
        <v>77</v>
      </c>
      <c r="B28" s="243">
        <v>8000.0</v>
      </c>
      <c r="C28" s="243">
        <v>2000.0</v>
      </c>
      <c r="D28" s="243">
        <f t="shared" ref="D28:G28" si="5">C28/2</f>
        <v>1000</v>
      </c>
      <c r="E28" s="244">
        <f t="shared" si="5"/>
        <v>500</v>
      </c>
      <c r="F28" s="244">
        <f t="shared" si="5"/>
        <v>250</v>
      </c>
      <c r="G28" s="244">
        <f t="shared" si="5"/>
        <v>125</v>
      </c>
      <c r="H28" s="243">
        <v>8000.0</v>
      </c>
      <c r="I28" s="243">
        <v>2000.0</v>
      </c>
      <c r="J28" s="243">
        <f t="shared" ref="J28:M28" si="6">I28/2</f>
        <v>1000</v>
      </c>
      <c r="K28" s="243">
        <f t="shared" si="6"/>
        <v>500</v>
      </c>
      <c r="L28" s="243">
        <f t="shared" si="6"/>
        <v>250</v>
      </c>
      <c r="M28" s="243">
        <f t="shared" si="6"/>
        <v>125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2" t="s">
        <v>78</v>
      </c>
      <c r="B29" s="243">
        <v>8000.0</v>
      </c>
      <c r="C29" s="243">
        <v>2000.0</v>
      </c>
      <c r="D29" s="243">
        <f t="shared" ref="D29:G29" si="7">C29/2</f>
        <v>1000</v>
      </c>
      <c r="E29" s="244">
        <f t="shared" si="7"/>
        <v>500</v>
      </c>
      <c r="F29" s="244">
        <f t="shared" si="7"/>
        <v>250</v>
      </c>
      <c r="G29" s="244">
        <f t="shared" si="7"/>
        <v>125</v>
      </c>
      <c r="H29" s="243">
        <v>8000.0</v>
      </c>
      <c r="I29" s="243">
        <v>2000.0</v>
      </c>
      <c r="J29" s="243">
        <f t="shared" ref="J29:M29" si="8">I29/2</f>
        <v>1000</v>
      </c>
      <c r="K29" s="243">
        <f t="shared" si="8"/>
        <v>500</v>
      </c>
      <c r="L29" s="243">
        <f t="shared" si="8"/>
        <v>250</v>
      </c>
      <c r="M29" s="243">
        <f t="shared" si="8"/>
        <v>125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2" t="s">
        <v>79</v>
      </c>
      <c r="B30" s="243">
        <v>8000.0</v>
      </c>
      <c r="C30" s="243">
        <v>2000.0</v>
      </c>
      <c r="D30" s="243">
        <f t="shared" ref="D30:G30" si="9">C30/2</f>
        <v>1000</v>
      </c>
      <c r="E30" s="244">
        <f t="shared" si="9"/>
        <v>500</v>
      </c>
      <c r="F30" s="244">
        <f t="shared" si="9"/>
        <v>250</v>
      </c>
      <c r="G30" s="244">
        <f t="shared" si="9"/>
        <v>125</v>
      </c>
      <c r="H30" s="243">
        <v>8000.0</v>
      </c>
      <c r="I30" s="243">
        <v>2000.0</v>
      </c>
      <c r="J30" s="243">
        <f t="shared" ref="J30:M30" si="10">I30/2</f>
        <v>1000</v>
      </c>
      <c r="K30" s="243">
        <f t="shared" si="10"/>
        <v>500</v>
      </c>
      <c r="L30" s="243">
        <f t="shared" si="10"/>
        <v>250</v>
      </c>
      <c r="M30" s="243">
        <f t="shared" si="10"/>
        <v>125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2" t="s">
        <v>80</v>
      </c>
      <c r="B31" s="243">
        <v>8000.0</v>
      </c>
      <c r="C31" s="243">
        <v>2000.0</v>
      </c>
      <c r="D31" s="243">
        <f t="shared" ref="D31:G31" si="11">C31/2</f>
        <v>1000</v>
      </c>
      <c r="E31" s="243">
        <f t="shared" si="11"/>
        <v>500</v>
      </c>
      <c r="F31" s="243">
        <f t="shared" si="11"/>
        <v>250</v>
      </c>
      <c r="G31" s="243">
        <f t="shared" si="11"/>
        <v>125</v>
      </c>
      <c r="H31" s="243">
        <v>8000.0</v>
      </c>
      <c r="I31" s="243">
        <v>2000.0</v>
      </c>
      <c r="J31" s="243">
        <f t="shared" ref="J31:M31" si="12">I31/2</f>
        <v>1000</v>
      </c>
      <c r="K31" s="243">
        <f t="shared" si="12"/>
        <v>500</v>
      </c>
      <c r="L31" s="243">
        <f t="shared" si="12"/>
        <v>250</v>
      </c>
      <c r="M31" s="243">
        <f t="shared" si="12"/>
        <v>125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2" t="s">
        <v>81</v>
      </c>
      <c r="B32" s="117" t="s">
        <v>85</v>
      </c>
      <c r="C32" s="243">
        <v>2000.0</v>
      </c>
      <c r="D32" s="243">
        <f t="shared" ref="D32:G32" si="13">C32/2</f>
        <v>1000</v>
      </c>
      <c r="E32" s="243">
        <f t="shared" si="13"/>
        <v>500</v>
      </c>
      <c r="F32" s="243">
        <f t="shared" si="13"/>
        <v>250</v>
      </c>
      <c r="G32" s="243">
        <f t="shared" si="13"/>
        <v>125</v>
      </c>
      <c r="H32" s="117" t="s">
        <v>85</v>
      </c>
      <c r="I32" s="243">
        <v>2000.0</v>
      </c>
      <c r="J32" s="243">
        <f t="shared" ref="J32:M32" si="14">I32/2</f>
        <v>1000</v>
      </c>
      <c r="K32" s="243">
        <f t="shared" si="14"/>
        <v>500</v>
      </c>
      <c r="L32" s="243">
        <f t="shared" si="14"/>
        <v>250</v>
      </c>
      <c r="M32" s="243">
        <f t="shared" si="14"/>
        <v>125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133"/>
      <c r="Y32" s="3"/>
      <c r="Z32" s="3"/>
    </row>
    <row r="33">
      <c r="A33" s="62" t="s">
        <v>82</v>
      </c>
      <c r="B33" s="117" t="s">
        <v>85</v>
      </c>
      <c r="C33" s="117" t="s">
        <v>85</v>
      </c>
      <c r="D33" s="117" t="s">
        <v>85</v>
      </c>
      <c r="E33" s="117" t="s">
        <v>85</v>
      </c>
      <c r="F33" s="117" t="s">
        <v>85</v>
      </c>
      <c r="G33" s="117" t="s">
        <v>85</v>
      </c>
      <c r="H33" s="117" t="s">
        <v>85</v>
      </c>
      <c r="I33" s="117" t="s">
        <v>85</v>
      </c>
      <c r="J33" s="117" t="s">
        <v>85</v>
      </c>
      <c r="K33" s="117" t="s">
        <v>85</v>
      </c>
      <c r="L33" s="117" t="s">
        <v>85</v>
      </c>
      <c r="M33" s="117" t="s">
        <v>85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2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2" t="s">
        <v>253</v>
      </c>
      <c r="B35" s="241" t="s">
        <v>86</v>
      </c>
      <c r="C35" s="241" t="s">
        <v>87</v>
      </c>
      <c r="D35" s="241" t="s">
        <v>88</v>
      </c>
      <c r="E35" s="241" t="s">
        <v>89</v>
      </c>
      <c r="F35" s="241" t="s">
        <v>90</v>
      </c>
      <c r="G35" s="241" t="s">
        <v>94</v>
      </c>
      <c r="H35" s="62"/>
      <c r="I35" s="62"/>
      <c r="J35" s="62"/>
      <c r="K35" s="62"/>
      <c r="L35" s="62"/>
      <c r="M35" s="6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2"/>
      <c r="B36" s="245">
        <v>1.0</v>
      </c>
      <c r="C36" s="245">
        <v>2.0</v>
      </c>
      <c r="D36" s="245">
        <v>3.0</v>
      </c>
      <c r="E36" s="245">
        <v>4.0</v>
      </c>
      <c r="F36" s="245">
        <v>5.0</v>
      </c>
      <c r="G36" s="245">
        <v>6.0</v>
      </c>
      <c r="H36" s="245">
        <v>7.0</v>
      </c>
      <c r="I36" s="245">
        <v>8.0</v>
      </c>
      <c r="J36" s="245">
        <v>9.0</v>
      </c>
      <c r="K36" s="245">
        <v>10.0</v>
      </c>
      <c r="L36" s="245">
        <v>11.0</v>
      </c>
      <c r="M36" s="245">
        <v>12.0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46" t="s">
        <v>73</v>
      </c>
      <c r="B37" s="247">
        <f t="shared" ref="B37:M37" si="15">B26/1000</f>
        <v>8</v>
      </c>
      <c r="C37" s="247">
        <f t="shared" si="15"/>
        <v>2</v>
      </c>
      <c r="D37" s="247">
        <f t="shared" si="15"/>
        <v>1</v>
      </c>
      <c r="E37" s="247">
        <f t="shared" si="15"/>
        <v>0.5</v>
      </c>
      <c r="F37" s="247">
        <f t="shared" si="15"/>
        <v>0.25</v>
      </c>
      <c r="G37" s="247">
        <f t="shared" si="15"/>
        <v>0.125</v>
      </c>
      <c r="H37" s="247">
        <f t="shared" si="15"/>
        <v>8</v>
      </c>
      <c r="I37" s="247">
        <f t="shared" si="15"/>
        <v>2</v>
      </c>
      <c r="J37" s="247">
        <f t="shared" si="15"/>
        <v>1</v>
      </c>
      <c r="K37" s="247">
        <f t="shared" si="15"/>
        <v>0.5</v>
      </c>
      <c r="L37" s="247">
        <f t="shared" si="15"/>
        <v>0.25</v>
      </c>
      <c r="M37" s="247">
        <f t="shared" si="15"/>
        <v>0.125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46" t="s">
        <v>76</v>
      </c>
      <c r="B38" s="247">
        <f t="shared" ref="B38:M38" si="16">B27/1000</f>
        <v>8</v>
      </c>
      <c r="C38" s="247">
        <f t="shared" si="16"/>
        <v>2</v>
      </c>
      <c r="D38" s="247">
        <f t="shared" si="16"/>
        <v>1</v>
      </c>
      <c r="E38" s="247">
        <f t="shared" si="16"/>
        <v>0.5</v>
      </c>
      <c r="F38" s="247">
        <f t="shared" si="16"/>
        <v>0.25</v>
      </c>
      <c r="G38" s="247">
        <f t="shared" si="16"/>
        <v>0.125</v>
      </c>
      <c r="H38" s="247">
        <f t="shared" si="16"/>
        <v>8</v>
      </c>
      <c r="I38" s="247">
        <f t="shared" si="16"/>
        <v>2</v>
      </c>
      <c r="J38" s="247">
        <f t="shared" si="16"/>
        <v>1</v>
      </c>
      <c r="K38" s="247">
        <f t="shared" si="16"/>
        <v>0.5</v>
      </c>
      <c r="L38" s="247">
        <f t="shared" si="16"/>
        <v>0.25</v>
      </c>
      <c r="M38" s="247">
        <f t="shared" si="16"/>
        <v>0.125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46" t="s">
        <v>77</v>
      </c>
      <c r="B39" s="247">
        <f t="shared" ref="B39:M39" si="17">B28/1000</f>
        <v>8</v>
      </c>
      <c r="C39" s="247">
        <f t="shared" si="17"/>
        <v>2</v>
      </c>
      <c r="D39" s="247">
        <f t="shared" si="17"/>
        <v>1</v>
      </c>
      <c r="E39" s="247">
        <f t="shared" si="17"/>
        <v>0.5</v>
      </c>
      <c r="F39" s="247">
        <f t="shared" si="17"/>
        <v>0.25</v>
      </c>
      <c r="G39" s="247">
        <f t="shared" si="17"/>
        <v>0.125</v>
      </c>
      <c r="H39" s="247">
        <f t="shared" si="17"/>
        <v>8</v>
      </c>
      <c r="I39" s="247">
        <f t="shared" si="17"/>
        <v>2</v>
      </c>
      <c r="J39" s="247">
        <f t="shared" si="17"/>
        <v>1</v>
      </c>
      <c r="K39" s="247">
        <f t="shared" si="17"/>
        <v>0.5</v>
      </c>
      <c r="L39" s="247">
        <f t="shared" si="17"/>
        <v>0.25</v>
      </c>
      <c r="M39" s="247">
        <f t="shared" si="17"/>
        <v>0.125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46" t="s">
        <v>78</v>
      </c>
      <c r="B40" s="247">
        <f t="shared" ref="B40:M40" si="18">B29/1000</f>
        <v>8</v>
      </c>
      <c r="C40" s="247">
        <f t="shared" si="18"/>
        <v>2</v>
      </c>
      <c r="D40" s="247">
        <f t="shared" si="18"/>
        <v>1</v>
      </c>
      <c r="E40" s="247">
        <f t="shared" si="18"/>
        <v>0.5</v>
      </c>
      <c r="F40" s="247">
        <f t="shared" si="18"/>
        <v>0.25</v>
      </c>
      <c r="G40" s="247">
        <f t="shared" si="18"/>
        <v>0.125</v>
      </c>
      <c r="H40" s="247">
        <f t="shared" si="18"/>
        <v>8</v>
      </c>
      <c r="I40" s="247">
        <f t="shared" si="18"/>
        <v>2</v>
      </c>
      <c r="J40" s="247">
        <f t="shared" si="18"/>
        <v>1</v>
      </c>
      <c r="K40" s="247">
        <f t="shared" si="18"/>
        <v>0.5</v>
      </c>
      <c r="L40" s="247">
        <f t="shared" si="18"/>
        <v>0.25</v>
      </c>
      <c r="M40" s="247">
        <f t="shared" si="18"/>
        <v>0.125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46" t="s">
        <v>79</v>
      </c>
      <c r="B41" s="247">
        <f t="shared" ref="B41:M41" si="19">B30/1000</f>
        <v>8</v>
      </c>
      <c r="C41" s="247">
        <f t="shared" si="19"/>
        <v>2</v>
      </c>
      <c r="D41" s="247">
        <f t="shared" si="19"/>
        <v>1</v>
      </c>
      <c r="E41" s="247">
        <f t="shared" si="19"/>
        <v>0.5</v>
      </c>
      <c r="F41" s="247">
        <f t="shared" si="19"/>
        <v>0.25</v>
      </c>
      <c r="G41" s="247">
        <f t="shared" si="19"/>
        <v>0.125</v>
      </c>
      <c r="H41" s="247">
        <f t="shared" si="19"/>
        <v>8</v>
      </c>
      <c r="I41" s="247">
        <f t="shared" si="19"/>
        <v>2</v>
      </c>
      <c r="J41" s="247">
        <f t="shared" si="19"/>
        <v>1</v>
      </c>
      <c r="K41" s="247">
        <f t="shared" si="19"/>
        <v>0.5</v>
      </c>
      <c r="L41" s="247">
        <f t="shared" si="19"/>
        <v>0.25</v>
      </c>
      <c r="M41" s="247">
        <f t="shared" si="19"/>
        <v>0.125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46" t="s">
        <v>80</v>
      </c>
      <c r="B42" s="247">
        <f t="shared" ref="B42:M42" si="20">B31/1000</f>
        <v>8</v>
      </c>
      <c r="C42" s="247">
        <f t="shared" si="20"/>
        <v>2</v>
      </c>
      <c r="D42" s="247">
        <f t="shared" si="20"/>
        <v>1</v>
      </c>
      <c r="E42" s="247">
        <f t="shared" si="20"/>
        <v>0.5</v>
      </c>
      <c r="F42" s="247">
        <f t="shared" si="20"/>
        <v>0.25</v>
      </c>
      <c r="G42" s="247">
        <f t="shared" si="20"/>
        <v>0.125</v>
      </c>
      <c r="H42" s="247">
        <f t="shared" si="20"/>
        <v>8</v>
      </c>
      <c r="I42" s="247">
        <f t="shared" si="20"/>
        <v>2</v>
      </c>
      <c r="J42" s="247">
        <f t="shared" si="20"/>
        <v>1</v>
      </c>
      <c r="K42" s="247">
        <f t="shared" si="20"/>
        <v>0.5</v>
      </c>
      <c r="L42" s="247">
        <f t="shared" si="20"/>
        <v>0.25</v>
      </c>
      <c r="M42" s="247">
        <f t="shared" si="20"/>
        <v>0.125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46" t="s">
        <v>81</v>
      </c>
      <c r="B43" s="117" t="s">
        <v>85</v>
      </c>
      <c r="C43" s="247">
        <f t="shared" ref="C43:G43" si="21">C32/1000</f>
        <v>2</v>
      </c>
      <c r="D43" s="247">
        <f t="shared" si="21"/>
        <v>1</v>
      </c>
      <c r="E43" s="247">
        <f t="shared" si="21"/>
        <v>0.5</v>
      </c>
      <c r="F43" s="247">
        <f t="shared" si="21"/>
        <v>0.25</v>
      </c>
      <c r="G43" s="247">
        <f t="shared" si="21"/>
        <v>0.125</v>
      </c>
      <c r="H43" s="117" t="s">
        <v>85</v>
      </c>
      <c r="I43" s="247">
        <f t="shared" ref="I43:M43" si="22">I32/1000</f>
        <v>2</v>
      </c>
      <c r="J43" s="247">
        <f t="shared" si="22"/>
        <v>1</v>
      </c>
      <c r="K43" s="247">
        <f t="shared" si="22"/>
        <v>0.5</v>
      </c>
      <c r="L43" s="247">
        <f t="shared" si="22"/>
        <v>0.25</v>
      </c>
      <c r="M43" s="247">
        <f t="shared" si="22"/>
        <v>0.125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133"/>
      <c r="Y43" s="3"/>
      <c r="Z43" s="3"/>
    </row>
    <row r="44">
      <c r="A44" s="246" t="s">
        <v>82</v>
      </c>
      <c r="B44" s="117" t="s">
        <v>85</v>
      </c>
      <c r="C44" s="117" t="s">
        <v>85</v>
      </c>
      <c r="D44" s="117" t="s">
        <v>85</v>
      </c>
      <c r="E44" s="117" t="s">
        <v>85</v>
      </c>
      <c r="F44" s="117" t="s">
        <v>85</v>
      </c>
      <c r="G44" s="117" t="s">
        <v>85</v>
      </c>
      <c r="H44" s="117" t="s">
        <v>85</v>
      </c>
      <c r="I44" s="117" t="s">
        <v>85</v>
      </c>
      <c r="J44" s="117" t="s">
        <v>85</v>
      </c>
      <c r="K44" s="117" t="s">
        <v>85</v>
      </c>
      <c r="L44" s="117" t="s">
        <v>85</v>
      </c>
      <c r="M44" s="117" t="s">
        <v>85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62"/>
      <c r="H45" s="6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62"/>
      <c r="C46" s="62"/>
      <c r="D46" s="62"/>
      <c r="E46" s="62"/>
      <c r="F46" s="62"/>
      <c r="G46" s="62"/>
      <c r="H46" s="6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2"/>
      <c r="B47" s="248" t="s">
        <v>98</v>
      </c>
      <c r="C47" s="62"/>
      <c r="D47" s="62"/>
      <c r="E47" s="62"/>
      <c r="F47" s="62"/>
      <c r="G47" s="62"/>
      <c r="H47" s="62"/>
      <c r="I47" s="3"/>
      <c r="J47" s="50">
        <f>8*450</f>
        <v>3600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2"/>
      <c r="B48" s="62"/>
      <c r="C48" s="62" t="s">
        <v>137</v>
      </c>
      <c r="D48" s="62"/>
      <c r="E48" s="62"/>
      <c r="F48" s="131" t="s">
        <v>254</v>
      </c>
      <c r="G48" s="62" t="s">
        <v>100</v>
      </c>
      <c r="H48" s="131" t="s">
        <v>101</v>
      </c>
      <c r="I48" s="9"/>
      <c r="J48" s="9"/>
      <c r="K48" s="9"/>
      <c r="L48" s="9"/>
      <c r="M48" s="9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2"/>
      <c r="B49" s="249" t="s">
        <v>255</v>
      </c>
      <c r="C49" s="250"/>
      <c r="D49" s="251"/>
      <c r="E49" s="62"/>
      <c r="F49" s="63">
        <v>400.0</v>
      </c>
      <c r="G49" s="63">
        <v>40.0</v>
      </c>
      <c r="H49" s="63">
        <f>G49*F49*1.5</f>
        <v>24000</v>
      </c>
      <c r="I49" s="9"/>
      <c r="J49" s="9"/>
      <c r="K49" s="9"/>
      <c r="L49" s="9"/>
      <c r="M49" s="9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11" t="s">
        <v>256</v>
      </c>
      <c r="F50" s="50" t="s">
        <v>257</v>
      </c>
      <c r="G50" s="3"/>
      <c r="H50" s="3"/>
      <c r="I50" s="9"/>
      <c r="J50" s="9"/>
      <c r="K50" s="9"/>
      <c r="L50" s="3"/>
      <c r="M50" s="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61" t="s">
        <v>258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62"/>
      <c r="C53" s="62" t="s">
        <v>259</v>
      </c>
      <c r="D53" s="3"/>
      <c r="E53" s="3"/>
      <c r="F53" s="3"/>
      <c r="G53" s="3"/>
      <c r="H53" s="3"/>
      <c r="I53" s="3"/>
      <c r="J53" s="3"/>
      <c r="K53" s="3"/>
      <c r="L53" s="3" t="s">
        <v>259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2"/>
      <c r="B54" s="62" t="s">
        <v>110</v>
      </c>
      <c r="C54" s="117">
        <v>2.0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2"/>
      <c r="B55" s="62" t="s">
        <v>111</v>
      </c>
      <c r="C55" s="252" t="s">
        <v>260</v>
      </c>
      <c r="D55" s="62"/>
      <c r="E55" s="62"/>
      <c r="F55" s="62"/>
      <c r="G55" s="6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3">
        <v>1.0</v>
      </c>
      <c r="B56" s="3" t="s">
        <v>112</v>
      </c>
      <c r="C56" s="61" t="str">
        <f> text(I67,"0") &amp;" uL total volume: appropriate background with virus spike-in (see below)"</f>
        <v>900 uL total volume: appropriate background with virus spike-in (see below)</v>
      </c>
      <c r="D56" s="62"/>
      <c r="E56" s="62"/>
      <c r="F56" s="62"/>
      <c r="G56" s="6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3">
        <v>2.0</v>
      </c>
      <c r="B57" s="3" t="s">
        <v>113</v>
      </c>
      <c r="C57" s="61" t="s">
        <v>261</v>
      </c>
      <c r="D57" s="62"/>
      <c r="E57" s="3"/>
      <c r="F57" s="3"/>
      <c r="G57" s="62"/>
      <c r="H57" s="3"/>
      <c r="I57" s="3"/>
      <c r="J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3">
        <v>3.0</v>
      </c>
      <c r="B58" s="3" t="s">
        <v>114</v>
      </c>
      <c r="C58" s="61" t="str">
        <f>text(I65,"0.0") &amp;" from D2, pipet up and down 8 times"</f>
        <v>450.0 from D2, pipet up and down 8 times</v>
      </c>
      <c r="D58" s="62"/>
      <c r="E58" s="3"/>
      <c r="F58" s="3"/>
      <c r="G58" s="62"/>
      <c r="H58" s="3"/>
      <c r="I58" s="13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3">
        <v>4.0</v>
      </c>
      <c r="B59" s="3" t="s">
        <v>115</v>
      </c>
      <c r="C59" s="61" t="str">
        <f>text(I65,"0.0") &amp;" from D3, pipet up and down 8 times"</f>
        <v>450.0 from D3, pipet up and down 8 times</v>
      </c>
      <c r="D59" s="62"/>
      <c r="E59" s="3"/>
      <c r="F59" s="3"/>
      <c r="G59" s="62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3">
        <v>5.0</v>
      </c>
      <c r="B60" s="3" t="s">
        <v>116</v>
      </c>
      <c r="C60" s="61" t="str">
        <f>text(I65,"0.0") &amp;" from D4, pipet up and down 8 times"</f>
        <v>450.0 from D4, pipet up and down 8 times</v>
      </c>
      <c r="D60" s="62"/>
      <c r="E60" s="3"/>
      <c r="F60" s="3"/>
      <c r="G60" s="62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3">
        <v>6.0</v>
      </c>
      <c r="B61" s="3" t="s">
        <v>262</v>
      </c>
      <c r="C61" s="61" t="str">
        <f>text(I65,"0.0") &amp;" from D4, pipet up and down 8 times"</f>
        <v>450.0 from D4, pipet up and down 8 times</v>
      </c>
      <c r="D61" s="62"/>
      <c r="E61" s="3"/>
      <c r="F61" s="3"/>
      <c r="G61" s="62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2"/>
      <c r="B62" s="62"/>
      <c r="C62" s="62"/>
      <c r="D62" s="62"/>
      <c r="E62" s="62"/>
      <c r="F62" s="62"/>
      <c r="G62" s="62"/>
      <c r="H62" s="62"/>
      <c r="J62" s="62"/>
      <c r="K62" s="62"/>
      <c r="L62" s="6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62"/>
      <c r="H63" s="68" t="s">
        <v>121</v>
      </c>
      <c r="I63" s="63">
        <v>400.0</v>
      </c>
      <c r="J63" s="62"/>
      <c r="K63" s="142" t="s">
        <v>122</v>
      </c>
      <c r="L63" s="143">
        <v>7.0035039E7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62"/>
      <c r="H64" s="68" t="s">
        <v>123</v>
      </c>
      <c r="I64" s="63">
        <v>2.0</v>
      </c>
      <c r="J64" s="62"/>
      <c r="K64" s="62"/>
      <c r="L64" s="6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62"/>
      <c r="C65" s="62"/>
      <c r="D65" s="62"/>
      <c r="E65" s="62"/>
      <c r="F65" s="62"/>
      <c r="G65" s="62"/>
      <c r="H65" s="68" t="s">
        <v>124</v>
      </c>
      <c r="I65" s="253">
        <v>450.0</v>
      </c>
      <c r="J65" s="62"/>
      <c r="K65" s="62" t="s">
        <v>125</v>
      </c>
      <c r="L65" s="131" t="s">
        <v>126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2"/>
      <c r="B66" s="248" t="s">
        <v>127</v>
      </c>
      <c r="C66" s="62"/>
      <c r="D66" s="62"/>
      <c r="E66" s="62"/>
      <c r="F66" s="62"/>
      <c r="G66" s="62"/>
      <c r="H66" s="68" t="s">
        <v>128</v>
      </c>
      <c r="I66" s="252">
        <v>2.0</v>
      </c>
      <c r="J66" s="62" t="s">
        <v>263</v>
      </c>
      <c r="K66" s="148">
        <v>375000.0</v>
      </c>
      <c r="L66" s="6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2"/>
      <c r="B67" s="61" t="str">
        <f>"&gt;We aim for " &amp; text(G67,"0") &amp;" copies at the highest dilution in "&amp; text(I65,"0") &amp;" uL volume (amount added to PCR rxn)"</f>
        <v>&gt;We aim for 3600 copies at the highest dilution in 450 uL volume (amount added to PCR rxn)</v>
      </c>
      <c r="C67" s="62"/>
      <c r="D67" s="62"/>
      <c r="E67" s="62"/>
      <c r="F67" s="62"/>
      <c r="G67" s="254">
        <v>3600.0</v>
      </c>
      <c r="H67" s="55" t="s">
        <v>130</v>
      </c>
      <c r="I67" s="252">
        <v>900.0</v>
      </c>
      <c r="J67" s="255" t="str">
        <f>"1 : " &amp; text(L67,"0")</f>
        <v>1 : 100</v>
      </c>
      <c r="K67" s="256">
        <f>K66/L67</f>
        <v>3750</v>
      </c>
      <c r="L67" s="241">
        <v>100.0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2"/>
      <c r="B68" s="61" t="str">
        <f>"&gt; that translates into " &amp; text(G68,"0.0") &amp;" copies/ul  in D1 "</f>
        <v>&gt; that translates into 8.0 copies/ul  in D1 </v>
      </c>
      <c r="C68" s="62"/>
      <c r="D68" s="62"/>
      <c r="E68" s="62"/>
      <c r="F68" s="62"/>
      <c r="G68" s="253">
        <f>G67/I65</f>
        <v>8</v>
      </c>
      <c r="H68" s="68" t="s">
        <v>132</v>
      </c>
      <c r="I68" s="252">
        <v>1.0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2"/>
      <c r="B69" s="61" t="str">
        <f>"&gt; that translates into " &amp; text(G69,"0") &amp;" copies in " &amp; text(I67,"0") &amp;" uL D1"</f>
        <v>&gt; that translates into 7200 copies in 900 uL D1</v>
      </c>
      <c r="C69" s="62"/>
      <c r="D69" s="62"/>
      <c r="E69" s="62"/>
      <c r="F69" s="62"/>
      <c r="G69" s="253">
        <f>G68*I67</f>
        <v>7200</v>
      </c>
      <c r="H69" s="68" t="str">
        <f>"copies for " &amp; text(I68,"0") &amp;" 96-well plates"</f>
        <v>copies for 1 96-well plates</v>
      </c>
      <c r="I69" s="253">
        <f>G69*I68</f>
        <v>7200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2"/>
      <c r="B70" s="257" t="str">
        <f>"&gt; that translates to " &amp; text(K70,"0") &amp; " copies in " &amp; text(M67, "0") &amp; " uL (" &amp; text(M63,"0.0") &amp; " is total of well + " &amp; text(M65,"0.0") &amp; " added for dilution)"</f>
        <v>&gt; that translates to 0 copies in 0 uL (0.0 is total of well + 0.0 added for dilution)</v>
      </c>
      <c r="C70" s="74"/>
      <c r="D70" s="74"/>
      <c r="E70" s="74"/>
      <c r="F70" s="65"/>
      <c r="G70" s="63">
        <f>G68*I67</f>
        <v>7200</v>
      </c>
      <c r="H70" s="62"/>
      <c r="I70" s="6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248" t="s">
        <v>134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61" t="str">
        <f>"&gt;prepare a 1 to "&amp; text(L67,"0") &amp;" dilution to "&amp; text(K67,"0") &amp;" copies per uL"</f>
        <v>&gt;prepare a 1 to 100 dilution to 3750 copies per uL</v>
      </c>
      <c r="C74" s="6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61" t="str">
        <f>"&gt; add "&amp; text(E78,"0.0") &amp;" uL to "&amp; text(E79,"0.0") &amp;" uL background in first dilution well D1 (for "&amp; text(G69,"0") &amp;" total viral copies)"</f>
        <v>&gt; add 1.9 uL to 448.1 uL background in first dilution well D1 (for 7200 total viral copies)</v>
      </c>
      <c r="C75" s="62"/>
      <c r="D75" s="62"/>
      <c r="E75" s="62"/>
      <c r="F75" s="3"/>
      <c r="G75" s="3"/>
      <c r="H75" s="3"/>
      <c r="I75" s="3"/>
      <c r="J75" s="3"/>
      <c r="K75" s="3"/>
      <c r="L75" s="50">
        <f>G69</f>
        <v>7200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61" t="s">
        <v>136</v>
      </c>
      <c r="C76" s="62"/>
      <c r="D76" s="62"/>
      <c r="E76" s="3"/>
      <c r="F76" s="3"/>
      <c r="G76" s="3"/>
      <c r="H76" s="3"/>
      <c r="I76" s="3"/>
      <c r="J76" s="3" t="s">
        <v>137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62"/>
      <c r="D77" s="68" t="s">
        <v>138</v>
      </c>
      <c r="E77" s="258">
        <f>K67</f>
        <v>3750</v>
      </c>
      <c r="F77" s="6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62"/>
      <c r="D78" s="68" t="s">
        <v>264</v>
      </c>
      <c r="E78" s="259">
        <f>I69/E77</f>
        <v>1.92</v>
      </c>
      <c r="F78" s="26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62"/>
      <c r="D79" s="68" t="s">
        <v>140</v>
      </c>
      <c r="E79" s="259">
        <f>I65-E78</f>
        <v>448.08</v>
      </c>
      <c r="F79" s="6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62"/>
      <c r="C80" s="62"/>
      <c r="D80" s="62"/>
      <c r="E80" s="62"/>
      <c r="F80" s="3"/>
      <c r="G80" s="3">
        <f>80*1.25</f>
        <v>100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61"/>
      <c r="B81" s="262"/>
      <c r="C81" s="262"/>
      <c r="D81" s="262"/>
      <c r="E81" s="262"/>
      <c r="F81" s="262"/>
      <c r="G81" s="262"/>
      <c r="H81" s="262"/>
      <c r="I81" s="262"/>
      <c r="J81" s="261"/>
      <c r="K81" s="261"/>
      <c r="L81" s="261"/>
      <c r="M81" s="26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114"/>
      <c r="C82" s="114"/>
      <c r="D82" s="114"/>
      <c r="E82" s="114"/>
      <c r="F82" s="114"/>
      <c r="G82" s="114"/>
      <c r="H82" s="114"/>
      <c r="I82" s="11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3"/>
      <c r="C83" s="3"/>
      <c r="D83" s="3"/>
      <c r="E83" s="3"/>
      <c r="F83" s="9"/>
      <c r="G83" s="9"/>
      <c r="H83" s="9"/>
      <c r="I83" s="9"/>
      <c r="J83" s="9"/>
      <c r="K83" s="9"/>
      <c r="L83" s="9"/>
      <c r="M83" s="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3"/>
      <c r="C84" s="11"/>
      <c r="D84" s="3"/>
      <c r="E84" s="3"/>
      <c r="F84" s="3"/>
      <c r="G84" s="3"/>
      <c r="H84" s="9"/>
      <c r="I84" s="9"/>
      <c r="J84" s="9"/>
      <c r="K84" s="9"/>
      <c r="L84" s="9"/>
      <c r="M84" s="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3"/>
      <c r="C85" s="3"/>
      <c r="D85" s="133"/>
      <c r="E85" s="133"/>
      <c r="F85" s="133"/>
      <c r="G85" s="133"/>
      <c r="H85" s="9"/>
      <c r="I85" s="9"/>
      <c r="J85" s="9"/>
      <c r="K85" s="9"/>
      <c r="L85" s="9"/>
      <c r="M85" s="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3"/>
      <c r="C86" s="3"/>
      <c r="D86" s="3"/>
      <c r="E86" s="3"/>
      <c r="F86" s="3"/>
      <c r="G86" s="3"/>
      <c r="H86" s="9"/>
      <c r="I86" s="9"/>
      <c r="J86" s="9"/>
      <c r="K86" s="9"/>
      <c r="L86" s="9"/>
      <c r="M86" s="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3" t="s">
        <v>137</v>
      </c>
      <c r="C87" s="3"/>
      <c r="D87" s="50"/>
      <c r="E87" s="3"/>
      <c r="F87" s="3"/>
      <c r="G87" s="3"/>
      <c r="H87" s="9"/>
      <c r="I87" s="9"/>
      <c r="J87" s="9"/>
      <c r="K87" s="9"/>
      <c r="L87" s="9"/>
      <c r="M87" s="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3"/>
      <c r="C88" s="133">
        <f>900/4</f>
        <v>225</v>
      </c>
      <c r="D88" s="263" t="s">
        <v>265</v>
      </c>
      <c r="E88" s="3"/>
      <c r="F88" s="3"/>
      <c r="G88" s="3"/>
      <c r="H88" s="9"/>
      <c r="I88" s="9"/>
      <c r="J88" s="9"/>
      <c r="K88" s="9"/>
      <c r="L88" s="9"/>
      <c r="M88" s="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3"/>
      <c r="C89" s="50">
        <f>450-C88</f>
        <v>225</v>
      </c>
      <c r="D89" s="3" t="s">
        <v>266</v>
      </c>
      <c r="E89" s="3"/>
      <c r="F89" s="9"/>
      <c r="G89" s="9"/>
      <c r="H89" s="9"/>
      <c r="I89" s="9"/>
      <c r="J89" s="9"/>
      <c r="K89" s="9"/>
      <c r="L89" s="9"/>
      <c r="M89" s="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4"/>
      <c r="B90" s="62"/>
      <c r="C90" s="62"/>
      <c r="D90" s="62"/>
      <c r="E90" s="62"/>
      <c r="F90" s="114"/>
      <c r="G90" s="114"/>
      <c r="H90" s="114"/>
      <c r="I90" s="114"/>
      <c r="J90" s="114"/>
      <c r="K90" s="114"/>
      <c r="L90" s="114"/>
      <c r="M90" s="11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8" t="s">
        <v>267</v>
      </c>
      <c r="B91" s="117">
        <v>1.0</v>
      </c>
      <c r="C91" s="117">
        <v>2.0</v>
      </c>
      <c r="D91" s="117">
        <v>3.0</v>
      </c>
      <c r="E91" s="117">
        <v>4.0</v>
      </c>
      <c r="F91" s="117">
        <v>5.0</v>
      </c>
      <c r="G91" s="117">
        <v>6.0</v>
      </c>
      <c r="H91" s="117">
        <v>7.0</v>
      </c>
      <c r="I91" s="117">
        <v>8.0</v>
      </c>
      <c r="J91" s="117">
        <v>9.0</v>
      </c>
      <c r="K91" s="117">
        <v>10.0</v>
      </c>
      <c r="L91" s="117">
        <v>11.0</v>
      </c>
      <c r="M91" s="117">
        <v>12.0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2" t="s">
        <v>73</v>
      </c>
      <c r="B92" s="264">
        <v>900.0</v>
      </c>
      <c r="C92" s="231">
        <v>450.0</v>
      </c>
      <c r="D92" s="231">
        <v>450.0</v>
      </c>
      <c r="E92" s="231">
        <v>450.0</v>
      </c>
      <c r="F92" s="231">
        <v>450.0</v>
      </c>
      <c r="G92" s="231">
        <v>450.0</v>
      </c>
      <c r="H92" s="264">
        <v>900.0</v>
      </c>
      <c r="I92" s="231">
        <v>450.0</v>
      </c>
      <c r="J92" s="231">
        <v>450.0</v>
      </c>
      <c r="K92" s="231">
        <v>450.0</v>
      </c>
      <c r="L92" s="231">
        <v>450.0</v>
      </c>
      <c r="M92" s="231">
        <v>450.0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2" t="s">
        <v>76</v>
      </c>
      <c r="B93" s="264">
        <v>900.0</v>
      </c>
      <c r="C93" s="231">
        <v>450.0</v>
      </c>
      <c r="D93" s="231">
        <v>450.0</v>
      </c>
      <c r="E93" s="231">
        <v>450.0</v>
      </c>
      <c r="F93" s="231">
        <v>450.0</v>
      </c>
      <c r="G93" s="231">
        <v>450.0</v>
      </c>
      <c r="H93" s="264">
        <v>900.0</v>
      </c>
      <c r="I93" s="231">
        <v>450.0</v>
      </c>
      <c r="J93" s="231">
        <v>450.0</v>
      </c>
      <c r="K93" s="231">
        <v>450.0</v>
      </c>
      <c r="L93" s="231">
        <v>450.0</v>
      </c>
      <c r="M93" s="231">
        <v>450.0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2" t="s">
        <v>77</v>
      </c>
      <c r="B94" s="264">
        <v>900.0</v>
      </c>
      <c r="C94" s="231">
        <v>450.0</v>
      </c>
      <c r="D94" s="231">
        <v>450.0</v>
      </c>
      <c r="E94" s="231">
        <v>450.0</v>
      </c>
      <c r="F94" s="231">
        <v>450.0</v>
      </c>
      <c r="G94" s="231">
        <v>450.0</v>
      </c>
      <c r="H94" s="264">
        <v>900.0</v>
      </c>
      <c r="I94" s="231">
        <v>450.0</v>
      </c>
      <c r="J94" s="231">
        <v>450.0</v>
      </c>
      <c r="K94" s="231">
        <v>450.0</v>
      </c>
      <c r="L94" s="231">
        <v>450.0</v>
      </c>
      <c r="M94" s="231">
        <v>450.0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2" t="s">
        <v>78</v>
      </c>
      <c r="B95" s="264">
        <v>900.0</v>
      </c>
      <c r="C95" s="231">
        <v>450.0</v>
      </c>
      <c r="D95" s="231">
        <v>450.0</v>
      </c>
      <c r="E95" s="231">
        <v>450.0</v>
      </c>
      <c r="F95" s="231">
        <v>450.0</v>
      </c>
      <c r="G95" s="231">
        <v>450.0</v>
      </c>
      <c r="H95" s="264">
        <v>900.0</v>
      </c>
      <c r="I95" s="231">
        <v>450.0</v>
      </c>
      <c r="J95" s="231">
        <v>450.0</v>
      </c>
      <c r="K95" s="231">
        <v>450.0</v>
      </c>
      <c r="L95" s="231">
        <v>450.0</v>
      </c>
      <c r="M95" s="231">
        <v>450.0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2" t="s">
        <v>79</v>
      </c>
      <c r="B96" s="264">
        <v>900.0</v>
      </c>
      <c r="C96" s="231">
        <v>450.0</v>
      </c>
      <c r="D96" s="231">
        <v>450.0</v>
      </c>
      <c r="E96" s="231">
        <v>450.0</v>
      </c>
      <c r="F96" s="231">
        <v>450.0</v>
      </c>
      <c r="G96" s="231">
        <v>450.0</v>
      </c>
      <c r="H96" s="264">
        <v>900.0</v>
      </c>
      <c r="I96" s="231">
        <v>450.0</v>
      </c>
      <c r="J96" s="231">
        <v>450.0</v>
      </c>
      <c r="K96" s="231">
        <v>450.0</v>
      </c>
      <c r="L96" s="231">
        <v>450.0</v>
      </c>
      <c r="M96" s="231">
        <v>450.0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2" t="s">
        <v>80</v>
      </c>
      <c r="B97" s="264">
        <v>900.0</v>
      </c>
      <c r="C97" s="231">
        <v>450.0</v>
      </c>
      <c r="D97" s="231">
        <v>450.0</v>
      </c>
      <c r="E97" s="231">
        <v>450.0</v>
      </c>
      <c r="F97" s="231">
        <v>450.0</v>
      </c>
      <c r="G97" s="231">
        <v>450.0</v>
      </c>
      <c r="H97" s="264">
        <v>900.0</v>
      </c>
      <c r="I97" s="231">
        <v>450.0</v>
      </c>
      <c r="J97" s="231">
        <v>450.0</v>
      </c>
      <c r="K97" s="231">
        <v>450.0</v>
      </c>
      <c r="L97" s="231">
        <v>450.0</v>
      </c>
      <c r="M97" s="231">
        <v>450.0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2" t="s">
        <v>81</v>
      </c>
      <c r="B98" s="264"/>
      <c r="C98" s="231">
        <v>450.0</v>
      </c>
      <c r="D98" s="231">
        <v>450.0</v>
      </c>
      <c r="E98" s="231">
        <v>450.0</v>
      </c>
      <c r="F98" s="231">
        <v>450.0</v>
      </c>
      <c r="G98" s="231">
        <v>450.0</v>
      </c>
      <c r="H98" s="264"/>
      <c r="I98" s="231">
        <v>450.0</v>
      </c>
      <c r="J98" s="231">
        <v>450.0</v>
      </c>
      <c r="K98" s="231">
        <v>450.0</v>
      </c>
      <c r="L98" s="231">
        <v>450.0</v>
      </c>
      <c r="M98" s="231">
        <v>450.0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2" t="s">
        <v>82</v>
      </c>
      <c r="B99" s="264"/>
      <c r="C99" s="231"/>
      <c r="D99" s="231"/>
      <c r="E99" s="231"/>
      <c r="F99" s="231"/>
      <c r="G99" s="231"/>
      <c r="H99" s="264"/>
      <c r="I99" s="231"/>
      <c r="J99" s="231"/>
      <c r="K99" s="231"/>
      <c r="L99" s="231"/>
      <c r="M99" s="23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2" t="s">
        <v>268</v>
      </c>
      <c r="B102" s="241"/>
      <c r="C102" s="241"/>
      <c r="D102" s="241"/>
      <c r="E102" s="241"/>
      <c r="F102" s="241"/>
      <c r="G102" s="241"/>
      <c r="H102" s="241"/>
      <c r="I102" s="242"/>
      <c r="J102" s="242"/>
      <c r="K102" s="242"/>
      <c r="L102" s="242"/>
      <c r="M102" s="24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2"/>
      <c r="B103" s="245">
        <v>1.0</v>
      </c>
      <c r="C103" s="245">
        <v>2.0</v>
      </c>
      <c r="D103" s="245">
        <v>3.0</v>
      </c>
      <c r="E103" s="245">
        <v>4.0</v>
      </c>
      <c r="F103" s="245">
        <v>5.0</v>
      </c>
      <c r="G103" s="245">
        <v>6.0</v>
      </c>
      <c r="H103" s="245">
        <v>7.0</v>
      </c>
      <c r="I103" s="245">
        <v>8.0</v>
      </c>
      <c r="J103" s="245">
        <v>9.0</v>
      </c>
      <c r="K103" s="245">
        <v>10.0</v>
      </c>
      <c r="L103" s="245">
        <v>11.0</v>
      </c>
      <c r="M103" s="245">
        <v>12.0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46" t="s">
        <v>73</v>
      </c>
      <c r="B104" s="62">
        <v>8.0</v>
      </c>
      <c r="C104" s="62">
        <v>2.0</v>
      </c>
      <c r="D104" s="62">
        <v>1.0</v>
      </c>
      <c r="E104" s="62">
        <v>0.5</v>
      </c>
      <c r="F104" s="62">
        <v>0.25</v>
      </c>
      <c r="G104" s="117">
        <v>0.125</v>
      </c>
      <c r="H104" s="62">
        <v>8.0</v>
      </c>
      <c r="I104" s="62">
        <v>2.0</v>
      </c>
      <c r="J104" s="62">
        <v>1.0</v>
      </c>
      <c r="K104" s="62">
        <v>0.5</v>
      </c>
      <c r="L104" s="62">
        <v>0.25</v>
      </c>
      <c r="M104" s="117">
        <v>0.125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46" t="s">
        <v>76</v>
      </c>
      <c r="B105" s="62">
        <v>8.0</v>
      </c>
      <c r="C105" s="62">
        <v>2.0</v>
      </c>
      <c r="D105" s="62">
        <v>1.0</v>
      </c>
      <c r="E105" s="62">
        <v>0.5</v>
      </c>
      <c r="F105" s="62">
        <v>0.25</v>
      </c>
      <c r="G105" s="117">
        <v>0.125</v>
      </c>
      <c r="H105" s="62">
        <v>8.0</v>
      </c>
      <c r="I105" s="62">
        <v>2.0</v>
      </c>
      <c r="J105" s="62">
        <v>1.0</v>
      </c>
      <c r="K105" s="62">
        <v>0.5</v>
      </c>
      <c r="L105" s="62">
        <v>0.25</v>
      </c>
      <c r="M105" s="117">
        <v>0.125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46" t="s">
        <v>77</v>
      </c>
      <c r="B106" s="62">
        <v>8.0</v>
      </c>
      <c r="C106" s="62">
        <v>2.0</v>
      </c>
      <c r="D106" s="62">
        <v>1.0</v>
      </c>
      <c r="E106" s="62">
        <v>0.5</v>
      </c>
      <c r="F106" s="62">
        <v>0.25</v>
      </c>
      <c r="G106" s="62">
        <v>0.125</v>
      </c>
      <c r="H106" s="62">
        <v>8.0</v>
      </c>
      <c r="I106" s="62">
        <v>2.0</v>
      </c>
      <c r="J106" s="62">
        <v>1.0</v>
      </c>
      <c r="K106" s="62">
        <v>0.5</v>
      </c>
      <c r="L106" s="62">
        <v>0.25</v>
      </c>
      <c r="M106" s="62">
        <v>0.125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46" t="s">
        <v>78</v>
      </c>
      <c r="B107" s="62">
        <v>8.0</v>
      </c>
      <c r="C107" s="62">
        <v>2.0</v>
      </c>
      <c r="D107" s="62">
        <v>1.0</v>
      </c>
      <c r="E107" s="62">
        <v>0.5</v>
      </c>
      <c r="F107" s="62">
        <v>0.25</v>
      </c>
      <c r="G107" s="62">
        <v>0.125</v>
      </c>
      <c r="H107" s="62">
        <v>8.0</v>
      </c>
      <c r="I107" s="62">
        <v>2.0</v>
      </c>
      <c r="J107" s="62">
        <v>1.0</v>
      </c>
      <c r="K107" s="62">
        <v>0.5</v>
      </c>
      <c r="L107" s="62">
        <v>0.25</v>
      </c>
      <c r="M107" s="62">
        <v>0.125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46" t="s">
        <v>79</v>
      </c>
      <c r="B108" s="62">
        <v>8.0</v>
      </c>
      <c r="C108" s="62">
        <v>2.0</v>
      </c>
      <c r="D108" s="62">
        <v>1.0</v>
      </c>
      <c r="E108" s="62">
        <v>0.5</v>
      </c>
      <c r="F108" s="62">
        <v>0.25</v>
      </c>
      <c r="G108" s="62">
        <v>0.125</v>
      </c>
      <c r="H108" s="62">
        <v>8.0</v>
      </c>
      <c r="I108" s="62">
        <v>2.0</v>
      </c>
      <c r="J108" s="62">
        <v>1.0</v>
      </c>
      <c r="K108" s="62">
        <v>0.5</v>
      </c>
      <c r="L108" s="62">
        <v>0.25</v>
      </c>
      <c r="M108" s="62">
        <v>0.125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46" t="s">
        <v>80</v>
      </c>
      <c r="B109" s="62">
        <v>8.0</v>
      </c>
      <c r="C109" s="62">
        <v>2.0</v>
      </c>
      <c r="D109" s="62">
        <v>1.0</v>
      </c>
      <c r="E109" s="62">
        <v>0.5</v>
      </c>
      <c r="F109" s="62">
        <v>0.25</v>
      </c>
      <c r="G109" s="62">
        <v>0.125</v>
      </c>
      <c r="H109" s="62">
        <v>8.0</v>
      </c>
      <c r="I109" s="62">
        <v>2.0</v>
      </c>
      <c r="J109" s="62">
        <v>1.0</v>
      </c>
      <c r="K109" s="62">
        <v>0.5</v>
      </c>
      <c r="L109" s="62">
        <v>0.25</v>
      </c>
      <c r="M109" s="62">
        <v>0.125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46" t="s">
        <v>81</v>
      </c>
      <c r="B110" s="62">
        <v>8.0</v>
      </c>
      <c r="C110" s="62">
        <v>2.0</v>
      </c>
      <c r="D110" s="62">
        <v>1.0</v>
      </c>
      <c r="E110" s="62">
        <v>0.5</v>
      </c>
      <c r="F110" s="62">
        <v>0.25</v>
      </c>
      <c r="G110" s="62">
        <v>0.125</v>
      </c>
      <c r="H110" s="62">
        <v>8.0</v>
      </c>
      <c r="I110" s="62">
        <v>2.0</v>
      </c>
      <c r="J110" s="62">
        <v>1.0</v>
      </c>
      <c r="K110" s="62">
        <v>0.5</v>
      </c>
      <c r="L110" s="62">
        <v>0.25</v>
      </c>
      <c r="M110" s="62">
        <v>0.125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46" t="s">
        <v>82</v>
      </c>
      <c r="B111" s="62">
        <v>8.0</v>
      </c>
      <c r="C111" s="62">
        <v>2.0</v>
      </c>
      <c r="D111" s="62">
        <v>1.0</v>
      </c>
      <c r="E111" s="62">
        <v>0.5</v>
      </c>
      <c r="F111" s="62">
        <v>0.25</v>
      </c>
      <c r="G111" s="62">
        <v>0.125</v>
      </c>
      <c r="H111" s="62">
        <v>8.0</v>
      </c>
      <c r="I111" s="62">
        <v>2.0</v>
      </c>
      <c r="J111" s="62">
        <v>1.0</v>
      </c>
      <c r="K111" s="62">
        <v>0.5</v>
      </c>
      <c r="L111" s="62">
        <v>0.25</v>
      </c>
      <c r="M111" s="62">
        <v>0.125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2" t="s">
        <v>269</v>
      </c>
      <c r="B113" s="241"/>
      <c r="C113" s="241"/>
      <c r="D113" s="241"/>
      <c r="E113" s="241"/>
      <c r="F113" s="241"/>
      <c r="G113" s="241"/>
      <c r="H113" s="241"/>
      <c r="I113" s="242"/>
      <c r="J113" s="242"/>
      <c r="K113" s="242"/>
      <c r="L113" s="242"/>
      <c r="M113" s="24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2"/>
      <c r="B114" s="245">
        <v>1.0</v>
      </c>
      <c r="C114" s="245">
        <v>2.0</v>
      </c>
      <c r="D114" s="245">
        <v>3.0</v>
      </c>
      <c r="E114" s="245">
        <v>4.0</v>
      </c>
      <c r="F114" s="245">
        <v>5.0</v>
      </c>
      <c r="G114" s="245">
        <v>6.0</v>
      </c>
      <c r="H114" s="245">
        <v>7.0</v>
      </c>
      <c r="I114" s="245">
        <v>8.0</v>
      </c>
      <c r="J114" s="245">
        <v>9.0</v>
      </c>
      <c r="K114" s="245">
        <v>10.0</v>
      </c>
      <c r="L114" s="245">
        <v>11.0</v>
      </c>
      <c r="M114" s="245">
        <v>12.0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46" t="s">
        <v>73</v>
      </c>
      <c r="B115" s="62">
        <f t="shared" ref="B115:M115" si="23">B104*400</f>
        <v>3200</v>
      </c>
      <c r="C115" s="62">
        <f t="shared" si="23"/>
        <v>800</v>
      </c>
      <c r="D115" s="62">
        <f t="shared" si="23"/>
        <v>400</v>
      </c>
      <c r="E115" s="62">
        <f t="shared" si="23"/>
        <v>200</v>
      </c>
      <c r="F115" s="62">
        <f t="shared" si="23"/>
        <v>100</v>
      </c>
      <c r="G115" s="62">
        <f t="shared" si="23"/>
        <v>50</v>
      </c>
      <c r="H115" s="62">
        <f t="shared" si="23"/>
        <v>3200</v>
      </c>
      <c r="I115" s="62">
        <f t="shared" si="23"/>
        <v>800</v>
      </c>
      <c r="J115" s="62">
        <f t="shared" si="23"/>
        <v>400</v>
      </c>
      <c r="K115" s="62">
        <f t="shared" si="23"/>
        <v>200</v>
      </c>
      <c r="L115" s="62">
        <f t="shared" si="23"/>
        <v>100</v>
      </c>
      <c r="M115" s="62">
        <f t="shared" si="23"/>
        <v>50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46" t="s">
        <v>76</v>
      </c>
      <c r="B116" s="62">
        <f t="shared" ref="B116:M116" si="24">B105*400</f>
        <v>3200</v>
      </c>
      <c r="C116" s="62">
        <f t="shared" si="24"/>
        <v>800</v>
      </c>
      <c r="D116" s="62">
        <f t="shared" si="24"/>
        <v>400</v>
      </c>
      <c r="E116" s="62">
        <f t="shared" si="24"/>
        <v>200</v>
      </c>
      <c r="F116" s="62">
        <f t="shared" si="24"/>
        <v>100</v>
      </c>
      <c r="G116" s="62">
        <f t="shared" si="24"/>
        <v>50</v>
      </c>
      <c r="H116" s="62">
        <f t="shared" si="24"/>
        <v>3200</v>
      </c>
      <c r="I116" s="62">
        <f t="shared" si="24"/>
        <v>800</v>
      </c>
      <c r="J116" s="62">
        <f t="shared" si="24"/>
        <v>400</v>
      </c>
      <c r="K116" s="62">
        <f t="shared" si="24"/>
        <v>200</v>
      </c>
      <c r="L116" s="62">
        <f t="shared" si="24"/>
        <v>100</v>
      </c>
      <c r="M116" s="62">
        <f t="shared" si="24"/>
        <v>50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46" t="s">
        <v>77</v>
      </c>
      <c r="B117" s="62">
        <f t="shared" ref="B117:M117" si="25">B106*400</f>
        <v>3200</v>
      </c>
      <c r="C117" s="62">
        <f t="shared" si="25"/>
        <v>800</v>
      </c>
      <c r="D117" s="62">
        <f t="shared" si="25"/>
        <v>400</v>
      </c>
      <c r="E117" s="62">
        <f t="shared" si="25"/>
        <v>200</v>
      </c>
      <c r="F117" s="62">
        <f t="shared" si="25"/>
        <v>100</v>
      </c>
      <c r="G117" s="62">
        <f t="shared" si="25"/>
        <v>50</v>
      </c>
      <c r="H117" s="62">
        <f t="shared" si="25"/>
        <v>3200</v>
      </c>
      <c r="I117" s="62">
        <f t="shared" si="25"/>
        <v>800</v>
      </c>
      <c r="J117" s="62">
        <f t="shared" si="25"/>
        <v>400</v>
      </c>
      <c r="K117" s="62">
        <f t="shared" si="25"/>
        <v>200</v>
      </c>
      <c r="L117" s="62">
        <f t="shared" si="25"/>
        <v>100</v>
      </c>
      <c r="M117" s="62">
        <f t="shared" si="25"/>
        <v>50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46" t="s">
        <v>78</v>
      </c>
      <c r="B118" s="62">
        <f t="shared" ref="B118:M118" si="26">B107*400</f>
        <v>3200</v>
      </c>
      <c r="C118" s="62">
        <f t="shared" si="26"/>
        <v>800</v>
      </c>
      <c r="D118" s="62">
        <f t="shared" si="26"/>
        <v>400</v>
      </c>
      <c r="E118" s="62">
        <f t="shared" si="26"/>
        <v>200</v>
      </c>
      <c r="F118" s="62">
        <f t="shared" si="26"/>
        <v>100</v>
      </c>
      <c r="G118" s="62">
        <f t="shared" si="26"/>
        <v>50</v>
      </c>
      <c r="H118" s="62">
        <f t="shared" si="26"/>
        <v>3200</v>
      </c>
      <c r="I118" s="62">
        <f t="shared" si="26"/>
        <v>800</v>
      </c>
      <c r="J118" s="62">
        <f t="shared" si="26"/>
        <v>400</v>
      </c>
      <c r="K118" s="62">
        <f t="shared" si="26"/>
        <v>200</v>
      </c>
      <c r="L118" s="62">
        <f t="shared" si="26"/>
        <v>100</v>
      </c>
      <c r="M118" s="62">
        <f t="shared" si="26"/>
        <v>50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46" t="s">
        <v>79</v>
      </c>
      <c r="B119" s="62">
        <f t="shared" ref="B119:M119" si="27">B108*400</f>
        <v>3200</v>
      </c>
      <c r="C119" s="62">
        <f t="shared" si="27"/>
        <v>800</v>
      </c>
      <c r="D119" s="62">
        <f t="shared" si="27"/>
        <v>400</v>
      </c>
      <c r="E119" s="62">
        <f t="shared" si="27"/>
        <v>200</v>
      </c>
      <c r="F119" s="62">
        <f t="shared" si="27"/>
        <v>100</v>
      </c>
      <c r="G119" s="62">
        <f t="shared" si="27"/>
        <v>50</v>
      </c>
      <c r="H119" s="62">
        <f t="shared" si="27"/>
        <v>3200</v>
      </c>
      <c r="I119" s="62">
        <f t="shared" si="27"/>
        <v>800</v>
      </c>
      <c r="J119" s="62">
        <f t="shared" si="27"/>
        <v>400</v>
      </c>
      <c r="K119" s="62">
        <f t="shared" si="27"/>
        <v>200</v>
      </c>
      <c r="L119" s="62">
        <f t="shared" si="27"/>
        <v>100</v>
      </c>
      <c r="M119" s="62">
        <f t="shared" si="27"/>
        <v>50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46" t="s">
        <v>80</v>
      </c>
      <c r="B120" s="62">
        <f t="shared" ref="B120:M120" si="28">B109*400</f>
        <v>3200</v>
      </c>
      <c r="C120" s="62">
        <f t="shared" si="28"/>
        <v>800</v>
      </c>
      <c r="D120" s="62">
        <f t="shared" si="28"/>
        <v>400</v>
      </c>
      <c r="E120" s="62">
        <f t="shared" si="28"/>
        <v>200</v>
      </c>
      <c r="F120" s="62">
        <f t="shared" si="28"/>
        <v>100</v>
      </c>
      <c r="G120" s="62">
        <f t="shared" si="28"/>
        <v>50</v>
      </c>
      <c r="H120" s="62">
        <f t="shared" si="28"/>
        <v>3200</v>
      </c>
      <c r="I120" s="62">
        <f t="shared" si="28"/>
        <v>800</v>
      </c>
      <c r="J120" s="62">
        <f t="shared" si="28"/>
        <v>400</v>
      </c>
      <c r="K120" s="62">
        <f t="shared" si="28"/>
        <v>200</v>
      </c>
      <c r="L120" s="62">
        <f t="shared" si="28"/>
        <v>100</v>
      </c>
      <c r="M120" s="62">
        <f t="shared" si="28"/>
        <v>50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46" t="s">
        <v>81</v>
      </c>
      <c r="B121" s="117" t="s">
        <v>85</v>
      </c>
      <c r="C121" s="62">
        <f t="shared" ref="C121:M121" si="29">C110*400</f>
        <v>800</v>
      </c>
      <c r="D121" s="62">
        <f t="shared" si="29"/>
        <v>400</v>
      </c>
      <c r="E121" s="62">
        <f t="shared" si="29"/>
        <v>200</v>
      </c>
      <c r="F121" s="62">
        <f t="shared" si="29"/>
        <v>100</v>
      </c>
      <c r="G121" s="62">
        <f t="shared" si="29"/>
        <v>50</v>
      </c>
      <c r="H121" s="62">
        <f t="shared" si="29"/>
        <v>3200</v>
      </c>
      <c r="I121" s="62">
        <f t="shared" si="29"/>
        <v>800</v>
      </c>
      <c r="J121" s="62">
        <f t="shared" si="29"/>
        <v>400</v>
      </c>
      <c r="K121" s="62">
        <f t="shared" si="29"/>
        <v>200</v>
      </c>
      <c r="L121" s="62">
        <f t="shared" si="29"/>
        <v>100</v>
      </c>
      <c r="M121" s="62">
        <f t="shared" si="29"/>
        <v>50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46" t="s">
        <v>82</v>
      </c>
      <c r="B122" s="117" t="s">
        <v>85</v>
      </c>
      <c r="C122" s="117" t="s">
        <v>85</v>
      </c>
      <c r="D122" s="117" t="s">
        <v>85</v>
      </c>
      <c r="E122" s="117" t="s">
        <v>85</v>
      </c>
      <c r="F122" s="117" t="s">
        <v>85</v>
      </c>
      <c r="G122" s="117" t="s">
        <v>85</v>
      </c>
      <c r="H122" s="117" t="s">
        <v>85</v>
      </c>
      <c r="I122" s="117" t="s">
        <v>85</v>
      </c>
      <c r="J122" s="117" t="s">
        <v>85</v>
      </c>
      <c r="K122" s="117" t="s">
        <v>85</v>
      </c>
      <c r="L122" s="117" t="s">
        <v>85</v>
      </c>
      <c r="M122" s="117" t="s">
        <v>85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65" t="s">
        <v>270</v>
      </c>
      <c r="B125" s="241"/>
      <c r="C125" s="241"/>
      <c r="D125" s="241"/>
      <c r="E125" s="241"/>
      <c r="F125" s="241"/>
      <c r="G125" s="241"/>
      <c r="H125" s="241"/>
      <c r="I125" s="242"/>
      <c r="J125" s="242"/>
      <c r="K125" s="242"/>
      <c r="L125" s="242"/>
      <c r="M125" s="24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2"/>
      <c r="B126" s="245">
        <v>1.0</v>
      </c>
      <c r="C126" s="245">
        <v>2.0</v>
      </c>
      <c r="D126" s="245">
        <v>3.0</v>
      </c>
      <c r="E126" s="245">
        <v>4.0</v>
      </c>
      <c r="F126" s="245">
        <v>5.0</v>
      </c>
      <c r="G126" s="245">
        <v>6.0</v>
      </c>
      <c r="H126" s="245">
        <v>7.0</v>
      </c>
      <c r="I126" s="245">
        <v>8.0</v>
      </c>
      <c r="J126" s="245">
        <v>9.0</v>
      </c>
      <c r="K126" s="245">
        <v>10.0</v>
      </c>
      <c r="L126" s="245">
        <v>11.0</v>
      </c>
      <c r="M126" s="245">
        <v>12.0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46" t="s">
        <v>73</v>
      </c>
      <c r="B127" s="62">
        <f t="shared" ref="B127:M127" si="30">B104*4</f>
        <v>32</v>
      </c>
      <c r="C127" s="62">
        <f t="shared" si="30"/>
        <v>8</v>
      </c>
      <c r="D127" s="62">
        <f t="shared" si="30"/>
        <v>4</v>
      </c>
      <c r="E127" s="62">
        <f t="shared" si="30"/>
        <v>2</v>
      </c>
      <c r="F127" s="62">
        <f t="shared" si="30"/>
        <v>1</v>
      </c>
      <c r="G127" s="62">
        <f t="shared" si="30"/>
        <v>0.5</v>
      </c>
      <c r="H127" s="62">
        <f t="shared" si="30"/>
        <v>32</v>
      </c>
      <c r="I127" s="62">
        <f t="shared" si="30"/>
        <v>8</v>
      </c>
      <c r="J127" s="62">
        <f t="shared" si="30"/>
        <v>4</v>
      </c>
      <c r="K127" s="62">
        <f t="shared" si="30"/>
        <v>2</v>
      </c>
      <c r="L127" s="62">
        <f t="shared" si="30"/>
        <v>1</v>
      </c>
      <c r="M127" s="62">
        <f t="shared" si="30"/>
        <v>0.5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46" t="s">
        <v>76</v>
      </c>
      <c r="B128" s="62">
        <f t="shared" ref="B128:M128" si="31">B105*4</f>
        <v>32</v>
      </c>
      <c r="C128" s="62">
        <f t="shared" si="31"/>
        <v>8</v>
      </c>
      <c r="D128" s="62">
        <f t="shared" si="31"/>
        <v>4</v>
      </c>
      <c r="E128" s="62">
        <f t="shared" si="31"/>
        <v>2</v>
      </c>
      <c r="F128" s="62">
        <f t="shared" si="31"/>
        <v>1</v>
      </c>
      <c r="G128" s="62">
        <f t="shared" si="31"/>
        <v>0.5</v>
      </c>
      <c r="H128" s="62">
        <f t="shared" si="31"/>
        <v>32</v>
      </c>
      <c r="I128" s="62">
        <f t="shared" si="31"/>
        <v>8</v>
      </c>
      <c r="J128" s="62">
        <f t="shared" si="31"/>
        <v>4</v>
      </c>
      <c r="K128" s="62">
        <f t="shared" si="31"/>
        <v>2</v>
      </c>
      <c r="L128" s="62">
        <f t="shared" si="31"/>
        <v>1</v>
      </c>
      <c r="M128" s="62">
        <f t="shared" si="31"/>
        <v>0.5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46" t="s">
        <v>77</v>
      </c>
      <c r="B129" s="62">
        <f t="shared" ref="B129:M129" si="32">B106*4</f>
        <v>32</v>
      </c>
      <c r="C129" s="62">
        <f t="shared" si="32"/>
        <v>8</v>
      </c>
      <c r="D129" s="62">
        <f t="shared" si="32"/>
        <v>4</v>
      </c>
      <c r="E129" s="62">
        <f t="shared" si="32"/>
        <v>2</v>
      </c>
      <c r="F129" s="62">
        <f t="shared" si="32"/>
        <v>1</v>
      </c>
      <c r="G129" s="62">
        <f t="shared" si="32"/>
        <v>0.5</v>
      </c>
      <c r="H129" s="62">
        <f t="shared" si="32"/>
        <v>32</v>
      </c>
      <c r="I129" s="62">
        <f t="shared" si="32"/>
        <v>8</v>
      </c>
      <c r="J129" s="62">
        <f t="shared" si="32"/>
        <v>4</v>
      </c>
      <c r="K129" s="62">
        <f t="shared" si="32"/>
        <v>2</v>
      </c>
      <c r="L129" s="62">
        <f t="shared" si="32"/>
        <v>1</v>
      </c>
      <c r="M129" s="62">
        <f t="shared" si="32"/>
        <v>0.5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46" t="s">
        <v>78</v>
      </c>
      <c r="B130" s="62">
        <f t="shared" ref="B130:M130" si="33">B107*4</f>
        <v>32</v>
      </c>
      <c r="C130" s="62">
        <f t="shared" si="33"/>
        <v>8</v>
      </c>
      <c r="D130" s="62">
        <f t="shared" si="33"/>
        <v>4</v>
      </c>
      <c r="E130" s="62">
        <f t="shared" si="33"/>
        <v>2</v>
      </c>
      <c r="F130" s="62">
        <f t="shared" si="33"/>
        <v>1</v>
      </c>
      <c r="G130" s="62">
        <f t="shared" si="33"/>
        <v>0.5</v>
      </c>
      <c r="H130" s="62">
        <f t="shared" si="33"/>
        <v>32</v>
      </c>
      <c r="I130" s="62">
        <f t="shared" si="33"/>
        <v>8</v>
      </c>
      <c r="J130" s="62">
        <f t="shared" si="33"/>
        <v>4</v>
      </c>
      <c r="K130" s="62">
        <f t="shared" si="33"/>
        <v>2</v>
      </c>
      <c r="L130" s="62">
        <f t="shared" si="33"/>
        <v>1</v>
      </c>
      <c r="M130" s="62">
        <f t="shared" si="33"/>
        <v>0.5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46" t="s">
        <v>79</v>
      </c>
      <c r="B131" s="62">
        <f t="shared" ref="B131:M131" si="34">B108*4</f>
        <v>32</v>
      </c>
      <c r="C131" s="62">
        <f t="shared" si="34"/>
        <v>8</v>
      </c>
      <c r="D131" s="62">
        <f t="shared" si="34"/>
        <v>4</v>
      </c>
      <c r="E131" s="62">
        <f t="shared" si="34"/>
        <v>2</v>
      </c>
      <c r="F131" s="62">
        <f t="shared" si="34"/>
        <v>1</v>
      </c>
      <c r="G131" s="62">
        <f t="shared" si="34"/>
        <v>0.5</v>
      </c>
      <c r="H131" s="62">
        <f t="shared" si="34"/>
        <v>32</v>
      </c>
      <c r="I131" s="62">
        <f t="shared" si="34"/>
        <v>8</v>
      </c>
      <c r="J131" s="62">
        <f t="shared" si="34"/>
        <v>4</v>
      </c>
      <c r="K131" s="62">
        <f t="shared" si="34"/>
        <v>2</v>
      </c>
      <c r="L131" s="62">
        <f t="shared" si="34"/>
        <v>1</v>
      </c>
      <c r="M131" s="62">
        <f t="shared" si="34"/>
        <v>0.5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46" t="s">
        <v>80</v>
      </c>
      <c r="B132" s="62">
        <f t="shared" ref="B132:M132" si="35">B109*4</f>
        <v>32</v>
      </c>
      <c r="C132" s="62">
        <f t="shared" si="35"/>
        <v>8</v>
      </c>
      <c r="D132" s="62">
        <f t="shared" si="35"/>
        <v>4</v>
      </c>
      <c r="E132" s="62">
        <f t="shared" si="35"/>
        <v>2</v>
      </c>
      <c r="F132" s="62">
        <f t="shared" si="35"/>
        <v>1</v>
      </c>
      <c r="G132" s="62">
        <f t="shared" si="35"/>
        <v>0.5</v>
      </c>
      <c r="H132" s="62">
        <f t="shared" si="35"/>
        <v>32</v>
      </c>
      <c r="I132" s="62">
        <f t="shared" si="35"/>
        <v>8</v>
      </c>
      <c r="J132" s="62">
        <f t="shared" si="35"/>
        <v>4</v>
      </c>
      <c r="K132" s="62">
        <f t="shared" si="35"/>
        <v>2</v>
      </c>
      <c r="L132" s="62">
        <f t="shared" si="35"/>
        <v>1</v>
      </c>
      <c r="M132" s="62">
        <f t="shared" si="35"/>
        <v>0.5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46" t="s">
        <v>81</v>
      </c>
      <c r="B133" s="117" t="s">
        <v>85</v>
      </c>
      <c r="C133" s="62">
        <f t="shared" ref="C133:G133" si="36">C110*4</f>
        <v>8</v>
      </c>
      <c r="D133" s="62">
        <f t="shared" si="36"/>
        <v>4</v>
      </c>
      <c r="E133" s="62">
        <f t="shared" si="36"/>
        <v>2</v>
      </c>
      <c r="F133" s="62">
        <f t="shared" si="36"/>
        <v>1</v>
      </c>
      <c r="G133" s="62">
        <f t="shared" si="36"/>
        <v>0.5</v>
      </c>
      <c r="H133" s="117" t="s">
        <v>85</v>
      </c>
      <c r="I133" s="62">
        <f t="shared" ref="I133:M133" si="37">I110*4</f>
        <v>8</v>
      </c>
      <c r="J133" s="62">
        <f t="shared" si="37"/>
        <v>4</v>
      </c>
      <c r="K133" s="62">
        <f t="shared" si="37"/>
        <v>2</v>
      </c>
      <c r="L133" s="62">
        <f t="shared" si="37"/>
        <v>1</v>
      </c>
      <c r="M133" s="62">
        <f t="shared" si="37"/>
        <v>0.5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46" t="s">
        <v>82</v>
      </c>
      <c r="B134" s="117" t="s">
        <v>85</v>
      </c>
      <c r="C134" s="117" t="s">
        <v>85</v>
      </c>
      <c r="D134" s="117" t="s">
        <v>85</v>
      </c>
      <c r="E134" s="117" t="s">
        <v>85</v>
      </c>
      <c r="F134" s="117" t="s">
        <v>85</v>
      </c>
      <c r="G134" s="117" t="s">
        <v>85</v>
      </c>
      <c r="H134" s="117" t="s">
        <v>85</v>
      </c>
      <c r="I134" s="117" t="s">
        <v>85</v>
      </c>
      <c r="J134" s="117" t="s">
        <v>85</v>
      </c>
      <c r="K134" s="117" t="s">
        <v>85</v>
      </c>
      <c r="L134" s="117" t="s">
        <v>85</v>
      </c>
      <c r="M134" s="117" t="s">
        <v>85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65" t="s">
        <v>271</v>
      </c>
      <c r="B136" s="241"/>
      <c r="C136" s="241"/>
      <c r="D136" s="241"/>
      <c r="E136" s="241"/>
      <c r="F136" s="241"/>
      <c r="G136" s="241"/>
      <c r="H136" s="241"/>
      <c r="I136" s="242"/>
      <c r="J136" s="242"/>
      <c r="K136" s="242"/>
      <c r="L136" s="242"/>
      <c r="M136" s="24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2"/>
      <c r="B137" s="245">
        <v>1.0</v>
      </c>
      <c r="C137" s="245">
        <v>2.0</v>
      </c>
      <c r="D137" s="245">
        <v>3.0</v>
      </c>
      <c r="E137" s="245">
        <v>4.0</v>
      </c>
      <c r="F137" s="245">
        <v>5.0</v>
      </c>
      <c r="G137" s="245">
        <v>6.0</v>
      </c>
      <c r="H137" s="245">
        <v>7.0</v>
      </c>
      <c r="I137" s="245">
        <v>8.0</v>
      </c>
      <c r="J137" s="245">
        <v>9.0</v>
      </c>
      <c r="K137" s="245">
        <v>10.0</v>
      </c>
      <c r="L137" s="245">
        <v>11.0</v>
      </c>
      <c r="M137" s="245">
        <v>12.0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46" t="s">
        <v>73</v>
      </c>
      <c r="B138" s="62">
        <f t="shared" ref="B138:M138" si="38">B127*7</f>
        <v>224</v>
      </c>
      <c r="C138" s="62">
        <f t="shared" si="38"/>
        <v>56</v>
      </c>
      <c r="D138" s="62">
        <f t="shared" si="38"/>
        <v>28</v>
      </c>
      <c r="E138" s="62">
        <f t="shared" si="38"/>
        <v>14</v>
      </c>
      <c r="F138" s="62">
        <f t="shared" si="38"/>
        <v>7</v>
      </c>
      <c r="G138" s="62">
        <f t="shared" si="38"/>
        <v>3.5</v>
      </c>
      <c r="H138" s="62">
        <f t="shared" si="38"/>
        <v>224</v>
      </c>
      <c r="I138" s="62">
        <f t="shared" si="38"/>
        <v>56</v>
      </c>
      <c r="J138" s="62">
        <f t="shared" si="38"/>
        <v>28</v>
      </c>
      <c r="K138" s="62">
        <f t="shared" si="38"/>
        <v>14</v>
      </c>
      <c r="L138" s="62">
        <f t="shared" si="38"/>
        <v>7</v>
      </c>
      <c r="M138" s="62">
        <f t="shared" si="38"/>
        <v>3.5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46" t="s">
        <v>76</v>
      </c>
      <c r="B139" s="62">
        <f t="shared" ref="B139:M139" si="39">B128*7</f>
        <v>224</v>
      </c>
      <c r="C139" s="62">
        <f t="shared" si="39"/>
        <v>56</v>
      </c>
      <c r="D139" s="62">
        <f t="shared" si="39"/>
        <v>28</v>
      </c>
      <c r="E139" s="62">
        <f t="shared" si="39"/>
        <v>14</v>
      </c>
      <c r="F139" s="62">
        <f t="shared" si="39"/>
        <v>7</v>
      </c>
      <c r="G139" s="62">
        <f t="shared" si="39"/>
        <v>3.5</v>
      </c>
      <c r="H139" s="62">
        <f t="shared" si="39"/>
        <v>224</v>
      </c>
      <c r="I139" s="62">
        <f t="shared" si="39"/>
        <v>56</v>
      </c>
      <c r="J139" s="62">
        <f t="shared" si="39"/>
        <v>28</v>
      </c>
      <c r="K139" s="62">
        <f t="shared" si="39"/>
        <v>14</v>
      </c>
      <c r="L139" s="62">
        <f t="shared" si="39"/>
        <v>7</v>
      </c>
      <c r="M139" s="62">
        <f t="shared" si="39"/>
        <v>3.5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46" t="s">
        <v>77</v>
      </c>
      <c r="B140" s="62">
        <f t="shared" ref="B140:M140" si="40">B129*7</f>
        <v>224</v>
      </c>
      <c r="C140" s="62">
        <f t="shared" si="40"/>
        <v>56</v>
      </c>
      <c r="D140" s="62">
        <f t="shared" si="40"/>
        <v>28</v>
      </c>
      <c r="E140" s="62">
        <f t="shared" si="40"/>
        <v>14</v>
      </c>
      <c r="F140" s="62">
        <f t="shared" si="40"/>
        <v>7</v>
      </c>
      <c r="G140" s="62">
        <f t="shared" si="40"/>
        <v>3.5</v>
      </c>
      <c r="H140" s="62">
        <f t="shared" si="40"/>
        <v>224</v>
      </c>
      <c r="I140" s="62">
        <f t="shared" si="40"/>
        <v>56</v>
      </c>
      <c r="J140" s="62">
        <f t="shared" si="40"/>
        <v>28</v>
      </c>
      <c r="K140" s="62">
        <f t="shared" si="40"/>
        <v>14</v>
      </c>
      <c r="L140" s="62">
        <f t="shared" si="40"/>
        <v>7</v>
      </c>
      <c r="M140" s="62">
        <f t="shared" si="40"/>
        <v>3.5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46" t="s">
        <v>78</v>
      </c>
      <c r="B141" s="62">
        <f t="shared" ref="B141:M141" si="41">B130*7</f>
        <v>224</v>
      </c>
      <c r="C141" s="62">
        <f t="shared" si="41"/>
        <v>56</v>
      </c>
      <c r="D141" s="62">
        <f t="shared" si="41"/>
        <v>28</v>
      </c>
      <c r="E141" s="62">
        <f t="shared" si="41"/>
        <v>14</v>
      </c>
      <c r="F141" s="62">
        <f t="shared" si="41"/>
        <v>7</v>
      </c>
      <c r="G141" s="62">
        <f t="shared" si="41"/>
        <v>3.5</v>
      </c>
      <c r="H141" s="62">
        <f t="shared" si="41"/>
        <v>224</v>
      </c>
      <c r="I141" s="62">
        <f t="shared" si="41"/>
        <v>56</v>
      </c>
      <c r="J141" s="62">
        <f t="shared" si="41"/>
        <v>28</v>
      </c>
      <c r="K141" s="62">
        <f t="shared" si="41"/>
        <v>14</v>
      </c>
      <c r="L141" s="62">
        <f t="shared" si="41"/>
        <v>7</v>
      </c>
      <c r="M141" s="62">
        <f t="shared" si="41"/>
        <v>3.5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46" t="s">
        <v>79</v>
      </c>
      <c r="B142" s="62">
        <f t="shared" ref="B142:M142" si="42">B131*7</f>
        <v>224</v>
      </c>
      <c r="C142" s="62">
        <f t="shared" si="42"/>
        <v>56</v>
      </c>
      <c r="D142" s="62">
        <f t="shared" si="42"/>
        <v>28</v>
      </c>
      <c r="E142" s="62">
        <f t="shared" si="42"/>
        <v>14</v>
      </c>
      <c r="F142" s="62">
        <f t="shared" si="42"/>
        <v>7</v>
      </c>
      <c r="G142" s="62">
        <f t="shared" si="42"/>
        <v>3.5</v>
      </c>
      <c r="H142" s="62">
        <f t="shared" si="42"/>
        <v>224</v>
      </c>
      <c r="I142" s="62">
        <f t="shared" si="42"/>
        <v>56</v>
      </c>
      <c r="J142" s="62">
        <f t="shared" si="42"/>
        <v>28</v>
      </c>
      <c r="K142" s="62">
        <f t="shared" si="42"/>
        <v>14</v>
      </c>
      <c r="L142" s="62">
        <f t="shared" si="42"/>
        <v>7</v>
      </c>
      <c r="M142" s="62">
        <f t="shared" si="42"/>
        <v>3.5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46" t="s">
        <v>80</v>
      </c>
      <c r="B143" s="62">
        <f t="shared" ref="B143:M143" si="43">B132*7</f>
        <v>224</v>
      </c>
      <c r="C143" s="62">
        <f t="shared" si="43"/>
        <v>56</v>
      </c>
      <c r="D143" s="62">
        <f t="shared" si="43"/>
        <v>28</v>
      </c>
      <c r="E143" s="62">
        <f t="shared" si="43"/>
        <v>14</v>
      </c>
      <c r="F143" s="62">
        <f t="shared" si="43"/>
        <v>7</v>
      </c>
      <c r="G143" s="62">
        <f t="shared" si="43"/>
        <v>3.5</v>
      </c>
      <c r="H143" s="62">
        <f t="shared" si="43"/>
        <v>224</v>
      </c>
      <c r="I143" s="62">
        <f t="shared" si="43"/>
        <v>56</v>
      </c>
      <c r="J143" s="62">
        <f t="shared" si="43"/>
        <v>28</v>
      </c>
      <c r="K143" s="62">
        <f t="shared" si="43"/>
        <v>14</v>
      </c>
      <c r="L143" s="62">
        <f t="shared" si="43"/>
        <v>7</v>
      </c>
      <c r="M143" s="62">
        <f t="shared" si="43"/>
        <v>3.5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46" t="s">
        <v>81</v>
      </c>
      <c r="B144" s="117" t="s">
        <v>85</v>
      </c>
      <c r="C144" s="62">
        <f t="shared" ref="C144:G144" si="44">C133*7</f>
        <v>56</v>
      </c>
      <c r="D144" s="62">
        <f t="shared" si="44"/>
        <v>28</v>
      </c>
      <c r="E144" s="62">
        <f t="shared" si="44"/>
        <v>14</v>
      </c>
      <c r="F144" s="62">
        <f t="shared" si="44"/>
        <v>7</v>
      </c>
      <c r="G144" s="62">
        <f t="shared" si="44"/>
        <v>3.5</v>
      </c>
      <c r="H144" s="117" t="s">
        <v>85</v>
      </c>
      <c r="I144" s="62">
        <f t="shared" ref="I144:M144" si="45">I133*7</f>
        <v>56</v>
      </c>
      <c r="J144" s="62">
        <f t="shared" si="45"/>
        <v>28</v>
      </c>
      <c r="K144" s="62">
        <f t="shared" si="45"/>
        <v>14</v>
      </c>
      <c r="L144" s="62">
        <f t="shared" si="45"/>
        <v>7</v>
      </c>
      <c r="M144" s="62">
        <f t="shared" si="45"/>
        <v>3.5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46" t="s">
        <v>82</v>
      </c>
      <c r="B145" s="117" t="s">
        <v>85</v>
      </c>
      <c r="C145" s="117" t="s">
        <v>85</v>
      </c>
      <c r="D145" s="117" t="s">
        <v>85</v>
      </c>
      <c r="E145" s="117" t="s">
        <v>85</v>
      </c>
      <c r="F145" s="117" t="s">
        <v>85</v>
      </c>
      <c r="G145" s="117" t="s">
        <v>85</v>
      </c>
      <c r="H145" s="117" t="s">
        <v>85</v>
      </c>
      <c r="I145" s="117" t="s">
        <v>85</v>
      </c>
      <c r="J145" s="117" t="s">
        <v>85</v>
      </c>
      <c r="K145" s="117" t="s">
        <v>85</v>
      </c>
      <c r="L145" s="117" t="s">
        <v>85</v>
      </c>
      <c r="M145" s="117" t="s">
        <v>85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C49:D49"/>
    <mergeCell ref="K57:P57"/>
    <mergeCell ref="I58:I62"/>
    <mergeCell ref="B70:F70"/>
  </mergeCells>
  <drawing r:id="rId1"/>
</worksheet>
</file>