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s1_2_3_4" sheetId="1" r:id="rId4"/>
    <sheet state="visible" name="MasterMix" sheetId="2" r:id="rId5"/>
  </sheets>
  <definedNames/>
  <calcPr/>
</workbook>
</file>

<file path=xl/sharedStrings.xml><?xml version="1.0" encoding="utf-8"?>
<sst xmlns="http://schemas.openxmlformats.org/spreadsheetml/2006/main" count="624" uniqueCount="187">
  <si>
    <t>** Laila is going to do large experiment for swabseq</t>
  </si>
  <si>
    <t>Prepare Lysate Plate</t>
  </si>
  <si>
    <t>&gt; 160uL into 8-well PCR Strip tubes matching the 4 lysate backgrounds</t>
  </si>
  <si>
    <t xml:space="preserve">** Goal of this experiment is to understand role of different sample types on PCR inhibition. </t>
  </si>
  <si>
    <t>** Will Test Saliva, Saliva diluted 1:1 in TE + Protease comparedd to cells-to-cDNA:TE; 1:10 dilution with water</t>
  </si>
  <si>
    <t>** still need to test NS and NP swabs as well</t>
  </si>
  <si>
    <t>Lysate Background</t>
  </si>
  <si>
    <t>&gt;pipet 48 uL using a 8-channel multipipet in triplicate (as above)</t>
  </si>
  <si>
    <t>A</t>
  </si>
  <si>
    <t>&gt;make dilutions as indicated below; cover water and NTC well to prevent cross contamination.</t>
  </si>
  <si>
    <t>MTSSwab_CCTE; 1:10</t>
  </si>
  <si>
    <t>Prepare plates with PCR Barcodes</t>
  </si>
  <si>
    <t>Saliva_CCTE 1:10</t>
  </si>
  <si>
    <t xml:space="preserve">&gt; 2uL PCR </t>
  </si>
  <si>
    <t>Saliva_1xTE Protease</t>
  </si>
  <si>
    <t>Spike-in dilution series calculations:</t>
  </si>
  <si>
    <t>Saliva_1xTE Protease 1:10</t>
  </si>
  <si>
    <t>Set up a dilution series for each individual column (true dilution replicates) &gt; in 96-well plate, can perform dilution series with multichannel pipette</t>
  </si>
  <si>
    <t>B</t>
  </si>
  <si>
    <t>Prepare 48 uL per sample &gt; need to add 7 uL to PCR; 12 uL should give sufficient pipetting reserve</t>
  </si>
  <si>
    <t>C</t>
  </si>
  <si>
    <t>* from D1 remove 2.4 uL for columns 1-6 in row A</t>
  </si>
  <si>
    <t>D</t>
  </si>
  <si>
    <t>Make sure to cover rows F, G, H so no cross contamination</t>
  </si>
  <si>
    <t>E</t>
  </si>
  <si>
    <t>Dilution series: 64 uL in first sample (D1) &gt; transfer 16uL to 48uL swab background for each dilution step</t>
  </si>
  <si>
    <t>F</t>
  </si>
  <si>
    <t>Per sample:</t>
  </si>
  <si>
    <t>D1:</t>
  </si>
  <si>
    <t>64 uL total volume: appropriate background with virus spike-in (see below)</t>
  </si>
  <si>
    <t>G</t>
  </si>
  <si>
    <t>ATCC: 1.1 million copies/uL</t>
  </si>
  <si>
    <t>D2:</t>
  </si>
  <si>
    <t>48 uL background + 16 uL D1</t>
  </si>
  <si>
    <t>D3:</t>
  </si>
  <si>
    <t>48 uL background + 16 uL D2</t>
  </si>
  <si>
    <t>etc. for 6 total dilutions</t>
  </si>
  <si>
    <t>H</t>
  </si>
  <si>
    <t>* Pipet 7 uL of each into each of 4 plates for PCR</t>
  </si>
  <si>
    <t>* Hold at -20 until ready to prepare mastermix and primers</t>
  </si>
  <si>
    <t>C19 Spike-in:</t>
  </si>
  <si>
    <t>Virus Spike-In (Identity)</t>
  </si>
  <si>
    <t>We aim for 1,000 copies at the highest dilution in 7 uL volume (amount added to PCR rxn)</t>
  </si>
  <si>
    <t xml:space="preserve">ATCC Inactivated </t>
  </si>
  <si>
    <t>&gt; that translates into 143 copies per uL in D1 (143*7=1000)</t>
  </si>
  <si>
    <t>copies for 4 plates</t>
  </si>
  <si>
    <t>&gt; that translates into 2286 copies in 16 uL D1</t>
  </si>
  <si>
    <t>D1</t>
  </si>
  <si>
    <t>ATCC inactivated Virus Spike</t>
  </si>
  <si>
    <t>D2</t>
  </si>
  <si>
    <t>Stock is at 1.16*10^6 copies per uL</t>
  </si>
  <si>
    <t>D3</t>
  </si>
  <si>
    <t>&gt; prepare a 1:200 dilution to 5800 copies per uL</t>
  </si>
  <si>
    <t>&gt;&gt; S1: 199 uL ddH2O, 0.1% Tween-20 + 1 uL ATCC stock</t>
  </si>
  <si>
    <t>&gt; add 3.6uL of dilution above to 14.4 uL of purified lysate</t>
  </si>
  <si>
    <t>&gt; add 18uL to 18 uL background in first dilution well D1 (for 2057 total viral copies)</t>
  </si>
  <si>
    <t>D4</t>
  </si>
  <si>
    <t>&gt; perform dilution series from vial 1 (D1) as detailed above</t>
  </si>
  <si>
    <t>D5</t>
  </si>
  <si>
    <t>Water</t>
  </si>
  <si>
    <t>Copies/uL of Final Dilution of Virus</t>
  </si>
  <si>
    <t>NTC</t>
  </si>
  <si>
    <t>ATCC to add to first row, 12wells (1-12)</t>
  </si>
  <si>
    <t>Add Saliva Sample</t>
  </si>
  <si>
    <t>** LOD aim for 10 copies</t>
  </si>
  <si>
    <t>Virus Spike-In (Copies)</t>
  </si>
  <si>
    <t>Remove from Row 1</t>
  </si>
  <si>
    <t>prepare 425x, 80 wells per plate * 4 plates + qPCR plate</t>
  </si>
  <si>
    <t xml:space="preserve"> </t>
  </si>
  <si>
    <t>Mix 1</t>
  </si>
  <si>
    <t>RT-PCR mix:</t>
  </si>
  <si>
    <t>uL or copies per reaction</t>
  </si>
  <si>
    <t>* sanity check, amount loaded for 4 plates at 10K each</t>
  </si>
  <si>
    <t>4ml 2x Luna Mastermix</t>
  </si>
  <si>
    <t>400 uL RT enzyme mix</t>
  </si>
  <si>
    <t>Stock is 3000ng/uL (per EJ)</t>
  </si>
  <si>
    <t>Dilution 4</t>
  </si>
  <si>
    <t>total copies of S2 RNA spike quant</t>
  </si>
  <si>
    <t>S2 RNA stock:</t>
  </si>
  <si>
    <t>1:20 working stock prepared from Eric's stock</t>
  </si>
  <si>
    <t>&gt; add 11 uL per well</t>
  </si>
  <si>
    <t>qubit RNA HS(ng/uL)</t>
  </si>
  <si>
    <t>77.6 ng/uL</t>
  </si>
  <si>
    <t xml:space="preserve">&gt; prepare 4 consecutive 1:100 dilution steps </t>
  </si>
  <si>
    <t>&gt; 99 uL ddH2O, 0.1% Tween + 1 uL previous dilution</t>
  </si>
  <si>
    <t>&gt; the final dilution should have 3600 copies / uL</t>
  </si>
  <si>
    <t>&gt; add 3.8uL (42500 copies) to RT-PCR mix</t>
  </si>
  <si>
    <t>prepare 50x, enough for 32 wells + qPCR</t>
  </si>
  <si>
    <t>Mix 2</t>
  </si>
  <si>
    <t>RT-PCR mix (no RT)-- 8 wells, make enough for 50</t>
  </si>
  <si>
    <t>Master Mix</t>
  </si>
  <si>
    <t>From V3 expt: Measured at 25 ng/uL, corresponding to 3.6*10^11 copies/uL (assuming a length of 130 nt)</t>
  </si>
  <si>
    <t>No RT (mix 2)</t>
  </si>
  <si>
    <t>RT + (Mix 1)</t>
  </si>
  <si>
    <t>10 uL 2x Luna Mastermix</t>
  </si>
  <si>
    <t>Based on this should 3.6*10^11 (3.104)=</t>
  </si>
  <si>
    <t>- 0 - uL RT enzyme mix</t>
  </si>
  <si>
    <t>copies/uL</t>
  </si>
  <si>
    <t>water</t>
  </si>
  <si>
    <t xml:space="preserve">dilution </t>
  </si>
  <si>
    <t>dilution step</t>
  </si>
  <si>
    <t>dilution 1: X</t>
  </si>
  <si>
    <t>ng/uL</t>
  </si>
  <si>
    <t>actual copies/uL</t>
  </si>
  <si>
    <t>perc overshoot</t>
  </si>
  <si>
    <t>Dilution 5</t>
  </si>
  <si>
    <t>total copies S2 RNA spike-in, 1.07 uL</t>
  </si>
  <si>
    <t>saved 1 aliquot at -20</t>
  </si>
  <si>
    <t>2.58E+10</t>
  </si>
  <si>
    <t>(ng/uL based on RNA HS qubit 4/30/2020)</t>
  </si>
  <si>
    <t>(extrapolated)</t>
  </si>
  <si>
    <t>* saved 4 aliquots at -20</t>
  </si>
  <si>
    <t>Background Purified Extract Information:</t>
  </si>
  <si>
    <t>Mix 3</t>
  </si>
  <si>
    <t>RT-PCR mix (no spike)-- 8 wells/plate, 4 plates, make enough for 40</t>
  </si>
  <si>
    <t xml:space="preserve"> 2x Luna Mastermix</t>
  </si>
  <si>
    <t>uL RT enzyme mix</t>
  </si>
  <si>
    <t>-00- copies S2 RNA spike-in</t>
  </si>
  <si>
    <t xml:space="preserve">S1 </t>
  </si>
  <si>
    <t>MTS_CCTE: 1:10</t>
  </si>
  <si>
    <t>QC control Plate to be run on Light Cycler 96 well format to make sure spike-in S2 and the C19 RNA are at the right concnetration</t>
  </si>
  <si>
    <t>PCR:</t>
  </si>
  <si>
    <t xml:space="preserve">Notes: </t>
  </si>
  <si>
    <t>S17</t>
  </si>
  <si>
    <t>On T100 PCR block</t>
  </si>
  <si>
    <t>55C</t>
  </si>
  <si>
    <t>10 min</t>
  </si>
  <si>
    <t>95C</t>
  </si>
  <si>
    <t>1 min</t>
  </si>
  <si>
    <t>S25</t>
  </si>
  <si>
    <t>10 sec</t>
  </si>
  <si>
    <t>60C</t>
  </si>
  <si>
    <t>30 sec</t>
  </si>
  <si>
    <t>Go to step 3, 40 cycles</t>
  </si>
  <si>
    <t>Hold at 12C</t>
  </si>
  <si>
    <t>Plate replicates:</t>
  </si>
  <si>
    <t>Plate 1:</t>
  </si>
  <si>
    <t>40 cycles</t>
  </si>
  <si>
    <t>&gt; 18 uL into each row of a 96- well plate</t>
  </si>
  <si>
    <t>Plate 2:</t>
  </si>
  <si>
    <t>Plate 3:</t>
  </si>
  <si>
    <t>50 cycles</t>
  </si>
  <si>
    <t>Plate 4:</t>
  </si>
  <si>
    <t>&gt; use 12-channel multipipet to directly pipet from row D</t>
  </si>
  <si>
    <t>&gt;cover water and NTC wells to prevent cross contamination with foil, cover remaining samples with a separate piece of foil</t>
  </si>
  <si>
    <t>Note: dilutions was prepared at larger stock</t>
  </si>
  <si>
    <t>&gt; spin at 500xg, 2 minutes; leave on ice until ready to make dilutions</t>
  </si>
  <si>
    <t>Library clean-up and sequencing:</t>
  </si>
  <si>
    <t>ng/uL by HS qubit (based on a dilution 1:20)</t>
  </si>
  <si>
    <t>&gt; Pooling, bead clean-up and quantification done by Valerie</t>
  </si>
  <si>
    <t>&gt; Library comes in at XXX</t>
  </si>
  <si>
    <t>&gt; This corresponds to XXX nM (assuming an average amplicon size of 156 bp)</t>
  </si>
  <si>
    <t>Library dilution: need 20 uL at 2 nM</t>
  </si>
  <si>
    <t>&gt; Dilute libary 1:100</t>
  </si>
  <si>
    <t>&gt; add XX uL of diluted library to XX uL ddH2O in low-bind tube</t>
  </si>
  <si>
    <t>&gt; store at 4C until sequencing</t>
  </si>
  <si>
    <t>Primer mix: Need 100 uL at 10 uM of read 1 and i7 primers for S2 and RPP3, in separate mixes (20 uM primer per mix)</t>
  </si>
  <si>
    <t>Primer stocks are at 100 uM</t>
  </si>
  <si>
    <t>Read 1 mix:</t>
  </si>
  <si>
    <t>80 uL ddH2O</t>
  </si>
  <si>
    <t>10 uL S2 read 1</t>
  </si>
  <si>
    <t>10 uL RPP3 read 1</t>
  </si>
  <si>
    <t>i7 mix:</t>
  </si>
  <si>
    <t>10 uL S2 i7</t>
  </si>
  <si>
    <t>10 uL RPP3 i7</t>
  </si>
  <si>
    <t>18 uL total volume: appropriate background with virus spike-in (see below)</t>
  </si>
  <si>
    <t>18 uL background + 18 uL D1</t>
  </si>
  <si>
    <t>18 uL background + 18 uL D2</t>
  </si>
  <si>
    <t>etc. for  total dilutions</t>
  </si>
  <si>
    <t xml:space="preserve">D4: </t>
  </si>
  <si>
    <t>18 uL background + 18 uL D3</t>
  </si>
  <si>
    <t xml:space="preserve">D5: </t>
  </si>
  <si>
    <t>Contrived SARS-CoV2 Spike-in:</t>
  </si>
  <si>
    <t>We aim for 160 copies at the highest dilution in 7 uL volume (amount added to PCR rxn)</t>
  </si>
  <si>
    <t xml:space="preserve">&gt; that translates into 23 copies per uL in D1 </t>
  </si>
  <si>
    <t>copies for 2 plates</t>
  </si>
  <si>
    <t>&gt; that translates into 205 copies in 9 uL D1</t>
  </si>
  <si>
    <t>Virus Dilution</t>
  </si>
  <si>
    <t>&gt; that translates to 850 copies in  36 uL (36 is total of well + added for dilution)</t>
  </si>
  <si>
    <t>1 to 200</t>
  </si>
  <si>
    <t>2) ATCC inactivated Virus Spike</t>
  </si>
  <si>
    <t>&gt; prepare a 1:10 dilution to 580 copies per uL</t>
  </si>
  <si>
    <t>&gt;&gt; S2: 38 uL ddH2O, 0.1% Tween-20 + 2 uL S1</t>
  </si>
  <si>
    <t>&gt; add 1.41 uL to 14.5 uL background in first dilution well D1 (for 412 total viral copies)</t>
  </si>
  <si>
    <t>&gt; perform 2x dilution series from vial 1 (D1) as detailed above</t>
  </si>
  <si>
    <t>ATCC to add to first row, 12 wells 1-12</t>
  </si>
  <si>
    <t>background lysate to add to first 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</si>
</sst>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/d/yyyy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theme="1"/>
      <name val="Arial"/>
    </font>
    <font>
      <color rgb="FF000000"/>
      <name val="Arial"/>
    </font>
    <font>
      <sz val="11.0"/>
      <color rgb="FF000000"/>
      <name val="Inconsolata"/>
    </font>
    <font>
      <b/>
      <sz val="11.0"/>
      <color theme="1"/>
      <name val="Arial"/>
    </font>
    <font>
      <b/>
      <sz val="16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shrinkToFit="0" vertical="bottom" wrapText="0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0" fillId="3" fontId="4" numFmtId="0" xfId="0" applyAlignment="1" applyFill="1" applyFont="1">
      <alignment horizontal="right" vertical="bottom"/>
    </xf>
    <xf borderId="1" fillId="4" fontId="1" numFmtId="0" xfId="0" applyAlignment="1" applyBorder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3" fontId="1" numFmtId="1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1" numFmtId="165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1" fillId="3" fontId="1" numFmtId="165" xfId="0" applyAlignment="1" applyBorder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1" fillId="5" fontId="1" numFmtId="0" xfId="0" applyAlignment="1" applyBorder="1" applyFill="1" applyFont="1">
      <alignment horizontal="right"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6" fontId="2" numFmtId="0" xfId="0" applyAlignment="1" applyBorder="1" applyFill="1" applyFont="1">
      <alignment horizontal="right" vertical="bottom"/>
    </xf>
    <xf borderId="0" fillId="6" fontId="1" numFmtId="0" xfId="0" applyAlignment="1" applyFont="1">
      <alignment horizontal="right" vertical="bottom"/>
    </xf>
    <xf borderId="1" fillId="7" fontId="1" numFmtId="0" xfId="0" applyAlignment="1" applyBorder="1" applyFill="1" applyFont="1">
      <alignment vertical="bottom"/>
    </xf>
    <xf borderId="0" fillId="6" fontId="1" numFmtId="166" xfId="0" applyAlignment="1" applyFont="1" applyNumberFormat="1">
      <alignment horizontal="right" vertical="bottom"/>
    </xf>
    <xf borderId="1" fillId="8" fontId="5" numFmtId="0" xfId="0" applyAlignment="1" applyBorder="1" applyFill="1" applyFont="1">
      <alignment vertical="bottom"/>
    </xf>
    <xf borderId="0" fillId="6" fontId="1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0" fillId="3" fontId="1" numFmtId="0" xfId="0" applyAlignment="1" applyFont="1">
      <alignment vertical="bottom"/>
    </xf>
    <xf borderId="1" fillId="3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vertical="bottom"/>
    </xf>
    <xf borderId="1" fillId="8" fontId="1" numFmtId="0" xfId="0" applyAlignment="1" applyBorder="1" applyFont="1">
      <alignment vertical="bottom"/>
    </xf>
    <xf borderId="0" fillId="3" fontId="2" numFmtId="0" xfId="0" applyAlignment="1" applyFont="1">
      <alignment horizontal="center" vertical="bottom"/>
    </xf>
    <xf borderId="0" fillId="3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5" fillId="0" fontId="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5" fillId="8" fontId="6" numFmtId="0" xfId="0" applyAlignment="1" applyBorder="1" applyFont="1">
      <alignment horizontal="center" readingOrder="0"/>
    </xf>
    <xf borderId="1" fillId="6" fontId="1" numFmtId="0" xfId="0" applyAlignment="1" applyBorder="1" applyFont="1">
      <alignment vertical="bottom"/>
    </xf>
    <xf borderId="5" fillId="8" fontId="6" numFmtId="0" xfId="0" applyAlignment="1" applyBorder="1" applyFont="1">
      <alignment horizontal="center" readingOrder="0" shrinkToFit="0" vertical="center" wrapText="1"/>
    </xf>
    <xf borderId="0" fillId="8" fontId="7" numFmtId="0" xfId="0" applyAlignment="1" applyFont="1">
      <alignment horizontal="center"/>
    </xf>
    <xf borderId="1" fillId="8" fontId="6" numFmtId="0" xfId="0" applyAlignment="1" applyBorder="1" applyFont="1">
      <alignment horizontal="center" readingOrder="0"/>
    </xf>
    <xf borderId="0" fillId="8" fontId="1" numFmtId="0" xfId="0" applyAlignment="1" applyFont="1">
      <alignment vertical="bottom"/>
    </xf>
    <xf borderId="1" fillId="8" fontId="6" numFmtId="0" xfId="0" applyAlignment="1" applyBorder="1" applyFont="1">
      <alignment horizontal="center" readingOrder="0" shrinkToFit="0" vertical="center" wrapText="1"/>
    </xf>
    <xf borderId="1" fillId="8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shrinkToFit="0" vertical="center" wrapText="1"/>
    </xf>
    <xf borderId="0" fillId="8" fontId="1" numFmtId="0" xfId="0" applyAlignment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shrinkToFit="0" vertical="bottom" wrapText="0"/>
    </xf>
    <xf borderId="0" fillId="3" fontId="4" numFmtId="0" xfId="0" applyAlignment="1" applyFont="1">
      <alignment horizontal="right" readingOrder="0" vertical="bottom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4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0"/>
    </xf>
    <xf borderId="0" fillId="9" fontId="2" numFmtId="0" xfId="0" applyAlignment="1" applyFill="1" applyFont="1">
      <alignment vertical="bottom"/>
    </xf>
    <xf borderId="0" fillId="9" fontId="2" numFmtId="0" xfId="0" applyAlignment="1" applyFont="1">
      <alignment shrinkToFit="0" vertical="bottom" wrapText="1"/>
    </xf>
    <xf borderId="0" fillId="9" fontId="2" numFmtId="0" xfId="0" applyAlignment="1" applyFont="1">
      <alignment horizontal="center" shrinkToFit="0" vertical="bottom" wrapText="1"/>
    </xf>
    <xf borderId="0" fillId="9" fontId="2" numFmtId="0" xfId="0" applyAlignment="1" applyFont="1">
      <alignment horizontal="right" vertical="bottom"/>
    </xf>
    <xf borderId="0" fillId="9" fontId="1" numFmtId="0" xfId="0" applyAlignment="1" applyFont="1">
      <alignment vertical="bottom"/>
    </xf>
    <xf borderId="0" fillId="9" fontId="1" numFmtId="0" xfId="0" applyAlignment="1" applyFont="1">
      <alignment horizontal="right" vertical="bottom"/>
    </xf>
    <xf borderId="0" fillId="9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10" fontId="1" numFmtId="0" xfId="0" applyAlignment="1" applyBorder="1" applyFill="1" applyFont="1">
      <alignment vertical="bottom"/>
    </xf>
    <xf borderId="1" fillId="11" fontId="1" numFmtId="0" xfId="0" applyAlignment="1" applyBorder="1" applyFill="1" applyFont="1">
      <alignment vertical="bottom"/>
    </xf>
    <xf borderId="1" fillId="11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.29"/>
  </cols>
  <sheetData>
    <row r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>
      <c r="A2" s="2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2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>
      <c r="A4" s="2"/>
      <c r="B4" s="2" t="s">
        <v>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>
        <f>8*18</f>
        <v>144</v>
      </c>
    </row>
    <row r="6">
      <c r="A6" s="3" t="s">
        <v>6</v>
      </c>
      <c r="B6" s="6">
        <v>1.0</v>
      </c>
      <c r="C6" s="6">
        <v>2.0</v>
      </c>
      <c r="D6" s="6">
        <v>3.0</v>
      </c>
      <c r="E6" s="6">
        <v>4.0</v>
      </c>
      <c r="F6" s="6">
        <v>5.0</v>
      </c>
      <c r="G6" s="6">
        <v>6.0</v>
      </c>
      <c r="H6" s="6">
        <v>7.0</v>
      </c>
      <c r="I6" s="6">
        <v>8.0</v>
      </c>
      <c r="J6" s="6">
        <v>9.0</v>
      </c>
      <c r="K6" s="6">
        <v>10.0</v>
      </c>
      <c r="L6" s="6">
        <v>11.0</v>
      </c>
      <c r="M6" s="6">
        <v>12.0</v>
      </c>
      <c r="N6" s="4">
        <f>N5/2</f>
        <v>72</v>
      </c>
    </row>
    <row r="7">
      <c r="A7" s="3" t="s">
        <v>8</v>
      </c>
      <c r="B7" s="8" t="s">
        <v>10</v>
      </c>
      <c r="C7" s="8" t="s">
        <v>10</v>
      </c>
      <c r="D7" s="8" t="s">
        <v>10</v>
      </c>
      <c r="E7" s="8" t="s">
        <v>12</v>
      </c>
      <c r="F7" s="8" t="s">
        <v>12</v>
      </c>
      <c r="G7" s="8" t="s">
        <v>12</v>
      </c>
      <c r="H7" s="9" t="s">
        <v>14</v>
      </c>
      <c r="I7" s="9" t="s">
        <v>14</v>
      </c>
      <c r="J7" s="9" t="s">
        <v>14</v>
      </c>
      <c r="K7" s="9" t="s">
        <v>16</v>
      </c>
      <c r="L7" s="9" t="s">
        <v>16</v>
      </c>
      <c r="M7" s="9" t="s">
        <v>16</v>
      </c>
      <c r="N7" s="4"/>
    </row>
    <row r="8">
      <c r="A8" s="3" t="s">
        <v>18</v>
      </c>
      <c r="B8" s="8" t="s">
        <v>10</v>
      </c>
      <c r="C8" s="8" t="s">
        <v>10</v>
      </c>
      <c r="D8" s="8" t="s">
        <v>10</v>
      </c>
      <c r="E8" s="8" t="s">
        <v>12</v>
      </c>
      <c r="F8" s="8" t="s">
        <v>12</v>
      </c>
      <c r="G8" s="8" t="s">
        <v>12</v>
      </c>
      <c r="H8" s="9" t="s">
        <v>14</v>
      </c>
      <c r="I8" s="9" t="s">
        <v>14</v>
      </c>
      <c r="J8" s="9" t="s">
        <v>14</v>
      </c>
      <c r="K8" s="9" t="s">
        <v>16</v>
      </c>
      <c r="L8" s="9" t="s">
        <v>16</v>
      </c>
      <c r="M8" s="9" t="s">
        <v>16</v>
      </c>
      <c r="N8" s="4"/>
    </row>
    <row r="9">
      <c r="A9" s="3" t="s">
        <v>20</v>
      </c>
      <c r="B9" s="8" t="s">
        <v>10</v>
      </c>
      <c r="C9" s="8" t="s">
        <v>10</v>
      </c>
      <c r="D9" s="8" t="s">
        <v>10</v>
      </c>
      <c r="E9" s="8" t="s">
        <v>12</v>
      </c>
      <c r="F9" s="8" t="s">
        <v>12</v>
      </c>
      <c r="G9" s="8" t="s">
        <v>12</v>
      </c>
      <c r="H9" s="9" t="s">
        <v>14</v>
      </c>
      <c r="I9" s="9" t="s">
        <v>14</v>
      </c>
      <c r="J9" s="9" t="s">
        <v>14</v>
      </c>
      <c r="K9" s="9" t="s">
        <v>16</v>
      </c>
      <c r="L9" s="9" t="s">
        <v>16</v>
      </c>
      <c r="M9" s="9" t="s">
        <v>16</v>
      </c>
      <c r="N9" s="4"/>
    </row>
    <row r="10">
      <c r="A10" s="3" t="s">
        <v>22</v>
      </c>
      <c r="B10" s="8" t="s">
        <v>10</v>
      </c>
      <c r="C10" s="8" t="s">
        <v>10</v>
      </c>
      <c r="D10" s="8" t="s">
        <v>10</v>
      </c>
      <c r="E10" s="8" t="s">
        <v>12</v>
      </c>
      <c r="F10" s="8" t="s">
        <v>12</v>
      </c>
      <c r="G10" s="8" t="s">
        <v>12</v>
      </c>
      <c r="H10" s="9" t="s">
        <v>14</v>
      </c>
      <c r="I10" s="9" t="s">
        <v>14</v>
      </c>
      <c r="J10" s="9" t="s">
        <v>14</v>
      </c>
      <c r="K10" s="9" t="s">
        <v>16</v>
      </c>
      <c r="L10" s="9" t="s">
        <v>16</v>
      </c>
      <c r="M10" s="9" t="s">
        <v>16</v>
      </c>
      <c r="N10" s="4"/>
    </row>
    <row r="11">
      <c r="A11" s="3" t="s">
        <v>24</v>
      </c>
      <c r="B11" s="8" t="s">
        <v>10</v>
      </c>
      <c r="C11" s="8" t="s">
        <v>10</v>
      </c>
      <c r="D11" s="8" t="s">
        <v>10</v>
      </c>
      <c r="E11" s="8" t="s">
        <v>12</v>
      </c>
      <c r="F11" s="8" t="s">
        <v>12</v>
      </c>
      <c r="G11" s="8" t="s">
        <v>12</v>
      </c>
      <c r="H11" s="9" t="s">
        <v>14</v>
      </c>
      <c r="I11" s="9" t="s">
        <v>14</v>
      </c>
      <c r="J11" s="9" t="s">
        <v>14</v>
      </c>
      <c r="K11" s="9" t="s">
        <v>16</v>
      </c>
      <c r="L11" s="9" t="s">
        <v>16</v>
      </c>
      <c r="M11" s="9" t="s">
        <v>16</v>
      </c>
      <c r="N11" s="4"/>
    </row>
    <row r="12">
      <c r="A12" s="3" t="s">
        <v>26</v>
      </c>
      <c r="B12" s="8" t="s">
        <v>10</v>
      </c>
      <c r="C12" s="8" t="s">
        <v>10</v>
      </c>
      <c r="D12" s="8" t="s">
        <v>10</v>
      </c>
      <c r="E12" s="8" t="s">
        <v>12</v>
      </c>
      <c r="F12" s="8" t="s">
        <v>12</v>
      </c>
      <c r="G12" s="8" t="s">
        <v>12</v>
      </c>
      <c r="H12" s="9" t="s">
        <v>14</v>
      </c>
      <c r="I12" s="9" t="s">
        <v>14</v>
      </c>
      <c r="J12" s="9" t="s">
        <v>14</v>
      </c>
      <c r="K12" s="9" t="s">
        <v>16</v>
      </c>
      <c r="L12" s="9" t="s">
        <v>16</v>
      </c>
      <c r="M12" s="9" t="s">
        <v>16</v>
      </c>
      <c r="N12" s="4"/>
    </row>
    <row r="13">
      <c r="A13" s="3" t="s">
        <v>30</v>
      </c>
      <c r="B13" s="8" t="s">
        <v>10</v>
      </c>
      <c r="C13" s="8" t="s">
        <v>10</v>
      </c>
      <c r="D13" s="8" t="s">
        <v>10</v>
      </c>
      <c r="E13" s="8" t="s">
        <v>12</v>
      </c>
      <c r="F13" s="8" t="s">
        <v>12</v>
      </c>
      <c r="G13" s="8" t="s">
        <v>12</v>
      </c>
      <c r="H13" s="9" t="s">
        <v>14</v>
      </c>
      <c r="I13" s="9" t="s">
        <v>14</v>
      </c>
      <c r="J13" s="9" t="s">
        <v>14</v>
      </c>
      <c r="K13" s="9" t="s">
        <v>16</v>
      </c>
      <c r="L13" s="9" t="s">
        <v>16</v>
      </c>
      <c r="M13" s="9" t="s">
        <v>16</v>
      </c>
      <c r="N13" s="4"/>
    </row>
    <row r="14">
      <c r="A14" s="3" t="s">
        <v>37</v>
      </c>
      <c r="B14" s="8" t="s">
        <v>10</v>
      </c>
      <c r="C14" s="8" t="s">
        <v>10</v>
      </c>
      <c r="D14" s="8" t="s">
        <v>10</v>
      </c>
      <c r="E14" s="8" t="s">
        <v>12</v>
      </c>
      <c r="F14" s="8" t="s">
        <v>12</v>
      </c>
      <c r="G14" s="8" t="s">
        <v>12</v>
      </c>
      <c r="H14" s="9" t="s">
        <v>14</v>
      </c>
      <c r="I14" s="9" t="s">
        <v>14</v>
      </c>
      <c r="J14" s="9" t="s">
        <v>14</v>
      </c>
      <c r="K14" s="9" t="s">
        <v>16</v>
      </c>
      <c r="L14" s="9" t="s">
        <v>16</v>
      </c>
      <c r="M14" s="9" t="s">
        <v>16</v>
      </c>
      <c r="N14" s="4"/>
    </row>
    <row r="1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/>
    </row>
    <row r="16">
      <c r="A16" s="3" t="s">
        <v>41</v>
      </c>
      <c r="B16" s="6">
        <v>1.0</v>
      </c>
      <c r="C16" s="6">
        <v>2.0</v>
      </c>
      <c r="D16" s="6">
        <v>3.0</v>
      </c>
      <c r="E16" s="6">
        <v>4.0</v>
      </c>
      <c r="F16" s="6">
        <v>5.0</v>
      </c>
      <c r="G16" s="6">
        <v>6.0</v>
      </c>
      <c r="H16" s="6">
        <v>7.0</v>
      </c>
      <c r="I16" s="6">
        <v>8.0</v>
      </c>
      <c r="J16" s="6">
        <v>9.0</v>
      </c>
      <c r="K16" s="6">
        <v>10.0</v>
      </c>
      <c r="L16" s="6">
        <v>11.0</v>
      </c>
      <c r="M16" s="6">
        <v>12.0</v>
      </c>
      <c r="N16" s="4"/>
    </row>
    <row r="17">
      <c r="A17" s="3" t="s">
        <v>8</v>
      </c>
      <c r="B17" s="13" t="s">
        <v>43</v>
      </c>
      <c r="C17" s="13" t="s">
        <v>43</v>
      </c>
      <c r="D17" s="13" t="s">
        <v>43</v>
      </c>
      <c r="E17" s="13" t="s">
        <v>43</v>
      </c>
      <c r="F17" s="13" t="s">
        <v>43</v>
      </c>
      <c r="G17" s="13" t="s">
        <v>43</v>
      </c>
      <c r="H17" s="13" t="s">
        <v>43</v>
      </c>
      <c r="I17" s="13" t="s">
        <v>43</v>
      </c>
      <c r="J17" s="13" t="s">
        <v>43</v>
      </c>
      <c r="K17" s="13" t="s">
        <v>43</v>
      </c>
      <c r="L17" s="13" t="s">
        <v>43</v>
      </c>
      <c r="M17" s="13" t="s">
        <v>43</v>
      </c>
      <c r="N17" s="15" t="s">
        <v>47</v>
      </c>
    </row>
    <row r="18">
      <c r="A18" s="3" t="s">
        <v>18</v>
      </c>
      <c r="B18" s="13" t="s">
        <v>43</v>
      </c>
      <c r="C18" s="13" t="s">
        <v>43</v>
      </c>
      <c r="D18" s="13" t="s">
        <v>43</v>
      </c>
      <c r="E18" s="13" t="s">
        <v>43</v>
      </c>
      <c r="F18" s="13" t="s">
        <v>43</v>
      </c>
      <c r="G18" s="13" t="s">
        <v>43</v>
      </c>
      <c r="H18" s="13" t="s">
        <v>43</v>
      </c>
      <c r="I18" s="13" t="s">
        <v>43</v>
      </c>
      <c r="J18" s="13" t="s">
        <v>43</v>
      </c>
      <c r="K18" s="13" t="s">
        <v>43</v>
      </c>
      <c r="L18" s="13" t="s">
        <v>43</v>
      </c>
      <c r="M18" s="13" t="s">
        <v>43</v>
      </c>
      <c r="N18" s="15" t="s">
        <v>49</v>
      </c>
    </row>
    <row r="19">
      <c r="A19" s="3" t="s">
        <v>20</v>
      </c>
      <c r="B19" s="13" t="s">
        <v>43</v>
      </c>
      <c r="C19" s="13" t="s">
        <v>43</v>
      </c>
      <c r="D19" s="13" t="s">
        <v>43</v>
      </c>
      <c r="E19" s="13" t="s">
        <v>43</v>
      </c>
      <c r="F19" s="13" t="s">
        <v>43</v>
      </c>
      <c r="G19" s="13" t="s">
        <v>43</v>
      </c>
      <c r="H19" s="13" t="s">
        <v>43</v>
      </c>
      <c r="I19" s="13" t="s">
        <v>43</v>
      </c>
      <c r="J19" s="13" t="s">
        <v>43</v>
      </c>
      <c r="K19" s="13" t="s">
        <v>43</v>
      </c>
      <c r="L19" s="13" t="s">
        <v>43</v>
      </c>
      <c r="M19" s="13" t="s">
        <v>43</v>
      </c>
      <c r="N19" s="15" t="s">
        <v>51</v>
      </c>
    </row>
    <row r="20">
      <c r="A20" s="3" t="s">
        <v>22</v>
      </c>
      <c r="B20" s="13" t="s">
        <v>43</v>
      </c>
      <c r="C20" s="13" t="s">
        <v>43</v>
      </c>
      <c r="D20" s="13" t="s">
        <v>43</v>
      </c>
      <c r="E20" s="13" t="s">
        <v>43</v>
      </c>
      <c r="F20" s="13" t="s">
        <v>43</v>
      </c>
      <c r="G20" s="13" t="s">
        <v>43</v>
      </c>
      <c r="H20" s="13" t="s">
        <v>43</v>
      </c>
      <c r="I20" s="13" t="s">
        <v>43</v>
      </c>
      <c r="J20" s="13" t="s">
        <v>43</v>
      </c>
      <c r="K20" s="13" t="s">
        <v>43</v>
      </c>
      <c r="L20" s="13" t="s">
        <v>43</v>
      </c>
      <c r="M20" s="13" t="s">
        <v>43</v>
      </c>
      <c r="N20" s="15" t="s">
        <v>56</v>
      </c>
    </row>
    <row r="21">
      <c r="A21" s="3" t="s">
        <v>24</v>
      </c>
      <c r="B21" s="13" t="s">
        <v>43</v>
      </c>
      <c r="C21" s="13" t="s">
        <v>43</v>
      </c>
      <c r="D21" s="13" t="s">
        <v>43</v>
      </c>
      <c r="E21" s="13" t="s">
        <v>43</v>
      </c>
      <c r="F21" s="13" t="s">
        <v>43</v>
      </c>
      <c r="G21" s="13" t="s">
        <v>43</v>
      </c>
      <c r="H21" s="13" t="s">
        <v>43</v>
      </c>
      <c r="I21" s="13" t="s">
        <v>43</v>
      </c>
      <c r="J21" s="13" t="s">
        <v>43</v>
      </c>
      <c r="K21" s="13" t="s">
        <v>43</v>
      </c>
      <c r="L21" s="13" t="s">
        <v>43</v>
      </c>
      <c r="M21" s="13" t="s">
        <v>43</v>
      </c>
      <c r="N21" s="15" t="s">
        <v>58</v>
      </c>
    </row>
    <row r="22">
      <c r="A22" s="3" t="s">
        <v>26</v>
      </c>
      <c r="B22" s="19" t="s">
        <v>59</v>
      </c>
      <c r="C22" s="20" t="s">
        <v>61</v>
      </c>
      <c r="D22" s="20" t="s">
        <v>61</v>
      </c>
      <c r="E22" s="20" t="s">
        <v>61</v>
      </c>
      <c r="F22" s="20" t="s">
        <v>61</v>
      </c>
      <c r="G22" s="20" t="s">
        <v>61</v>
      </c>
      <c r="H22" s="20" t="s">
        <v>61</v>
      </c>
      <c r="I22" s="20" t="s">
        <v>61</v>
      </c>
      <c r="J22" s="20" t="s">
        <v>61</v>
      </c>
      <c r="K22" s="20" t="s">
        <v>61</v>
      </c>
      <c r="L22" s="20" t="s">
        <v>61</v>
      </c>
      <c r="M22" s="20" t="s">
        <v>61</v>
      </c>
      <c r="N22" s="15"/>
    </row>
    <row r="23">
      <c r="A23" s="3" t="s">
        <v>30</v>
      </c>
      <c r="B23" s="19" t="s">
        <v>59</v>
      </c>
      <c r="C23" s="19" t="s">
        <v>61</v>
      </c>
      <c r="D23" s="19" t="s">
        <v>61</v>
      </c>
      <c r="E23" s="19" t="s">
        <v>61</v>
      </c>
      <c r="F23" s="19" t="s">
        <v>61</v>
      </c>
      <c r="G23" s="19" t="s">
        <v>61</v>
      </c>
      <c r="H23" s="19" t="s">
        <v>61</v>
      </c>
      <c r="I23" s="19" t="s">
        <v>61</v>
      </c>
      <c r="J23" s="19" t="s">
        <v>61</v>
      </c>
      <c r="K23" s="19" t="s">
        <v>61</v>
      </c>
      <c r="L23" s="19" t="s">
        <v>61</v>
      </c>
      <c r="M23" s="19" t="s">
        <v>61</v>
      </c>
      <c r="N23" s="4"/>
    </row>
    <row r="24">
      <c r="A24" s="3" t="s">
        <v>37</v>
      </c>
      <c r="B24" s="25" t="s">
        <v>59</v>
      </c>
      <c r="C24" s="19" t="s">
        <v>61</v>
      </c>
      <c r="D24" s="19" t="s">
        <v>61</v>
      </c>
      <c r="E24" s="19" t="s">
        <v>61</v>
      </c>
      <c r="F24" s="19" t="s">
        <v>61</v>
      </c>
      <c r="G24" s="19" t="s">
        <v>61</v>
      </c>
      <c r="H24" s="19" t="s">
        <v>61</v>
      </c>
      <c r="I24" s="19" t="s">
        <v>61</v>
      </c>
      <c r="J24" s="19" t="s">
        <v>61</v>
      </c>
      <c r="K24" s="19" t="s">
        <v>61</v>
      </c>
      <c r="L24" s="19" t="s">
        <v>61</v>
      </c>
      <c r="M24" s="19" t="s">
        <v>61</v>
      </c>
      <c r="N24" s="4"/>
    </row>
    <row r="25">
      <c r="A25" s="2" t="s">
        <v>64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/>
    </row>
    <row r="26">
      <c r="A26" s="3" t="s">
        <v>65</v>
      </c>
      <c r="B26" s="6">
        <v>1.0</v>
      </c>
      <c r="C26" s="6">
        <v>2.0</v>
      </c>
      <c r="D26" s="6">
        <v>3.0</v>
      </c>
      <c r="E26" s="6">
        <v>4.0</v>
      </c>
      <c r="F26" s="6">
        <v>5.0</v>
      </c>
      <c r="G26" s="6">
        <v>6.0</v>
      </c>
      <c r="H26" s="6">
        <v>7.0</v>
      </c>
      <c r="I26" s="6">
        <v>8.0</v>
      </c>
      <c r="J26" s="6">
        <v>9.0</v>
      </c>
      <c r="K26" s="6">
        <v>10.0</v>
      </c>
      <c r="L26" s="6">
        <v>11.0</v>
      </c>
      <c r="M26" s="6">
        <v>12.0</v>
      </c>
      <c r="N26" s="4"/>
    </row>
    <row r="27">
      <c r="A27" s="3" t="s">
        <v>8</v>
      </c>
      <c r="B27" s="28">
        <v>1000.0</v>
      </c>
      <c r="C27" s="28">
        <v>1000.0</v>
      </c>
      <c r="D27" s="28">
        <v>1000.0</v>
      </c>
      <c r="E27" s="28">
        <v>1000.0</v>
      </c>
      <c r="F27" s="28">
        <v>1000.0</v>
      </c>
      <c r="G27" s="28">
        <v>1000.0</v>
      </c>
      <c r="H27" s="28">
        <v>1000.0</v>
      </c>
      <c r="I27" s="28">
        <v>1000.0</v>
      </c>
      <c r="J27" s="28">
        <v>1000.0</v>
      </c>
      <c r="K27" s="28">
        <v>1000.0</v>
      </c>
      <c r="L27" s="28">
        <v>1000.0</v>
      </c>
      <c r="M27" s="28">
        <v>1000.0</v>
      </c>
      <c r="N27" s="15" t="s">
        <v>47</v>
      </c>
    </row>
    <row r="28">
      <c r="A28" s="3" t="s">
        <v>18</v>
      </c>
      <c r="B28" s="28">
        <f t="shared" ref="B28:M28" si="1">B27/4</f>
        <v>250</v>
      </c>
      <c r="C28" s="28">
        <f t="shared" si="1"/>
        <v>250</v>
      </c>
      <c r="D28" s="28">
        <f t="shared" si="1"/>
        <v>250</v>
      </c>
      <c r="E28" s="28">
        <f t="shared" si="1"/>
        <v>250</v>
      </c>
      <c r="F28" s="28">
        <f t="shared" si="1"/>
        <v>250</v>
      </c>
      <c r="G28" s="28">
        <f t="shared" si="1"/>
        <v>250</v>
      </c>
      <c r="H28" s="28">
        <f t="shared" si="1"/>
        <v>250</v>
      </c>
      <c r="I28" s="28">
        <f t="shared" si="1"/>
        <v>250</v>
      </c>
      <c r="J28" s="28">
        <f t="shared" si="1"/>
        <v>250</v>
      </c>
      <c r="K28" s="28">
        <f t="shared" si="1"/>
        <v>250</v>
      </c>
      <c r="L28" s="28">
        <f t="shared" si="1"/>
        <v>250</v>
      </c>
      <c r="M28" s="28">
        <f t="shared" si="1"/>
        <v>250</v>
      </c>
      <c r="N28" s="15" t="s">
        <v>49</v>
      </c>
    </row>
    <row r="29">
      <c r="A29" s="3" t="s">
        <v>20</v>
      </c>
      <c r="B29" s="28">
        <f t="shared" ref="B29:M29" si="2">B28/4</f>
        <v>62.5</v>
      </c>
      <c r="C29" s="28">
        <f t="shared" si="2"/>
        <v>62.5</v>
      </c>
      <c r="D29" s="28">
        <f t="shared" si="2"/>
        <v>62.5</v>
      </c>
      <c r="E29" s="28">
        <f t="shared" si="2"/>
        <v>62.5</v>
      </c>
      <c r="F29" s="28">
        <f t="shared" si="2"/>
        <v>62.5</v>
      </c>
      <c r="G29" s="28">
        <f t="shared" si="2"/>
        <v>62.5</v>
      </c>
      <c r="H29" s="28">
        <f t="shared" si="2"/>
        <v>62.5</v>
      </c>
      <c r="I29" s="28">
        <f t="shared" si="2"/>
        <v>62.5</v>
      </c>
      <c r="J29" s="28">
        <f t="shared" si="2"/>
        <v>62.5</v>
      </c>
      <c r="K29" s="28">
        <f t="shared" si="2"/>
        <v>62.5</v>
      </c>
      <c r="L29" s="28">
        <f t="shared" si="2"/>
        <v>62.5</v>
      </c>
      <c r="M29" s="28">
        <f t="shared" si="2"/>
        <v>62.5</v>
      </c>
      <c r="N29" s="15" t="s">
        <v>51</v>
      </c>
    </row>
    <row r="30">
      <c r="A30" s="3" t="s">
        <v>22</v>
      </c>
      <c r="B30" s="28">
        <f t="shared" ref="B30:M30" si="3">B29/4</f>
        <v>15.625</v>
      </c>
      <c r="C30" s="28">
        <f t="shared" si="3"/>
        <v>15.625</v>
      </c>
      <c r="D30" s="28">
        <f t="shared" si="3"/>
        <v>15.625</v>
      </c>
      <c r="E30" s="28">
        <f t="shared" si="3"/>
        <v>15.625</v>
      </c>
      <c r="F30" s="28">
        <f t="shared" si="3"/>
        <v>15.625</v>
      </c>
      <c r="G30" s="28">
        <f t="shared" si="3"/>
        <v>15.625</v>
      </c>
      <c r="H30" s="28">
        <f t="shared" si="3"/>
        <v>15.625</v>
      </c>
      <c r="I30" s="28">
        <f t="shared" si="3"/>
        <v>15.625</v>
      </c>
      <c r="J30" s="28">
        <f t="shared" si="3"/>
        <v>15.625</v>
      </c>
      <c r="K30" s="28">
        <f t="shared" si="3"/>
        <v>15.625</v>
      </c>
      <c r="L30" s="28">
        <f t="shared" si="3"/>
        <v>15.625</v>
      </c>
      <c r="M30" s="28">
        <f t="shared" si="3"/>
        <v>15.625</v>
      </c>
      <c r="N30" s="15" t="s">
        <v>56</v>
      </c>
    </row>
    <row r="31">
      <c r="A31" s="3" t="s">
        <v>24</v>
      </c>
      <c r="B31" s="28">
        <f t="shared" ref="B31:M31" si="4">B30/4</f>
        <v>3.90625</v>
      </c>
      <c r="C31" s="28">
        <f t="shared" si="4"/>
        <v>3.90625</v>
      </c>
      <c r="D31" s="28">
        <f t="shared" si="4"/>
        <v>3.90625</v>
      </c>
      <c r="E31" s="28">
        <f t="shared" si="4"/>
        <v>3.90625</v>
      </c>
      <c r="F31" s="28">
        <f t="shared" si="4"/>
        <v>3.90625</v>
      </c>
      <c r="G31" s="28">
        <f t="shared" si="4"/>
        <v>3.90625</v>
      </c>
      <c r="H31" s="28">
        <f t="shared" si="4"/>
        <v>3.90625</v>
      </c>
      <c r="I31" s="28">
        <f t="shared" si="4"/>
        <v>3.90625</v>
      </c>
      <c r="J31" s="28">
        <f t="shared" si="4"/>
        <v>3.90625</v>
      </c>
      <c r="K31" s="28">
        <f t="shared" si="4"/>
        <v>3.90625</v>
      </c>
      <c r="L31" s="28">
        <f t="shared" si="4"/>
        <v>3.90625</v>
      </c>
      <c r="M31" s="28">
        <f t="shared" si="4"/>
        <v>3.90625</v>
      </c>
      <c r="N31" s="15" t="s">
        <v>58</v>
      </c>
    </row>
    <row r="32">
      <c r="A32" s="3" t="s">
        <v>26</v>
      </c>
      <c r="B32" s="3" t="s">
        <v>61</v>
      </c>
      <c r="C32" s="3" t="s">
        <v>61</v>
      </c>
      <c r="D32" s="3" t="s">
        <v>61</v>
      </c>
      <c r="E32" s="3" t="s">
        <v>61</v>
      </c>
      <c r="F32" s="3" t="s">
        <v>61</v>
      </c>
      <c r="G32" s="3" t="s">
        <v>61</v>
      </c>
      <c r="H32" s="3" t="s">
        <v>61</v>
      </c>
      <c r="I32" s="3" t="s">
        <v>61</v>
      </c>
      <c r="J32" s="3" t="s">
        <v>61</v>
      </c>
      <c r="K32" s="3" t="s">
        <v>61</v>
      </c>
      <c r="L32" s="3" t="s">
        <v>61</v>
      </c>
      <c r="M32" s="3" t="s">
        <v>61</v>
      </c>
      <c r="N32" s="15"/>
    </row>
    <row r="33">
      <c r="A33" s="3" t="s">
        <v>30</v>
      </c>
      <c r="B33" s="3" t="s">
        <v>61</v>
      </c>
      <c r="C33" s="3" t="s">
        <v>61</v>
      </c>
      <c r="D33" s="3" t="s">
        <v>61</v>
      </c>
      <c r="E33" s="3" t="s">
        <v>61</v>
      </c>
      <c r="F33" s="3" t="s">
        <v>61</v>
      </c>
      <c r="G33" s="3" t="s">
        <v>61</v>
      </c>
      <c r="H33" s="3" t="s">
        <v>61</v>
      </c>
      <c r="I33" s="3" t="s">
        <v>61</v>
      </c>
      <c r="J33" s="3" t="s">
        <v>61</v>
      </c>
      <c r="K33" s="3" t="s">
        <v>61</v>
      </c>
      <c r="L33" s="3" t="s">
        <v>61</v>
      </c>
      <c r="M33" s="3" t="s">
        <v>61</v>
      </c>
      <c r="N33" s="4"/>
    </row>
    <row r="34">
      <c r="A34" s="3" t="s">
        <v>37</v>
      </c>
      <c r="B34" s="3" t="s">
        <v>59</v>
      </c>
      <c r="C34" s="3" t="s">
        <v>59</v>
      </c>
      <c r="D34" s="3" t="s">
        <v>59</v>
      </c>
      <c r="E34" s="3" t="s">
        <v>61</v>
      </c>
      <c r="F34" s="3" t="s">
        <v>61</v>
      </c>
      <c r="G34" s="3" t="s">
        <v>61</v>
      </c>
      <c r="H34" s="3" t="s">
        <v>61</v>
      </c>
      <c r="I34" s="3" t="s">
        <v>61</v>
      </c>
      <c r="J34" s="3" t="s">
        <v>61</v>
      </c>
      <c r="K34" s="3" t="s">
        <v>61</v>
      </c>
      <c r="L34" s="3" t="s">
        <v>61</v>
      </c>
      <c r="M34" s="3" t="s">
        <v>61</v>
      </c>
      <c r="N34" s="4"/>
    </row>
    <row r="35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/>
    </row>
    <row r="36">
      <c r="A36" s="3" t="s">
        <v>90</v>
      </c>
      <c r="B36" s="6">
        <v>1.0</v>
      </c>
      <c r="C36" s="6">
        <v>2.0</v>
      </c>
      <c r="D36" s="6">
        <v>3.0</v>
      </c>
      <c r="E36" s="6">
        <v>4.0</v>
      </c>
      <c r="F36" s="6">
        <v>5.0</v>
      </c>
      <c r="G36" s="6">
        <v>6.0</v>
      </c>
      <c r="H36" s="6">
        <v>7.0</v>
      </c>
      <c r="I36" s="6">
        <v>8.0</v>
      </c>
      <c r="J36" s="6">
        <v>9.0</v>
      </c>
      <c r="K36" s="6">
        <v>10.0</v>
      </c>
      <c r="L36" s="6">
        <v>11.0</v>
      </c>
      <c r="M36" s="6">
        <v>12.0</v>
      </c>
      <c r="N36" s="4"/>
    </row>
    <row r="37">
      <c r="A37" s="3" t="s">
        <v>8</v>
      </c>
      <c r="B37" s="13" t="s">
        <v>92</v>
      </c>
      <c r="C37" s="41" t="s">
        <v>93</v>
      </c>
      <c r="D37" s="41" t="s">
        <v>93</v>
      </c>
      <c r="E37" s="41" t="s">
        <v>93</v>
      </c>
      <c r="F37" s="41" t="s">
        <v>93</v>
      </c>
      <c r="G37" s="41" t="s">
        <v>93</v>
      </c>
      <c r="H37" s="41" t="s">
        <v>93</v>
      </c>
      <c r="I37" s="41" t="s">
        <v>93</v>
      </c>
      <c r="J37" s="41" t="s">
        <v>93</v>
      </c>
      <c r="K37" s="41" t="s">
        <v>93</v>
      </c>
      <c r="L37" s="41" t="s">
        <v>93</v>
      </c>
      <c r="M37" s="41" t="s">
        <v>93</v>
      </c>
      <c r="N37" s="15" t="s">
        <v>47</v>
      </c>
    </row>
    <row r="38">
      <c r="A38" s="3" t="s">
        <v>18</v>
      </c>
      <c r="B38" s="13" t="s">
        <v>92</v>
      </c>
      <c r="C38" s="41" t="s">
        <v>93</v>
      </c>
      <c r="D38" s="41" t="s">
        <v>93</v>
      </c>
      <c r="E38" s="41" t="s">
        <v>93</v>
      </c>
      <c r="F38" s="41" t="s">
        <v>93</v>
      </c>
      <c r="G38" s="41" t="s">
        <v>93</v>
      </c>
      <c r="H38" s="41" t="s">
        <v>93</v>
      </c>
      <c r="I38" s="41" t="s">
        <v>93</v>
      </c>
      <c r="J38" s="41" t="s">
        <v>93</v>
      </c>
      <c r="K38" s="41" t="s">
        <v>93</v>
      </c>
      <c r="L38" s="41" t="s">
        <v>93</v>
      </c>
      <c r="M38" s="41" t="s">
        <v>93</v>
      </c>
      <c r="N38" s="15" t="s">
        <v>49</v>
      </c>
    </row>
    <row r="39">
      <c r="A39" s="3" t="s">
        <v>20</v>
      </c>
      <c r="B39" s="13" t="s">
        <v>92</v>
      </c>
      <c r="C39" s="41" t="s">
        <v>93</v>
      </c>
      <c r="D39" s="41" t="s">
        <v>93</v>
      </c>
      <c r="E39" s="41" t="s">
        <v>93</v>
      </c>
      <c r="F39" s="41" t="s">
        <v>93</v>
      </c>
      <c r="G39" s="41" t="s">
        <v>93</v>
      </c>
      <c r="H39" s="41" t="s">
        <v>93</v>
      </c>
      <c r="I39" s="41" t="s">
        <v>93</v>
      </c>
      <c r="J39" s="41" t="s">
        <v>93</v>
      </c>
      <c r="K39" s="41" t="s">
        <v>93</v>
      </c>
      <c r="L39" s="41" t="s">
        <v>93</v>
      </c>
      <c r="M39" s="41" t="s">
        <v>93</v>
      </c>
      <c r="N39" s="15" t="s">
        <v>51</v>
      </c>
    </row>
    <row r="40">
      <c r="A40" s="3" t="s">
        <v>22</v>
      </c>
      <c r="B40" s="13" t="s">
        <v>92</v>
      </c>
      <c r="C40" s="41" t="s">
        <v>93</v>
      </c>
      <c r="D40" s="41" t="s">
        <v>93</v>
      </c>
      <c r="E40" s="41" t="s">
        <v>93</v>
      </c>
      <c r="F40" s="41" t="s">
        <v>93</v>
      </c>
      <c r="G40" s="41" t="s">
        <v>93</v>
      </c>
      <c r="H40" s="41" t="s">
        <v>93</v>
      </c>
      <c r="I40" s="41" t="s">
        <v>93</v>
      </c>
      <c r="J40" s="41" t="s">
        <v>93</v>
      </c>
      <c r="K40" s="41" t="s">
        <v>93</v>
      </c>
      <c r="L40" s="41" t="s">
        <v>93</v>
      </c>
      <c r="M40" s="41" t="s">
        <v>93</v>
      </c>
      <c r="N40" s="15" t="s">
        <v>56</v>
      </c>
    </row>
    <row r="41">
      <c r="A41" s="3" t="s">
        <v>24</v>
      </c>
      <c r="B41" s="13" t="s">
        <v>92</v>
      </c>
      <c r="C41" s="41" t="s">
        <v>93</v>
      </c>
      <c r="D41" s="41" t="s">
        <v>93</v>
      </c>
      <c r="E41" s="41" t="s">
        <v>93</v>
      </c>
      <c r="F41" s="41" t="s">
        <v>93</v>
      </c>
      <c r="G41" s="41" t="s">
        <v>93</v>
      </c>
      <c r="H41" s="41" t="s">
        <v>93</v>
      </c>
      <c r="I41" s="41" t="s">
        <v>93</v>
      </c>
      <c r="J41" s="41" t="s">
        <v>93</v>
      </c>
      <c r="K41" s="41" t="s">
        <v>93</v>
      </c>
      <c r="L41" s="41" t="s">
        <v>93</v>
      </c>
      <c r="M41" s="41" t="s">
        <v>93</v>
      </c>
      <c r="N41" s="15" t="s">
        <v>58</v>
      </c>
    </row>
    <row r="42">
      <c r="A42" s="3" t="s">
        <v>26</v>
      </c>
      <c r="B42" s="13" t="s">
        <v>92</v>
      </c>
      <c r="C42" s="41" t="s">
        <v>93</v>
      </c>
      <c r="D42" s="41" t="s">
        <v>93</v>
      </c>
      <c r="E42" s="41" t="s">
        <v>93</v>
      </c>
      <c r="F42" s="41" t="s">
        <v>93</v>
      </c>
      <c r="G42" s="41" t="s">
        <v>93</v>
      </c>
      <c r="H42" s="41" t="s">
        <v>93</v>
      </c>
      <c r="I42" s="41" t="s">
        <v>93</v>
      </c>
      <c r="J42" s="41" t="s">
        <v>93</v>
      </c>
      <c r="K42" s="41" t="s">
        <v>93</v>
      </c>
      <c r="L42" s="41" t="s">
        <v>93</v>
      </c>
      <c r="M42" s="41" t="s">
        <v>93</v>
      </c>
      <c r="N42" s="15"/>
    </row>
    <row r="43">
      <c r="A43" s="3" t="s">
        <v>30</v>
      </c>
      <c r="B43" s="13" t="s">
        <v>92</v>
      </c>
      <c r="C43" s="41" t="s">
        <v>93</v>
      </c>
      <c r="D43" s="41" t="s">
        <v>93</v>
      </c>
      <c r="E43" s="41" t="s">
        <v>93</v>
      </c>
      <c r="F43" s="41" t="s">
        <v>93</v>
      </c>
      <c r="G43" s="41" t="s">
        <v>93</v>
      </c>
      <c r="H43" s="41" t="s">
        <v>93</v>
      </c>
      <c r="I43" s="41" t="s">
        <v>93</v>
      </c>
      <c r="J43" s="41" t="s">
        <v>93</v>
      </c>
      <c r="K43" s="41" t="s">
        <v>93</v>
      </c>
      <c r="L43" s="41" t="s">
        <v>93</v>
      </c>
      <c r="M43" s="41" t="s">
        <v>93</v>
      </c>
      <c r="N43" s="4"/>
    </row>
    <row r="44">
      <c r="A44" s="3" t="s">
        <v>37</v>
      </c>
      <c r="B44" s="13" t="s">
        <v>92</v>
      </c>
      <c r="C44" s="41" t="s">
        <v>93</v>
      </c>
      <c r="D44" s="41" t="s">
        <v>93</v>
      </c>
      <c r="E44" s="41" t="s">
        <v>93</v>
      </c>
      <c r="F44" s="41" t="s">
        <v>93</v>
      </c>
      <c r="G44" s="41" t="s">
        <v>93</v>
      </c>
      <c r="H44" s="41" t="s">
        <v>93</v>
      </c>
      <c r="I44" s="41" t="s">
        <v>93</v>
      </c>
      <c r="J44" s="41" t="s">
        <v>93</v>
      </c>
      <c r="K44" s="41" t="s">
        <v>93</v>
      </c>
      <c r="L44" s="41" t="s">
        <v>93</v>
      </c>
      <c r="M44" s="41" t="s">
        <v>93</v>
      </c>
      <c r="N44" s="4"/>
    </row>
    <row r="4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>
      <c r="A46" s="3"/>
      <c r="B46" s="45" t="s">
        <v>112</v>
      </c>
      <c r="C46" s="4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>
      <c r="A47" s="47"/>
      <c r="B47" s="48" t="s">
        <v>118</v>
      </c>
      <c r="C47" s="50" t="s">
        <v>119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4"/>
    </row>
    <row r="48">
      <c r="A48" s="47"/>
      <c r="B48" s="52" t="s">
        <v>123</v>
      </c>
      <c r="C48" s="54" t="s">
        <v>12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4"/>
    </row>
    <row r="49">
      <c r="A49" s="4"/>
      <c r="B49" s="55" t="s">
        <v>129</v>
      </c>
      <c r="C49" s="56" t="s">
        <v>14</v>
      </c>
      <c r="D49" s="53"/>
      <c r="E49" s="57"/>
      <c r="F49" s="53"/>
      <c r="G49" s="53"/>
      <c r="H49" s="57"/>
      <c r="I49" s="53"/>
      <c r="J49" s="53"/>
      <c r="K49" s="53"/>
      <c r="L49" s="53"/>
      <c r="M49" s="53"/>
      <c r="N49" s="4"/>
    </row>
    <row r="50">
      <c r="A50" s="4"/>
      <c r="B50" s="2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>
      <c r="A51" s="3"/>
      <c r="B51" s="5" t="s">
        <v>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>
      <c r="A52" s="4"/>
      <c r="B52" s="4"/>
      <c r="C52" s="58" t="s">
        <v>138</v>
      </c>
      <c r="D52" s="3"/>
      <c r="E52" s="3"/>
      <c r="F52" s="3"/>
      <c r="G52" s="4"/>
      <c r="H52" s="4"/>
      <c r="I52" s="4"/>
      <c r="J52" s="4"/>
      <c r="K52" s="4"/>
      <c r="L52" s="4"/>
      <c r="M52" s="4"/>
      <c r="N52" s="4"/>
    </row>
    <row r="53">
      <c r="A53" s="4"/>
      <c r="B53" s="4"/>
      <c r="C53" s="58" t="s">
        <v>143</v>
      </c>
      <c r="D53" s="3"/>
      <c r="E53" s="3"/>
      <c r="F53" s="4"/>
      <c r="G53" s="4"/>
      <c r="H53" s="4"/>
      <c r="I53" s="4"/>
      <c r="J53" s="4"/>
      <c r="K53" s="4"/>
      <c r="L53" s="4"/>
      <c r="M53" s="4"/>
      <c r="N53" s="4"/>
    </row>
    <row r="54">
      <c r="A54" s="4"/>
      <c r="B54" s="4"/>
      <c r="C54" s="58" t="s">
        <v>144</v>
      </c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</row>
    <row r="55">
      <c r="A55" s="4"/>
      <c r="B55" s="4"/>
      <c r="C55" s="59" t="s">
        <v>146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>
      <c r="A56" s="4"/>
      <c r="B56" s="6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>
      <c r="A57" s="4"/>
      <c r="B57" s="5" t="s">
        <v>11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>
      <c r="A58" s="4"/>
      <c r="B58" s="3"/>
      <c r="C58" s="3" t="s">
        <v>13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>
      <c r="A59" s="4"/>
      <c r="B59" s="61" t="s">
        <v>15</v>
      </c>
      <c r="C59" s="3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</row>
    <row r="60">
      <c r="A60" s="4"/>
      <c r="B60" s="62" t="s">
        <v>17</v>
      </c>
      <c r="C60" s="3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</row>
    <row r="61">
      <c r="A61" s="4"/>
      <c r="B61" s="62" t="s">
        <v>19</v>
      </c>
      <c r="C61" s="3"/>
      <c r="D61" s="3"/>
      <c r="E61" s="3"/>
      <c r="F61" s="3"/>
      <c r="G61" s="4"/>
      <c r="H61" s="4"/>
      <c r="I61" s="4"/>
      <c r="J61" s="4"/>
      <c r="K61" s="4"/>
      <c r="L61" s="4"/>
      <c r="M61" s="4"/>
      <c r="N61" s="4"/>
    </row>
    <row r="62">
      <c r="A62" s="4"/>
      <c r="B62" s="20"/>
      <c r="C62" s="7" t="s">
        <v>21</v>
      </c>
      <c r="D62" s="3"/>
      <c r="E62" s="3"/>
      <c r="F62" s="3"/>
      <c r="G62" s="4"/>
      <c r="H62" s="4"/>
      <c r="I62" s="4"/>
      <c r="J62" s="4"/>
      <c r="K62" s="4"/>
      <c r="L62" s="4"/>
      <c r="M62" s="4"/>
      <c r="N62" s="4"/>
    </row>
    <row r="63">
      <c r="A63" s="4"/>
      <c r="B63" s="20"/>
      <c r="C63" s="7" t="s">
        <v>23</v>
      </c>
      <c r="D63" s="3"/>
      <c r="E63" s="3"/>
      <c r="F63" s="3"/>
      <c r="G63" s="4"/>
      <c r="H63" s="4"/>
      <c r="I63" s="10">
        <f>3*48</f>
        <v>144</v>
      </c>
      <c r="J63" s="4"/>
      <c r="K63" s="4"/>
      <c r="L63" s="4"/>
      <c r="M63" s="4"/>
      <c r="N63" s="4"/>
    </row>
    <row r="64">
      <c r="A64" s="4"/>
      <c r="B64" s="62" t="s">
        <v>25</v>
      </c>
      <c r="C64" s="3"/>
      <c r="D64" s="3"/>
      <c r="E64" s="3"/>
      <c r="F64" s="3"/>
      <c r="G64" s="4"/>
      <c r="H64" s="4"/>
      <c r="I64" s="10">
        <f>165*8</f>
        <v>1320</v>
      </c>
      <c r="J64" s="4"/>
      <c r="K64" s="4"/>
      <c r="L64" s="4"/>
      <c r="M64" s="4"/>
      <c r="N64" s="4"/>
    </row>
    <row r="65">
      <c r="A65" s="4"/>
      <c r="B65" s="4"/>
      <c r="C65" s="3"/>
      <c r="D65" s="3"/>
      <c r="E65" s="3"/>
      <c r="F65" s="3"/>
      <c r="G65" s="4"/>
      <c r="H65" s="4"/>
      <c r="I65" s="4"/>
      <c r="J65" s="4"/>
      <c r="K65" s="4"/>
      <c r="L65" s="4"/>
      <c r="M65" s="4"/>
      <c r="N65" s="4"/>
    </row>
    <row r="66">
      <c r="A66" s="4"/>
      <c r="B66" s="4" t="s">
        <v>27</v>
      </c>
      <c r="C66" s="3"/>
      <c r="D66" s="3"/>
      <c r="E66" s="3"/>
      <c r="F66" s="3"/>
      <c r="G66" s="4"/>
      <c r="H66" s="7" t="s">
        <v>31</v>
      </c>
      <c r="I66" s="4"/>
      <c r="J66" s="4"/>
      <c r="K66" s="4"/>
      <c r="L66" s="4"/>
      <c r="M66" s="4"/>
      <c r="N66" s="4"/>
    </row>
    <row r="67">
      <c r="A67" s="4"/>
      <c r="B67" s="20" t="s">
        <v>28</v>
      </c>
      <c r="C67" s="58" t="s">
        <v>165</v>
      </c>
      <c r="D67" s="3"/>
      <c r="E67" s="3"/>
      <c r="F67" s="3"/>
      <c r="G67" s="4"/>
      <c r="H67" s="4"/>
      <c r="I67" s="4"/>
      <c r="J67" s="4"/>
      <c r="K67" s="4"/>
      <c r="L67" s="4"/>
      <c r="M67" s="4"/>
      <c r="N67" s="4"/>
    </row>
    <row r="68">
      <c r="A68" s="4"/>
      <c r="B68" s="20" t="s">
        <v>32</v>
      </c>
      <c r="C68" s="58" t="s">
        <v>166</v>
      </c>
      <c r="D68" s="4"/>
      <c r="E68" s="3"/>
      <c r="F68" s="4"/>
      <c r="G68" s="4"/>
      <c r="H68" s="4"/>
      <c r="I68" s="4"/>
      <c r="J68" s="4"/>
      <c r="K68" s="4"/>
      <c r="L68" s="4"/>
      <c r="M68" s="4"/>
      <c r="N68" s="4"/>
    </row>
    <row r="69">
      <c r="A69" s="4"/>
      <c r="B69" s="20" t="s">
        <v>34</v>
      </c>
      <c r="C69" s="58" t="s">
        <v>167</v>
      </c>
      <c r="D69" s="3"/>
      <c r="E69" s="58" t="s">
        <v>168</v>
      </c>
      <c r="F69" s="4"/>
      <c r="G69" s="4"/>
      <c r="H69" s="4"/>
      <c r="I69" s="4"/>
      <c r="J69" s="4"/>
      <c r="K69" s="4"/>
      <c r="L69" s="4"/>
      <c r="M69" s="4"/>
      <c r="N69" s="4"/>
    </row>
    <row r="70">
      <c r="A70" s="4"/>
      <c r="B70" s="63" t="s">
        <v>169</v>
      </c>
      <c r="C70" s="58" t="s">
        <v>170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>
      <c r="A71" s="4"/>
      <c r="B71" s="63" t="s">
        <v>171</v>
      </c>
      <c r="C71" s="58" t="s">
        <v>170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>
      <c r="A74" s="4"/>
      <c r="B74" s="62" t="s">
        <v>38</v>
      </c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>
      <c r="A75" s="4"/>
      <c r="B75" s="4"/>
      <c r="C75" s="7" t="s">
        <v>39</v>
      </c>
      <c r="D75" s="3"/>
      <c r="E75" s="3"/>
      <c r="F75" s="4"/>
      <c r="G75" s="4"/>
      <c r="H75" s="4"/>
      <c r="I75" s="4"/>
      <c r="J75" s="4"/>
      <c r="K75" s="4"/>
      <c r="L75" s="4"/>
      <c r="M75" s="4"/>
      <c r="N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>
      <c r="A77" s="4"/>
      <c r="B77" s="64" t="s">
        <v>172</v>
      </c>
      <c r="C77" s="3"/>
      <c r="D77" s="3"/>
      <c r="E77" s="3"/>
      <c r="F77" s="3"/>
      <c r="G77" s="4"/>
      <c r="H77" s="4"/>
      <c r="I77" s="4"/>
      <c r="J77" s="4"/>
      <c r="K77" s="4"/>
      <c r="L77" s="4"/>
      <c r="M77" s="4"/>
      <c r="N77" s="4"/>
    </row>
    <row r="78">
      <c r="A78" s="4"/>
      <c r="B78" s="65" t="s">
        <v>173</v>
      </c>
      <c r="C78" s="3"/>
      <c r="D78" s="3"/>
      <c r="E78" s="3"/>
      <c r="F78" s="3"/>
      <c r="G78" s="66">
        <v>160.0</v>
      </c>
      <c r="H78" s="4"/>
      <c r="I78" s="4"/>
      <c r="J78" s="4"/>
      <c r="K78" s="4"/>
      <c r="L78" s="4"/>
      <c r="M78" s="4"/>
      <c r="N78" s="4"/>
    </row>
    <row r="79">
      <c r="A79" s="4"/>
      <c r="B79" s="65" t="s">
        <v>174</v>
      </c>
      <c r="C79" s="3"/>
      <c r="D79" s="3"/>
      <c r="E79" s="4"/>
      <c r="F79" s="4"/>
      <c r="G79" s="14">
        <f>G78/7</f>
        <v>22.85714286</v>
      </c>
      <c r="H79" s="58" t="s">
        <v>175</v>
      </c>
      <c r="I79" s="4"/>
      <c r="J79" s="4"/>
      <c r="K79" s="4"/>
      <c r="L79" s="4"/>
      <c r="M79" s="4"/>
      <c r="N79" s="4"/>
    </row>
    <row r="80">
      <c r="A80" s="4"/>
      <c r="B80" s="65" t="s">
        <v>176</v>
      </c>
      <c r="C80" s="3"/>
      <c r="D80" s="4"/>
      <c r="E80" s="4"/>
      <c r="F80" s="4"/>
      <c r="G80" s="14">
        <f>G79*9</f>
        <v>205.7142857</v>
      </c>
      <c r="H80" s="14">
        <f>G80*2</f>
        <v>411.4285714</v>
      </c>
      <c r="I80" s="4"/>
      <c r="J80" s="4"/>
      <c r="K80" s="2" t="s">
        <v>177</v>
      </c>
      <c r="L80" s="4"/>
      <c r="M80" s="4"/>
      <c r="N80" s="4"/>
    </row>
    <row r="81">
      <c r="A81" s="4"/>
      <c r="B81" s="63" t="s">
        <v>178</v>
      </c>
      <c r="C81" s="4"/>
      <c r="D81" s="4"/>
      <c r="E81" s="4"/>
      <c r="F81" s="4"/>
      <c r="G81" s="4">
        <f>G79*36</f>
        <v>822.8571429</v>
      </c>
      <c r="H81" s="4"/>
      <c r="I81" s="4"/>
      <c r="J81" s="2"/>
      <c r="K81" s="10"/>
      <c r="L81" s="4"/>
      <c r="M81" s="4"/>
      <c r="N81" s="4"/>
    </row>
    <row r="82">
      <c r="A82" s="4"/>
      <c r="B82" s="20"/>
      <c r="C82" s="4"/>
      <c r="D82" s="4"/>
      <c r="E82" s="4"/>
      <c r="F82" s="4"/>
      <c r="G82" s="4"/>
      <c r="H82" s="4"/>
      <c r="I82" s="3"/>
      <c r="J82" s="2" t="s">
        <v>179</v>
      </c>
      <c r="K82" s="10">
        <f>1160000/200</f>
        <v>5800</v>
      </c>
      <c r="L82" s="4"/>
      <c r="M82" s="4"/>
      <c r="N82" s="4"/>
    </row>
    <row r="83">
      <c r="A83" s="4"/>
      <c r="B83" s="61" t="s">
        <v>180</v>
      </c>
      <c r="C83" s="4"/>
      <c r="D83" s="4"/>
      <c r="E83" s="4"/>
      <c r="F83" s="4"/>
      <c r="G83" s="4"/>
      <c r="H83" s="3"/>
      <c r="J83" s="67">
        <v>0.05555555555555555</v>
      </c>
      <c r="K83" s="68">
        <f>K82/20</f>
        <v>290</v>
      </c>
    </row>
    <row r="84">
      <c r="A84" s="4"/>
      <c r="B84" s="62" t="s">
        <v>50</v>
      </c>
      <c r="C84" s="3"/>
      <c r="D84" s="4"/>
      <c r="E84" s="3"/>
      <c r="F84" s="3"/>
      <c r="G84" s="3"/>
      <c r="H84" s="3"/>
    </row>
    <row r="85">
      <c r="A85" s="4"/>
      <c r="B85" s="62" t="s">
        <v>52</v>
      </c>
      <c r="C85" s="3"/>
      <c r="D85" s="3"/>
      <c r="E85" s="69" t="s">
        <v>53</v>
      </c>
      <c r="F85" s="3"/>
      <c r="G85" s="3"/>
      <c r="H85" s="3"/>
    </row>
    <row r="86">
      <c r="A86" s="4"/>
      <c r="B86" s="65" t="s">
        <v>181</v>
      </c>
      <c r="C86" s="3"/>
      <c r="D86" s="3"/>
      <c r="E86" s="69" t="s">
        <v>182</v>
      </c>
      <c r="F86" s="4"/>
      <c r="G86" s="4"/>
      <c r="H86" s="3"/>
    </row>
    <row r="87">
      <c r="A87" s="4"/>
      <c r="B87" s="65" t="s">
        <v>183</v>
      </c>
      <c r="C87" s="3"/>
      <c r="D87" s="3"/>
      <c r="E87" s="3"/>
      <c r="F87" s="4"/>
      <c r="G87" s="4"/>
      <c r="H87" s="3"/>
    </row>
    <row r="88">
      <c r="A88" s="4"/>
      <c r="B88" s="65" t="s">
        <v>184</v>
      </c>
      <c r="C88" s="3"/>
      <c r="D88" s="3"/>
      <c r="E88" s="3"/>
      <c r="F88" s="4"/>
      <c r="G88" s="4"/>
      <c r="H88" s="3"/>
      <c r="K88" s="68">
        <f>580/2</f>
        <v>290</v>
      </c>
    </row>
    <row r="89">
      <c r="A89" s="4"/>
      <c r="B89" s="4"/>
      <c r="C89" s="3"/>
      <c r="D89" s="23" t="s">
        <v>60</v>
      </c>
      <c r="E89" s="22">
        <f>290</f>
        <v>290</v>
      </c>
      <c r="F89" s="4"/>
      <c r="G89" s="4"/>
      <c r="H89" s="4"/>
    </row>
    <row r="90">
      <c r="A90" s="4"/>
      <c r="B90" s="4"/>
      <c r="C90" s="3"/>
      <c r="D90" s="23" t="s">
        <v>185</v>
      </c>
      <c r="E90" s="24">
        <f>H80/290</f>
        <v>1.418719212</v>
      </c>
      <c r="F90" s="4"/>
      <c r="G90" s="4"/>
      <c r="H90" s="4"/>
    </row>
    <row r="91">
      <c r="A91" s="4"/>
      <c r="B91" s="4"/>
      <c r="C91" s="3"/>
      <c r="D91" s="21" t="s">
        <v>186</v>
      </c>
      <c r="E91" s="24">
        <f>16-E90</f>
        <v>14.58128079</v>
      </c>
      <c r="F91" s="4"/>
      <c r="G91" s="4"/>
      <c r="H91" s="4"/>
    </row>
    <row r="92">
      <c r="A92" s="4"/>
      <c r="B92" s="70"/>
      <c r="C92" s="71" t="s">
        <v>67</v>
      </c>
      <c r="D92" s="46"/>
      <c r="E92" s="46"/>
      <c r="F92" s="4"/>
      <c r="G92" s="10">
        <f>80*1.25</f>
        <v>100</v>
      </c>
      <c r="H92" s="4"/>
      <c r="I92" s="4"/>
      <c r="J92" s="4" t="s">
        <v>68</v>
      </c>
      <c r="K92" s="4"/>
      <c r="L92" s="10">
        <f>7/16</f>
        <v>0.4375</v>
      </c>
      <c r="M92" s="4"/>
      <c r="N92" s="4"/>
    </row>
    <row r="93">
      <c r="A93" s="72"/>
      <c r="B93" s="73"/>
      <c r="C93" s="74"/>
      <c r="D93" s="75"/>
      <c r="E93" s="76"/>
      <c r="F93" s="76"/>
      <c r="G93" s="76"/>
      <c r="H93" s="76"/>
      <c r="I93" s="76"/>
      <c r="J93" s="76"/>
      <c r="K93" s="76"/>
      <c r="L93" s="77"/>
      <c r="M93" s="78"/>
      <c r="N93" s="76"/>
    </row>
    <row r="94">
      <c r="A94" s="4"/>
      <c r="B94" s="4"/>
      <c r="C94" s="4"/>
      <c r="D94" s="36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>
      <c r="A95" s="4"/>
      <c r="B95" s="3" t="s">
        <v>121</v>
      </c>
      <c r="C95" s="4"/>
      <c r="D95" s="4"/>
      <c r="E95" s="4"/>
      <c r="F95" s="4"/>
      <c r="G95" s="4" t="s">
        <v>122</v>
      </c>
      <c r="H95" s="4"/>
      <c r="I95" s="4"/>
      <c r="J95" s="4"/>
      <c r="K95" s="4"/>
      <c r="L95" s="4"/>
      <c r="M95" s="4"/>
      <c r="N95" s="4"/>
    </row>
    <row r="96">
      <c r="A96" s="3"/>
      <c r="B96" s="3" t="s">
        <v>124</v>
      </c>
      <c r="C96" s="4"/>
      <c r="D96" s="4"/>
      <c r="E96" s="4"/>
      <c r="F96" s="4"/>
      <c r="G96" s="53"/>
      <c r="H96" s="4"/>
      <c r="I96" s="4"/>
      <c r="J96" s="4"/>
      <c r="K96" s="4"/>
      <c r="L96" s="4"/>
      <c r="M96" s="4"/>
      <c r="N96" s="4"/>
    </row>
    <row r="97">
      <c r="A97" s="4"/>
      <c r="B97" s="10">
        <v>1.0</v>
      </c>
      <c r="C97" s="4" t="s">
        <v>125</v>
      </c>
      <c r="D97" s="4" t="s">
        <v>126</v>
      </c>
      <c r="E97" s="4"/>
      <c r="F97" s="4"/>
      <c r="G97" s="4"/>
      <c r="H97" s="4"/>
      <c r="I97" s="4"/>
      <c r="J97" s="4"/>
      <c r="K97" s="4"/>
      <c r="L97" s="4"/>
      <c r="M97" s="4"/>
      <c r="N97" s="4"/>
    </row>
    <row r="98">
      <c r="A98" s="4"/>
      <c r="B98" s="10">
        <v>2.0</v>
      </c>
      <c r="C98" s="4" t="s">
        <v>127</v>
      </c>
      <c r="D98" s="4" t="s">
        <v>128</v>
      </c>
      <c r="E98" s="4"/>
      <c r="F98" s="4"/>
      <c r="G98" s="4"/>
      <c r="H98" s="4"/>
      <c r="I98" s="4"/>
      <c r="J98" s="4"/>
      <c r="K98" s="4"/>
      <c r="L98" s="4"/>
      <c r="M98" s="4"/>
      <c r="N98" s="4"/>
    </row>
    <row r="99">
      <c r="A99" s="4"/>
      <c r="B99" s="10">
        <v>3.0</v>
      </c>
      <c r="C99" s="4" t="s">
        <v>127</v>
      </c>
      <c r="D99" s="4" t="s">
        <v>130</v>
      </c>
      <c r="E99" s="4"/>
      <c r="F99" s="4"/>
      <c r="G99" s="4"/>
      <c r="H99" s="4"/>
      <c r="I99" s="4"/>
      <c r="J99" s="4"/>
      <c r="K99" s="4"/>
      <c r="L99" s="4"/>
      <c r="M99" s="4"/>
      <c r="N99" s="4"/>
    </row>
    <row r="100">
      <c r="A100" s="4"/>
      <c r="B100" s="10">
        <v>4.0</v>
      </c>
      <c r="C100" s="4" t="s">
        <v>131</v>
      </c>
      <c r="D100" s="4" t="s">
        <v>132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>
      <c r="A101" s="4"/>
      <c r="B101" s="4"/>
      <c r="C101" s="79" t="s">
        <v>133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>
      <c r="A102" s="4"/>
      <c r="B102" s="4"/>
      <c r="C102" s="4" t="s">
        <v>134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>
      <c r="A103" s="4"/>
      <c r="B103" s="11" t="s">
        <v>135</v>
      </c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>
      <c r="A104" s="4"/>
      <c r="B104" s="80" t="s">
        <v>136</v>
      </c>
      <c r="C104" s="80" t="s">
        <v>137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>
      <c r="A105" s="4"/>
      <c r="B105" s="80" t="s">
        <v>139</v>
      </c>
      <c r="C105" s="80" t="s">
        <v>137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>
      <c r="A106" s="4"/>
      <c r="B106" s="81" t="s">
        <v>140</v>
      </c>
      <c r="C106" s="82" t="s">
        <v>141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>
      <c r="A107" s="4"/>
      <c r="B107" s="81" t="s">
        <v>142</v>
      </c>
      <c r="C107" s="82" t="s">
        <v>141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>
      <c r="A109" s="3"/>
      <c r="B109" s="7" t="s">
        <v>145</v>
      </c>
      <c r="C109" s="3"/>
      <c r="D109" s="3"/>
      <c r="E109" s="3"/>
      <c r="F109" s="4"/>
      <c r="G109" s="4"/>
      <c r="H109" s="4"/>
      <c r="I109" s="4"/>
      <c r="J109" s="4"/>
      <c r="K109" s="4"/>
      <c r="L109" s="4"/>
      <c r="M109" s="4"/>
      <c r="N109" s="4"/>
    </row>
    <row r="110">
      <c r="A110" s="4"/>
      <c r="B110" s="3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>
      <c r="A111" s="3"/>
      <c r="B111" s="5" t="s">
        <v>147</v>
      </c>
      <c r="C111" s="3"/>
      <c r="D111" s="3"/>
      <c r="E111" s="4"/>
      <c r="F111" s="4"/>
      <c r="G111" s="4"/>
      <c r="H111" s="7" t="s">
        <v>148</v>
      </c>
      <c r="I111" s="3"/>
      <c r="J111" s="4"/>
      <c r="K111" s="4"/>
      <c r="L111" s="4"/>
      <c r="M111" s="4"/>
      <c r="N111" s="4"/>
    </row>
    <row r="112">
      <c r="A112" s="3"/>
      <c r="B112" s="7" t="s">
        <v>149</v>
      </c>
      <c r="C112" s="3"/>
      <c r="D112" s="3"/>
      <c r="E112" s="4"/>
      <c r="F112" s="4"/>
      <c r="G112" s="4" t="s">
        <v>137</v>
      </c>
      <c r="H112" s="38"/>
      <c r="I112" s="4"/>
      <c r="J112" s="4"/>
      <c r="K112" s="4"/>
      <c r="L112" s="4"/>
      <c r="M112" s="4"/>
      <c r="N112" s="4"/>
    </row>
    <row r="113">
      <c r="A113" s="3"/>
      <c r="B113" s="7" t="s">
        <v>150</v>
      </c>
      <c r="C113" s="3"/>
      <c r="D113" s="3"/>
      <c r="E113" s="3"/>
      <c r="F113" s="4"/>
      <c r="G113" s="4" t="s">
        <v>141</v>
      </c>
      <c r="H113" s="38"/>
      <c r="I113" s="4"/>
      <c r="J113" s="4"/>
      <c r="K113" s="4"/>
      <c r="L113" s="4"/>
      <c r="M113" s="4"/>
      <c r="N113" s="4"/>
    </row>
    <row r="114">
      <c r="A114" s="3"/>
      <c r="B114" s="7" t="s">
        <v>151</v>
      </c>
      <c r="C114" s="3"/>
      <c r="D114" s="3"/>
      <c r="E114" s="3"/>
      <c r="F114" s="4"/>
      <c r="G114" s="4"/>
      <c r="H114" s="4"/>
      <c r="I114" s="4"/>
      <c r="J114" s="4"/>
      <c r="K114" s="4"/>
      <c r="L114" s="4"/>
      <c r="M114" s="4"/>
      <c r="N114" s="4"/>
    </row>
    <row r="115">
      <c r="A115" s="4"/>
      <c r="B115" s="3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>
      <c r="A116" s="3"/>
      <c r="B116" s="7" t="s">
        <v>152</v>
      </c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>
      <c r="A117" s="3"/>
      <c r="B117" s="3" t="s">
        <v>153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>
      <c r="A118" s="3"/>
      <c r="B118" s="7" t="s">
        <v>154</v>
      </c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>
      <c r="A119" s="3"/>
      <c r="B119" s="7" t="s">
        <v>155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>
      <c r="A120" s="4"/>
      <c r="B120" s="3"/>
      <c r="C120" s="3"/>
      <c r="D120" s="3"/>
      <c r="E120" s="3"/>
      <c r="F120" s="3"/>
      <c r="G120" s="3"/>
      <c r="H120" s="4"/>
      <c r="I120" s="4"/>
      <c r="J120" s="4"/>
      <c r="K120" s="4"/>
      <c r="L120" s="4"/>
      <c r="M120" s="4"/>
      <c r="N120" s="4"/>
    </row>
    <row r="121">
      <c r="A121" s="3"/>
      <c r="B121" s="7" t="s">
        <v>156</v>
      </c>
      <c r="C121" s="3"/>
      <c r="D121" s="3"/>
      <c r="E121" s="3"/>
      <c r="F121" s="3"/>
      <c r="G121" s="3"/>
      <c r="H121" s="4"/>
      <c r="I121" s="4"/>
      <c r="J121" s="4"/>
      <c r="K121" s="4"/>
      <c r="L121" s="4"/>
      <c r="M121" s="4"/>
      <c r="N121" s="4"/>
    </row>
    <row r="122">
      <c r="A122" s="3"/>
      <c r="B122" s="7" t="s">
        <v>157</v>
      </c>
      <c r="C122" s="4"/>
      <c r="D122" s="4"/>
      <c r="E122" s="3"/>
      <c r="F122" s="4"/>
      <c r="G122" s="4"/>
      <c r="H122" s="4"/>
      <c r="I122" s="4"/>
      <c r="J122" s="4"/>
      <c r="K122" s="4"/>
      <c r="L122" s="4"/>
      <c r="M122" s="4"/>
      <c r="N122" s="4"/>
    </row>
    <row r="123">
      <c r="A123" s="4"/>
      <c r="B123" s="4" t="s">
        <v>158</v>
      </c>
      <c r="C123" s="4" t="s">
        <v>159</v>
      </c>
      <c r="D123" s="3" t="s">
        <v>160</v>
      </c>
      <c r="E123" s="7" t="s">
        <v>161</v>
      </c>
      <c r="F123" s="4"/>
      <c r="G123" s="4"/>
      <c r="H123" s="4"/>
      <c r="I123" s="4"/>
      <c r="J123" s="4"/>
      <c r="K123" s="4"/>
      <c r="L123" s="4"/>
      <c r="M123" s="4"/>
      <c r="N123" s="4"/>
    </row>
    <row r="124">
      <c r="A124" s="4"/>
      <c r="B124" s="3" t="s">
        <v>162</v>
      </c>
      <c r="C124" s="4" t="s">
        <v>159</v>
      </c>
      <c r="D124" s="4" t="s">
        <v>163</v>
      </c>
      <c r="E124" s="4" t="s">
        <v>164</v>
      </c>
      <c r="F124" s="4"/>
      <c r="G124" s="4"/>
      <c r="H124" s="4"/>
      <c r="I124" s="4"/>
      <c r="J124" s="4"/>
      <c r="K124" s="4"/>
      <c r="L124" s="4"/>
      <c r="M124" s="4"/>
      <c r="N124" s="4"/>
    </row>
    <row r="125">
      <c r="A125" s="3"/>
      <c r="B125" s="7" t="s">
        <v>155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/>
      <c r="B2" s="5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4"/>
      <c r="B3" s="4"/>
      <c r="C3" s="7" t="s">
        <v>2</v>
      </c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4"/>
      <c r="B4" s="4"/>
      <c r="C4" s="7" t="s">
        <v>7</v>
      </c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4"/>
      <c r="B5" s="4"/>
      <c r="C5" s="7" t="s">
        <v>9</v>
      </c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4"/>
      <c r="B7" s="5" t="s">
        <v>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4"/>
      <c r="B8" s="3"/>
      <c r="C8" s="3" t="s">
        <v>13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/>
      <c r="B9" s="5" t="s">
        <v>15</v>
      </c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</row>
    <row r="10">
      <c r="A10" s="3"/>
      <c r="B10" s="7" t="s">
        <v>17</v>
      </c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</row>
    <row r="11">
      <c r="A11" s="3"/>
      <c r="B11" s="7" t="s">
        <v>19</v>
      </c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>
      <c r="A12" s="3"/>
      <c r="B12" s="3"/>
      <c r="C12" s="7" t="s">
        <v>21</v>
      </c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3"/>
      <c r="B13" s="3"/>
      <c r="C13" s="7" t="s">
        <v>23</v>
      </c>
      <c r="D13" s="3"/>
      <c r="E13" s="3"/>
      <c r="F13" s="3"/>
      <c r="G13" s="4"/>
      <c r="H13" s="4"/>
      <c r="I13" s="10">
        <f>3*48</f>
        <v>144</v>
      </c>
      <c r="J13" s="4"/>
      <c r="K13" s="4"/>
      <c r="L13" s="4"/>
      <c r="M13" s="4"/>
      <c r="N13" s="4"/>
      <c r="O13" s="4"/>
      <c r="P13" s="4"/>
      <c r="Q13" s="4"/>
    </row>
    <row r="14">
      <c r="A14" s="3"/>
      <c r="B14" s="7" t="s">
        <v>25</v>
      </c>
      <c r="C14" s="3"/>
      <c r="D14" s="3"/>
      <c r="E14" s="3"/>
      <c r="F14" s="3"/>
      <c r="G14" s="4"/>
      <c r="H14" s="4"/>
      <c r="I14" s="10">
        <f>165*8</f>
        <v>1320</v>
      </c>
      <c r="J14" s="4"/>
      <c r="K14" s="4"/>
      <c r="L14" s="4"/>
      <c r="M14" s="4"/>
      <c r="N14" s="4"/>
      <c r="O14" s="4"/>
      <c r="P14" s="4"/>
      <c r="Q14" s="4"/>
    </row>
    <row r="15">
      <c r="A15" s="4"/>
      <c r="B15" s="4" t="s">
        <v>27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4"/>
      <c r="B16" s="3" t="s">
        <v>28</v>
      </c>
      <c r="C16" s="7" t="s">
        <v>29</v>
      </c>
      <c r="D16" s="3"/>
      <c r="E16" s="3"/>
      <c r="F16" s="3"/>
      <c r="G16" s="4"/>
      <c r="H16" s="7" t="s">
        <v>31</v>
      </c>
      <c r="I16" s="4"/>
      <c r="J16" s="4"/>
      <c r="K16" s="4"/>
      <c r="L16" s="4"/>
      <c r="M16" s="4"/>
      <c r="N16" s="4"/>
      <c r="O16" s="4"/>
      <c r="P16" s="4"/>
      <c r="Q16" s="4"/>
    </row>
    <row r="17">
      <c r="A17" s="4"/>
      <c r="B17" s="3" t="s">
        <v>32</v>
      </c>
      <c r="C17" s="7" t="s">
        <v>33</v>
      </c>
      <c r="D17" s="4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4"/>
      <c r="B18" s="3" t="s">
        <v>34</v>
      </c>
      <c r="C18" s="7" t="s">
        <v>35</v>
      </c>
      <c r="D18" s="3"/>
      <c r="E18" s="7" t="s">
        <v>36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>
      <c r="A20" s="4"/>
      <c r="B20" s="7" t="s">
        <v>38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>
      <c r="A21" s="4"/>
      <c r="B21" s="4"/>
      <c r="C21" s="7" t="s">
        <v>39</v>
      </c>
      <c r="D21" s="3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>
      <c r="A23" s="4"/>
      <c r="B23" s="11" t="s">
        <v>40</v>
      </c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>
      <c r="A24" s="3"/>
      <c r="B24" s="7" t="s">
        <v>42</v>
      </c>
      <c r="C24" s="3"/>
      <c r="D24" s="3"/>
      <c r="E24" s="3"/>
      <c r="F24" s="3"/>
      <c r="G24" s="12">
        <v>1000.0</v>
      </c>
      <c r="H24" s="4"/>
      <c r="I24" s="4"/>
      <c r="J24" s="4"/>
      <c r="K24" s="4"/>
      <c r="L24" s="4"/>
      <c r="M24" s="4"/>
      <c r="N24" s="4"/>
      <c r="O24" s="4"/>
      <c r="P24" s="4"/>
      <c r="Q24" s="4"/>
    </row>
    <row r="25">
      <c r="A25" s="3"/>
      <c r="B25" s="7" t="s">
        <v>44</v>
      </c>
      <c r="C25" s="3"/>
      <c r="D25" s="3"/>
      <c r="E25" s="4"/>
      <c r="F25" s="4"/>
      <c r="G25" s="14">
        <f>G24/7</f>
        <v>142.8571429</v>
      </c>
      <c r="H25" s="7" t="s">
        <v>45</v>
      </c>
      <c r="I25" s="4"/>
      <c r="J25" s="4"/>
      <c r="K25" s="4"/>
      <c r="L25" s="4"/>
      <c r="M25" s="4"/>
      <c r="N25" s="4"/>
      <c r="O25" s="4"/>
      <c r="P25" s="4"/>
      <c r="Q25" s="4"/>
    </row>
    <row r="26">
      <c r="A26" s="3"/>
      <c r="B26" s="7" t="s">
        <v>46</v>
      </c>
      <c r="C26" s="3"/>
      <c r="D26" s="4"/>
      <c r="E26" s="4"/>
      <c r="F26" s="4"/>
      <c r="G26" s="14">
        <f>G25*16</f>
        <v>2285.714286</v>
      </c>
      <c r="H26" s="14">
        <f>G26*4</f>
        <v>9142.857143</v>
      </c>
      <c r="I26" s="4"/>
      <c r="J26" s="4"/>
      <c r="K26" s="4"/>
      <c r="L26" s="4"/>
      <c r="M26" s="4"/>
      <c r="N26" s="4"/>
      <c r="O26" s="4"/>
      <c r="P26" s="4"/>
      <c r="Q26" s="4"/>
    </row>
    <row r="27">
      <c r="A27" s="4"/>
      <c r="B27" s="3"/>
      <c r="C27" s="4"/>
      <c r="D27" s="4"/>
      <c r="E27" s="4"/>
      <c r="F27" s="4"/>
      <c r="G27" s="4"/>
      <c r="H27" s="4"/>
      <c r="I27" s="3"/>
      <c r="J27" s="4"/>
      <c r="K27" s="10">
        <f>1160000/200</f>
        <v>5800</v>
      </c>
      <c r="L27" s="4"/>
      <c r="M27" s="4"/>
      <c r="N27" s="4"/>
      <c r="O27" s="4"/>
      <c r="P27" s="4"/>
      <c r="Q27" s="4"/>
    </row>
    <row r="28">
      <c r="A28" s="3"/>
      <c r="B28" s="16" t="s">
        <v>48</v>
      </c>
      <c r="C28" s="3"/>
      <c r="D28" s="4"/>
      <c r="E28" s="4"/>
      <c r="F28" s="4"/>
      <c r="G28" s="4"/>
      <c r="H28" s="4"/>
      <c r="I28" s="4"/>
      <c r="J28" s="4"/>
    </row>
    <row r="29">
      <c r="A29" s="3"/>
      <c r="B29" s="7" t="s">
        <v>50</v>
      </c>
      <c r="C29" s="3"/>
      <c r="D29" s="3"/>
      <c r="E29" s="4"/>
      <c r="F29" s="4"/>
      <c r="G29" s="4"/>
      <c r="H29" s="4"/>
      <c r="I29" s="4"/>
      <c r="J29" s="4"/>
    </row>
    <row r="30">
      <c r="A30" s="3"/>
      <c r="B30" s="7" t="s">
        <v>52</v>
      </c>
      <c r="C30" s="3"/>
      <c r="D30" s="3"/>
      <c r="E30" s="7" t="s">
        <v>53</v>
      </c>
      <c r="F30" s="3"/>
      <c r="G30" s="3"/>
      <c r="H30" s="4"/>
      <c r="I30" s="4"/>
      <c r="J30" s="4"/>
    </row>
    <row r="31">
      <c r="A31" s="4"/>
      <c r="B31" s="7" t="s">
        <v>54</v>
      </c>
      <c r="C31" s="3"/>
      <c r="D31" s="3"/>
      <c r="E31" s="3"/>
      <c r="F31" s="4"/>
      <c r="G31" s="4"/>
      <c r="H31" s="4"/>
      <c r="I31" s="4"/>
      <c r="J31" s="4"/>
    </row>
    <row r="32">
      <c r="A32" s="3"/>
      <c r="B32" s="7" t="s">
        <v>55</v>
      </c>
      <c r="C32" s="3"/>
      <c r="D32" s="3"/>
      <c r="E32" s="3"/>
      <c r="F32" s="4"/>
      <c r="G32" s="4"/>
      <c r="H32" s="4"/>
      <c r="I32" s="4"/>
      <c r="J32" s="4"/>
    </row>
    <row r="33">
      <c r="A33" s="4"/>
      <c r="B33" s="7" t="s">
        <v>57</v>
      </c>
      <c r="C33" s="3"/>
      <c r="D33" s="17"/>
      <c r="E33" s="18"/>
      <c r="F33" s="4"/>
      <c r="G33" s="4"/>
      <c r="H33" s="4"/>
      <c r="I33" s="4"/>
      <c r="J33" s="4"/>
    </row>
    <row r="34">
      <c r="A34" s="4"/>
      <c r="B34" s="3"/>
      <c r="C34" s="3"/>
      <c r="D34" s="21" t="s">
        <v>60</v>
      </c>
      <c r="E34" s="22">
        <v>5800.0</v>
      </c>
      <c r="F34" s="4"/>
      <c r="G34" s="4"/>
      <c r="H34" s="4"/>
      <c r="I34" s="4"/>
      <c r="J34" s="4"/>
    </row>
    <row r="35">
      <c r="A35" s="4"/>
      <c r="B35" s="3"/>
      <c r="C35" s="3"/>
      <c r="D35" s="23" t="s">
        <v>62</v>
      </c>
      <c r="E35" s="24">
        <f>H26/E34</f>
        <v>1.57635468</v>
      </c>
      <c r="F35" s="10">
        <f>E35*9</f>
        <v>14.18719212</v>
      </c>
      <c r="G35" s="4"/>
      <c r="H35" s="4"/>
      <c r="I35" s="4"/>
      <c r="J35" s="4"/>
      <c r="K35" s="4"/>
      <c r="L35" s="10"/>
      <c r="M35" s="4"/>
      <c r="N35" s="4"/>
      <c r="O35" s="4"/>
      <c r="P35" s="4"/>
      <c r="Q35" s="4"/>
    </row>
    <row r="36">
      <c r="A36" s="4"/>
      <c r="B36" s="3"/>
      <c r="C36" s="3"/>
      <c r="D36" s="23" t="s">
        <v>63</v>
      </c>
      <c r="E36" s="26">
        <f>16-1.576</f>
        <v>14.424</v>
      </c>
      <c r="F36" s="4"/>
      <c r="G36" s="27"/>
      <c r="H36" s="4"/>
      <c r="I36" s="4"/>
      <c r="J36" s="4"/>
      <c r="K36" s="4"/>
      <c r="L36" s="10"/>
      <c r="M36" s="4"/>
      <c r="N36" s="4"/>
      <c r="O36" s="4"/>
      <c r="P36" s="4"/>
      <c r="Q36" s="4"/>
    </row>
    <row r="37">
      <c r="A37" s="4"/>
      <c r="B37" s="3"/>
      <c r="C37" s="3"/>
      <c r="D37" s="21" t="s">
        <v>66</v>
      </c>
      <c r="E37" s="26">
        <v>0.0</v>
      </c>
      <c r="F37" s="4"/>
      <c r="G37" s="27">
        <f>18+E37</f>
        <v>18</v>
      </c>
      <c r="H37" s="4"/>
      <c r="I37" s="4"/>
      <c r="J37" s="4"/>
      <c r="K37" s="4"/>
      <c r="L37" s="10"/>
      <c r="M37" s="4"/>
      <c r="N37" s="4"/>
      <c r="O37" s="4"/>
      <c r="P37" s="4"/>
      <c r="Q37" s="4"/>
    </row>
    <row r="38">
      <c r="A38" s="4"/>
      <c r="B38" s="3"/>
      <c r="C38" s="7"/>
      <c r="D38" s="3"/>
      <c r="E38" s="3"/>
      <c r="F38" s="4"/>
      <c r="G38" s="10"/>
      <c r="H38" s="4"/>
      <c r="I38" s="4"/>
      <c r="J38" s="4"/>
      <c r="K38" s="4"/>
      <c r="L38" s="10"/>
      <c r="M38" s="4"/>
      <c r="N38" s="4"/>
      <c r="O38" s="4"/>
      <c r="P38" s="4"/>
      <c r="Q38" s="4"/>
    </row>
    <row r="39">
      <c r="A39" s="3"/>
      <c r="B39" s="3"/>
      <c r="C39" s="7" t="s">
        <v>67</v>
      </c>
      <c r="D39" s="3"/>
      <c r="E39" s="3"/>
      <c r="F39" s="4"/>
      <c r="G39" s="10">
        <f>80*1.25</f>
        <v>100</v>
      </c>
      <c r="H39" s="4"/>
      <c r="I39" s="4"/>
      <c r="J39" s="4" t="s">
        <v>68</v>
      </c>
      <c r="K39" s="4"/>
      <c r="L39" s="10">
        <f>7/16</f>
        <v>0.4375</v>
      </c>
      <c r="M39" s="4"/>
      <c r="N39" s="4"/>
      <c r="O39" s="4"/>
      <c r="P39" s="4"/>
      <c r="Q39" s="4"/>
    </row>
    <row r="40">
      <c r="A40" s="11" t="s">
        <v>69</v>
      </c>
      <c r="B40" s="29" t="s">
        <v>70</v>
      </c>
      <c r="C40" s="30" t="s">
        <v>71</v>
      </c>
      <c r="D40" s="31">
        <v>425.0</v>
      </c>
      <c r="E40" s="4"/>
      <c r="F40" s="4"/>
      <c r="G40" s="4"/>
      <c r="H40" s="4"/>
      <c r="I40" s="4"/>
      <c r="J40" s="4"/>
      <c r="K40" s="4"/>
      <c r="L40" s="10">
        <f>L39*9000</f>
        <v>3937.5</v>
      </c>
      <c r="M40" s="7" t="s">
        <v>72</v>
      </c>
      <c r="N40" s="3"/>
      <c r="O40" s="3"/>
      <c r="P40" s="4"/>
      <c r="Q40" s="4"/>
    </row>
    <row r="41">
      <c r="A41" s="3"/>
      <c r="B41" s="3" t="s">
        <v>73</v>
      </c>
      <c r="C41" s="10">
        <v>10.0</v>
      </c>
      <c r="D41" s="32">
        <f>C41*D40</f>
        <v>4250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>
      <c r="A42" s="3"/>
      <c r="B42" s="3" t="s">
        <v>74</v>
      </c>
      <c r="C42" s="10">
        <v>1.0</v>
      </c>
      <c r="D42" s="32">
        <f>C42*D40</f>
        <v>425</v>
      </c>
      <c r="E42" s="4"/>
      <c r="F42" s="7" t="s">
        <v>75</v>
      </c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>
      <c r="A43" s="3" t="s">
        <v>76</v>
      </c>
      <c r="B43" s="3" t="s">
        <v>77</v>
      </c>
      <c r="C43" s="10">
        <v>42500.0</v>
      </c>
      <c r="D43" s="32">
        <f>C43/I57</f>
        <v>3.803336197</v>
      </c>
      <c r="E43" s="3" t="s">
        <v>78</v>
      </c>
      <c r="F43" s="7" t="s">
        <v>79</v>
      </c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</row>
    <row r="44">
      <c r="A44" s="3"/>
      <c r="B44" s="33" t="s">
        <v>80</v>
      </c>
      <c r="C44" s="4"/>
      <c r="D44" s="34">
        <v>43951.0</v>
      </c>
      <c r="E44" s="3"/>
      <c r="F44" s="21" t="s">
        <v>81</v>
      </c>
      <c r="G44" s="35" t="s">
        <v>82</v>
      </c>
      <c r="H44" s="3"/>
      <c r="I44" s="3"/>
      <c r="J44" s="3"/>
      <c r="K44" s="4"/>
      <c r="L44" s="4"/>
      <c r="M44" s="4"/>
      <c r="N44" s="4"/>
      <c r="O44" s="4"/>
      <c r="P44" s="4"/>
      <c r="Q44" s="4"/>
    </row>
    <row r="45">
      <c r="A45" s="4"/>
      <c r="B45" s="4"/>
      <c r="C45" s="4"/>
      <c r="D45" s="36"/>
      <c r="E45" s="3"/>
      <c r="F45" s="7" t="s">
        <v>83</v>
      </c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</row>
    <row r="46">
      <c r="A46" s="4"/>
      <c r="B46" s="4"/>
      <c r="C46" s="4"/>
      <c r="D46" s="4"/>
      <c r="E46" s="4"/>
      <c r="F46" s="3"/>
      <c r="G46" s="7" t="s">
        <v>84</v>
      </c>
      <c r="H46" s="3"/>
      <c r="I46" s="3"/>
      <c r="J46" s="4"/>
      <c r="K46" s="4"/>
      <c r="L46" s="4"/>
      <c r="M46" s="4"/>
      <c r="N46" s="4"/>
      <c r="O46" s="4"/>
      <c r="P46" s="4"/>
      <c r="Q46" s="4"/>
    </row>
    <row r="47">
      <c r="A47" s="4"/>
      <c r="B47" s="4"/>
      <c r="C47" s="4"/>
      <c r="D47" s="4"/>
      <c r="E47" s="3"/>
      <c r="F47" s="7" t="s">
        <v>85</v>
      </c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>
      <c r="A48" s="4"/>
      <c r="B48" s="4"/>
      <c r="C48" s="4"/>
      <c r="D48" s="4"/>
      <c r="E48" s="3"/>
      <c r="F48" s="7" t="s">
        <v>86</v>
      </c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>
      <c r="A49" s="3"/>
      <c r="B49" s="3"/>
      <c r="C49" s="7" t="s">
        <v>87</v>
      </c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>
      <c r="A50" s="37" t="s">
        <v>88</v>
      </c>
      <c r="B50" s="30" t="s">
        <v>89</v>
      </c>
      <c r="C50" s="30" t="s">
        <v>71</v>
      </c>
      <c r="D50" s="31">
        <v>50.0</v>
      </c>
      <c r="E50" s="4"/>
      <c r="F50" s="38"/>
      <c r="G50" s="38"/>
      <c r="H50" s="39" t="s">
        <v>91</v>
      </c>
      <c r="I50" s="40"/>
      <c r="J50" s="40"/>
      <c r="K50" s="40"/>
      <c r="L50" s="40"/>
      <c r="M50" s="40"/>
      <c r="N50" s="4"/>
      <c r="O50" s="4"/>
      <c r="P50" s="4"/>
      <c r="Q50" s="4"/>
    </row>
    <row r="51">
      <c r="A51" s="3"/>
      <c r="B51" s="3" t="s">
        <v>94</v>
      </c>
      <c r="C51" s="10">
        <v>10.0</v>
      </c>
      <c r="D51" s="32">
        <f>C51*D50</f>
        <v>500</v>
      </c>
      <c r="E51" s="4"/>
      <c r="F51" s="38"/>
      <c r="G51" s="38"/>
      <c r="H51" s="39" t="s">
        <v>95</v>
      </c>
      <c r="I51" s="40"/>
      <c r="J51" s="38"/>
      <c r="K51" s="38"/>
      <c r="L51" s="38"/>
      <c r="M51" s="38"/>
      <c r="N51" s="4"/>
      <c r="O51" s="4"/>
      <c r="P51" s="4"/>
      <c r="Q51" s="4"/>
    </row>
    <row r="52">
      <c r="A52" s="3"/>
      <c r="B52" s="3" t="s">
        <v>96</v>
      </c>
      <c r="C52" s="10">
        <v>0.0</v>
      </c>
      <c r="D52" s="32">
        <f>C52*D50</f>
        <v>0</v>
      </c>
      <c r="E52" s="4"/>
      <c r="F52" s="38"/>
      <c r="G52" s="38"/>
      <c r="H52" s="38"/>
      <c r="I52" s="38" t="s">
        <v>97</v>
      </c>
      <c r="J52" s="38"/>
      <c r="K52" s="38"/>
      <c r="L52" s="38"/>
      <c r="M52" s="38"/>
      <c r="N52" s="4"/>
      <c r="O52" s="4"/>
      <c r="P52" s="4"/>
      <c r="Q52" s="4"/>
    </row>
    <row r="53">
      <c r="A53" s="3"/>
      <c r="B53" s="3" t="s">
        <v>98</v>
      </c>
      <c r="C53" s="10">
        <v>1.0</v>
      </c>
      <c r="D53" s="32">
        <f>C53*D50</f>
        <v>50</v>
      </c>
      <c r="E53" s="4"/>
      <c r="F53" s="42" t="s">
        <v>99</v>
      </c>
      <c r="G53" s="38" t="s">
        <v>100</v>
      </c>
      <c r="H53" s="38" t="s">
        <v>101</v>
      </c>
      <c r="I53" s="43">
        <f> (3.6*10^11)* (3.104)</f>
        <v>1117440000000</v>
      </c>
      <c r="J53" s="38"/>
      <c r="K53" s="38"/>
      <c r="L53" s="38"/>
      <c r="M53" s="38" t="s">
        <v>102</v>
      </c>
      <c r="N53" s="4" t="s">
        <v>103</v>
      </c>
      <c r="O53" s="4" t="s">
        <v>104</v>
      </c>
      <c r="P53" s="4"/>
      <c r="Q53" s="4"/>
    </row>
    <row r="54">
      <c r="A54" s="6" t="s">
        <v>105</v>
      </c>
      <c r="B54" s="3" t="s">
        <v>106</v>
      </c>
      <c r="C54" s="10">
        <v>5000.0</v>
      </c>
      <c r="D54" s="32">
        <f>C54/I58</f>
        <v>1.342353952</v>
      </c>
      <c r="E54" s="4"/>
      <c r="F54" s="42">
        <v>1.0</v>
      </c>
      <c r="G54" s="43">
        <v>100.0</v>
      </c>
      <c r="H54" s="43">
        <v>100.0</v>
      </c>
      <c r="I54" s="43">
        <f t="shared" ref="I54:I58" si="1">I53/G54</f>
        <v>11174400000</v>
      </c>
      <c r="J54" s="38"/>
      <c r="K54" s="39" t="s">
        <v>107</v>
      </c>
      <c r="L54" s="38"/>
      <c r="M54" s="43">
        <v>1.79</v>
      </c>
      <c r="N54" s="44" t="s">
        <v>108</v>
      </c>
      <c r="O54" s="44">
        <f>((N54-I54)/N54)*100</f>
        <v>56.68837209</v>
      </c>
      <c r="P54" s="7" t="s">
        <v>109</v>
      </c>
      <c r="Q54" s="3"/>
    </row>
    <row r="55">
      <c r="A55" s="3"/>
      <c r="B55" s="33" t="s">
        <v>80</v>
      </c>
      <c r="C55" s="4"/>
      <c r="D55" s="36"/>
      <c r="E55" s="4"/>
      <c r="F55" s="42">
        <v>2.0</v>
      </c>
      <c r="G55" s="43">
        <v>100.0</v>
      </c>
      <c r="H55" s="43">
        <v>10000.0</v>
      </c>
      <c r="I55" s="43">
        <f t="shared" si="1"/>
        <v>111744000</v>
      </c>
      <c r="J55" s="38"/>
      <c r="K55" s="39" t="s">
        <v>107</v>
      </c>
      <c r="L55" s="38"/>
      <c r="M55" s="43">
        <f t="shared" ref="M55:M58" si="2">M54/G55</f>
        <v>0.0179</v>
      </c>
      <c r="N55" s="10">
        <f t="shared" ref="N55:N58" si="3">(M55/M54)*N54</f>
        <v>258000000</v>
      </c>
      <c r="O55" s="44"/>
      <c r="P55" s="4" t="s">
        <v>110</v>
      </c>
      <c r="Q55" s="4"/>
    </row>
    <row r="56">
      <c r="A56" s="4"/>
      <c r="B56" s="4"/>
      <c r="C56" s="4"/>
      <c r="D56" s="4"/>
      <c r="E56" s="4"/>
      <c r="F56" s="42">
        <v>3.0</v>
      </c>
      <c r="G56" s="43">
        <v>100.0</v>
      </c>
      <c r="H56" s="43">
        <v>1000000.0</v>
      </c>
      <c r="I56" s="43">
        <f t="shared" si="1"/>
        <v>1117440</v>
      </c>
      <c r="J56" s="38"/>
      <c r="K56" s="39" t="s">
        <v>107</v>
      </c>
      <c r="L56" s="38"/>
      <c r="M56" s="43">
        <f t="shared" si="2"/>
        <v>0.000179</v>
      </c>
      <c r="N56" s="10">
        <f t="shared" si="3"/>
        <v>2580000</v>
      </c>
      <c r="O56" s="44"/>
      <c r="P56" s="4" t="s">
        <v>110</v>
      </c>
      <c r="Q56" s="4"/>
    </row>
    <row r="57">
      <c r="A57" s="4"/>
      <c r="B57" s="4"/>
      <c r="C57" s="4"/>
      <c r="D57" s="4"/>
      <c r="E57" s="4"/>
      <c r="F57" s="42">
        <v>4.0</v>
      </c>
      <c r="G57" s="43">
        <v>100.0</v>
      </c>
      <c r="H57" s="43">
        <v>1.0E7</v>
      </c>
      <c r="I57" s="43">
        <f t="shared" si="1"/>
        <v>11174.4</v>
      </c>
      <c r="J57" s="43">
        <f>40000/I57</f>
        <v>3.579610538</v>
      </c>
      <c r="K57" s="39" t="s">
        <v>111</v>
      </c>
      <c r="L57" s="38"/>
      <c r="M57" s="43">
        <f t="shared" si="2"/>
        <v>0.00000179</v>
      </c>
      <c r="N57" s="10">
        <f t="shared" si="3"/>
        <v>25800</v>
      </c>
      <c r="O57" s="44"/>
      <c r="P57" s="4" t="s">
        <v>110</v>
      </c>
      <c r="Q57" s="4"/>
    </row>
    <row r="58">
      <c r="A58" s="3"/>
      <c r="B58" s="3"/>
      <c r="C58" s="7" t="s">
        <v>87</v>
      </c>
      <c r="D58" s="3"/>
      <c r="E58" s="4"/>
      <c r="F58" s="42">
        <v>5.0</v>
      </c>
      <c r="G58" s="43">
        <v>3.0</v>
      </c>
      <c r="H58" s="43">
        <f>H57*3</f>
        <v>30000000</v>
      </c>
      <c r="I58" s="43">
        <f t="shared" si="1"/>
        <v>3724.8</v>
      </c>
      <c r="J58" s="43">
        <f>5000/I58</f>
        <v>1.342353952</v>
      </c>
      <c r="K58" s="39" t="s">
        <v>111</v>
      </c>
      <c r="L58" s="38"/>
      <c r="M58" s="43">
        <f t="shared" si="2"/>
        <v>0.0000005966666667</v>
      </c>
      <c r="N58" s="10">
        <f t="shared" si="3"/>
        <v>8600</v>
      </c>
      <c r="O58" s="44"/>
      <c r="P58" s="4" t="s">
        <v>110</v>
      </c>
      <c r="Q58" s="4"/>
    </row>
    <row r="59">
      <c r="A59" s="37" t="s">
        <v>113</v>
      </c>
      <c r="B59" s="11" t="s">
        <v>114</v>
      </c>
      <c r="C59" s="30" t="s">
        <v>71</v>
      </c>
      <c r="D59" s="31">
        <v>50.0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A60" s="3"/>
      <c r="B60" s="3" t="s">
        <v>115</v>
      </c>
      <c r="C60" s="10">
        <v>10.0</v>
      </c>
      <c r="D60" s="32">
        <f>C60*D59</f>
        <v>500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A61" s="3"/>
      <c r="B61" s="3" t="s">
        <v>116</v>
      </c>
      <c r="C61" s="10">
        <v>1.0</v>
      </c>
      <c r="D61" s="32">
        <f>C61*D59</f>
        <v>50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A62" s="3"/>
      <c r="B62" s="3" t="s">
        <v>117</v>
      </c>
      <c r="C62" s="10">
        <v>0.0</v>
      </c>
      <c r="D62" s="32">
        <f>C62*D59</f>
        <v>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A63" s="3"/>
      <c r="B63" s="49" t="s">
        <v>80</v>
      </c>
      <c r="C63" s="4"/>
      <c r="D63" s="36"/>
      <c r="E63" s="4"/>
      <c r="F63" s="4"/>
      <c r="G63" s="5" t="s">
        <v>120</v>
      </c>
      <c r="H63" s="3"/>
      <c r="I63" s="3"/>
      <c r="J63" s="3"/>
      <c r="K63" s="3"/>
      <c r="L63" s="3"/>
      <c r="M63" s="3"/>
      <c r="N63" s="4"/>
      <c r="O63" s="4"/>
      <c r="P63" s="4"/>
      <c r="Q63" s="4"/>
    </row>
    <row r="64">
      <c r="A64" s="4"/>
      <c r="B64" s="4"/>
      <c r="C64" s="4"/>
      <c r="D64" s="3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3" t="s">
        <v>121</v>
      </c>
      <c r="C65" s="4"/>
      <c r="D65" s="4"/>
      <c r="E65" s="4"/>
      <c r="F65" s="4"/>
      <c r="G65" s="4" t="s">
        <v>122</v>
      </c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A66" s="3"/>
      <c r="B66" s="3" t="s">
        <v>124</v>
      </c>
      <c r="C66" s="4"/>
      <c r="D66" s="4"/>
      <c r="E66" s="4"/>
      <c r="F66" s="4"/>
      <c r="G66" s="53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A67" s="4"/>
      <c r="B67" s="10">
        <v>1.0</v>
      </c>
      <c r="C67" s="4" t="s">
        <v>125</v>
      </c>
      <c r="D67" s="4" t="s">
        <v>126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10">
        <v>2.0</v>
      </c>
      <c r="C68" s="4" t="s">
        <v>127</v>
      </c>
      <c r="D68" s="4" t="s">
        <v>128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10">
        <v>3.0</v>
      </c>
      <c r="C69" s="4" t="s">
        <v>127</v>
      </c>
      <c r="D69" s="4" t="s">
        <v>130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10">
        <v>4.0</v>
      </c>
      <c r="C70" s="3" t="s">
        <v>131</v>
      </c>
      <c r="D70" s="4" t="s">
        <v>132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A71" s="4"/>
      <c r="B71" s="3"/>
      <c r="C71" s="7" t="s">
        <v>133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4"/>
      <c r="B72" s="3"/>
      <c r="C72" s="4" t="s">
        <v>134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A73" s="3"/>
      <c r="B73" s="11" t="s">
        <v>135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 t="s">
        <v>136</v>
      </c>
      <c r="C74" s="4" t="s">
        <v>137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 t="s">
        <v>139</v>
      </c>
      <c r="C75" s="4" t="s">
        <v>137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A76" s="4"/>
      <c r="B76" s="4" t="s">
        <v>140</v>
      </c>
      <c r="C76" s="4" t="s">
        <v>141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A77" s="4"/>
      <c r="B77" s="4" t="s">
        <v>142</v>
      </c>
      <c r="C77" s="4" t="s">
        <v>141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3"/>
      <c r="B79" s="7" t="s">
        <v>145</v>
      </c>
      <c r="C79" s="3"/>
      <c r="D79" s="3"/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3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A81" s="3"/>
      <c r="B81" s="5" t="s">
        <v>147</v>
      </c>
      <c r="C81" s="3"/>
      <c r="D81" s="3"/>
      <c r="E81" s="4"/>
      <c r="F81" s="4"/>
      <c r="G81" s="4"/>
      <c r="H81" s="7" t="s">
        <v>148</v>
      </c>
      <c r="I81" s="3"/>
      <c r="J81" s="4"/>
      <c r="K81" s="4"/>
      <c r="L81" s="4"/>
      <c r="M81" s="4"/>
      <c r="N81" s="4"/>
      <c r="O81" s="4"/>
      <c r="P81" s="4"/>
      <c r="Q81" s="4"/>
    </row>
    <row r="82">
      <c r="A82" s="3"/>
      <c r="B82" s="7" t="s">
        <v>149</v>
      </c>
      <c r="C82" s="3"/>
      <c r="D82" s="3"/>
      <c r="E82" s="4"/>
      <c r="F82" s="4"/>
      <c r="G82" s="4" t="s">
        <v>137</v>
      </c>
      <c r="H82" s="38"/>
      <c r="I82" s="4"/>
      <c r="J82" s="4"/>
      <c r="K82" s="4"/>
      <c r="L82" s="4"/>
      <c r="M82" s="4"/>
      <c r="N82" s="4"/>
      <c r="O82" s="4"/>
      <c r="P82" s="4"/>
      <c r="Q82" s="4"/>
    </row>
    <row r="83">
      <c r="A83" s="3"/>
      <c r="B83" s="7" t="s">
        <v>150</v>
      </c>
      <c r="C83" s="3"/>
      <c r="D83" s="3"/>
      <c r="E83" s="3"/>
      <c r="F83" s="4"/>
      <c r="G83" s="4" t="s">
        <v>141</v>
      </c>
      <c r="H83" s="38"/>
      <c r="I83" s="4"/>
      <c r="J83" s="4"/>
      <c r="K83" s="4"/>
      <c r="L83" s="4"/>
      <c r="M83" s="4"/>
      <c r="N83" s="4"/>
      <c r="O83" s="4"/>
      <c r="P83" s="4"/>
      <c r="Q83" s="4"/>
    </row>
    <row r="84">
      <c r="A84" s="3"/>
      <c r="B84" s="7" t="s">
        <v>151</v>
      </c>
      <c r="C84" s="3"/>
      <c r="D84" s="3"/>
      <c r="E84" s="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3"/>
      <c r="B86" s="7" t="s">
        <v>152</v>
      </c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A87" s="3"/>
      <c r="B87" s="3" t="s">
        <v>153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A88" s="3"/>
      <c r="B88" s="7" t="s">
        <v>154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3"/>
      <c r="B89" s="7" t="s">
        <v>155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3"/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A91" s="3"/>
      <c r="B91" s="7" t="s">
        <v>156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3"/>
      <c r="B92" s="7" t="s">
        <v>157</v>
      </c>
      <c r="C92" s="4"/>
      <c r="D92" s="4"/>
      <c r="E92" s="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 t="s">
        <v>158</v>
      </c>
      <c r="C93" s="4" t="s">
        <v>159</v>
      </c>
      <c r="D93" s="3" t="s">
        <v>160</v>
      </c>
      <c r="E93" s="7" t="s">
        <v>161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3" t="s">
        <v>162</v>
      </c>
      <c r="C94" s="4" t="s">
        <v>159</v>
      </c>
      <c r="D94" s="4" t="s">
        <v>163</v>
      </c>
      <c r="E94" s="4" t="s">
        <v>164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A95" s="3"/>
      <c r="B95" s="7" t="s">
        <v>155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