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S 1,2,3,4" sheetId="1" r:id="rId4"/>
    <sheet state="visible" name="MasterMix" sheetId="2" r:id="rId5"/>
  </sheets>
  <definedNames/>
  <calcPr/>
</workbook>
</file>

<file path=xl/sharedStrings.xml><?xml version="1.0" encoding="utf-8"?>
<sst xmlns="http://schemas.openxmlformats.org/spreadsheetml/2006/main" count="612" uniqueCount="178">
  <si>
    <t>** Testing different final volumes of Taqman</t>
  </si>
  <si>
    <t>Mix 1 - TaqPath</t>
  </si>
  <si>
    <t>** New Primers from order on 5/13/20; pipetted by Chetan on 5/20/20; final concentrations: RPP indexed: 50nM, RPP naked: 200nM, and S2: 400nM; see primer set up plate</t>
  </si>
  <si>
    <t>**All set up is in 384 well plates</t>
  </si>
  <si>
    <t>RT-PCR mix:</t>
  </si>
  <si>
    <t>** Using new 384 well machines that arrived on 5/20/20</t>
  </si>
  <si>
    <t>uL or copies per reaction</t>
  </si>
  <si>
    <t>** 96 well format, copied over into 4 quadrants of 384 well plate</t>
  </si>
  <si>
    <t>https://docs.google.com/spreadsheets/d/1BQsejgFC_puH2WJUyWngWh3Bo1GUN8iiMYwQ4ydvodw/edit#gid=1490559299</t>
  </si>
  <si>
    <t>4x Mastermix</t>
  </si>
  <si>
    <t>Each 384 well plate will have different final volume</t>
  </si>
  <si>
    <t>**NOTES: pipetting 1uL in benchsmart is problematic-- some of the wells in the 10uL reaction didn't have any primers; Laila has a list of them</t>
  </si>
  <si>
    <t>Lysate Background</t>
  </si>
  <si>
    <t>H2O</t>
  </si>
  <si>
    <t>Stock is 3000ng/uL (per EJ)</t>
  </si>
  <si>
    <t>Dilution 4</t>
  </si>
  <si>
    <t>S2 RNA spike quant</t>
  </si>
  <si>
    <t>A</t>
  </si>
  <si>
    <t>NS_water: 1_to_2</t>
  </si>
  <si>
    <t>1:20 working stock prepared from Eric's stock</t>
  </si>
  <si>
    <t>NS_Saliva: 1_to_2</t>
  </si>
  <si>
    <t>RNA extraction</t>
  </si>
  <si>
    <t>RPP naked Primer F/R (working conc of 2uM)</t>
  </si>
  <si>
    <t>TE</t>
  </si>
  <si>
    <t>B</t>
  </si>
  <si>
    <t>C</t>
  </si>
  <si>
    <t>qubit RNA HS(ng/uL)</t>
  </si>
  <si>
    <t>D</t>
  </si>
  <si>
    <t>77.6 ng/uL</t>
  </si>
  <si>
    <t>E</t>
  </si>
  <si>
    <t>Lysate</t>
  </si>
  <si>
    <t>F</t>
  </si>
  <si>
    <t xml:space="preserve">&gt; prepare 4 consecutive 1:100 dilution steps </t>
  </si>
  <si>
    <t>G</t>
  </si>
  <si>
    <t>indexed primers (prestampled)</t>
  </si>
  <si>
    <t>H</t>
  </si>
  <si>
    <t>&gt; 99 uL ddH2O, 0.1% Tween + 1 uL previous dilution</t>
  </si>
  <si>
    <t>Total Volume</t>
  </si>
  <si>
    <t>Virus Spike-In (Identity)</t>
  </si>
  <si>
    <t>-</t>
  </si>
  <si>
    <t xml:space="preserve">ATCC Inactivated </t>
  </si>
  <si>
    <t>&gt; the final dilution should have 3600 copies / uL</t>
  </si>
  <si>
    <t>Total to add to 384 well plate</t>
  </si>
  <si>
    <t>D1</t>
  </si>
  <si>
    <t>&gt; add 3.8uL (42500 copies) to RT-PCR mix</t>
  </si>
  <si>
    <t>D2</t>
  </si>
  <si>
    <t>Mix 2 - TaqPath (15)</t>
  </si>
  <si>
    <t>D3</t>
  </si>
  <si>
    <t>D4</t>
  </si>
  <si>
    <t>D5</t>
  </si>
  <si>
    <t>From V3 expt: Measured at 25 ng/uL, corresponding to 3.6*10^11 copies/uL (assuming a length of 130 nt)</t>
  </si>
  <si>
    <t>** LOD aim for 10 copies</t>
  </si>
  <si>
    <t>Virus Spike-In (Copies)</t>
  </si>
  <si>
    <t>Based on this should 3.6*10^11 (3.104)=</t>
  </si>
  <si>
    <t>copies/uL</t>
  </si>
  <si>
    <t xml:space="preserve">dilution </t>
  </si>
  <si>
    <t>dilution step</t>
  </si>
  <si>
    <t>dilution 1: X</t>
  </si>
  <si>
    <t>ng/uL</t>
  </si>
  <si>
    <t>actual copies/uL</t>
  </si>
  <si>
    <t>2.58E+10</t>
  </si>
  <si>
    <t>Primer Mix 10x concentration (4 mcM for S2 and 2 mcM for RPP30)</t>
  </si>
  <si>
    <t>final concentration of RPP30 (full lenght) = 200nM)</t>
  </si>
  <si>
    <t>naked RPP titration (final con, nM) ** Laila this is the CDC primers we ordered initially</t>
  </si>
  <si>
    <t>Taqpath</t>
  </si>
  <si>
    <t>Mix 3 - TaqPath (10)</t>
  </si>
  <si>
    <t>From Octants PrExperiment with RPP3: From these results, we decided to move forward with 100 nM naked primer and 50 nM full-length primer for the sequencing assay.</t>
  </si>
  <si>
    <t>Background Purified Extract Information:</t>
  </si>
  <si>
    <t xml:space="preserve"> </t>
  </si>
  <si>
    <t>per well</t>
  </si>
  <si>
    <t>wells</t>
  </si>
  <si>
    <t>uL</t>
  </si>
  <si>
    <t>total in 96 well plate (16 copies)</t>
  </si>
  <si>
    <t>Saliva Dilution</t>
  </si>
  <si>
    <t>water</t>
  </si>
  <si>
    <t>Saliva in NS</t>
  </si>
  <si>
    <t>T5,6,7</t>
  </si>
  <si>
    <t>Saliva</t>
  </si>
  <si>
    <t>2mL</t>
  </si>
  <si>
    <t xml:space="preserve">HEK lysate + </t>
  </si>
  <si>
    <t>NS</t>
  </si>
  <si>
    <t>500uL</t>
  </si>
  <si>
    <t>PCR:</t>
  </si>
  <si>
    <t>On T100 PCR block</t>
  </si>
  <si>
    <t>55C</t>
  </si>
  <si>
    <t>** make working dilution for 2uM</t>
  </si>
  <si>
    <t>10 min</t>
  </si>
  <si>
    <t>Final Concentration (uM)</t>
  </si>
  <si>
    <t>volume water</t>
  </si>
  <si>
    <t>95C</t>
  </si>
  <si>
    <t>1 min</t>
  </si>
  <si>
    <t>volume of 100uM stock, per primer</t>
  </si>
  <si>
    <t>&gt; add  enough to dilute down from 10x  for each mastermix</t>
  </si>
  <si>
    <t>10 sec</t>
  </si>
  <si>
    <t>60C</t>
  </si>
  <si>
    <t>30 sec</t>
  </si>
  <si>
    <t>Go to step 3, 40 cycles</t>
  </si>
  <si>
    <t>Hold at 12C</t>
  </si>
  <si>
    <t>Prepare Lysate Plate</t>
  </si>
  <si>
    <t>Plate replicates:</t>
  </si>
  <si>
    <t>Plate 1:</t>
  </si>
  <si>
    <t>50 cycles</t>
  </si>
  <si>
    <t>&gt; bleach pipettes and UV treat pippettes, tubes and 96-well plate</t>
  </si>
  <si>
    <t>Plate 2:</t>
  </si>
  <si>
    <t>Plate 3:</t>
  </si>
  <si>
    <t>Plate 4:</t>
  </si>
  <si>
    <t>&gt; NS Saliva and  RNA extraction</t>
  </si>
  <si>
    <t xml:space="preserve">&gt; TE: 1:1 need </t>
  </si>
  <si>
    <t>Note: dilutions was prepared at larger stock</t>
  </si>
  <si>
    <t>total per sample</t>
  </si>
  <si>
    <t>total across plates</t>
  </si>
  <si>
    <t>dilution factor</t>
  </si>
  <si>
    <t>Plate 1</t>
  </si>
  <si>
    <t>Library clean-up and sequencing:</t>
  </si>
  <si>
    <t>&gt; add TE dilution 1:1 in columns 2,3; 1:2 in columns 4, 5, 6 and TE+protease 1:1 in column 7, 8, 9 and 1:2 dilution in columns 10,11,12</t>
  </si>
  <si>
    <t>total clinical sample lysate per well</t>
  </si>
  <si>
    <t>total water</t>
  </si>
  <si>
    <t>&gt; Pooling, bead clean-up and quantification done by Valerie</t>
  </si>
  <si>
    <t>&gt; Library comes in at XXX</t>
  </si>
  <si>
    <t>&gt; This corresponds to XXX nM (assuming an average amplicon size of 156 bp)</t>
  </si>
  <si>
    <t>Prepare plates with PCR Barcodes</t>
  </si>
  <si>
    <t>Spike-in dilution series calculations:</t>
  </si>
  <si>
    <t>Set up a dilution series for each individual column (true dilution replicates) &gt; in 96-well plate, can perform dilution series with regular pipette</t>
  </si>
  <si>
    <t>Library dilution: need 20 uL at 2 nM</t>
  </si>
  <si>
    <t>&gt; Dilute libary 1:100</t>
  </si>
  <si>
    <t>&gt; add XX uL of diluted library to XX uL ddH2O in low-bind tube</t>
  </si>
  <si>
    <t>&gt; store at 4C until sequencing</t>
  </si>
  <si>
    <t xml:space="preserve">Dilution Series: </t>
  </si>
  <si>
    <t>Primer mix: Need 100 uL at 10 uM of read 1 and i7 primers for S2 and RPP3, in separate mixes (20 uM primer per mix)</t>
  </si>
  <si>
    <t>Per sample:</t>
  </si>
  <si>
    <t>ATCC: 1.1 million copies/uL</t>
  </si>
  <si>
    <t>D1:</t>
  </si>
  <si>
    <t>Primer stocks are at 100 uM</t>
  </si>
  <si>
    <t>Read 1 mix:</t>
  </si>
  <si>
    <t>80 uL ddH2O</t>
  </si>
  <si>
    <t>10 uL S2 read 1</t>
  </si>
  <si>
    <t>10 uL RPP3 read 1</t>
  </si>
  <si>
    <t>i7 mix:</t>
  </si>
  <si>
    <t>10 uL S2 i7</t>
  </si>
  <si>
    <t>10 uL RPP3 i7</t>
  </si>
  <si>
    <t>D2:</t>
  </si>
  <si>
    <t>D3:</t>
  </si>
  <si>
    <t xml:space="preserve">D4: </t>
  </si>
  <si>
    <t xml:space="preserve">D5: </t>
  </si>
  <si>
    <t>* now you have a completed lysate plate; spin down and hold on ice until you are ready to add 7uL of each well to the 4 96 well plates</t>
  </si>
  <si>
    <t>25 min</t>
  </si>
  <si>
    <t>* Pipet 7 uL of each into each of 4 plates for PCR</t>
  </si>
  <si>
    <t>uL per reaction</t>
  </si>
  <si>
    <t>* Hold at -20 until ready to prepare mastermix and primers</t>
  </si>
  <si>
    <t>minimum volume needed</t>
  </si>
  <si>
    <t>uL to carry to dilution well</t>
  </si>
  <si>
    <t>Virus Dilution</t>
  </si>
  <si>
    <t>Dilution factor</t>
  </si>
  <si>
    <t>Contrived SARS-CoV2 Spike-in:</t>
  </si>
  <si>
    <t>Dilution Factor</t>
  </si>
  <si>
    <t>uL for D1</t>
  </si>
  <si>
    <t>1 to 10</t>
  </si>
  <si>
    <t>number of 96-well plates</t>
  </si>
  <si>
    <t>volume per row</t>
  </si>
  <si>
    <t>2) ATCC inactivated Virus Spike</t>
  </si>
  <si>
    <t>Stock is at 1.16*10^6 copies per uL</t>
  </si>
  <si>
    <t>** this exists in syrafoam box</t>
  </si>
  <si>
    <t>&gt; prepare a 1:200 dilution to 5800 copies per uL</t>
  </si>
  <si>
    <t>&gt;&gt; S1: 199 uL ddH2O, 0.1% Tween-20 + 1 uL ATCC stock</t>
  </si>
  <si>
    <t>&gt; add 1.19 uL to 14.8 uL background in first dilution well D1 (for 9142 total viral copies)</t>
  </si>
  <si>
    <t>&gt; perform 2x dilution series from vial 1 (D1) as detailed above</t>
  </si>
  <si>
    <t>Copies/uL of Final Dilution of Virus</t>
  </si>
  <si>
    <t>ATCC to add to first row, 2 wells , A5, A11</t>
  </si>
  <si>
    <t>background lysate to add to first row</t>
  </si>
  <si>
    <t xml:space="preserve">Notes: </t>
  </si>
  <si>
    <t>On 384well Veriti Thermocycler</t>
  </si>
  <si>
    <t>MM #1</t>
  </si>
  <si>
    <t>20uL</t>
  </si>
  <si>
    <t>MM #2</t>
  </si>
  <si>
    <t>15uL</t>
  </si>
  <si>
    <t>MM #3</t>
  </si>
  <si>
    <t>10uL</t>
  </si>
  <si>
    <t>ng/uL by HS qubit (based on a dilution 1:20)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</si>
</sst>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u/>
      <color rgb="FF0000FF"/>
      <name val="Arial"/>
    </font>
    <font>
      <b/>
      <name val="Arial"/>
    </font>
    <font>
      <sz val="12.0"/>
      <color rgb="FF000000"/>
      <name val="Calibri"/>
    </font>
    <font>
      <sz val="11.0"/>
      <color theme="1"/>
      <name val="Arial"/>
    </font>
    <font/>
    <font>
      <sz val="11.0"/>
      <color rgb="FF000000"/>
      <name val="Inconsolata"/>
    </font>
    <font>
      <sz val="11.0"/>
      <color rgb="FF1155CC"/>
      <name val="Inconsolata"/>
    </font>
    <font>
      <sz val="11.0"/>
      <color rgb="FF1D1C1D"/>
      <name val="Arial"/>
    </font>
    <font>
      <b/>
      <sz val="10.0"/>
      <color theme="1"/>
      <name val="Arial"/>
    </font>
    <font>
      <sz val="10.0"/>
      <color theme="1"/>
      <name val="Arial"/>
    </font>
    <font>
      <name val="Arial"/>
    </font>
    <font>
      <sz val="10.0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1" numFmtId="20" xfId="0" applyAlignment="1" applyFont="1" applyNumberFormat="1">
      <alignment readingOrder="0" vertical="bottom"/>
    </xf>
    <xf borderId="1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1" fillId="3" fontId="2" numFmtId="0" xfId="0" applyAlignment="1" applyBorder="1" applyFill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vertical="bottom"/>
    </xf>
    <xf borderId="1" fillId="3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vertical="bottom"/>
    </xf>
    <xf borderId="1" fillId="4" fontId="5" numFmtId="0" xfId="0" applyAlignment="1" applyBorder="1" applyFill="1" applyFont="1">
      <alignment horizontal="center" readingOrder="0" shrinkToFit="0" wrapText="1"/>
    </xf>
    <xf borderId="1" fillId="5" fontId="5" numFmtId="0" xfId="0" applyAlignment="1" applyBorder="1" applyFill="1" applyFont="1">
      <alignment horizontal="center" readingOrder="0" shrinkToFit="0" wrapText="1"/>
    </xf>
    <xf borderId="2" fillId="0" fontId="1" numFmtId="0" xfId="0" applyAlignment="1" applyBorder="1" applyFont="1">
      <alignment readingOrder="0" shrinkToFit="0" wrapText="1"/>
    </xf>
    <xf borderId="0" fillId="2" fontId="6" numFmtId="0" xfId="0" applyAlignment="1" applyFont="1">
      <alignment horizontal="center" readingOrder="0" shrinkToFit="0" vertical="center" wrapText="1"/>
    </xf>
    <xf borderId="3" fillId="0" fontId="7" numFmtId="0" xfId="0" applyBorder="1" applyFont="1"/>
    <xf borderId="4" fillId="2" fontId="1" numFmtId="0" xfId="0" applyAlignment="1" applyBorder="1" applyFont="1">
      <alignment horizontal="right" vertical="bottom"/>
    </xf>
    <xf borderId="1" fillId="0" fontId="1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2" fontId="8" numFmtId="0" xfId="0" applyAlignment="1" applyBorder="1" applyFont="1">
      <alignment vertical="bottom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readingOrder="0" vertical="bottom"/>
    </xf>
    <xf borderId="2" fillId="6" fontId="1" numFmtId="0" xfId="0" applyAlignment="1" applyBorder="1" applyFill="1" applyFont="1">
      <alignment readingOrder="0" vertical="bottom"/>
    </xf>
    <xf borderId="5" fillId="0" fontId="7" numFmtId="0" xfId="0" applyBorder="1" applyFont="1"/>
    <xf borderId="1" fillId="7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Font="1"/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6" fillId="2" fontId="9" numFmtId="0" xfId="0" applyBorder="1" applyFont="1"/>
    <xf borderId="0" fillId="6" fontId="1" numFmtId="0" xfId="0" applyAlignment="1" applyFont="1">
      <alignment vertical="bottom"/>
    </xf>
    <xf borderId="1" fillId="6" fontId="1" numFmtId="0" xfId="0" applyAlignment="1" applyBorder="1" applyFont="1">
      <alignment shrinkToFit="0" vertical="bottom" wrapText="0"/>
    </xf>
    <xf borderId="1" fillId="6" fontId="1" numFmtId="0" xfId="0" applyAlignment="1" applyBorder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vertical="bottom"/>
    </xf>
    <xf borderId="1" fillId="8" fontId="1" numFmtId="0" xfId="0" applyAlignment="1" applyBorder="1" applyFill="1" applyFon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vertical="bottom"/>
    </xf>
    <xf borderId="0" fillId="6" fontId="2" numFmtId="0" xfId="0" applyAlignment="1" applyFont="1">
      <alignment horizontal="center" vertical="bottom"/>
    </xf>
    <xf borderId="0" fillId="6" fontId="1" numFmtId="0" xfId="0" applyAlignment="1" applyFont="1">
      <alignment horizontal="right" vertical="bottom"/>
    </xf>
    <xf borderId="2" fillId="2" fontId="1" numFmtId="0" xfId="0" applyAlignment="1" applyBorder="1" applyFont="1">
      <alignment readingOrder="0" shrinkToFit="0" wrapText="1"/>
    </xf>
    <xf borderId="0" fillId="6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9" fontId="10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vertical="bottom"/>
    </xf>
    <xf borderId="1" fillId="2" fontId="9" numFmtId="0" xfId="0" applyBorder="1" applyFont="1"/>
    <xf borderId="7" fillId="0" fontId="2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2" fillId="2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0" fillId="2" fontId="1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2" fillId="6" fontId="1" numFmtId="0" xfId="0" applyAlignment="1" applyBorder="1" applyFont="1">
      <alignment horizontal="right" readingOrder="0" vertical="bottom"/>
    </xf>
    <xf borderId="0" fillId="2" fontId="12" numFmtId="1" xfId="0" applyAlignment="1" applyFont="1" applyNumberFormat="1">
      <alignment horizontal="center" readingOrder="0"/>
    </xf>
    <xf borderId="0" fillId="2" fontId="12" numFmtId="0" xfId="0" applyAlignment="1" applyFont="1">
      <alignment horizontal="center" readingOrder="0"/>
    </xf>
    <xf borderId="0" fillId="2" fontId="12" numFmtId="1" xfId="0" applyAlignment="1" applyFont="1" applyNumberFormat="1">
      <alignment horizontal="center" vertical="bottom"/>
    </xf>
    <xf borderId="2" fillId="2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readingOrder="0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/>
    </xf>
    <xf borderId="1" fillId="0" fontId="13" numFmtId="0" xfId="0" applyAlignment="1" applyBorder="1" applyFont="1">
      <alignment horizontal="center" readingOrder="0" vertical="bottom"/>
    </xf>
    <xf borderId="1" fillId="0" fontId="12" numFmtId="0" xfId="0" applyAlignment="1" applyBorder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0" fillId="0" fontId="2" numFmtId="0" xfId="0" applyAlignment="1" applyFont="1">
      <alignment vertical="bottom"/>
    </xf>
    <xf borderId="8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0" fontId="13" numFmtId="0" xfId="0" applyAlignment="1" applyBorder="1" applyFont="1">
      <alignment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vertical="bottom"/>
    </xf>
    <xf borderId="0" fillId="6" fontId="1" numFmtId="0" xfId="0" applyAlignment="1" applyFont="1">
      <alignment horizontal="right" readingOrder="0" vertical="bottom"/>
    </xf>
    <xf borderId="0" fillId="0" fontId="13" numFmtId="20" xfId="0" applyAlignment="1" applyFont="1" applyNumberFormat="1">
      <alignment vertical="bottom"/>
    </xf>
    <xf borderId="0" fillId="0" fontId="13" numFmtId="0" xfId="0" applyAlignment="1" applyFont="1">
      <alignment horizontal="right" vertical="bottom"/>
    </xf>
    <xf borderId="0" fillId="6" fontId="15" numFmtId="1" xfId="0" applyAlignment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vertical="bottom"/>
    </xf>
    <xf borderId="1" fillId="6" fontId="13" numFmtId="0" xfId="0" applyAlignment="1" applyBorder="1" applyFont="1">
      <alignment horizontal="center" readingOrder="0" vertical="bottom"/>
    </xf>
    <xf borderId="1" fillId="2" fontId="1" numFmtId="164" xfId="0" applyAlignment="1" applyBorder="1" applyFont="1" applyNumberFormat="1">
      <alignment horizontal="right" vertical="bottom"/>
    </xf>
    <xf borderId="0" fillId="2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1" fillId="0" fontId="1" numFmtId="1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1" fillId="6" fontId="1" numFmtId="1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6" fontId="1" numFmtId="165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QsejgFC_puH2WJUyWngWh3Bo1GUN8iiMYwQ4ydvodw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2.43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A4" s="1" t="s">
        <v>5</v>
      </c>
      <c r="B4" s="1"/>
      <c r="C4" s="2"/>
      <c r="D4" s="2"/>
      <c r="E4" s="2"/>
      <c r="F4" s="2"/>
      <c r="G4" s="2"/>
      <c r="H4" s="2"/>
      <c r="I4" s="2"/>
      <c r="J4" s="1"/>
      <c r="K4" s="1"/>
      <c r="L4" s="5"/>
      <c r="M4" s="2"/>
      <c r="N4" s="2"/>
    </row>
    <row r="5">
      <c r="A5" s="7" t="s">
        <v>7</v>
      </c>
      <c r="B5" s="2"/>
      <c r="C5" s="2"/>
      <c r="D5" s="2"/>
      <c r="E5" s="2"/>
      <c r="F5" s="2"/>
      <c r="G5" s="2"/>
      <c r="H5" s="8"/>
      <c r="I5" s="2"/>
      <c r="J5" s="2"/>
      <c r="K5" s="2"/>
      <c r="L5" s="2"/>
      <c r="M5" s="2"/>
      <c r="N5" s="2"/>
    </row>
    <row r="6">
      <c r="A6" s="14" t="s">
        <v>8</v>
      </c>
      <c r="B6" s="2"/>
      <c r="C6" s="2"/>
      <c r="D6" s="2"/>
      <c r="E6" s="2"/>
      <c r="F6" s="2"/>
      <c r="G6" s="2"/>
      <c r="H6" s="8"/>
      <c r="I6" s="2"/>
      <c r="J6" s="2"/>
      <c r="K6" s="2"/>
      <c r="L6" s="2"/>
      <c r="M6" s="2"/>
      <c r="N6" s="2"/>
    </row>
    <row r="7">
      <c r="A7" s="7" t="s">
        <v>10</v>
      </c>
      <c r="B7" s="2"/>
      <c r="C7" s="2"/>
      <c r="D7" s="2"/>
      <c r="E7" s="2"/>
      <c r="F7" s="2"/>
      <c r="G7" s="2"/>
      <c r="H7" s="8"/>
      <c r="I7" s="2"/>
      <c r="J7" s="2"/>
      <c r="K7" s="2"/>
      <c r="L7" s="2"/>
      <c r="M7" s="2"/>
      <c r="N7" s="2"/>
    </row>
    <row r="8">
      <c r="A8" s="16" t="s">
        <v>11</v>
      </c>
      <c r="B8" s="2"/>
      <c r="C8" s="2"/>
      <c r="D8" s="2"/>
      <c r="E8" s="2"/>
      <c r="F8" s="2"/>
      <c r="G8" s="2"/>
      <c r="H8" s="8"/>
      <c r="I8" s="2"/>
      <c r="J8" s="2"/>
      <c r="K8" s="2"/>
      <c r="L8" s="2"/>
      <c r="M8" s="2"/>
      <c r="N8" s="2"/>
    </row>
    <row r="9">
      <c r="A9" s="7"/>
      <c r="B9" s="12"/>
      <c r="C9" s="12"/>
      <c r="D9" s="12"/>
      <c r="E9" s="12"/>
      <c r="F9" s="12"/>
      <c r="G9" s="12"/>
      <c r="H9" s="18"/>
      <c r="I9" s="12"/>
      <c r="J9" s="12"/>
      <c r="K9" s="12"/>
      <c r="L9" s="12"/>
      <c r="M9" s="12"/>
      <c r="N9" s="2">
        <f>8*18</f>
        <v>144</v>
      </c>
    </row>
    <row r="10">
      <c r="A10" s="12" t="s">
        <v>12</v>
      </c>
      <c r="B10" s="20">
        <v>1.0</v>
      </c>
      <c r="C10" s="20">
        <v>2.0</v>
      </c>
      <c r="D10" s="20">
        <v>3.0</v>
      </c>
      <c r="E10" s="20">
        <v>4.0</v>
      </c>
      <c r="F10" s="20">
        <v>5.0</v>
      </c>
      <c r="G10" s="20">
        <v>6.0</v>
      </c>
      <c r="H10" s="20">
        <v>7.0</v>
      </c>
      <c r="I10" s="20">
        <v>8.0</v>
      </c>
      <c r="J10" s="20">
        <v>9.0</v>
      </c>
      <c r="K10" s="20">
        <v>10.0</v>
      </c>
      <c r="L10" s="20">
        <v>11.0</v>
      </c>
      <c r="M10" s="20">
        <v>12.0</v>
      </c>
      <c r="N10" s="2">
        <f>N9/2</f>
        <v>72</v>
      </c>
    </row>
    <row r="11">
      <c r="A11" s="12" t="s">
        <v>17</v>
      </c>
      <c r="B11" s="22" t="s">
        <v>18</v>
      </c>
      <c r="C11" s="22" t="s">
        <v>20</v>
      </c>
      <c r="D11" s="22" t="s">
        <v>20</v>
      </c>
      <c r="E11" s="22" t="s">
        <v>20</v>
      </c>
      <c r="F11" s="22" t="s">
        <v>20</v>
      </c>
      <c r="G11" s="22" t="s">
        <v>20</v>
      </c>
      <c r="H11" s="23" t="s">
        <v>21</v>
      </c>
      <c r="I11" s="23" t="s">
        <v>21</v>
      </c>
      <c r="J11" s="23" t="s">
        <v>21</v>
      </c>
      <c r="K11" s="23" t="s">
        <v>21</v>
      </c>
      <c r="L11" s="23" t="s">
        <v>21</v>
      </c>
      <c r="M11" s="23" t="s">
        <v>23</v>
      </c>
      <c r="N11" s="25"/>
    </row>
    <row r="12">
      <c r="A12" s="12" t="s">
        <v>24</v>
      </c>
      <c r="B12" s="22" t="s">
        <v>18</v>
      </c>
      <c r="C12" s="22" t="s">
        <v>20</v>
      </c>
      <c r="D12" s="22" t="s">
        <v>20</v>
      </c>
      <c r="E12" s="22" t="s">
        <v>20</v>
      </c>
      <c r="F12" s="22" t="s">
        <v>20</v>
      </c>
      <c r="G12" s="22" t="s">
        <v>20</v>
      </c>
      <c r="H12" s="23" t="s">
        <v>21</v>
      </c>
      <c r="I12" s="23" t="s">
        <v>21</v>
      </c>
      <c r="J12" s="23" t="s">
        <v>21</v>
      </c>
      <c r="K12" s="23" t="s">
        <v>21</v>
      </c>
      <c r="L12" s="23" t="s">
        <v>21</v>
      </c>
      <c r="M12" s="23" t="s">
        <v>23</v>
      </c>
      <c r="N12" s="25"/>
    </row>
    <row r="13">
      <c r="A13" s="12" t="s">
        <v>25</v>
      </c>
      <c r="B13" s="22" t="s">
        <v>18</v>
      </c>
      <c r="C13" s="22" t="s">
        <v>20</v>
      </c>
      <c r="D13" s="22" t="s">
        <v>20</v>
      </c>
      <c r="E13" s="22" t="s">
        <v>20</v>
      </c>
      <c r="F13" s="22" t="s">
        <v>20</v>
      </c>
      <c r="G13" s="22" t="s">
        <v>20</v>
      </c>
      <c r="H13" s="23" t="s">
        <v>21</v>
      </c>
      <c r="I13" s="23" t="s">
        <v>21</v>
      </c>
      <c r="J13" s="23" t="s">
        <v>21</v>
      </c>
      <c r="K13" s="23" t="s">
        <v>21</v>
      </c>
      <c r="L13" s="23" t="s">
        <v>21</v>
      </c>
      <c r="M13" s="23" t="s">
        <v>23</v>
      </c>
      <c r="N13" s="25"/>
    </row>
    <row r="14">
      <c r="A14" s="12" t="s">
        <v>27</v>
      </c>
      <c r="B14" s="22" t="s">
        <v>18</v>
      </c>
      <c r="C14" s="22" t="s">
        <v>20</v>
      </c>
      <c r="D14" s="22" t="s">
        <v>20</v>
      </c>
      <c r="E14" s="22" t="s">
        <v>20</v>
      </c>
      <c r="F14" s="22" t="s">
        <v>20</v>
      </c>
      <c r="G14" s="22" t="s">
        <v>20</v>
      </c>
      <c r="H14" s="23" t="s">
        <v>21</v>
      </c>
      <c r="I14" s="23" t="s">
        <v>21</v>
      </c>
      <c r="J14" s="23" t="s">
        <v>21</v>
      </c>
      <c r="K14" s="23" t="s">
        <v>21</v>
      </c>
      <c r="L14" s="23" t="s">
        <v>21</v>
      </c>
      <c r="M14" s="23" t="s">
        <v>23</v>
      </c>
      <c r="N14" s="25"/>
    </row>
    <row r="15">
      <c r="A15" s="12" t="s">
        <v>29</v>
      </c>
      <c r="B15" s="22" t="s">
        <v>18</v>
      </c>
      <c r="C15" s="22" t="s">
        <v>20</v>
      </c>
      <c r="D15" s="22" t="s">
        <v>20</v>
      </c>
      <c r="E15" s="22" t="s">
        <v>20</v>
      </c>
      <c r="F15" s="22" t="s">
        <v>20</v>
      </c>
      <c r="G15" s="22" t="s">
        <v>20</v>
      </c>
      <c r="H15" s="23" t="s">
        <v>21</v>
      </c>
      <c r="I15" s="23" t="s">
        <v>21</v>
      </c>
      <c r="J15" s="23" t="s">
        <v>21</v>
      </c>
      <c r="K15" s="23" t="s">
        <v>21</v>
      </c>
      <c r="L15" s="23" t="s">
        <v>21</v>
      </c>
      <c r="M15" s="23" t="s">
        <v>23</v>
      </c>
      <c r="N15" s="25"/>
    </row>
    <row r="16">
      <c r="A16" s="12" t="s">
        <v>31</v>
      </c>
      <c r="B16" s="22" t="s">
        <v>18</v>
      </c>
      <c r="C16" s="22" t="s">
        <v>20</v>
      </c>
      <c r="D16" s="22" t="s">
        <v>20</v>
      </c>
      <c r="E16" s="22" t="s">
        <v>20</v>
      </c>
      <c r="F16" s="22" t="s">
        <v>20</v>
      </c>
      <c r="G16" s="22" t="s">
        <v>20</v>
      </c>
      <c r="H16" s="23" t="s">
        <v>21</v>
      </c>
      <c r="I16" s="23" t="s">
        <v>21</v>
      </c>
      <c r="J16" s="23" t="s">
        <v>21</v>
      </c>
      <c r="K16" s="23" t="s">
        <v>21</v>
      </c>
      <c r="L16" s="23" t="s">
        <v>21</v>
      </c>
      <c r="M16" s="23" t="s">
        <v>23</v>
      </c>
      <c r="N16" s="25"/>
    </row>
    <row r="17">
      <c r="A17" s="12" t="s">
        <v>33</v>
      </c>
      <c r="B17" s="22" t="s">
        <v>18</v>
      </c>
      <c r="C17" s="22" t="s">
        <v>20</v>
      </c>
      <c r="D17" s="22" t="s">
        <v>20</v>
      </c>
      <c r="E17" s="22" t="s">
        <v>20</v>
      </c>
      <c r="F17" s="22" t="s">
        <v>20</v>
      </c>
      <c r="G17" s="22" t="s">
        <v>20</v>
      </c>
      <c r="H17" s="23" t="s">
        <v>21</v>
      </c>
      <c r="I17" s="23" t="s">
        <v>21</v>
      </c>
      <c r="J17" s="23" t="s">
        <v>21</v>
      </c>
      <c r="K17" s="23" t="s">
        <v>21</v>
      </c>
      <c r="L17" s="23" t="s">
        <v>21</v>
      </c>
      <c r="M17" s="23" t="s">
        <v>23</v>
      </c>
      <c r="N17" s="25"/>
    </row>
    <row r="18">
      <c r="A18" s="12" t="s">
        <v>35</v>
      </c>
      <c r="B18" s="22" t="s">
        <v>18</v>
      </c>
      <c r="C18" s="22" t="s">
        <v>20</v>
      </c>
      <c r="D18" s="22" t="s">
        <v>20</v>
      </c>
      <c r="E18" s="22" t="s">
        <v>20</v>
      </c>
      <c r="F18" s="22" t="s">
        <v>20</v>
      </c>
      <c r="G18" s="22" t="s">
        <v>20</v>
      </c>
      <c r="H18" s="23" t="s">
        <v>21</v>
      </c>
      <c r="I18" s="23" t="s">
        <v>21</v>
      </c>
      <c r="J18" s="23" t="s">
        <v>21</v>
      </c>
      <c r="K18" s="23" t="s">
        <v>21</v>
      </c>
      <c r="L18" s="23" t="s">
        <v>21</v>
      </c>
      <c r="M18" s="23" t="s">
        <v>23</v>
      </c>
      <c r="N18" s="25"/>
    </row>
    <row r="19">
      <c r="A19" s="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"/>
    </row>
    <row r="20">
      <c r="A20" s="12" t="s">
        <v>38</v>
      </c>
      <c r="B20" s="20">
        <v>1.0</v>
      </c>
      <c r="C20" s="20">
        <v>2.0</v>
      </c>
      <c r="D20" s="20">
        <v>3.0</v>
      </c>
      <c r="E20" s="20">
        <v>4.0</v>
      </c>
      <c r="F20" s="20">
        <v>5.0</v>
      </c>
      <c r="G20" s="20">
        <v>6.0</v>
      </c>
      <c r="H20" s="20">
        <v>7.0</v>
      </c>
      <c r="I20" s="20">
        <v>8.0</v>
      </c>
      <c r="J20" s="20">
        <v>9.0</v>
      </c>
      <c r="K20" s="20">
        <v>10.0</v>
      </c>
      <c r="L20" s="20">
        <v>11.0</v>
      </c>
      <c r="M20" s="20">
        <v>12.0</v>
      </c>
      <c r="N20" s="2"/>
    </row>
    <row r="21">
      <c r="A21" s="12" t="s">
        <v>17</v>
      </c>
      <c r="B21" s="34" t="s">
        <v>39</v>
      </c>
      <c r="C21" s="37" t="s">
        <v>40</v>
      </c>
      <c r="D21" s="37" t="s">
        <v>40</v>
      </c>
      <c r="E21" s="37" t="s">
        <v>40</v>
      </c>
      <c r="F21" s="37" t="s">
        <v>40</v>
      </c>
      <c r="G21" s="37" t="s">
        <v>40</v>
      </c>
      <c r="H21" s="37" t="s">
        <v>40</v>
      </c>
      <c r="I21" s="37" t="s">
        <v>40</v>
      </c>
      <c r="J21" s="37" t="s">
        <v>40</v>
      </c>
      <c r="K21" s="37" t="s">
        <v>40</v>
      </c>
      <c r="L21" s="37" t="s">
        <v>40</v>
      </c>
      <c r="M21" s="34" t="s">
        <v>39</v>
      </c>
      <c r="N21" s="39" t="s">
        <v>43</v>
      </c>
    </row>
    <row r="22">
      <c r="A22" s="12" t="s">
        <v>24</v>
      </c>
      <c r="B22" s="34" t="s">
        <v>39</v>
      </c>
      <c r="C22" s="37" t="s">
        <v>40</v>
      </c>
      <c r="D22" s="37" t="s">
        <v>40</v>
      </c>
      <c r="E22" s="37" t="s">
        <v>40</v>
      </c>
      <c r="F22" s="37" t="s">
        <v>40</v>
      </c>
      <c r="G22" s="37" t="s">
        <v>40</v>
      </c>
      <c r="H22" s="37" t="s">
        <v>40</v>
      </c>
      <c r="I22" s="37" t="s">
        <v>40</v>
      </c>
      <c r="J22" s="37" t="s">
        <v>40</v>
      </c>
      <c r="K22" s="37" t="s">
        <v>40</v>
      </c>
      <c r="L22" s="37" t="s">
        <v>40</v>
      </c>
      <c r="M22" s="34" t="s">
        <v>39</v>
      </c>
      <c r="N22" s="39" t="s">
        <v>45</v>
      </c>
    </row>
    <row r="23">
      <c r="A23" s="12" t="s">
        <v>25</v>
      </c>
      <c r="B23" s="34" t="s">
        <v>39</v>
      </c>
      <c r="C23" s="37" t="s">
        <v>40</v>
      </c>
      <c r="D23" s="37" t="s">
        <v>40</v>
      </c>
      <c r="E23" s="37" t="s">
        <v>40</v>
      </c>
      <c r="F23" s="37" t="s">
        <v>40</v>
      </c>
      <c r="G23" s="37" t="s">
        <v>40</v>
      </c>
      <c r="H23" s="37" t="s">
        <v>40</v>
      </c>
      <c r="I23" s="37" t="s">
        <v>40</v>
      </c>
      <c r="J23" s="37" t="s">
        <v>40</v>
      </c>
      <c r="K23" s="37" t="s">
        <v>40</v>
      </c>
      <c r="L23" s="37" t="s">
        <v>40</v>
      </c>
      <c r="M23" s="34" t="s">
        <v>39</v>
      </c>
      <c r="N23" s="39" t="s">
        <v>47</v>
      </c>
    </row>
    <row r="24">
      <c r="A24" s="12" t="s">
        <v>27</v>
      </c>
      <c r="B24" s="34" t="s">
        <v>39</v>
      </c>
      <c r="C24" s="37" t="s">
        <v>40</v>
      </c>
      <c r="D24" s="37" t="s">
        <v>40</v>
      </c>
      <c r="E24" s="37" t="s">
        <v>40</v>
      </c>
      <c r="F24" s="37" t="s">
        <v>40</v>
      </c>
      <c r="G24" s="37" t="s">
        <v>40</v>
      </c>
      <c r="H24" s="37" t="s">
        <v>40</v>
      </c>
      <c r="I24" s="37" t="s">
        <v>40</v>
      </c>
      <c r="J24" s="37" t="s">
        <v>40</v>
      </c>
      <c r="K24" s="37" t="s">
        <v>40</v>
      </c>
      <c r="L24" s="37" t="s">
        <v>40</v>
      </c>
      <c r="M24" s="34" t="s">
        <v>39</v>
      </c>
      <c r="N24" s="39" t="s">
        <v>48</v>
      </c>
    </row>
    <row r="25">
      <c r="A25" s="12" t="s">
        <v>29</v>
      </c>
      <c r="B25" s="34" t="s">
        <v>39</v>
      </c>
      <c r="C25" s="37" t="s">
        <v>40</v>
      </c>
      <c r="D25" s="37" t="s">
        <v>40</v>
      </c>
      <c r="E25" s="37" t="s">
        <v>40</v>
      </c>
      <c r="F25" s="37" t="s">
        <v>40</v>
      </c>
      <c r="G25" s="37" t="s">
        <v>40</v>
      </c>
      <c r="H25" s="37" t="s">
        <v>40</v>
      </c>
      <c r="I25" s="37" t="s">
        <v>40</v>
      </c>
      <c r="J25" s="37" t="s">
        <v>40</v>
      </c>
      <c r="K25" s="37" t="s">
        <v>40</v>
      </c>
      <c r="L25" s="37" t="s">
        <v>40</v>
      </c>
      <c r="M25" s="34" t="s">
        <v>39</v>
      </c>
      <c r="N25" s="39" t="s">
        <v>49</v>
      </c>
    </row>
    <row r="26">
      <c r="A26" s="12" t="s">
        <v>31</v>
      </c>
      <c r="B26" s="34" t="s">
        <v>39</v>
      </c>
      <c r="C26" s="34" t="s">
        <v>39</v>
      </c>
      <c r="D26" s="34" t="s">
        <v>39</v>
      </c>
      <c r="E26" s="34" t="s">
        <v>39</v>
      </c>
      <c r="F26" s="34" t="s">
        <v>39</v>
      </c>
      <c r="G26" s="34" t="s">
        <v>39</v>
      </c>
      <c r="H26" s="34" t="s">
        <v>39</v>
      </c>
      <c r="I26" s="34" t="s">
        <v>39</v>
      </c>
      <c r="J26" s="34" t="s">
        <v>39</v>
      </c>
      <c r="K26" s="34" t="s">
        <v>39</v>
      </c>
      <c r="L26" s="34" t="s">
        <v>39</v>
      </c>
      <c r="M26" s="34" t="s">
        <v>39</v>
      </c>
      <c r="N26" s="39"/>
    </row>
    <row r="27">
      <c r="A27" s="12" t="s">
        <v>33</v>
      </c>
      <c r="B27" s="34" t="s">
        <v>39</v>
      </c>
      <c r="C27" s="34" t="s">
        <v>39</v>
      </c>
      <c r="D27" s="34" t="s">
        <v>39</v>
      </c>
      <c r="E27" s="34" t="s">
        <v>39</v>
      </c>
      <c r="F27" s="34" t="s">
        <v>39</v>
      </c>
      <c r="G27" s="34" t="s">
        <v>39</v>
      </c>
      <c r="H27" s="34" t="s">
        <v>39</v>
      </c>
      <c r="I27" s="34" t="s">
        <v>39</v>
      </c>
      <c r="J27" s="34" t="s">
        <v>39</v>
      </c>
      <c r="K27" s="34" t="s">
        <v>39</v>
      </c>
      <c r="L27" s="34" t="s">
        <v>39</v>
      </c>
      <c r="M27" s="34" t="s">
        <v>39</v>
      </c>
      <c r="N27" s="2"/>
    </row>
    <row r="28">
      <c r="A28" s="12" t="s">
        <v>35</v>
      </c>
      <c r="B28" s="34" t="s">
        <v>39</v>
      </c>
      <c r="C28" s="34" t="s">
        <v>39</v>
      </c>
      <c r="D28" s="34" t="s">
        <v>39</v>
      </c>
      <c r="E28" s="34" t="s">
        <v>39</v>
      </c>
      <c r="F28" s="34" t="s">
        <v>39</v>
      </c>
      <c r="G28" s="34" t="s">
        <v>39</v>
      </c>
      <c r="H28" s="34" t="s">
        <v>39</v>
      </c>
      <c r="I28" s="34" t="s">
        <v>39</v>
      </c>
      <c r="J28" s="34" t="s">
        <v>39</v>
      </c>
      <c r="K28" s="34" t="s">
        <v>39</v>
      </c>
      <c r="L28" s="34" t="s">
        <v>39</v>
      </c>
      <c r="M28" s="34" t="s">
        <v>39</v>
      </c>
      <c r="N28" s="2"/>
    </row>
    <row r="29">
      <c r="A29" s="1" t="s">
        <v>51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"/>
    </row>
    <row r="30">
      <c r="A30" s="12" t="s">
        <v>52</v>
      </c>
      <c r="B30" s="20">
        <v>1.0</v>
      </c>
      <c r="C30" s="20">
        <v>2.0</v>
      </c>
      <c r="D30" s="20">
        <v>3.0</v>
      </c>
      <c r="E30" s="20">
        <v>4.0</v>
      </c>
      <c r="F30" s="20">
        <v>5.0</v>
      </c>
      <c r="G30" s="20">
        <v>6.0</v>
      </c>
      <c r="H30" s="20">
        <v>7.0</v>
      </c>
      <c r="I30" s="20">
        <v>8.0</v>
      </c>
      <c r="J30" s="20">
        <v>9.0</v>
      </c>
      <c r="K30" s="20">
        <v>10.0</v>
      </c>
      <c r="L30" s="20">
        <v>11.0</v>
      </c>
      <c r="M30" s="20">
        <v>12.0</v>
      </c>
      <c r="N30" s="2"/>
    </row>
    <row r="31">
      <c r="A31" s="12" t="s">
        <v>17</v>
      </c>
      <c r="B31" s="34" t="s">
        <v>39</v>
      </c>
      <c r="C31" s="50">
        <v>1000.0</v>
      </c>
      <c r="D31" s="50">
        <v>1000.0</v>
      </c>
      <c r="E31" s="50">
        <v>1000.0</v>
      </c>
      <c r="F31" s="50">
        <v>1000.0</v>
      </c>
      <c r="G31" s="50">
        <v>1000.0</v>
      </c>
      <c r="H31" s="50">
        <v>1000.0</v>
      </c>
      <c r="I31" s="50">
        <v>1000.0</v>
      </c>
      <c r="J31" s="50">
        <v>1000.0</v>
      </c>
      <c r="K31" s="50">
        <v>1000.0</v>
      </c>
      <c r="L31" s="50">
        <v>1000.0</v>
      </c>
      <c r="M31" s="34" t="s">
        <v>39</v>
      </c>
      <c r="N31" s="39" t="s">
        <v>43</v>
      </c>
    </row>
    <row r="32">
      <c r="A32" s="12" t="s">
        <v>24</v>
      </c>
      <c r="B32" s="34" t="s">
        <v>39</v>
      </c>
      <c r="C32" s="50">
        <f t="shared" ref="C32:L32" si="1">C31/4</f>
        <v>250</v>
      </c>
      <c r="D32" s="50">
        <f t="shared" si="1"/>
        <v>250</v>
      </c>
      <c r="E32" s="50">
        <f t="shared" si="1"/>
        <v>250</v>
      </c>
      <c r="F32" s="50">
        <f t="shared" si="1"/>
        <v>250</v>
      </c>
      <c r="G32" s="50">
        <f t="shared" si="1"/>
        <v>250</v>
      </c>
      <c r="H32" s="50">
        <f t="shared" si="1"/>
        <v>250</v>
      </c>
      <c r="I32" s="50">
        <f t="shared" si="1"/>
        <v>250</v>
      </c>
      <c r="J32" s="50">
        <f t="shared" si="1"/>
        <v>250</v>
      </c>
      <c r="K32" s="50">
        <f t="shared" si="1"/>
        <v>250</v>
      </c>
      <c r="L32" s="50">
        <f t="shared" si="1"/>
        <v>250</v>
      </c>
      <c r="M32" s="34" t="s">
        <v>39</v>
      </c>
      <c r="N32" s="39" t="s">
        <v>45</v>
      </c>
    </row>
    <row r="33">
      <c r="A33" s="12" t="s">
        <v>25</v>
      </c>
      <c r="B33" s="34" t="s">
        <v>39</v>
      </c>
      <c r="C33" s="50">
        <f t="shared" ref="C33:L33" si="2">C32/4</f>
        <v>62.5</v>
      </c>
      <c r="D33" s="50">
        <f t="shared" si="2"/>
        <v>62.5</v>
      </c>
      <c r="E33" s="50">
        <f t="shared" si="2"/>
        <v>62.5</v>
      </c>
      <c r="F33" s="50">
        <f t="shared" si="2"/>
        <v>62.5</v>
      </c>
      <c r="G33" s="50">
        <f t="shared" si="2"/>
        <v>62.5</v>
      </c>
      <c r="H33" s="50">
        <f t="shared" si="2"/>
        <v>62.5</v>
      </c>
      <c r="I33" s="50">
        <f t="shared" si="2"/>
        <v>62.5</v>
      </c>
      <c r="J33" s="50">
        <f t="shared" si="2"/>
        <v>62.5</v>
      </c>
      <c r="K33" s="50">
        <f t="shared" si="2"/>
        <v>62.5</v>
      </c>
      <c r="L33" s="50">
        <f t="shared" si="2"/>
        <v>62.5</v>
      </c>
      <c r="M33" s="34" t="s">
        <v>39</v>
      </c>
      <c r="N33" s="39" t="s">
        <v>47</v>
      </c>
    </row>
    <row r="34">
      <c r="A34" s="12" t="s">
        <v>27</v>
      </c>
      <c r="B34" s="34" t="s">
        <v>39</v>
      </c>
      <c r="C34" s="50">
        <f t="shared" ref="C34:L34" si="3">C33/4</f>
        <v>15.625</v>
      </c>
      <c r="D34" s="50">
        <f t="shared" si="3"/>
        <v>15.625</v>
      </c>
      <c r="E34" s="50">
        <f t="shared" si="3"/>
        <v>15.625</v>
      </c>
      <c r="F34" s="50">
        <f t="shared" si="3"/>
        <v>15.625</v>
      </c>
      <c r="G34" s="50">
        <f t="shared" si="3"/>
        <v>15.625</v>
      </c>
      <c r="H34" s="50">
        <f t="shared" si="3"/>
        <v>15.625</v>
      </c>
      <c r="I34" s="50">
        <f t="shared" si="3"/>
        <v>15.625</v>
      </c>
      <c r="J34" s="50">
        <f t="shared" si="3"/>
        <v>15.625</v>
      </c>
      <c r="K34" s="50">
        <f t="shared" si="3"/>
        <v>15.625</v>
      </c>
      <c r="L34" s="50">
        <f t="shared" si="3"/>
        <v>15.625</v>
      </c>
      <c r="M34" s="34" t="s">
        <v>39</v>
      </c>
      <c r="N34" s="39" t="s">
        <v>48</v>
      </c>
    </row>
    <row r="35">
      <c r="A35" s="12" t="s">
        <v>29</v>
      </c>
      <c r="B35" s="34" t="s">
        <v>39</v>
      </c>
      <c r="C35" s="50">
        <f t="shared" ref="C35:L35" si="4">C34/4</f>
        <v>3.90625</v>
      </c>
      <c r="D35" s="50">
        <f t="shared" si="4"/>
        <v>3.90625</v>
      </c>
      <c r="E35" s="50">
        <f t="shared" si="4"/>
        <v>3.90625</v>
      </c>
      <c r="F35" s="50">
        <f t="shared" si="4"/>
        <v>3.90625</v>
      </c>
      <c r="G35" s="50">
        <f t="shared" si="4"/>
        <v>3.90625</v>
      </c>
      <c r="H35" s="50">
        <f t="shared" si="4"/>
        <v>3.90625</v>
      </c>
      <c r="I35" s="50">
        <f t="shared" si="4"/>
        <v>3.90625</v>
      </c>
      <c r="J35" s="50">
        <f t="shared" si="4"/>
        <v>3.90625</v>
      </c>
      <c r="K35" s="50">
        <f t="shared" si="4"/>
        <v>3.90625</v>
      </c>
      <c r="L35" s="50">
        <f t="shared" si="4"/>
        <v>3.90625</v>
      </c>
      <c r="M35" s="34" t="s">
        <v>39</v>
      </c>
      <c r="N35" s="39" t="s">
        <v>49</v>
      </c>
    </row>
    <row r="36">
      <c r="A36" s="12" t="s">
        <v>31</v>
      </c>
      <c r="B36" s="34" t="s">
        <v>39</v>
      </c>
      <c r="C36" s="34" t="s">
        <v>39</v>
      </c>
      <c r="D36" s="34" t="s">
        <v>39</v>
      </c>
      <c r="E36" s="34" t="s">
        <v>39</v>
      </c>
      <c r="F36" s="34" t="s">
        <v>39</v>
      </c>
      <c r="G36" s="34" t="s">
        <v>39</v>
      </c>
      <c r="H36" s="34" t="s">
        <v>39</v>
      </c>
      <c r="I36" s="34" t="s">
        <v>39</v>
      </c>
      <c r="J36" s="34" t="s">
        <v>39</v>
      </c>
      <c r="K36" s="34" t="s">
        <v>39</v>
      </c>
      <c r="L36" s="34" t="s">
        <v>39</v>
      </c>
      <c r="M36" s="34" t="s">
        <v>39</v>
      </c>
      <c r="N36" s="39"/>
    </row>
    <row r="37">
      <c r="A37" s="12" t="s">
        <v>33</v>
      </c>
      <c r="B37" s="34" t="s">
        <v>39</v>
      </c>
      <c r="C37" s="34" t="s">
        <v>39</v>
      </c>
      <c r="D37" s="34" t="s">
        <v>39</v>
      </c>
      <c r="E37" s="34" t="s">
        <v>39</v>
      </c>
      <c r="F37" s="34" t="s">
        <v>39</v>
      </c>
      <c r="G37" s="34" t="s">
        <v>39</v>
      </c>
      <c r="H37" s="34" t="s">
        <v>39</v>
      </c>
      <c r="I37" s="34" t="s">
        <v>39</v>
      </c>
      <c r="J37" s="34" t="s">
        <v>39</v>
      </c>
      <c r="K37" s="34" t="s">
        <v>39</v>
      </c>
      <c r="L37" s="34" t="s">
        <v>39</v>
      </c>
      <c r="M37" s="34" t="s">
        <v>39</v>
      </c>
      <c r="N37" s="2"/>
    </row>
    <row r="38">
      <c r="A38" s="12" t="s">
        <v>35</v>
      </c>
      <c r="B38" s="34" t="s">
        <v>39</v>
      </c>
      <c r="C38" s="34" t="s">
        <v>39</v>
      </c>
      <c r="D38" s="34" t="s">
        <v>39</v>
      </c>
      <c r="E38" s="34" t="s">
        <v>39</v>
      </c>
      <c r="F38" s="34" t="s">
        <v>39</v>
      </c>
      <c r="G38" s="34" t="s">
        <v>39</v>
      </c>
      <c r="H38" s="34" t="s">
        <v>39</v>
      </c>
      <c r="I38" s="34" t="s">
        <v>39</v>
      </c>
      <c r="J38" s="34" t="s">
        <v>39</v>
      </c>
      <c r="K38" s="34" t="s">
        <v>39</v>
      </c>
      <c r="L38" s="34" t="s">
        <v>39</v>
      </c>
      <c r="M38" s="34" t="s">
        <v>39</v>
      </c>
      <c r="N38" s="2"/>
    </row>
    <row r="39">
      <c r="A39" s="59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"/>
    </row>
    <row r="40">
      <c r="A40" s="59" t="s">
        <v>61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"/>
    </row>
    <row r="41">
      <c r="A41" s="1" t="s">
        <v>62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"/>
    </row>
    <row r="42">
      <c r="A42" s="15" t="s">
        <v>63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"/>
    </row>
    <row r="43">
      <c r="B43" s="20">
        <v>1.0</v>
      </c>
      <c r="C43" s="20">
        <v>2.0</v>
      </c>
      <c r="D43" s="20">
        <v>3.0</v>
      </c>
      <c r="E43" s="20">
        <v>4.0</v>
      </c>
      <c r="F43" s="20">
        <v>5.0</v>
      </c>
      <c r="G43" s="20">
        <v>6.0</v>
      </c>
      <c r="H43" s="20">
        <v>7.0</v>
      </c>
      <c r="I43" s="20">
        <v>8.0</v>
      </c>
      <c r="J43" s="20">
        <v>9.0</v>
      </c>
      <c r="K43" s="20">
        <v>10.0</v>
      </c>
      <c r="L43" s="20">
        <v>11.0</v>
      </c>
      <c r="M43" s="20">
        <v>12.0</v>
      </c>
      <c r="N43" s="2"/>
    </row>
    <row r="44">
      <c r="A44" s="12" t="s">
        <v>17</v>
      </c>
      <c r="B44" s="60" t="s">
        <v>64</v>
      </c>
      <c r="C44" s="60" t="s">
        <v>64</v>
      </c>
      <c r="D44" s="60" t="s">
        <v>64</v>
      </c>
      <c r="E44" s="60" t="s">
        <v>64</v>
      </c>
      <c r="F44" s="60" t="s">
        <v>64</v>
      </c>
      <c r="G44" s="60" t="s">
        <v>64</v>
      </c>
      <c r="H44" s="60" t="s">
        <v>64</v>
      </c>
      <c r="I44" s="60" t="s">
        <v>64</v>
      </c>
      <c r="J44" s="60" t="s">
        <v>64</v>
      </c>
      <c r="K44" s="60" t="s">
        <v>64</v>
      </c>
      <c r="L44" s="60" t="s">
        <v>64</v>
      </c>
      <c r="M44" s="60" t="s">
        <v>64</v>
      </c>
      <c r="N44" s="39" t="s">
        <v>43</v>
      </c>
    </row>
    <row r="45">
      <c r="A45" s="12" t="s">
        <v>24</v>
      </c>
      <c r="B45" s="60" t="s">
        <v>64</v>
      </c>
      <c r="C45" s="60" t="s">
        <v>64</v>
      </c>
      <c r="D45" s="60" t="s">
        <v>64</v>
      </c>
      <c r="E45" s="60" t="s">
        <v>64</v>
      </c>
      <c r="F45" s="60" t="s">
        <v>64</v>
      </c>
      <c r="G45" s="60" t="s">
        <v>64</v>
      </c>
      <c r="H45" s="60" t="s">
        <v>64</v>
      </c>
      <c r="I45" s="60" t="s">
        <v>64</v>
      </c>
      <c r="J45" s="60" t="s">
        <v>64</v>
      </c>
      <c r="K45" s="60" t="s">
        <v>64</v>
      </c>
      <c r="L45" s="60" t="s">
        <v>64</v>
      </c>
      <c r="M45" s="60" t="s">
        <v>64</v>
      </c>
      <c r="N45" s="39" t="s">
        <v>45</v>
      </c>
    </row>
    <row r="46">
      <c r="A46" s="12" t="s">
        <v>25</v>
      </c>
      <c r="B46" s="60" t="s">
        <v>64</v>
      </c>
      <c r="C46" s="60" t="s">
        <v>64</v>
      </c>
      <c r="D46" s="60" t="s">
        <v>64</v>
      </c>
      <c r="E46" s="60" t="s">
        <v>64</v>
      </c>
      <c r="F46" s="60" t="s">
        <v>64</v>
      </c>
      <c r="G46" s="60" t="s">
        <v>64</v>
      </c>
      <c r="H46" s="60" t="s">
        <v>64</v>
      </c>
      <c r="I46" s="60" t="s">
        <v>64</v>
      </c>
      <c r="J46" s="60" t="s">
        <v>64</v>
      </c>
      <c r="K46" s="60" t="s">
        <v>64</v>
      </c>
      <c r="L46" s="60" t="s">
        <v>64</v>
      </c>
      <c r="M46" s="60" t="s">
        <v>64</v>
      </c>
      <c r="N46" s="39" t="s">
        <v>47</v>
      </c>
    </row>
    <row r="47">
      <c r="A47" s="12" t="s">
        <v>27</v>
      </c>
      <c r="B47" s="60" t="s">
        <v>64</v>
      </c>
      <c r="C47" s="60" t="s">
        <v>64</v>
      </c>
      <c r="D47" s="60" t="s">
        <v>64</v>
      </c>
      <c r="E47" s="60" t="s">
        <v>64</v>
      </c>
      <c r="F47" s="60" t="s">
        <v>64</v>
      </c>
      <c r="G47" s="60" t="s">
        <v>64</v>
      </c>
      <c r="H47" s="60" t="s">
        <v>64</v>
      </c>
      <c r="I47" s="60" t="s">
        <v>64</v>
      </c>
      <c r="J47" s="60" t="s">
        <v>64</v>
      </c>
      <c r="K47" s="60" t="s">
        <v>64</v>
      </c>
      <c r="L47" s="60" t="s">
        <v>64</v>
      </c>
      <c r="M47" s="60" t="s">
        <v>64</v>
      </c>
      <c r="N47" s="39" t="s">
        <v>48</v>
      </c>
    </row>
    <row r="48">
      <c r="A48" s="12" t="s">
        <v>29</v>
      </c>
      <c r="B48" s="60" t="s">
        <v>64</v>
      </c>
      <c r="C48" s="60" t="s">
        <v>64</v>
      </c>
      <c r="D48" s="60" t="s">
        <v>64</v>
      </c>
      <c r="E48" s="60" t="s">
        <v>64</v>
      </c>
      <c r="F48" s="60" t="s">
        <v>64</v>
      </c>
      <c r="G48" s="60" t="s">
        <v>64</v>
      </c>
      <c r="H48" s="60" t="s">
        <v>64</v>
      </c>
      <c r="I48" s="60" t="s">
        <v>64</v>
      </c>
      <c r="J48" s="60" t="s">
        <v>64</v>
      </c>
      <c r="K48" s="60" t="s">
        <v>64</v>
      </c>
      <c r="L48" s="60" t="s">
        <v>64</v>
      </c>
      <c r="M48" s="60" t="s">
        <v>64</v>
      </c>
      <c r="N48" s="39" t="s">
        <v>49</v>
      </c>
    </row>
    <row r="49">
      <c r="A49" s="12" t="s">
        <v>31</v>
      </c>
      <c r="B49" s="60" t="s">
        <v>64</v>
      </c>
      <c r="C49" s="60" t="s">
        <v>64</v>
      </c>
      <c r="D49" s="60" t="s">
        <v>64</v>
      </c>
      <c r="E49" s="60" t="s">
        <v>64</v>
      </c>
      <c r="F49" s="60" t="s">
        <v>64</v>
      </c>
      <c r="G49" s="60" t="s">
        <v>64</v>
      </c>
      <c r="H49" s="60" t="s">
        <v>64</v>
      </c>
      <c r="I49" s="60" t="s">
        <v>64</v>
      </c>
      <c r="J49" s="60" t="s">
        <v>64</v>
      </c>
      <c r="K49" s="60" t="s">
        <v>64</v>
      </c>
      <c r="L49" s="60" t="s">
        <v>64</v>
      </c>
      <c r="M49" s="60" t="s">
        <v>64</v>
      </c>
      <c r="N49" s="39"/>
    </row>
    <row r="50">
      <c r="A50" s="12" t="s">
        <v>33</v>
      </c>
      <c r="B50" s="60" t="s">
        <v>64</v>
      </c>
      <c r="C50" s="60" t="s">
        <v>64</v>
      </c>
      <c r="D50" s="60" t="s">
        <v>64</v>
      </c>
      <c r="E50" s="60" t="s">
        <v>64</v>
      </c>
      <c r="F50" s="60" t="s">
        <v>64</v>
      </c>
      <c r="G50" s="60" t="s">
        <v>64</v>
      </c>
      <c r="H50" s="60" t="s">
        <v>64</v>
      </c>
      <c r="I50" s="60" t="s">
        <v>64</v>
      </c>
      <c r="J50" s="60" t="s">
        <v>64</v>
      </c>
      <c r="K50" s="60" t="s">
        <v>64</v>
      </c>
      <c r="L50" s="60" t="s">
        <v>64</v>
      </c>
      <c r="M50" s="60" t="s">
        <v>64</v>
      </c>
      <c r="N50" s="2"/>
    </row>
    <row r="51">
      <c r="A51" s="12" t="s">
        <v>35</v>
      </c>
      <c r="B51" s="60" t="s">
        <v>64</v>
      </c>
      <c r="C51" s="60" t="s">
        <v>64</v>
      </c>
      <c r="D51" s="60" t="s">
        <v>64</v>
      </c>
      <c r="E51" s="60" t="s">
        <v>64</v>
      </c>
      <c r="F51" s="60" t="s">
        <v>64</v>
      </c>
      <c r="G51" s="60" t="s">
        <v>64</v>
      </c>
      <c r="H51" s="60" t="s">
        <v>64</v>
      </c>
      <c r="I51" s="60" t="s">
        <v>64</v>
      </c>
      <c r="J51" s="60" t="s">
        <v>64</v>
      </c>
      <c r="K51" s="60" t="s">
        <v>64</v>
      </c>
      <c r="L51" s="60" t="s">
        <v>64</v>
      </c>
      <c r="M51" s="60" t="s">
        <v>64</v>
      </c>
      <c r="N51" s="2"/>
    </row>
    <row r="52">
      <c r="A52" s="2"/>
      <c r="B52" s="1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>
      <c r="A53" s="2"/>
      <c r="B53" s="1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>
      <c r="A54" s="2"/>
      <c r="B54" s="15" t="s">
        <v>66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>
      <c r="A55" s="12"/>
      <c r="B55" s="64" t="s">
        <v>67</v>
      </c>
      <c r="C55" s="6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>
      <c r="A56" s="66"/>
      <c r="B56" s="1"/>
      <c r="C56" s="1" t="s">
        <v>68</v>
      </c>
      <c r="D56" s="2"/>
      <c r="E56" s="12"/>
      <c r="F56" s="68" t="s">
        <v>69</v>
      </c>
      <c r="G56" s="69" t="s">
        <v>70</v>
      </c>
      <c r="H56" s="69" t="s">
        <v>71</v>
      </c>
      <c r="I56" s="70" t="s">
        <v>72</v>
      </c>
      <c r="J56" s="70" t="s">
        <v>73</v>
      </c>
      <c r="K56" s="70" t="s">
        <v>74</v>
      </c>
      <c r="L56" s="70"/>
      <c r="M56" s="70"/>
      <c r="N56" s="71"/>
    </row>
    <row r="57">
      <c r="A57" s="66"/>
      <c r="B57" s="72" t="s">
        <v>75</v>
      </c>
      <c r="C57" s="15" t="s">
        <v>76</v>
      </c>
      <c r="D57" s="2"/>
      <c r="E57" s="73" t="s">
        <v>77</v>
      </c>
      <c r="F57" s="74">
        <v>5.0</v>
      </c>
      <c r="G57" s="15">
        <f>40*4*4</f>
        <v>640</v>
      </c>
      <c r="H57" s="12">
        <f t="shared" ref="H57:H60" si="5">G57*F57</f>
        <v>3200</v>
      </c>
      <c r="I57" s="76">
        <f t="shared" ref="I57:I60" si="6">5*12</f>
        <v>60</v>
      </c>
      <c r="J57" s="77" t="s">
        <v>78</v>
      </c>
      <c r="K57" s="77" t="s">
        <v>78</v>
      </c>
      <c r="L57" s="78"/>
      <c r="M57" s="76"/>
      <c r="N57" s="76"/>
    </row>
    <row r="58">
      <c r="A58" s="2"/>
      <c r="B58" s="80" t="s">
        <v>21</v>
      </c>
      <c r="C58" s="81" t="s">
        <v>79</v>
      </c>
      <c r="D58" s="2"/>
      <c r="E58" s="73" t="s">
        <v>21</v>
      </c>
      <c r="F58" s="74">
        <v>5.0</v>
      </c>
      <c r="G58" s="15">
        <f>48*4*4</f>
        <v>768</v>
      </c>
      <c r="H58" s="12">
        <f t="shared" si="5"/>
        <v>3840</v>
      </c>
      <c r="I58" s="76">
        <f t="shared" si="6"/>
        <v>60</v>
      </c>
      <c r="J58" s="77" t="s">
        <v>39</v>
      </c>
      <c r="K58" s="77" t="s">
        <v>39</v>
      </c>
      <c r="L58" s="78"/>
      <c r="M58" s="76"/>
      <c r="N58" s="76"/>
    </row>
    <row r="59">
      <c r="A59" s="2"/>
      <c r="B59" s="2"/>
      <c r="C59" s="2"/>
      <c r="D59" s="2"/>
      <c r="E59" s="73" t="s">
        <v>80</v>
      </c>
      <c r="F59" s="15">
        <v>5.0</v>
      </c>
      <c r="G59" s="15">
        <f t="shared" ref="G59:G60" si="7">8*4*3</f>
        <v>96</v>
      </c>
      <c r="H59" s="12">
        <f t="shared" si="5"/>
        <v>480</v>
      </c>
      <c r="I59" s="76">
        <f t="shared" si="6"/>
        <v>60</v>
      </c>
      <c r="J59" s="82" t="s">
        <v>81</v>
      </c>
      <c r="K59" s="82" t="s">
        <v>81</v>
      </c>
      <c r="L59" s="83"/>
      <c r="M59" s="83"/>
      <c r="N59" s="2"/>
    </row>
    <row r="60">
      <c r="A60" s="2"/>
      <c r="B60" s="2"/>
      <c r="C60" s="2"/>
      <c r="D60" s="2"/>
      <c r="E60" s="73" t="s">
        <v>23</v>
      </c>
      <c r="F60" s="15">
        <v>5.0</v>
      </c>
      <c r="G60" s="15">
        <f t="shared" si="7"/>
        <v>96</v>
      </c>
      <c r="H60" s="12">
        <f t="shared" si="5"/>
        <v>480</v>
      </c>
      <c r="I60" s="76">
        <f t="shared" si="6"/>
        <v>60</v>
      </c>
      <c r="J60" s="83"/>
      <c r="K60" s="83"/>
      <c r="L60" s="83"/>
      <c r="M60" s="83"/>
      <c r="N60" s="2"/>
    </row>
    <row r="61">
      <c r="A61" s="2"/>
      <c r="B61" s="2"/>
      <c r="C61" s="2"/>
      <c r="D61" s="2"/>
      <c r="F61" s="2"/>
      <c r="G61" s="2"/>
      <c r="H61" s="83"/>
      <c r="I61" s="83"/>
      <c r="J61" s="83"/>
      <c r="K61" s="83"/>
      <c r="L61" s="83"/>
      <c r="M61" s="83"/>
      <c r="N61" s="2"/>
    </row>
    <row r="62">
      <c r="A62" s="2"/>
      <c r="B62" s="84" t="s">
        <v>85</v>
      </c>
      <c r="C62" s="85"/>
      <c r="D62" s="85"/>
      <c r="E62" s="85"/>
      <c r="F62" s="85"/>
      <c r="G62" s="85"/>
      <c r="H62" s="86"/>
      <c r="I62" s="86"/>
      <c r="J62" s="87" t="s">
        <v>87</v>
      </c>
      <c r="K62" s="88" t="s">
        <v>88</v>
      </c>
      <c r="L62" s="87" t="s">
        <v>91</v>
      </c>
      <c r="M62" s="83"/>
      <c r="N62" s="2"/>
    </row>
    <row r="63">
      <c r="A63" s="2"/>
      <c r="B63" s="89" t="s">
        <v>92</v>
      </c>
      <c r="C63" s="85"/>
      <c r="D63" s="85"/>
      <c r="E63" s="85"/>
      <c r="F63" s="85"/>
      <c r="G63" s="85"/>
      <c r="H63" s="86"/>
      <c r="I63" s="86"/>
      <c r="J63" s="90">
        <v>2.0</v>
      </c>
      <c r="K63" s="91">
        <f>100-L63-L63</f>
        <v>96</v>
      </c>
      <c r="L63" s="91">
        <f>(J63*100)/100</f>
        <v>2</v>
      </c>
      <c r="M63" s="83"/>
      <c r="N63" s="2"/>
    </row>
    <row r="64">
      <c r="A64" s="2"/>
      <c r="B64" s="84"/>
      <c r="C64" s="85"/>
      <c r="D64" s="85"/>
      <c r="E64" s="85"/>
      <c r="F64" s="85"/>
      <c r="G64" s="85"/>
      <c r="H64" s="86"/>
      <c r="I64" s="86"/>
      <c r="J64" s="86"/>
      <c r="K64" s="85"/>
    </row>
    <row r="65">
      <c r="A65" s="2"/>
      <c r="B65" s="84"/>
      <c r="C65" s="84"/>
      <c r="D65" s="85"/>
      <c r="E65" s="85"/>
      <c r="F65" s="85"/>
      <c r="G65" s="85"/>
      <c r="H65" s="86"/>
      <c r="I65" s="86"/>
      <c r="J65" s="85"/>
      <c r="K65" s="85"/>
      <c r="L65" s="85"/>
      <c r="M65" s="83"/>
      <c r="N65" s="2"/>
    </row>
    <row r="66">
      <c r="A66" s="2"/>
      <c r="B66" s="92"/>
      <c r="C66" s="85"/>
      <c r="D66" s="85"/>
      <c r="E66" s="85"/>
      <c r="F66" s="85"/>
      <c r="G66" s="85"/>
      <c r="H66" s="93"/>
      <c r="I66" s="85"/>
      <c r="K66" s="85"/>
      <c r="L66" s="85"/>
      <c r="M66" s="2"/>
      <c r="N66" s="2"/>
    </row>
    <row r="67">
      <c r="A67" s="2"/>
      <c r="B67" s="95" t="s">
        <v>98</v>
      </c>
      <c r="C67" s="2"/>
      <c r="D67" s="2"/>
      <c r="E67" s="2"/>
      <c r="F67" s="2"/>
      <c r="G67" s="2"/>
      <c r="H67" s="96"/>
      <c r="I67" s="2"/>
      <c r="K67" s="85"/>
      <c r="L67" s="85"/>
      <c r="M67" s="2"/>
      <c r="N67" s="2"/>
    </row>
    <row r="68">
      <c r="A68" s="2"/>
      <c r="B68" s="2"/>
      <c r="C68" s="97" t="s">
        <v>102</v>
      </c>
      <c r="D68" s="12"/>
      <c r="E68" s="12"/>
      <c r="F68" s="2"/>
      <c r="G68" s="2"/>
      <c r="H68" s="96"/>
      <c r="I68" s="2"/>
      <c r="K68" s="85"/>
      <c r="L68" s="85"/>
      <c r="M68" s="2"/>
      <c r="N68" s="2"/>
    </row>
    <row r="69">
      <c r="A69" s="2"/>
      <c r="B69" s="2"/>
      <c r="C69" s="98" t="s">
        <v>106</v>
      </c>
      <c r="D69" s="12"/>
      <c r="E69" s="2"/>
      <c r="F69" s="2"/>
      <c r="G69" s="2"/>
      <c r="H69" s="96"/>
      <c r="I69" s="2"/>
      <c r="K69" s="85"/>
      <c r="L69" s="85"/>
      <c r="M69" s="2"/>
      <c r="N69" s="2"/>
    </row>
    <row r="70">
      <c r="A70" s="2"/>
      <c r="C70" s="99" t="s">
        <v>107</v>
      </c>
      <c r="J70" s="98" t="s">
        <v>109</v>
      </c>
      <c r="K70" s="100" t="s">
        <v>110</v>
      </c>
      <c r="L70" s="101" t="s">
        <v>111</v>
      </c>
      <c r="M70" s="2"/>
      <c r="N70" s="2"/>
    </row>
    <row r="71">
      <c r="A71" s="2"/>
      <c r="B71" s="102" t="s">
        <v>112</v>
      </c>
      <c r="C71" s="99" t="s">
        <v>114</v>
      </c>
      <c r="J71" s="17">
        <v>10.0</v>
      </c>
      <c r="K71" s="101">
        <v>8.0</v>
      </c>
      <c r="L71" s="101">
        <v>5.0</v>
      </c>
      <c r="M71" s="2"/>
      <c r="N71" s="2"/>
    </row>
    <row r="72">
      <c r="A72" s="2"/>
      <c r="B72" s="2"/>
      <c r="J72" s="10"/>
      <c r="K72" s="85"/>
      <c r="L72" s="85"/>
      <c r="M72" s="2"/>
      <c r="N72" s="2"/>
    </row>
    <row r="73">
      <c r="A73" s="2"/>
      <c r="B73" s="2"/>
      <c r="J73" s="2"/>
      <c r="K73" s="85"/>
      <c r="L73" s="85"/>
      <c r="M73" s="2"/>
      <c r="N73" s="2"/>
    </row>
    <row r="74">
      <c r="A74" s="2"/>
      <c r="B74" s="1"/>
      <c r="C74" s="104"/>
      <c r="D74" s="2"/>
      <c r="E74" s="2"/>
      <c r="F74" s="2"/>
      <c r="G74" s="2"/>
      <c r="H74" s="15" t="s">
        <v>115</v>
      </c>
      <c r="I74" s="15" t="s">
        <v>116</v>
      </c>
      <c r="J74" s="85"/>
      <c r="K74" s="85"/>
      <c r="L74" s="85"/>
      <c r="M74" s="2"/>
      <c r="N74" s="2"/>
    </row>
    <row r="75">
      <c r="A75" s="2"/>
      <c r="B75" s="102"/>
      <c r="D75" s="2"/>
      <c r="E75" s="2"/>
      <c r="F75" s="2"/>
      <c r="G75" s="2"/>
      <c r="H75" s="17">
        <f>(J71*K71)/L71</f>
        <v>16</v>
      </c>
      <c r="I75" s="17">
        <f>(J71*K71)-H75</f>
        <v>64</v>
      </c>
      <c r="J75" s="85"/>
      <c r="K75" s="85"/>
      <c r="L75" s="85"/>
      <c r="M75" s="2"/>
      <c r="N75" s="2"/>
    </row>
    <row r="76">
      <c r="A76" s="2"/>
      <c r="B76" s="1"/>
      <c r="C76" s="104"/>
      <c r="D76" s="2"/>
      <c r="E76" s="2"/>
      <c r="F76" s="2"/>
      <c r="G76" s="2"/>
      <c r="H76" s="10"/>
      <c r="I76" s="10"/>
      <c r="J76" s="85"/>
      <c r="K76" s="85"/>
      <c r="L76" s="85"/>
      <c r="M76" s="2"/>
      <c r="N76" s="2"/>
    </row>
    <row r="77">
      <c r="A77" s="2"/>
      <c r="B77" s="94"/>
      <c r="C77" s="2"/>
      <c r="D77" s="2"/>
      <c r="E77" s="2"/>
      <c r="F77" s="2"/>
      <c r="G77" s="2"/>
      <c r="H77" s="2"/>
      <c r="I77" s="2"/>
      <c r="J77" s="85"/>
      <c r="K77" s="85"/>
      <c r="L77" s="85"/>
      <c r="M77" s="2"/>
      <c r="N77" s="2"/>
    </row>
    <row r="78">
      <c r="A78" s="2"/>
      <c r="B78" s="103" t="s">
        <v>120</v>
      </c>
      <c r="C78" s="12"/>
      <c r="D78" s="2"/>
      <c r="E78" s="2"/>
      <c r="F78" s="2"/>
      <c r="G78" s="2"/>
      <c r="H78" s="2"/>
      <c r="I78" s="2"/>
      <c r="J78" s="85"/>
      <c r="K78" s="85"/>
      <c r="L78" s="85"/>
      <c r="M78" s="2"/>
      <c r="N78" s="2"/>
    </row>
    <row r="79">
      <c r="A79" s="2"/>
      <c r="B79" s="2"/>
      <c r="C79" s="2"/>
      <c r="D79" s="58"/>
      <c r="E79" s="2"/>
      <c r="F79" s="2"/>
      <c r="G79" s="2"/>
      <c r="H79" s="2"/>
      <c r="I79" s="2"/>
      <c r="J79" s="85"/>
      <c r="K79" s="85"/>
      <c r="L79" s="85"/>
      <c r="M79" s="2"/>
      <c r="N79" s="2"/>
    </row>
    <row r="80">
      <c r="A80" s="2"/>
      <c r="B80" s="94"/>
      <c r="C80" s="2"/>
      <c r="D80" s="2"/>
      <c r="E80" s="2"/>
      <c r="F80" s="2"/>
      <c r="G80" s="2"/>
      <c r="H80" s="2"/>
      <c r="I80" s="2"/>
      <c r="J80" s="85"/>
      <c r="K80" s="85"/>
      <c r="L80" s="85"/>
      <c r="M80" s="2"/>
      <c r="N80" s="2"/>
    </row>
    <row r="81">
      <c r="A81" s="2"/>
      <c r="B81" s="94"/>
      <c r="C81" s="2"/>
      <c r="D81" s="2"/>
      <c r="E81" s="2"/>
      <c r="F81" s="2"/>
      <c r="G81" s="2"/>
      <c r="H81" s="2"/>
      <c r="I81" s="2"/>
      <c r="J81" s="85"/>
      <c r="K81" s="85"/>
      <c r="L81" s="85"/>
      <c r="M81" s="2"/>
      <c r="N81" s="2"/>
    </row>
    <row r="82">
      <c r="A82" s="2"/>
      <c r="B82" s="103" t="s">
        <v>121</v>
      </c>
      <c r="C82" s="12"/>
      <c r="D82" s="2"/>
      <c r="E82" s="2"/>
      <c r="F82" s="2"/>
      <c r="G82" s="2"/>
      <c r="H82" s="2"/>
      <c r="I82" s="2"/>
      <c r="J82" s="85"/>
      <c r="K82" s="85"/>
      <c r="L82" s="85"/>
      <c r="M82" s="2"/>
      <c r="N82" s="2"/>
    </row>
    <row r="83">
      <c r="A83" s="2"/>
      <c r="B83" s="98" t="s">
        <v>122</v>
      </c>
      <c r="C83" s="12"/>
      <c r="D83" s="12"/>
      <c r="E83" s="12"/>
      <c r="F83" s="12"/>
      <c r="G83" s="12"/>
      <c r="H83" s="12"/>
      <c r="I83" s="12"/>
      <c r="J83" s="85"/>
      <c r="K83" s="85"/>
      <c r="L83" s="85"/>
      <c r="M83" s="2"/>
      <c r="N83" s="2"/>
    </row>
    <row r="84">
      <c r="A84" s="2"/>
      <c r="B84" s="98" t="str">
        <f>"Prepare " &amp;text(I104, "0.0") &amp;" uL per sample &gt; need to add " &amp;text(I97,"0") &amp; " uL to PCR; make sure have sufficient pipetting reserved, here its 12uL"</f>
        <v>Prepare 105.0 uL per sample &gt; need to add 5 uL to PCR; make sure have sufficient pipetting reserved, here its 12uL</v>
      </c>
      <c r="C84" s="12"/>
      <c r="D84" s="12"/>
      <c r="E84" s="12"/>
      <c r="F84" s="12"/>
      <c r="G84" s="2"/>
      <c r="H84" s="2"/>
      <c r="I84" s="2"/>
      <c r="J84" s="85"/>
      <c r="K84" s="85"/>
      <c r="L84" s="85"/>
      <c r="M84" s="2"/>
      <c r="N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85"/>
      <c r="K85" s="85"/>
      <c r="L85" s="85"/>
      <c r="M85" s="2"/>
      <c r="N85" s="2"/>
    </row>
    <row r="86">
      <c r="A86" s="2"/>
      <c r="B86" s="2"/>
      <c r="C86" s="2"/>
      <c r="D86" s="2"/>
      <c r="E86" s="2"/>
      <c r="F86" s="2"/>
      <c r="G86" s="2"/>
      <c r="H86" s="2"/>
      <c r="I86" s="10">
        <f>3*48</f>
        <v>144</v>
      </c>
      <c r="J86" s="85"/>
      <c r="K86" s="85"/>
      <c r="L86" s="85"/>
      <c r="M86" s="2"/>
      <c r="N86" s="2"/>
    </row>
    <row r="87">
      <c r="A87" s="2"/>
      <c r="B87" s="2"/>
      <c r="C87" s="2"/>
      <c r="D87" s="2"/>
      <c r="E87" s="2"/>
      <c r="F87" s="2"/>
      <c r="G87" s="2"/>
      <c r="H87" s="2"/>
      <c r="I87" s="10">
        <f>165*8</f>
        <v>1320</v>
      </c>
      <c r="J87" s="85"/>
      <c r="K87" s="85"/>
      <c r="L87" s="85"/>
      <c r="M87" s="2"/>
      <c r="N87" s="2"/>
    </row>
    <row r="88">
      <c r="A88" s="2"/>
      <c r="B88" s="2" t="s">
        <v>127</v>
      </c>
      <c r="C88" s="105">
        <f>I100</f>
        <v>4</v>
      </c>
      <c r="D88" s="2"/>
      <c r="E88" s="2"/>
      <c r="F88" s="2"/>
      <c r="G88" s="2"/>
      <c r="H88" s="12"/>
      <c r="I88" s="2"/>
      <c r="J88" s="85"/>
      <c r="K88" s="85"/>
      <c r="L88" s="85"/>
      <c r="M88" s="2"/>
      <c r="N88" s="2"/>
    </row>
    <row r="89">
      <c r="A89" s="2"/>
      <c r="B89" s="2" t="s">
        <v>129</v>
      </c>
      <c r="C89" s="96"/>
      <c r="D89" s="2"/>
      <c r="E89" s="2"/>
      <c r="F89" s="2"/>
      <c r="G89" s="12"/>
      <c r="H89" s="11" t="s">
        <v>130</v>
      </c>
      <c r="I89" s="2"/>
      <c r="J89" s="85"/>
      <c r="K89" s="85"/>
      <c r="L89" s="85"/>
      <c r="M89" s="2"/>
      <c r="N89" s="2"/>
    </row>
    <row r="90">
      <c r="A90" s="2"/>
      <c r="B90" s="2" t="s">
        <v>131</v>
      </c>
      <c r="C90" s="97" t="str">
        <f> text(I101,"0") &amp;" uL total volume: appropriate background with virus spike-in (see below)"</f>
        <v>140 uL total volume: appropriate background with virus spike-in (see below)</v>
      </c>
      <c r="D90" s="12"/>
      <c r="E90" s="106"/>
      <c r="F90" s="12"/>
      <c r="G90" s="2"/>
      <c r="H90" s="2"/>
      <c r="I90" s="2"/>
      <c r="J90" s="85"/>
      <c r="K90" s="85"/>
      <c r="L90" s="85"/>
      <c r="M90" s="2"/>
      <c r="N90" s="2"/>
    </row>
    <row r="91">
      <c r="A91" s="2"/>
      <c r="B91" s="96" t="s">
        <v>140</v>
      </c>
      <c r="C91" s="97" t="str">
        <f>text(I99,"0.0") &amp;" from D1, pipet up and down 8 times"</f>
        <v>35.0 from D1, pipet up and down 8 times</v>
      </c>
      <c r="D91" s="12"/>
      <c r="E91" s="2"/>
      <c r="F91" s="2"/>
      <c r="G91" s="2"/>
      <c r="H91" s="2"/>
      <c r="I91" s="2"/>
      <c r="J91" s="85"/>
      <c r="K91" s="85"/>
      <c r="L91" s="85"/>
      <c r="M91" s="2"/>
      <c r="N91" s="2"/>
    </row>
    <row r="92">
      <c r="A92" s="2"/>
      <c r="B92" s="96" t="s">
        <v>141</v>
      </c>
      <c r="C92" s="97" t="str">
        <f>text(I99,"0.0") &amp;" from D2, pipet up and down 8 times"</f>
        <v>35.0 from D2, pipet up and down 8 times</v>
      </c>
      <c r="D92" s="12"/>
      <c r="E92" s="2"/>
      <c r="F92" s="2"/>
      <c r="G92" s="2"/>
      <c r="H92" s="2"/>
      <c r="I92" s="2"/>
      <c r="J92" s="85"/>
      <c r="K92" s="85"/>
      <c r="L92" s="85"/>
      <c r="M92" s="2"/>
      <c r="N92" s="2"/>
    </row>
    <row r="93">
      <c r="A93" s="2"/>
      <c r="B93" s="2" t="s">
        <v>142</v>
      </c>
      <c r="C93" s="97" t="str">
        <f>text(I99,"0.0") &amp;" from D3, pipet up and down 8 times"</f>
        <v>35.0 from D3, pipet up and down 8 times</v>
      </c>
      <c r="D93" s="12"/>
      <c r="E93" s="2"/>
      <c r="F93" s="2"/>
      <c r="G93" s="2"/>
      <c r="H93" s="2"/>
      <c r="I93" s="2"/>
      <c r="J93" s="85"/>
      <c r="K93" s="85"/>
      <c r="L93" s="85"/>
      <c r="M93" s="2"/>
      <c r="N93" s="2"/>
    </row>
    <row r="94">
      <c r="A94" s="2"/>
      <c r="B94" s="2" t="s">
        <v>143</v>
      </c>
      <c r="C94" s="11" t="str">
        <f>text(I99,"0.0") &amp;" from D4, pipet up and down 8 times"</f>
        <v>35.0 from D4, pipet up and down 8 times</v>
      </c>
      <c r="D94" s="12"/>
      <c r="E94" s="2"/>
      <c r="F94" s="2"/>
      <c r="G94" s="2"/>
      <c r="H94" s="2"/>
      <c r="I94" s="2"/>
      <c r="J94" s="85"/>
      <c r="K94" s="85"/>
      <c r="L94" s="85"/>
      <c r="M94" s="2"/>
      <c r="N94" s="2"/>
    </row>
    <row r="95">
      <c r="A95" s="2"/>
      <c r="B95" s="2"/>
      <c r="C95" s="11" t="s">
        <v>144</v>
      </c>
      <c r="D95" s="12"/>
      <c r="E95" s="12"/>
      <c r="F95" s="12"/>
      <c r="G95" s="12"/>
      <c r="H95" s="12"/>
      <c r="I95" s="12"/>
      <c r="J95" s="85"/>
      <c r="K95" s="84" t="s">
        <v>145</v>
      </c>
      <c r="L95" s="85"/>
      <c r="M95" s="2"/>
      <c r="N95" s="2"/>
    </row>
    <row r="96">
      <c r="A96" s="2"/>
      <c r="B96" s="12"/>
      <c r="C96" s="12"/>
      <c r="D96" s="2"/>
      <c r="E96" s="2"/>
      <c r="F96" s="2"/>
      <c r="G96" s="2"/>
      <c r="H96" s="2"/>
      <c r="I96" s="2"/>
      <c r="J96" s="85"/>
      <c r="K96" s="85"/>
      <c r="L96" s="85"/>
      <c r="M96" s="2"/>
      <c r="N96" s="2"/>
    </row>
    <row r="97">
      <c r="A97" s="2"/>
      <c r="B97" s="11" t="s">
        <v>146</v>
      </c>
      <c r="C97" s="12"/>
      <c r="D97" s="12"/>
      <c r="E97" s="12"/>
      <c r="F97" s="2"/>
      <c r="G97" s="2"/>
      <c r="H97" s="1" t="s">
        <v>147</v>
      </c>
      <c r="I97" s="1">
        <v>5.0</v>
      </c>
      <c r="J97" s="85"/>
      <c r="K97" s="93"/>
      <c r="L97" s="85"/>
      <c r="M97" s="2"/>
      <c r="N97" s="2"/>
    </row>
    <row r="98">
      <c r="A98" s="2"/>
      <c r="B98" s="106"/>
      <c r="C98" s="11" t="s">
        <v>148</v>
      </c>
      <c r="D98" s="12"/>
      <c r="E98" s="12"/>
      <c r="F98" s="2"/>
      <c r="G98" s="2"/>
      <c r="H98" s="1" t="s">
        <v>149</v>
      </c>
      <c r="I98" s="2">
        <f>I97*I102</f>
        <v>80</v>
      </c>
      <c r="J98" s="93"/>
      <c r="K98" s="85"/>
      <c r="L98" s="85"/>
      <c r="M98" s="2"/>
      <c r="N98" s="2"/>
    </row>
    <row r="99">
      <c r="A99" s="2"/>
      <c r="B99" s="106"/>
      <c r="C99" s="12"/>
      <c r="D99" s="12"/>
      <c r="E99" s="12"/>
      <c r="F99" s="12"/>
      <c r="G99" s="96"/>
      <c r="H99" s="2" t="s">
        <v>150</v>
      </c>
      <c r="I99" s="62">
        <f>I101/I100</f>
        <v>35</v>
      </c>
      <c r="J99" s="93"/>
      <c r="K99" s="107" t="s">
        <v>151</v>
      </c>
      <c r="L99" s="108" t="s">
        <v>152</v>
      </c>
      <c r="M99" s="2"/>
      <c r="N99" s="2"/>
    </row>
    <row r="100">
      <c r="A100" s="2"/>
      <c r="B100" s="109" t="s">
        <v>153</v>
      </c>
      <c r="C100" s="12"/>
      <c r="D100" s="12"/>
      <c r="E100" s="12"/>
      <c r="F100" s="12"/>
      <c r="G100" s="110"/>
      <c r="H100" s="96" t="s">
        <v>154</v>
      </c>
      <c r="I100" s="111">
        <v>4.0</v>
      </c>
      <c r="J100" s="112"/>
      <c r="K100" s="113"/>
      <c r="L100" s="85"/>
      <c r="M100" s="2"/>
      <c r="N100" s="2"/>
    </row>
    <row r="101">
      <c r="A101" s="2"/>
      <c r="B101" s="97" t="str">
        <f>"&gt;We aim for " &amp; text(G101,"0") &amp;" copies at the highest dilution in 7 uL volume (amount added to PCR rxn)"</f>
        <v>&gt;We aim for 1000 copies at the highest dilution in 7 uL volume (amount added to PCR rxn)</v>
      </c>
      <c r="C101" s="12"/>
      <c r="D101" s="12"/>
      <c r="E101" s="12"/>
      <c r="F101" s="12"/>
      <c r="G101" s="114">
        <v>1000.0</v>
      </c>
      <c r="H101" s="115" t="s">
        <v>155</v>
      </c>
      <c r="I101" s="111">
        <v>140.0</v>
      </c>
      <c r="J101" s="84" t="s">
        <v>156</v>
      </c>
      <c r="K101" s="20">
        <f>1160000/L101</f>
        <v>116000</v>
      </c>
      <c r="L101" s="116">
        <v>10.0</v>
      </c>
      <c r="M101" s="2"/>
      <c r="N101" s="2"/>
    </row>
    <row r="102">
      <c r="A102" s="2"/>
      <c r="B102" s="97" t="str">
        <f>"&gt; that translates into " &amp; text(G102,"0") &amp;" copies per uL in D1 "</f>
        <v>&gt; that translates into 143 copies per uL in D1 </v>
      </c>
      <c r="C102" s="12"/>
      <c r="D102" s="12"/>
      <c r="E102" s="2"/>
      <c r="F102" s="2"/>
      <c r="G102" s="117">
        <f>G101/7</f>
        <v>142.8571429</v>
      </c>
      <c r="H102" s="99" t="s">
        <v>157</v>
      </c>
      <c r="I102" s="111">
        <v>16.0</v>
      </c>
      <c r="J102" s="112"/>
      <c r="K102" s="85"/>
      <c r="L102" s="85"/>
      <c r="M102" s="2"/>
      <c r="N102" s="2"/>
    </row>
    <row r="103">
      <c r="A103" s="2"/>
      <c r="B103" s="11" t="str">
        <f>"&gt; that translates into " &amp; text(G103,"0") &amp;" copies in " &amp; text(I101,"0") &amp;" uL D1"</f>
        <v>&gt; that translates into 20000 copies in 140 uL D1</v>
      </c>
      <c r="C103" s="12"/>
      <c r="D103" s="2"/>
      <c r="E103" s="2"/>
      <c r="F103" s="2"/>
      <c r="G103" s="118">
        <f>G102*I101</f>
        <v>20000</v>
      </c>
      <c r="H103" s="12" t="str">
        <f>"copies for " &amp; text(I102,"0") &amp;" 96-well plates"</f>
        <v>copies for 16 96-well plates</v>
      </c>
      <c r="I103" s="118">
        <f>G103*I102</f>
        <v>320000</v>
      </c>
      <c r="J103" s="85"/>
      <c r="K103" s="85"/>
      <c r="L103" s="85"/>
      <c r="M103" s="2"/>
      <c r="N103" s="2"/>
    </row>
    <row r="104">
      <c r="A104" s="2"/>
      <c r="B104" s="11" t="str">
        <f>"&gt; that translates to " &amp; text(G104,"0") &amp; " copies in " &amp; text(I101, "0") &amp; " uL (" &amp; text(H75,"0.0") &amp; " is total of well + " &amp; text(I99,"0.0") &amp; " added for dilution)"</f>
        <v>&gt; that translates to 20000 copies in 140 uL (16.0 is total of well + 35.0 added for dilution)</v>
      </c>
      <c r="C104" s="12"/>
      <c r="D104" s="12"/>
      <c r="E104" s="12"/>
      <c r="F104" s="2"/>
      <c r="G104" s="119">
        <f>G102*I101</f>
        <v>20000</v>
      </c>
      <c r="H104" s="1" t="s">
        <v>158</v>
      </c>
      <c r="I104" s="12">
        <f>I101-I99</f>
        <v>105</v>
      </c>
      <c r="J104" s="85"/>
      <c r="K104" s="85"/>
      <c r="L104" s="85"/>
      <c r="M104" s="2"/>
      <c r="N104" s="2"/>
    </row>
    <row r="105">
      <c r="A105" s="2"/>
      <c r="B105" s="12"/>
      <c r="C105" s="2"/>
      <c r="D105" s="2"/>
      <c r="E105" s="2"/>
      <c r="F105" s="2"/>
      <c r="G105" s="2"/>
      <c r="H105" s="12"/>
      <c r="I105" s="12"/>
      <c r="J105" s="85"/>
      <c r="K105" s="85"/>
      <c r="L105" s="85"/>
      <c r="M105" s="2"/>
      <c r="N105" s="2"/>
    </row>
    <row r="106">
      <c r="A106" s="96"/>
      <c r="B106" s="103" t="s">
        <v>159</v>
      </c>
      <c r="C106" s="12"/>
      <c r="D106" s="2"/>
      <c r="E106" s="106"/>
      <c r="F106" s="12"/>
      <c r="G106" s="12"/>
      <c r="H106" s="12"/>
      <c r="I106" s="2"/>
      <c r="J106" s="85"/>
      <c r="K106" s="10">
        <f>580/2</f>
        <v>290</v>
      </c>
      <c r="L106" s="85"/>
      <c r="M106" s="2"/>
      <c r="N106" s="2"/>
    </row>
    <row r="107">
      <c r="A107" s="2"/>
      <c r="B107" s="97" t="s">
        <v>160</v>
      </c>
      <c r="C107" s="12"/>
      <c r="D107" s="12"/>
      <c r="E107" s="12"/>
      <c r="F107" s="12"/>
      <c r="G107" s="12"/>
      <c r="H107" s="12"/>
      <c r="I107" s="2"/>
      <c r="J107" s="85"/>
      <c r="K107" s="85"/>
      <c r="L107" s="85"/>
      <c r="M107" s="2"/>
      <c r="N107" s="2"/>
    </row>
    <row r="108">
      <c r="A108" s="2" t="s">
        <v>161</v>
      </c>
      <c r="B108" s="97" t="s">
        <v>162</v>
      </c>
      <c r="C108" s="12"/>
      <c r="D108" s="12"/>
      <c r="E108" s="11" t="s">
        <v>163</v>
      </c>
      <c r="F108" s="12"/>
      <c r="G108" s="12"/>
      <c r="H108" s="12"/>
      <c r="I108" s="2"/>
      <c r="J108" s="85"/>
      <c r="K108" s="85"/>
      <c r="L108" s="85"/>
      <c r="M108" s="2"/>
      <c r="N108" s="2"/>
    </row>
    <row r="109">
      <c r="A109" s="2"/>
      <c r="B109" s="11" t="s">
        <v>164</v>
      </c>
      <c r="C109" s="12"/>
      <c r="D109" s="106"/>
      <c r="E109" s="120"/>
      <c r="F109" s="2"/>
      <c r="G109" s="12"/>
      <c r="H109" s="12"/>
      <c r="I109" s="2"/>
      <c r="J109" s="85"/>
      <c r="K109" s="85"/>
      <c r="L109" s="85"/>
      <c r="M109" s="2"/>
      <c r="N109" s="2"/>
    </row>
    <row r="110">
      <c r="A110" s="2"/>
      <c r="B110" s="11" t="s">
        <v>165</v>
      </c>
      <c r="C110" s="12"/>
      <c r="D110" s="106"/>
      <c r="E110" s="121"/>
      <c r="F110" s="2"/>
      <c r="G110" s="12"/>
      <c r="H110" s="12"/>
      <c r="I110" s="2"/>
      <c r="J110" s="85" t="s">
        <v>68</v>
      </c>
      <c r="K110" s="85"/>
      <c r="L110" s="10">
        <f>7/16</f>
        <v>0.4375</v>
      </c>
      <c r="M110" s="2"/>
      <c r="N110" s="2"/>
    </row>
    <row r="111">
      <c r="A111" s="2"/>
      <c r="B111" s="12"/>
      <c r="C111" s="12"/>
      <c r="D111" s="29" t="s">
        <v>166</v>
      </c>
      <c r="E111" s="122">
        <f>K101</f>
        <v>116000</v>
      </c>
      <c r="F111" s="96"/>
      <c r="G111" s="2"/>
      <c r="H111" s="2"/>
      <c r="I111" s="2"/>
      <c r="J111" s="85"/>
      <c r="K111" s="85"/>
      <c r="L111" s="85"/>
      <c r="M111" s="2"/>
      <c r="N111" s="2"/>
    </row>
    <row r="112">
      <c r="A112" s="2"/>
      <c r="B112" s="12"/>
      <c r="C112" s="12"/>
      <c r="D112" s="123" t="s">
        <v>167</v>
      </c>
      <c r="E112" s="124">
        <f>I103/E111</f>
        <v>2.75862069</v>
      </c>
      <c r="F112" s="110">
        <f t="shared" ref="F112:F113" si="8">E112*12</f>
        <v>33.10344828</v>
      </c>
      <c r="G112" s="2"/>
      <c r="H112" s="2"/>
      <c r="I112" s="2"/>
      <c r="J112" s="85"/>
      <c r="K112" s="85"/>
      <c r="L112" s="85"/>
      <c r="M112" s="2"/>
      <c r="N112" s="2"/>
    </row>
    <row r="113">
      <c r="A113" s="2"/>
      <c r="B113" s="12"/>
      <c r="C113" s="12"/>
      <c r="D113" s="29" t="s">
        <v>168</v>
      </c>
      <c r="E113" s="124">
        <f>I99-E112</f>
        <v>32.24137931</v>
      </c>
      <c r="F113" s="110">
        <f t="shared" si="8"/>
        <v>386.8965517</v>
      </c>
      <c r="G113" s="2"/>
      <c r="H113" s="2"/>
      <c r="I113" s="2"/>
      <c r="J113" s="85"/>
      <c r="K113" s="85"/>
      <c r="L113" s="85"/>
      <c r="M113" s="2"/>
      <c r="N113" s="2"/>
    </row>
    <row r="114">
      <c r="A114" s="2"/>
      <c r="B114" s="12"/>
      <c r="C114" s="11"/>
      <c r="D114" s="12"/>
      <c r="E114" s="12"/>
      <c r="F114" s="2"/>
      <c r="G114" s="10">
        <f>80*1.25</f>
        <v>100</v>
      </c>
      <c r="H114" s="2"/>
      <c r="I114" s="2"/>
      <c r="J114" s="85"/>
      <c r="K114" s="85"/>
      <c r="L114" s="85"/>
      <c r="M114" s="2"/>
      <c r="N114" s="2"/>
    </row>
    <row r="115">
      <c r="A115" s="2"/>
      <c r="B115" s="12" t="s">
        <v>82</v>
      </c>
      <c r="C115" s="2"/>
      <c r="D115" s="2"/>
      <c r="E115" s="2"/>
      <c r="F115" s="2"/>
      <c r="G115" s="2" t="s">
        <v>169</v>
      </c>
      <c r="H115" s="2"/>
      <c r="I115" s="2"/>
      <c r="J115" s="85"/>
      <c r="K115" s="85"/>
      <c r="L115" s="85"/>
      <c r="M115" s="2"/>
      <c r="N115" s="2"/>
    </row>
    <row r="116">
      <c r="A116" s="2"/>
      <c r="B116" s="125" t="s">
        <v>170</v>
      </c>
      <c r="C116" s="26"/>
      <c r="D116" s="2"/>
      <c r="E116" s="2"/>
      <c r="F116" s="2"/>
      <c r="G116" s="8"/>
      <c r="H116" s="2"/>
      <c r="I116" s="2"/>
      <c r="J116" s="85"/>
      <c r="K116" s="85"/>
      <c r="L116" s="85"/>
      <c r="M116" s="2"/>
      <c r="N116" s="2"/>
    </row>
    <row r="117">
      <c r="A117" s="2"/>
      <c r="B117" s="10">
        <v>1.0</v>
      </c>
      <c r="C117" s="2" t="s">
        <v>84</v>
      </c>
      <c r="D117" s="2" t="s">
        <v>86</v>
      </c>
      <c r="E117" s="2"/>
      <c r="F117" s="2"/>
      <c r="G117" s="2"/>
      <c r="H117" s="2"/>
      <c r="I117" s="2"/>
      <c r="J117" s="85"/>
      <c r="K117" s="85"/>
      <c r="L117" s="85"/>
      <c r="M117" s="2"/>
      <c r="N117" s="2"/>
    </row>
    <row r="118">
      <c r="A118" s="2"/>
      <c r="B118" s="10">
        <v>2.0</v>
      </c>
      <c r="C118" s="2" t="s">
        <v>89</v>
      </c>
      <c r="D118" s="2" t="s">
        <v>90</v>
      </c>
      <c r="E118" s="2"/>
      <c r="F118" s="2"/>
      <c r="G118" s="2"/>
      <c r="H118" s="2"/>
      <c r="I118" s="2"/>
      <c r="J118" s="85"/>
      <c r="K118" s="85"/>
      <c r="L118" s="85"/>
      <c r="M118" s="2"/>
      <c r="N118" s="2"/>
    </row>
    <row r="119">
      <c r="A119" s="2"/>
      <c r="B119" s="10">
        <v>3.0</v>
      </c>
      <c r="C119" s="2" t="s">
        <v>89</v>
      </c>
      <c r="D119" s="2" t="s">
        <v>93</v>
      </c>
      <c r="E119" s="2"/>
      <c r="F119" s="2"/>
      <c r="G119" s="2"/>
      <c r="H119" s="2"/>
      <c r="I119" s="2"/>
      <c r="J119" s="85"/>
      <c r="K119" s="85"/>
      <c r="L119" s="85"/>
      <c r="M119" s="2"/>
      <c r="N119" s="2"/>
    </row>
    <row r="120">
      <c r="A120" s="2"/>
      <c r="B120" s="10">
        <v>4.0</v>
      </c>
      <c r="C120" s="2" t="s">
        <v>94</v>
      </c>
      <c r="D120" s="2" t="s">
        <v>95</v>
      </c>
      <c r="E120" s="2"/>
      <c r="F120" s="2"/>
      <c r="G120" s="2"/>
      <c r="H120" s="2"/>
      <c r="I120" s="2"/>
      <c r="J120" s="85"/>
      <c r="K120" s="85"/>
      <c r="L120" s="85"/>
      <c r="M120" s="2"/>
      <c r="N120" s="2"/>
    </row>
    <row r="121">
      <c r="A121" s="2"/>
      <c r="B121" s="2"/>
      <c r="C121" s="58" t="s">
        <v>96</v>
      </c>
      <c r="D121" s="2"/>
      <c r="E121" s="2"/>
      <c r="F121" s="2"/>
      <c r="G121" s="2"/>
      <c r="H121" s="2"/>
      <c r="I121" s="2"/>
      <c r="J121" s="85"/>
      <c r="K121" s="85"/>
      <c r="L121" s="85"/>
      <c r="M121" s="2"/>
      <c r="N121" s="2"/>
    </row>
    <row r="122">
      <c r="A122" s="2"/>
      <c r="B122" s="2"/>
      <c r="C122" s="2" t="s">
        <v>97</v>
      </c>
      <c r="D122" s="2"/>
      <c r="E122" s="2"/>
      <c r="F122" s="2"/>
      <c r="G122" s="2"/>
      <c r="H122" s="2"/>
      <c r="I122" s="2"/>
      <c r="J122" s="85"/>
      <c r="K122" s="85"/>
      <c r="L122" s="85"/>
      <c r="M122" s="2"/>
      <c r="N122" s="2"/>
    </row>
    <row r="123">
      <c r="A123" s="2"/>
      <c r="B123" s="94"/>
      <c r="C123" s="2"/>
      <c r="D123" s="2"/>
      <c r="E123" s="2"/>
      <c r="F123" s="2"/>
      <c r="G123" s="2"/>
      <c r="H123" s="2"/>
      <c r="I123" s="2"/>
      <c r="J123" s="85"/>
      <c r="K123" s="85"/>
      <c r="L123" s="85"/>
      <c r="M123" s="2"/>
      <c r="N123" s="2"/>
    </row>
    <row r="124">
      <c r="A124" s="2"/>
      <c r="B124" s="126" t="s">
        <v>99</v>
      </c>
      <c r="C124" s="12"/>
      <c r="D124" s="2"/>
      <c r="E124" s="2"/>
      <c r="F124" s="2"/>
      <c r="G124" s="2"/>
      <c r="H124" s="2"/>
      <c r="I124" s="2"/>
      <c r="J124" s="85"/>
      <c r="K124" s="85"/>
      <c r="L124" s="85"/>
      <c r="M124" s="2"/>
      <c r="N124" s="2"/>
    </row>
    <row r="125">
      <c r="A125" s="73" t="s">
        <v>171</v>
      </c>
      <c r="B125" s="127" t="s">
        <v>100</v>
      </c>
      <c r="C125" s="128" t="s">
        <v>172</v>
      </c>
      <c r="D125" s="2"/>
      <c r="E125" s="2"/>
      <c r="F125" s="2"/>
      <c r="G125" s="2"/>
      <c r="H125" s="2"/>
      <c r="I125" s="2"/>
      <c r="J125" s="85"/>
      <c r="K125" s="85"/>
      <c r="L125" s="85"/>
      <c r="M125" s="2"/>
      <c r="N125" s="2"/>
    </row>
    <row r="126">
      <c r="A126" s="73" t="s">
        <v>173</v>
      </c>
      <c r="B126" s="127" t="s">
        <v>103</v>
      </c>
      <c r="C126" s="128" t="s">
        <v>174</v>
      </c>
      <c r="D126" s="2"/>
      <c r="E126" s="2"/>
      <c r="F126" s="2"/>
      <c r="G126" s="2"/>
      <c r="H126" s="2"/>
      <c r="I126" s="2"/>
      <c r="J126" s="85"/>
      <c r="K126" s="85"/>
      <c r="L126" s="85"/>
      <c r="M126" s="2"/>
      <c r="N126" s="2"/>
    </row>
    <row r="127">
      <c r="A127" s="73" t="s">
        <v>175</v>
      </c>
      <c r="B127" s="127" t="s">
        <v>104</v>
      </c>
      <c r="C127" s="128" t="s">
        <v>176</v>
      </c>
      <c r="D127" s="2"/>
      <c r="E127" s="2"/>
      <c r="F127" s="2"/>
      <c r="G127" s="2"/>
      <c r="H127" s="2"/>
      <c r="I127" s="2"/>
      <c r="J127" s="85"/>
      <c r="K127" s="85"/>
      <c r="L127" s="85"/>
      <c r="M127" s="2"/>
      <c r="N127" s="2"/>
    </row>
    <row r="128">
      <c r="A128" s="1"/>
      <c r="B128" s="18"/>
      <c r="C128" s="49"/>
      <c r="D128" s="2"/>
      <c r="E128" s="2"/>
      <c r="F128" s="2"/>
      <c r="G128" s="2"/>
      <c r="H128" s="2"/>
      <c r="I128" s="2"/>
      <c r="J128" s="85"/>
      <c r="K128" s="85"/>
      <c r="L128" s="85"/>
      <c r="M128" s="2"/>
      <c r="N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85"/>
      <c r="K129" s="85"/>
      <c r="L129" s="85"/>
      <c r="M129" s="2"/>
      <c r="N129" s="2"/>
    </row>
    <row r="130">
      <c r="A130" s="12"/>
      <c r="B130" s="11" t="s">
        <v>108</v>
      </c>
      <c r="C130" s="12"/>
      <c r="D130" s="12"/>
      <c r="E130" s="12"/>
      <c r="F130" s="2"/>
      <c r="G130" s="2"/>
      <c r="H130" s="2"/>
      <c r="I130" s="2"/>
      <c r="J130" s="85"/>
      <c r="K130" s="85"/>
      <c r="L130" s="85"/>
      <c r="M130" s="2"/>
      <c r="N130" s="2"/>
    </row>
    <row r="131">
      <c r="A131" s="2"/>
      <c r="B131" s="12"/>
      <c r="C131" s="12"/>
      <c r="D131" s="2"/>
      <c r="E131" s="2"/>
      <c r="F131" s="2"/>
      <c r="G131" s="2"/>
      <c r="H131" s="2"/>
      <c r="I131" s="2"/>
      <c r="J131" s="85"/>
      <c r="K131" s="85"/>
      <c r="L131" s="85"/>
      <c r="M131" s="2"/>
      <c r="N131" s="2"/>
    </row>
    <row r="132">
      <c r="A132" s="12"/>
      <c r="B132" s="103" t="s">
        <v>113</v>
      </c>
      <c r="C132" s="12"/>
      <c r="D132" s="12"/>
      <c r="E132" s="2"/>
      <c r="F132" s="2"/>
      <c r="G132" s="2"/>
      <c r="H132" s="11" t="s">
        <v>177</v>
      </c>
      <c r="I132" s="12"/>
      <c r="J132" s="85"/>
      <c r="K132" s="85"/>
      <c r="L132" s="85"/>
      <c r="M132" s="2"/>
      <c r="N132" s="2"/>
    </row>
    <row r="133">
      <c r="A133" s="12"/>
      <c r="B133" s="11" t="s">
        <v>117</v>
      </c>
      <c r="C133" s="12"/>
      <c r="D133" s="12"/>
      <c r="E133" s="2"/>
      <c r="F133" s="2"/>
      <c r="G133" s="1" t="s">
        <v>101</v>
      </c>
      <c r="H133" s="45"/>
      <c r="I133" s="2"/>
      <c r="J133" s="85"/>
      <c r="K133" s="85"/>
      <c r="L133" s="85"/>
      <c r="M133" s="2"/>
      <c r="N133" s="2"/>
    </row>
    <row r="134">
      <c r="A134" s="12"/>
      <c r="B134" s="11" t="s">
        <v>118</v>
      </c>
      <c r="C134" s="12"/>
      <c r="D134" s="12"/>
      <c r="E134" s="12"/>
      <c r="F134" s="2"/>
      <c r="G134" s="2" t="s">
        <v>101</v>
      </c>
      <c r="H134" s="45"/>
      <c r="I134" s="2"/>
      <c r="J134" s="85"/>
      <c r="K134" s="85"/>
      <c r="L134" s="85"/>
      <c r="M134" s="2"/>
      <c r="N134" s="2"/>
    </row>
    <row r="135">
      <c r="A135" s="12"/>
      <c r="B135" s="11" t="s">
        <v>119</v>
      </c>
      <c r="C135" s="12"/>
      <c r="D135" s="12"/>
      <c r="E135" s="12"/>
      <c r="F135" s="2"/>
      <c r="G135" s="2"/>
      <c r="H135" s="2"/>
      <c r="I135" s="2"/>
      <c r="J135" s="85"/>
      <c r="K135" s="85"/>
      <c r="L135" s="85"/>
      <c r="M135" s="2"/>
      <c r="N135" s="2"/>
    </row>
    <row r="136">
      <c r="A136" s="2"/>
      <c r="B136" s="12"/>
      <c r="C136" s="12"/>
      <c r="D136" s="2"/>
      <c r="E136" s="2"/>
      <c r="F136" s="2"/>
      <c r="G136" s="2"/>
      <c r="H136" s="2"/>
      <c r="I136" s="2"/>
      <c r="J136" s="85"/>
      <c r="K136" s="85"/>
      <c r="L136" s="85"/>
      <c r="M136" s="2"/>
      <c r="N136" s="2"/>
    </row>
    <row r="137">
      <c r="A137" s="12"/>
      <c r="B137" s="11" t="s">
        <v>123</v>
      </c>
      <c r="C137" s="12"/>
      <c r="D137" s="2"/>
      <c r="E137" s="2"/>
      <c r="F137" s="2"/>
      <c r="G137" s="2"/>
      <c r="H137" s="2"/>
      <c r="I137" s="2"/>
      <c r="J137" s="85"/>
      <c r="K137" s="85"/>
      <c r="L137" s="85"/>
      <c r="M137" s="2"/>
      <c r="N137" s="2"/>
    </row>
    <row r="138">
      <c r="A138" s="12"/>
      <c r="B138" s="12" t="s">
        <v>124</v>
      </c>
      <c r="C138" s="12"/>
      <c r="D138" s="12"/>
      <c r="E138" s="2"/>
      <c r="F138" s="2"/>
      <c r="G138" s="2"/>
      <c r="H138" s="2"/>
      <c r="I138" s="2"/>
      <c r="J138" s="85"/>
      <c r="K138" s="85"/>
      <c r="L138" s="85"/>
      <c r="M138" s="2"/>
      <c r="N138" s="2"/>
    </row>
    <row r="139">
      <c r="A139" s="12"/>
      <c r="B139" s="11" t="s">
        <v>125</v>
      </c>
      <c r="C139" s="12"/>
      <c r="D139" s="12"/>
      <c r="E139" s="2"/>
      <c r="F139" s="2"/>
      <c r="G139" s="2"/>
      <c r="H139" s="2"/>
      <c r="I139" s="2"/>
      <c r="J139" s="85"/>
      <c r="K139" s="85"/>
      <c r="L139" s="85"/>
      <c r="M139" s="2"/>
      <c r="N139" s="2"/>
    </row>
    <row r="140">
      <c r="A140" s="12"/>
      <c r="B140" s="11" t="s">
        <v>126</v>
      </c>
      <c r="C140" s="2"/>
      <c r="D140" s="2"/>
      <c r="E140" s="2"/>
      <c r="F140" s="2"/>
      <c r="G140" s="2"/>
      <c r="H140" s="2"/>
      <c r="I140" s="2"/>
      <c r="J140" s="85"/>
      <c r="K140" s="85"/>
      <c r="L140" s="85"/>
      <c r="M140" s="2"/>
      <c r="N140" s="2"/>
    </row>
    <row r="141">
      <c r="A141" s="2"/>
      <c r="B141" s="12"/>
      <c r="C141" s="12"/>
      <c r="D141" s="12"/>
      <c r="E141" s="12"/>
      <c r="F141" s="12"/>
      <c r="G141" s="12"/>
      <c r="H141" s="2"/>
      <c r="I141" s="2"/>
      <c r="J141" s="85"/>
      <c r="K141" s="85"/>
      <c r="L141" s="85"/>
      <c r="M141" s="2"/>
      <c r="N141" s="2"/>
    </row>
    <row r="142">
      <c r="A142" s="12"/>
      <c r="B142" s="11" t="s">
        <v>128</v>
      </c>
      <c r="C142" s="12"/>
      <c r="D142" s="12"/>
      <c r="E142" s="12"/>
      <c r="F142" s="12"/>
      <c r="G142" s="12"/>
      <c r="H142" s="2"/>
      <c r="I142" s="2"/>
      <c r="J142" s="85"/>
      <c r="K142" s="85"/>
      <c r="L142" s="85"/>
      <c r="M142" s="2"/>
      <c r="N142" s="2"/>
    </row>
    <row r="143">
      <c r="A143" s="12"/>
      <c r="B143" s="11" t="s">
        <v>132</v>
      </c>
      <c r="C143" s="2"/>
      <c r="D143" s="2"/>
      <c r="E143" s="12"/>
      <c r="F143" s="2"/>
      <c r="G143" s="2"/>
      <c r="H143" s="2"/>
      <c r="I143" s="2"/>
      <c r="J143" s="85"/>
      <c r="K143" s="85"/>
      <c r="L143" s="85"/>
      <c r="M143" s="2"/>
      <c r="N143" s="2"/>
    </row>
    <row r="144">
      <c r="A144" s="2"/>
      <c r="B144" s="2" t="s">
        <v>133</v>
      </c>
      <c r="C144" s="2" t="s">
        <v>134</v>
      </c>
      <c r="D144" s="12" t="s">
        <v>135</v>
      </c>
      <c r="E144" s="11" t="s">
        <v>136</v>
      </c>
      <c r="F144" s="2"/>
      <c r="G144" s="2"/>
      <c r="H144" s="2"/>
      <c r="I144" s="2"/>
      <c r="J144" s="85"/>
      <c r="K144" s="85"/>
      <c r="L144" s="85"/>
      <c r="M144" s="2"/>
      <c r="N144" s="2"/>
    </row>
    <row r="145">
      <c r="A145" s="2"/>
      <c r="B145" s="12" t="s">
        <v>137</v>
      </c>
      <c r="C145" s="2" t="s">
        <v>134</v>
      </c>
      <c r="D145" s="2" t="s">
        <v>138</v>
      </c>
      <c r="E145" s="2" t="s">
        <v>139</v>
      </c>
      <c r="F145" s="2"/>
      <c r="G145" s="2"/>
      <c r="H145" s="2"/>
      <c r="I145" s="2"/>
      <c r="J145" s="85"/>
      <c r="K145" s="85"/>
      <c r="L145" s="85"/>
      <c r="M145" s="2"/>
      <c r="N145" s="2"/>
    </row>
    <row r="146">
      <c r="A146" s="12"/>
      <c r="B146" s="11" t="s">
        <v>126</v>
      </c>
      <c r="C146" s="2"/>
      <c r="D146" s="2"/>
      <c r="E146" s="2"/>
      <c r="F146" s="2"/>
      <c r="G146" s="2"/>
      <c r="H146" s="2"/>
      <c r="I146" s="2"/>
      <c r="J146" s="85"/>
      <c r="K146" s="85"/>
      <c r="L146" s="85"/>
      <c r="M146" s="2"/>
      <c r="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85"/>
      <c r="K147" s="85"/>
      <c r="L147" s="85"/>
      <c r="M147" s="2"/>
      <c r="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85"/>
      <c r="K148" s="85"/>
      <c r="L148" s="85"/>
      <c r="M148" s="2"/>
      <c r="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85"/>
      <c r="K149" s="85"/>
      <c r="L149" s="85"/>
      <c r="M149" s="2"/>
      <c r="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85"/>
      <c r="K150" s="85"/>
      <c r="L150" s="85"/>
      <c r="M150" s="2"/>
      <c r="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85"/>
      <c r="K151" s="85"/>
      <c r="L151" s="85"/>
      <c r="M151" s="2"/>
      <c r="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85"/>
      <c r="K152" s="85"/>
      <c r="L152" s="85"/>
      <c r="M152" s="2"/>
      <c r="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85"/>
      <c r="K153" s="85"/>
      <c r="L153" s="85"/>
      <c r="M153" s="2"/>
      <c r="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85"/>
      <c r="K154" s="85"/>
      <c r="L154" s="85"/>
      <c r="M154" s="2"/>
      <c r="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85"/>
      <c r="K155" s="85"/>
      <c r="L155" s="85"/>
      <c r="M155" s="2"/>
      <c r="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85"/>
      <c r="K156" s="85"/>
      <c r="L156" s="85"/>
      <c r="M156" s="2"/>
      <c r="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85"/>
      <c r="K157" s="85"/>
      <c r="L157" s="85"/>
      <c r="M157" s="2"/>
      <c r="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85"/>
      <c r="K158" s="85"/>
      <c r="L158" s="85"/>
      <c r="M158" s="2"/>
      <c r="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85"/>
      <c r="K159" s="85"/>
      <c r="L159" s="85"/>
      <c r="M159" s="2"/>
      <c r="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85"/>
      <c r="K160" s="85"/>
      <c r="L160" s="85"/>
      <c r="M160" s="2"/>
      <c r="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85"/>
      <c r="K161" s="85"/>
      <c r="L161" s="85"/>
      <c r="M161" s="2"/>
      <c r="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85"/>
      <c r="K162" s="85"/>
      <c r="L162" s="85"/>
      <c r="M162" s="2"/>
      <c r="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85"/>
      <c r="K163" s="85"/>
      <c r="L163" s="85"/>
      <c r="M163" s="2"/>
      <c r="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85"/>
      <c r="K164" s="85"/>
      <c r="L164" s="85"/>
      <c r="M164" s="2"/>
      <c r="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85"/>
      <c r="K165" s="85"/>
      <c r="L165" s="85"/>
      <c r="M165" s="2"/>
      <c r="N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85"/>
      <c r="K166" s="85"/>
      <c r="L166" s="85"/>
      <c r="M166" s="2"/>
      <c r="N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85"/>
      <c r="K167" s="85"/>
      <c r="L167" s="85"/>
      <c r="M167" s="2"/>
      <c r="N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85"/>
      <c r="K168" s="85"/>
      <c r="L168" s="85"/>
      <c r="M168" s="2"/>
      <c r="N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85"/>
      <c r="K169" s="85"/>
      <c r="L169" s="85"/>
      <c r="M169" s="2"/>
      <c r="N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85"/>
      <c r="K170" s="85"/>
      <c r="L170" s="85"/>
      <c r="M170" s="2"/>
      <c r="N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85"/>
      <c r="K171" s="85"/>
      <c r="L171" s="85"/>
      <c r="M171" s="2"/>
      <c r="N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85"/>
      <c r="K172" s="85"/>
      <c r="L172" s="85"/>
      <c r="M172" s="2"/>
      <c r="N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85"/>
      <c r="K173" s="85"/>
      <c r="L173" s="85"/>
      <c r="M173" s="2"/>
      <c r="N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85"/>
      <c r="K174" s="85"/>
      <c r="L174" s="85"/>
      <c r="M174" s="2"/>
      <c r="N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85"/>
      <c r="K175" s="85"/>
      <c r="L175" s="85"/>
      <c r="M175" s="2"/>
      <c r="N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85"/>
      <c r="K176" s="85"/>
      <c r="L176" s="85"/>
      <c r="M176" s="2"/>
      <c r="N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85"/>
      <c r="K177" s="85"/>
      <c r="L177" s="85"/>
      <c r="M177" s="2"/>
      <c r="N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85"/>
      <c r="K178" s="85"/>
      <c r="L178" s="85"/>
      <c r="M178" s="2"/>
      <c r="N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85"/>
      <c r="K179" s="85"/>
      <c r="L179" s="85"/>
      <c r="M179" s="2"/>
      <c r="N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85"/>
      <c r="K180" s="85"/>
      <c r="L180" s="85"/>
      <c r="M180" s="2"/>
      <c r="N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85"/>
      <c r="K181" s="85"/>
      <c r="L181" s="85"/>
      <c r="M181" s="2"/>
      <c r="N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85"/>
      <c r="K182" s="85"/>
      <c r="L182" s="85"/>
      <c r="M182" s="2"/>
      <c r="N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85"/>
      <c r="K183" s="85"/>
      <c r="L183" s="85"/>
      <c r="M183" s="2"/>
      <c r="N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85"/>
      <c r="K184" s="85"/>
      <c r="L184" s="85"/>
      <c r="M184" s="2"/>
      <c r="N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85"/>
      <c r="K185" s="85"/>
      <c r="L185" s="85"/>
      <c r="M185" s="2"/>
      <c r="N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85"/>
      <c r="K186" s="85"/>
      <c r="L186" s="85"/>
      <c r="M186" s="2"/>
      <c r="N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85"/>
      <c r="K187" s="85"/>
      <c r="L187" s="85"/>
      <c r="M187" s="2"/>
      <c r="N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85"/>
      <c r="K188" s="85"/>
      <c r="L188" s="85"/>
      <c r="M188" s="2"/>
      <c r="N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85"/>
      <c r="K189" s="85"/>
      <c r="L189" s="85"/>
      <c r="M189" s="2"/>
      <c r="N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85"/>
      <c r="K190" s="85"/>
      <c r="L190" s="85"/>
      <c r="M190" s="2"/>
      <c r="N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85"/>
      <c r="K191" s="85"/>
      <c r="L191" s="85"/>
      <c r="M191" s="2"/>
      <c r="N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85"/>
      <c r="K192" s="85"/>
      <c r="L192" s="85"/>
      <c r="M192" s="2"/>
      <c r="N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85"/>
      <c r="K193" s="85"/>
      <c r="L193" s="85"/>
      <c r="M193" s="2"/>
      <c r="N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85"/>
      <c r="K194" s="85"/>
      <c r="L194" s="85"/>
      <c r="M194" s="2"/>
      <c r="N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85"/>
      <c r="K195" s="85"/>
      <c r="L195" s="85"/>
      <c r="M195" s="2"/>
      <c r="N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85"/>
      <c r="K196" s="85"/>
      <c r="L196" s="85"/>
      <c r="M196" s="2"/>
      <c r="N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85"/>
      <c r="K197" s="85"/>
      <c r="L197" s="85"/>
      <c r="M197" s="2"/>
      <c r="N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85"/>
      <c r="K198" s="85"/>
      <c r="L198" s="85"/>
      <c r="M198" s="2"/>
      <c r="N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85"/>
      <c r="K199" s="85"/>
      <c r="L199" s="85"/>
      <c r="M199" s="2"/>
      <c r="N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85"/>
      <c r="K200" s="85"/>
      <c r="L200" s="85"/>
      <c r="M200" s="2"/>
      <c r="N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85"/>
      <c r="K201" s="85"/>
      <c r="L201" s="85"/>
      <c r="M201" s="2"/>
      <c r="N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85"/>
      <c r="K202" s="85"/>
      <c r="L202" s="85"/>
      <c r="M202" s="2"/>
      <c r="N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85"/>
      <c r="K203" s="85"/>
      <c r="L203" s="85"/>
      <c r="M203" s="2"/>
      <c r="N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85"/>
      <c r="K204" s="85"/>
      <c r="L204" s="85"/>
      <c r="M204" s="2"/>
      <c r="N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85"/>
      <c r="K205" s="85"/>
      <c r="L205" s="85"/>
      <c r="M205" s="2"/>
      <c r="N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85"/>
      <c r="K206" s="85"/>
      <c r="L206" s="85"/>
      <c r="M206" s="2"/>
      <c r="N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85"/>
      <c r="K207" s="85"/>
      <c r="L207" s="85"/>
      <c r="M207" s="2"/>
      <c r="N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85"/>
      <c r="K208" s="85"/>
      <c r="L208" s="85"/>
      <c r="M208" s="2"/>
      <c r="N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85"/>
      <c r="K209" s="85"/>
      <c r="L209" s="85"/>
      <c r="M209" s="2"/>
      <c r="N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85"/>
      <c r="K210" s="85"/>
      <c r="L210" s="85"/>
      <c r="M210" s="2"/>
      <c r="N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85"/>
      <c r="K211" s="85"/>
      <c r="L211" s="85"/>
      <c r="M211" s="2"/>
      <c r="N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85"/>
      <c r="K212" s="85"/>
      <c r="L212" s="85"/>
      <c r="M212" s="2"/>
      <c r="N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85"/>
      <c r="K213" s="85"/>
      <c r="L213" s="85"/>
      <c r="M213" s="2"/>
      <c r="N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85"/>
      <c r="K214" s="85"/>
      <c r="L214" s="85"/>
      <c r="M214" s="2"/>
      <c r="N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85"/>
      <c r="K215" s="85"/>
      <c r="L215" s="85"/>
      <c r="M215" s="2"/>
      <c r="N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85"/>
      <c r="K216" s="85"/>
      <c r="L216" s="85"/>
      <c r="M216" s="2"/>
      <c r="N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85"/>
      <c r="K217" s="85"/>
      <c r="L217" s="85"/>
      <c r="M217" s="2"/>
      <c r="N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85"/>
      <c r="K218" s="85"/>
      <c r="L218" s="85"/>
      <c r="M218" s="2"/>
      <c r="N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85"/>
      <c r="K219" s="85"/>
      <c r="L219" s="85"/>
      <c r="M219" s="2"/>
      <c r="N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85"/>
      <c r="K220" s="85"/>
      <c r="L220" s="85"/>
      <c r="M220" s="2"/>
      <c r="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85"/>
      <c r="K221" s="85"/>
      <c r="L221" s="85"/>
      <c r="M221" s="2"/>
      <c r="N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85"/>
      <c r="K222" s="85"/>
      <c r="L222" s="85"/>
      <c r="M222" s="2"/>
      <c r="N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85"/>
      <c r="K223" s="85"/>
      <c r="L223" s="85"/>
      <c r="M223" s="2"/>
      <c r="N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85"/>
      <c r="K224" s="85"/>
      <c r="L224" s="85"/>
      <c r="M224" s="2"/>
      <c r="N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85"/>
      <c r="K225" s="85"/>
      <c r="L225" s="85"/>
      <c r="M225" s="2"/>
      <c r="N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85"/>
      <c r="K226" s="85"/>
      <c r="L226" s="85"/>
      <c r="M226" s="2"/>
      <c r="N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85"/>
      <c r="K227" s="85"/>
      <c r="L227" s="85"/>
      <c r="M227" s="2"/>
      <c r="N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85"/>
      <c r="K228" s="85"/>
      <c r="L228" s="85"/>
      <c r="M228" s="2"/>
      <c r="N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85"/>
      <c r="K229" s="85"/>
      <c r="L229" s="85"/>
      <c r="M229" s="2"/>
      <c r="N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85"/>
      <c r="K230" s="85"/>
      <c r="L230" s="85"/>
      <c r="M230" s="2"/>
      <c r="N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85"/>
      <c r="K231" s="85"/>
      <c r="L231" s="85"/>
      <c r="M231" s="2"/>
      <c r="N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85"/>
      <c r="K232" s="85"/>
      <c r="L232" s="85"/>
      <c r="M232" s="2"/>
      <c r="N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85"/>
      <c r="K233" s="85"/>
      <c r="L233" s="85"/>
      <c r="M233" s="2"/>
      <c r="N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85"/>
      <c r="K234" s="85"/>
      <c r="L234" s="85"/>
      <c r="M234" s="2"/>
      <c r="N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85"/>
      <c r="K235" s="85"/>
      <c r="L235" s="85"/>
      <c r="M235" s="2"/>
      <c r="N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85"/>
      <c r="K236" s="85"/>
      <c r="L236" s="85"/>
      <c r="M236" s="2"/>
      <c r="N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85"/>
      <c r="K237" s="85"/>
      <c r="L237" s="85"/>
      <c r="M237" s="2"/>
      <c r="N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85"/>
      <c r="K238" s="85"/>
      <c r="L238" s="85"/>
      <c r="M238" s="2"/>
      <c r="N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85"/>
      <c r="K239" s="85"/>
      <c r="L239" s="85"/>
      <c r="M239" s="2"/>
      <c r="N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85"/>
      <c r="K240" s="85"/>
      <c r="L240" s="85"/>
      <c r="M240" s="2"/>
      <c r="N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85"/>
      <c r="K241" s="85"/>
      <c r="L241" s="85"/>
      <c r="M241" s="2"/>
      <c r="N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85"/>
      <c r="K242" s="85"/>
      <c r="L242" s="85"/>
      <c r="M242" s="2"/>
      <c r="N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85"/>
      <c r="K243" s="85"/>
      <c r="L243" s="85"/>
      <c r="M243" s="2"/>
      <c r="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85"/>
      <c r="K244" s="85"/>
      <c r="L244" s="85"/>
      <c r="M244" s="2"/>
      <c r="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85"/>
      <c r="K245" s="85"/>
      <c r="L245" s="85"/>
      <c r="M245" s="2"/>
      <c r="N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85"/>
      <c r="K246" s="85"/>
      <c r="L246" s="85"/>
      <c r="M246" s="2"/>
      <c r="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85"/>
      <c r="K247" s="85"/>
      <c r="L247" s="85"/>
      <c r="M247" s="2"/>
      <c r="N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85"/>
      <c r="K248" s="85"/>
      <c r="L248" s="85"/>
      <c r="M248" s="2"/>
      <c r="N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85"/>
      <c r="K249" s="85"/>
      <c r="L249" s="85"/>
      <c r="M249" s="2"/>
      <c r="N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85"/>
      <c r="K250" s="85"/>
      <c r="L250" s="85"/>
      <c r="M250" s="2"/>
      <c r="N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85"/>
      <c r="K251" s="85"/>
      <c r="L251" s="85"/>
      <c r="M251" s="2"/>
      <c r="N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85"/>
      <c r="K252" s="85"/>
      <c r="L252" s="85"/>
      <c r="M252" s="2"/>
      <c r="N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85"/>
      <c r="K253" s="85"/>
      <c r="L253" s="85"/>
      <c r="M253" s="2"/>
      <c r="N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85"/>
      <c r="K254" s="85"/>
      <c r="L254" s="85"/>
      <c r="M254" s="2"/>
      <c r="N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85"/>
      <c r="K255" s="85"/>
      <c r="L255" s="85"/>
      <c r="M255" s="2"/>
      <c r="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85"/>
      <c r="K256" s="85"/>
      <c r="L256" s="85"/>
      <c r="M256" s="2"/>
      <c r="N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85"/>
      <c r="K257" s="85"/>
      <c r="L257" s="85"/>
      <c r="M257" s="2"/>
      <c r="N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85"/>
      <c r="K258" s="85"/>
      <c r="L258" s="85"/>
      <c r="M258" s="2"/>
      <c r="N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85"/>
      <c r="K259" s="85"/>
      <c r="L259" s="85"/>
      <c r="M259" s="2"/>
      <c r="N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85"/>
      <c r="K260" s="85"/>
      <c r="L260" s="85"/>
      <c r="M260" s="2"/>
      <c r="N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85"/>
      <c r="K261" s="85"/>
      <c r="L261" s="85"/>
      <c r="M261" s="2"/>
      <c r="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85"/>
      <c r="K262" s="85"/>
      <c r="L262" s="85"/>
      <c r="M262" s="2"/>
      <c r="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85"/>
      <c r="K263" s="85"/>
      <c r="L263" s="85"/>
      <c r="M263" s="2"/>
      <c r="N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85"/>
      <c r="K264" s="85"/>
      <c r="L264" s="85"/>
      <c r="M264" s="2"/>
      <c r="N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85"/>
      <c r="K265" s="85"/>
      <c r="L265" s="85"/>
      <c r="M265" s="2"/>
      <c r="N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85"/>
      <c r="K266" s="85"/>
      <c r="L266" s="85"/>
      <c r="M266" s="2"/>
      <c r="N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85"/>
      <c r="K267" s="85"/>
      <c r="L267" s="85"/>
      <c r="M267" s="2"/>
      <c r="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85"/>
      <c r="K268" s="85"/>
      <c r="L268" s="85"/>
      <c r="M268" s="2"/>
      <c r="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85"/>
      <c r="K269" s="85"/>
      <c r="L269" s="85"/>
      <c r="M269" s="2"/>
      <c r="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85"/>
      <c r="K270" s="85"/>
      <c r="L270" s="85"/>
      <c r="M270" s="2"/>
      <c r="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85"/>
      <c r="K271" s="85"/>
      <c r="L271" s="85"/>
      <c r="M271" s="2"/>
      <c r="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85"/>
      <c r="K272" s="85"/>
      <c r="L272" s="85"/>
      <c r="M272" s="2"/>
      <c r="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85"/>
      <c r="K273" s="85"/>
      <c r="L273" s="85"/>
      <c r="M273" s="2"/>
      <c r="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85"/>
      <c r="K274" s="85"/>
      <c r="L274" s="85"/>
      <c r="M274" s="2"/>
      <c r="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85"/>
      <c r="K275" s="85"/>
      <c r="L275" s="85"/>
      <c r="M275" s="2"/>
      <c r="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85"/>
      <c r="K276" s="85"/>
      <c r="L276" s="85"/>
      <c r="M276" s="2"/>
      <c r="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85"/>
      <c r="K277" s="85"/>
      <c r="L277" s="85"/>
      <c r="M277" s="2"/>
      <c r="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85"/>
      <c r="K278" s="85"/>
      <c r="L278" s="85"/>
      <c r="M278" s="2"/>
      <c r="N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85"/>
      <c r="K279" s="85"/>
      <c r="L279" s="85"/>
      <c r="M279" s="2"/>
      <c r="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85"/>
      <c r="K280" s="85"/>
      <c r="L280" s="85"/>
      <c r="M280" s="2"/>
      <c r="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85"/>
      <c r="K281" s="85"/>
      <c r="L281" s="85"/>
      <c r="M281" s="2"/>
      <c r="N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85"/>
      <c r="K282" s="85"/>
      <c r="L282" s="85"/>
      <c r="M282" s="2"/>
      <c r="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85"/>
      <c r="K283" s="85"/>
      <c r="L283" s="85"/>
      <c r="M283" s="2"/>
      <c r="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85"/>
      <c r="K284" s="85"/>
      <c r="L284" s="85"/>
      <c r="M284" s="2"/>
      <c r="N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85"/>
      <c r="K285" s="85"/>
      <c r="L285" s="85"/>
      <c r="M285" s="2"/>
      <c r="N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85"/>
      <c r="K286" s="85"/>
      <c r="L286" s="85"/>
      <c r="M286" s="2"/>
      <c r="N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85"/>
      <c r="K287" s="85"/>
      <c r="L287" s="85"/>
      <c r="M287" s="2"/>
      <c r="N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85"/>
      <c r="K288" s="85"/>
      <c r="L288" s="85"/>
      <c r="M288" s="2"/>
      <c r="N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85"/>
      <c r="K289" s="85"/>
      <c r="L289" s="85"/>
      <c r="M289" s="2"/>
      <c r="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85"/>
      <c r="K290" s="85"/>
      <c r="L290" s="85"/>
      <c r="M290" s="2"/>
      <c r="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85"/>
      <c r="K291" s="85"/>
      <c r="L291" s="85"/>
      <c r="M291" s="2"/>
      <c r="N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85"/>
      <c r="K292" s="85"/>
      <c r="L292" s="85"/>
      <c r="M292" s="2"/>
      <c r="N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85"/>
      <c r="K293" s="85"/>
      <c r="L293" s="85"/>
      <c r="M293" s="2"/>
      <c r="N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85"/>
      <c r="K294" s="85"/>
      <c r="L294" s="85"/>
      <c r="M294" s="2"/>
      <c r="N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85"/>
      <c r="K295" s="85"/>
      <c r="L295" s="85"/>
      <c r="M295" s="2"/>
      <c r="N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85"/>
      <c r="K296" s="85"/>
      <c r="L296" s="85"/>
      <c r="M296" s="2"/>
      <c r="N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85"/>
      <c r="K297" s="85"/>
      <c r="L297" s="85"/>
      <c r="M297" s="2"/>
      <c r="N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85"/>
      <c r="K298" s="85"/>
      <c r="L298" s="85"/>
      <c r="M298" s="2"/>
      <c r="N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85"/>
      <c r="K299" s="85"/>
      <c r="L299" s="85"/>
      <c r="M299" s="2"/>
      <c r="N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85"/>
      <c r="K300" s="85"/>
      <c r="L300" s="85"/>
      <c r="M300" s="2"/>
      <c r="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85"/>
      <c r="K301" s="85"/>
      <c r="L301" s="85"/>
      <c r="M301" s="2"/>
      <c r="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85"/>
      <c r="K302" s="85"/>
      <c r="L302" s="85"/>
      <c r="M302" s="2"/>
      <c r="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85"/>
      <c r="K303" s="85"/>
      <c r="L303" s="85"/>
      <c r="M303" s="2"/>
      <c r="N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85"/>
      <c r="K304" s="85"/>
      <c r="L304" s="85"/>
      <c r="M304" s="2"/>
      <c r="N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85"/>
      <c r="K305" s="85"/>
      <c r="L305" s="85"/>
      <c r="M305" s="2"/>
      <c r="N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85"/>
      <c r="K306" s="85"/>
      <c r="L306" s="85"/>
      <c r="M306" s="2"/>
      <c r="N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85"/>
      <c r="K307" s="85"/>
      <c r="L307" s="85"/>
      <c r="M307" s="2"/>
      <c r="N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85"/>
      <c r="K308" s="85"/>
      <c r="L308" s="85"/>
      <c r="M308" s="2"/>
      <c r="N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85"/>
      <c r="K309" s="85"/>
      <c r="L309" s="85"/>
      <c r="M309" s="2"/>
      <c r="N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85"/>
      <c r="K310" s="85"/>
      <c r="L310" s="85"/>
      <c r="M310" s="2"/>
      <c r="N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85"/>
      <c r="K311" s="85"/>
      <c r="L311" s="85"/>
      <c r="M311" s="2"/>
      <c r="N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85"/>
      <c r="K312" s="85"/>
      <c r="L312" s="85"/>
      <c r="M312" s="2"/>
      <c r="N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85"/>
      <c r="K313" s="85"/>
      <c r="L313" s="85"/>
      <c r="M313" s="2"/>
      <c r="N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85"/>
      <c r="K314" s="85"/>
      <c r="L314" s="85"/>
      <c r="M314" s="2"/>
      <c r="N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85"/>
      <c r="K315" s="85"/>
      <c r="L315" s="85"/>
      <c r="M315" s="2"/>
      <c r="N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85"/>
      <c r="K316" s="85"/>
      <c r="L316" s="85"/>
      <c r="M316" s="2"/>
      <c r="N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85"/>
      <c r="K317" s="85"/>
      <c r="L317" s="85"/>
      <c r="M317" s="2"/>
      <c r="N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85"/>
      <c r="K318" s="85"/>
      <c r="L318" s="85"/>
      <c r="M318" s="2"/>
      <c r="N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85"/>
      <c r="K319" s="85"/>
      <c r="L319" s="85"/>
      <c r="M319" s="2"/>
      <c r="N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85"/>
      <c r="K320" s="85"/>
      <c r="L320" s="85"/>
      <c r="M320" s="2"/>
      <c r="N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85"/>
      <c r="K321" s="85"/>
      <c r="L321" s="85"/>
      <c r="M321" s="2"/>
      <c r="N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85"/>
      <c r="K322" s="85"/>
      <c r="L322" s="85"/>
      <c r="M322" s="2"/>
      <c r="N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85"/>
      <c r="K323" s="85"/>
      <c r="L323" s="85"/>
      <c r="M323" s="2"/>
      <c r="N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85"/>
      <c r="K324" s="85"/>
      <c r="L324" s="85"/>
      <c r="M324" s="2"/>
      <c r="N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85"/>
      <c r="K325" s="85"/>
      <c r="L325" s="85"/>
      <c r="M325" s="2"/>
      <c r="N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85"/>
      <c r="K326" s="85"/>
      <c r="L326" s="85"/>
      <c r="M326" s="2"/>
      <c r="N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85"/>
      <c r="K327" s="85"/>
      <c r="L327" s="85"/>
      <c r="M327" s="2"/>
      <c r="N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85"/>
      <c r="K328" s="85"/>
      <c r="L328" s="85"/>
      <c r="M328" s="2"/>
      <c r="N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85"/>
      <c r="K329" s="85"/>
      <c r="L329" s="85"/>
      <c r="M329" s="2"/>
      <c r="N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85"/>
      <c r="K330" s="85"/>
      <c r="L330" s="85"/>
      <c r="M330" s="2"/>
      <c r="N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85"/>
      <c r="K331" s="85"/>
      <c r="L331" s="85"/>
      <c r="M331" s="2"/>
      <c r="N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85"/>
      <c r="K332" s="85"/>
      <c r="L332" s="85"/>
      <c r="M332" s="2"/>
      <c r="N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85"/>
      <c r="K333" s="85"/>
      <c r="L333" s="85"/>
      <c r="M333" s="2"/>
      <c r="N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85"/>
      <c r="K334" s="85"/>
      <c r="L334" s="85"/>
      <c r="M334" s="2"/>
      <c r="N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85"/>
      <c r="K335" s="85"/>
      <c r="L335" s="85"/>
      <c r="M335" s="2"/>
      <c r="N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85"/>
      <c r="K336" s="85"/>
      <c r="L336" s="85"/>
      <c r="M336" s="2"/>
      <c r="N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85"/>
      <c r="K337" s="85"/>
      <c r="L337" s="85"/>
      <c r="M337" s="2"/>
      <c r="N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85"/>
      <c r="K338" s="85"/>
      <c r="L338" s="85"/>
      <c r="M338" s="2"/>
      <c r="N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85"/>
      <c r="K339" s="85"/>
      <c r="L339" s="85"/>
      <c r="M339" s="2"/>
      <c r="N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85"/>
      <c r="K340" s="85"/>
      <c r="L340" s="85"/>
      <c r="M340" s="2"/>
      <c r="N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85"/>
      <c r="K341" s="85"/>
      <c r="L341" s="85"/>
      <c r="M341" s="2"/>
      <c r="N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85"/>
      <c r="K342" s="85"/>
      <c r="L342" s="85"/>
      <c r="M342" s="2"/>
      <c r="N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85"/>
      <c r="K343" s="85"/>
      <c r="L343" s="85"/>
      <c r="M343" s="2"/>
      <c r="N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85"/>
      <c r="K344" s="85"/>
      <c r="L344" s="85"/>
      <c r="M344" s="2"/>
      <c r="N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85"/>
      <c r="K345" s="85"/>
      <c r="L345" s="85"/>
      <c r="M345" s="2"/>
      <c r="N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85"/>
      <c r="K346" s="85"/>
      <c r="L346" s="85"/>
      <c r="M346" s="2"/>
      <c r="N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85"/>
      <c r="K347" s="85"/>
      <c r="L347" s="85"/>
      <c r="M347" s="2"/>
      <c r="N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85"/>
      <c r="K348" s="85"/>
      <c r="L348" s="85"/>
      <c r="M348" s="2"/>
      <c r="N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85"/>
      <c r="K349" s="85"/>
      <c r="L349" s="85"/>
      <c r="M349" s="2"/>
      <c r="N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85"/>
      <c r="K350" s="85"/>
      <c r="L350" s="85"/>
      <c r="M350" s="2"/>
      <c r="N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85"/>
      <c r="K351" s="85"/>
      <c r="L351" s="85"/>
      <c r="M351" s="2"/>
      <c r="N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85"/>
      <c r="K352" s="85"/>
      <c r="L352" s="85"/>
      <c r="M352" s="2"/>
      <c r="N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85"/>
      <c r="K353" s="85"/>
      <c r="L353" s="85"/>
      <c r="M353" s="2"/>
      <c r="N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85"/>
      <c r="K354" s="85"/>
      <c r="L354" s="85"/>
      <c r="M354" s="2"/>
      <c r="N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85"/>
      <c r="K355" s="85"/>
      <c r="L355" s="85"/>
      <c r="M355" s="2"/>
      <c r="N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85"/>
      <c r="K356" s="85"/>
      <c r="L356" s="85"/>
      <c r="M356" s="2"/>
      <c r="N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85"/>
      <c r="K357" s="85"/>
      <c r="L357" s="85"/>
      <c r="M357" s="2"/>
      <c r="N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85"/>
      <c r="K358" s="85"/>
      <c r="L358" s="85"/>
      <c r="M358" s="2"/>
      <c r="N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85"/>
      <c r="K359" s="85"/>
      <c r="L359" s="85"/>
      <c r="M359" s="2"/>
      <c r="N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85"/>
      <c r="K360" s="85"/>
      <c r="L360" s="85"/>
      <c r="M360" s="2"/>
      <c r="N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85"/>
      <c r="K361" s="85"/>
      <c r="L361" s="85"/>
      <c r="M361" s="2"/>
      <c r="N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85"/>
      <c r="K362" s="85"/>
      <c r="L362" s="85"/>
      <c r="M362" s="2"/>
      <c r="N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85"/>
      <c r="K363" s="85"/>
      <c r="L363" s="85"/>
      <c r="M363" s="2"/>
      <c r="N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85"/>
      <c r="K364" s="85"/>
      <c r="L364" s="85"/>
      <c r="M364" s="2"/>
      <c r="N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85"/>
      <c r="K365" s="85"/>
      <c r="L365" s="85"/>
      <c r="M365" s="2"/>
      <c r="N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85"/>
      <c r="K366" s="85"/>
      <c r="L366" s="85"/>
      <c r="M366" s="2"/>
      <c r="N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85"/>
      <c r="K367" s="85"/>
      <c r="L367" s="85"/>
      <c r="M367" s="2"/>
      <c r="N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85"/>
      <c r="K368" s="85"/>
      <c r="L368" s="85"/>
      <c r="M368" s="2"/>
      <c r="N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85"/>
      <c r="K369" s="85"/>
      <c r="L369" s="85"/>
      <c r="M369" s="2"/>
      <c r="N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85"/>
      <c r="K370" s="85"/>
      <c r="L370" s="85"/>
      <c r="M370" s="2"/>
      <c r="N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85"/>
      <c r="K371" s="85"/>
      <c r="L371" s="85"/>
      <c r="M371" s="2"/>
      <c r="N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85"/>
      <c r="K372" s="85"/>
      <c r="L372" s="85"/>
      <c r="M372" s="2"/>
      <c r="N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85"/>
      <c r="K373" s="85"/>
      <c r="L373" s="85"/>
      <c r="M373" s="2"/>
      <c r="N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85"/>
      <c r="K374" s="85"/>
      <c r="L374" s="85"/>
      <c r="M374" s="2"/>
      <c r="N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85"/>
      <c r="K375" s="85"/>
      <c r="L375" s="85"/>
      <c r="M375" s="2"/>
      <c r="N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85"/>
      <c r="K376" s="85"/>
      <c r="L376" s="85"/>
      <c r="M376" s="2"/>
      <c r="N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85"/>
      <c r="K377" s="85"/>
      <c r="L377" s="85"/>
      <c r="M377" s="2"/>
      <c r="N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85"/>
      <c r="K378" s="85"/>
      <c r="L378" s="85"/>
      <c r="M378" s="2"/>
      <c r="N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85"/>
      <c r="K379" s="85"/>
      <c r="L379" s="85"/>
      <c r="M379" s="2"/>
      <c r="N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85"/>
      <c r="K380" s="85"/>
      <c r="L380" s="85"/>
      <c r="M380" s="2"/>
      <c r="N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85"/>
      <c r="K381" s="85"/>
      <c r="L381" s="85"/>
      <c r="M381" s="2"/>
      <c r="N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85"/>
      <c r="K382" s="85"/>
      <c r="L382" s="85"/>
      <c r="M382" s="2"/>
      <c r="N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85"/>
      <c r="K383" s="85"/>
      <c r="L383" s="85"/>
      <c r="M383" s="2"/>
      <c r="N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85"/>
      <c r="K384" s="85"/>
      <c r="L384" s="85"/>
      <c r="M384" s="2"/>
      <c r="N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85"/>
      <c r="K385" s="85"/>
      <c r="L385" s="85"/>
      <c r="M385" s="2"/>
      <c r="N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85"/>
      <c r="K386" s="85"/>
      <c r="L386" s="85"/>
      <c r="M386" s="2"/>
      <c r="N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85"/>
      <c r="K387" s="85"/>
      <c r="L387" s="85"/>
      <c r="M387" s="2"/>
      <c r="N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85"/>
      <c r="K388" s="85"/>
      <c r="L388" s="85"/>
      <c r="M388" s="2"/>
      <c r="N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85"/>
      <c r="K389" s="85"/>
      <c r="L389" s="85"/>
      <c r="M389" s="2"/>
      <c r="N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85"/>
      <c r="K390" s="85"/>
      <c r="L390" s="85"/>
      <c r="M390" s="2"/>
      <c r="N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85"/>
      <c r="K391" s="85"/>
      <c r="L391" s="85"/>
      <c r="M391" s="2"/>
      <c r="N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85"/>
      <c r="K392" s="85"/>
      <c r="L392" s="85"/>
      <c r="M392" s="2"/>
      <c r="N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85"/>
      <c r="K393" s="85"/>
      <c r="L393" s="85"/>
      <c r="M393" s="2"/>
      <c r="N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85"/>
      <c r="K394" s="85"/>
      <c r="L394" s="85"/>
      <c r="M394" s="2"/>
      <c r="N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85"/>
      <c r="K395" s="85"/>
      <c r="L395" s="85"/>
      <c r="M395" s="2"/>
      <c r="N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85"/>
      <c r="K396" s="85"/>
      <c r="L396" s="85"/>
      <c r="M396" s="2"/>
      <c r="N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85"/>
      <c r="K397" s="85"/>
      <c r="L397" s="85"/>
      <c r="M397" s="2"/>
      <c r="N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85"/>
      <c r="K398" s="85"/>
      <c r="L398" s="85"/>
      <c r="M398" s="2"/>
      <c r="N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85"/>
      <c r="K399" s="85"/>
      <c r="L399" s="85"/>
      <c r="M399" s="2"/>
      <c r="N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85"/>
      <c r="K400" s="85"/>
      <c r="L400" s="85"/>
      <c r="M400" s="2"/>
      <c r="N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85"/>
      <c r="K401" s="85"/>
      <c r="L401" s="85"/>
      <c r="M401" s="2"/>
      <c r="N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85"/>
      <c r="K402" s="85"/>
      <c r="L402" s="85"/>
      <c r="M402" s="2"/>
      <c r="N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85"/>
      <c r="K403" s="85"/>
      <c r="L403" s="85"/>
      <c r="M403" s="2"/>
      <c r="N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85"/>
      <c r="K404" s="85"/>
      <c r="L404" s="85"/>
      <c r="M404" s="2"/>
      <c r="N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85"/>
      <c r="K405" s="85"/>
      <c r="L405" s="85"/>
      <c r="M405" s="2"/>
      <c r="N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85"/>
      <c r="K406" s="85"/>
      <c r="L406" s="85"/>
      <c r="M406" s="2"/>
      <c r="N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85"/>
      <c r="K407" s="85"/>
      <c r="L407" s="85"/>
      <c r="M407" s="2"/>
      <c r="N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85"/>
      <c r="K408" s="85"/>
      <c r="L408" s="85"/>
      <c r="M408" s="2"/>
      <c r="N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85"/>
      <c r="K409" s="85"/>
      <c r="L409" s="85"/>
      <c r="M409" s="2"/>
      <c r="N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85"/>
      <c r="K410" s="85"/>
      <c r="L410" s="85"/>
      <c r="M410" s="2"/>
      <c r="N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85"/>
      <c r="K411" s="85"/>
      <c r="L411" s="85"/>
      <c r="M411" s="2"/>
      <c r="N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85"/>
      <c r="K412" s="85"/>
      <c r="L412" s="85"/>
      <c r="M412" s="2"/>
      <c r="N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85"/>
      <c r="K413" s="85"/>
      <c r="L413" s="85"/>
      <c r="M413" s="2"/>
      <c r="N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85"/>
      <c r="K414" s="85"/>
      <c r="L414" s="85"/>
      <c r="M414" s="2"/>
      <c r="N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85"/>
      <c r="K415" s="85"/>
      <c r="L415" s="85"/>
      <c r="M415" s="2"/>
      <c r="N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85"/>
      <c r="K416" s="85"/>
      <c r="L416" s="85"/>
      <c r="M416" s="2"/>
      <c r="N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85"/>
      <c r="K417" s="85"/>
      <c r="L417" s="85"/>
      <c r="M417" s="2"/>
      <c r="N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85"/>
      <c r="K418" s="85"/>
      <c r="L418" s="85"/>
      <c r="M418" s="2"/>
      <c r="N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85"/>
      <c r="K419" s="85"/>
      <c r="L419" s="85"/>
      <c r="M419" s="2"/>
      <c r="N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85"/>
      <c r="K420" s="85"/>
      <c r="L420" s="85"/>
      <c r="M420" s="2"/>
      <c r="N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85"/>
      <c r="K421" s="85"/>
      <c r="L421" s="85"/>
      <c r="M421" s="2"/>
      <c r="N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85"/>
      <c r="K422" s="85"/>
      <c r="L422" s="85"/>
      <c r="M422" s="2"/>
      <c r="N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85"/>
      <c r="K423" s="85"/>
      <c r="L423" s="85"/>
      <c r="M423" s="2"/>
      <c r="N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85"/>
      <c r="K424" s="85"/>
      <c r="L424" s="85"/>
      <c r="M424" s="2"/>
      <c r="N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85"/>
      <c r="K425" s="85"/>
      <c r="L425" s="85"/>
      <c r="M425" s="2"/>
      <c r="N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85"/>
      <c r="K426" s="85"/>
      <c r="L426" s="85"/>
      <c r="M426" s="2"/>
      <c r="N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85"/>
      <c r="K427" s="85"/>
      <c r="L427" s="85"/>
      <c r="M427" s="2"/>
      <c r="N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85"/>
      <c r="K428" s="85"/>
      <c r="L428" s="85"/>
      <c r="M428" s="2"/>
      <c r="N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85"/>
      <c r="K429" s="85"/>
      <c r="L429" s="85"/>
      <c r="M429" s="2"/>
      <c r="N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85"/>
      <c r="K430" s="85"/>
      <c r="L430" s="85"/>
      <c r="M430" s="2"/>
      <c r="N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85"/>
      <c r="K431" s="85"/>
      <c r="L431" s="85"/>
      <c r="M431" s="2"/>
      <c r="N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85"/>
      <c r="K432" s="85"/>
      <c r="L432" s="85"/>
      <c r="M432" s="2"/>
      <c r="N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85"/>
      <c r="K433" s="85"/>
      <c r="L433" s="85"/>
      <c r="M433" s="2"/>
      <c r="N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85"/>
      <c r="K434" s="85"/>
      <c r="L434" s="85"/>
      <c r="M434" s="2"/>
      <c r="N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85"/>
      <c r="K435" s="85"/>
      <c r="L435" s="85"/>
      <c r="M435" s="2"/>
      <c r="N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85"/>
      <c r="K436" s="85"/>
      <c r="L436" s="85"/>
      <c r="M436" s="2"/>
      <c r="N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85"/>
      <c r="K437" s="85"/>
      <c r="L437" s="85"/>
      <c r="M437" s="2"/>
      <c r="N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85"/>
      <c r="K438" s="85"/>
      <c r="L438" s="85"/>
      <c r="M438" s="2"/>
      <c r="N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85"/>
      <c r="K439" s="85"/>
      <c r="L439" s="85"/>
      <c r="M439" s="2"/>
      <c r="N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85"/>
      <c r="K440" s="85"/>
      <c r="L440" s="85"/>
      <c r="M440" s="2"/>
      <c r="N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85"/>
      <c r="K441" s="85"/>
      <c r="L441" s="85"/>
      <c r="M441" s="2"/>
      <c r="N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85"/>
      <c r="K442" s="85"/>
      <c r="L442" s="85"/>
      <c r="M442" s="2"/>
      <c r="N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85"/>
      <c r="K443" s="85"/>
      <c r="L443" s="85"/>
      <c r="M443" s="2"/>
      <c r="N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85"/>
      <c r="K444" s="85"/>
      <c r="L444" s="85"/>
      <c r="M444" s="2"/>
      <c r="N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85"/>
      <c r="K445" s="85"/>
      <c r="L445" s="85"/>
      <c r="M445" s="2"/>
      <c r="N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85"/>
      <c r="K446" s="85"/>
      <c r="L446" s="85"/>
      <c r="M446" s="2"/>
      <c r="N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85"/>
      <c r="K447" s="85"/>
      <c r="L447" s="85"/>
      <c r="M447" s="2"/>
      <c r="N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85"/>
      <c r="K448" s="85"/>
      <c r="L448" s="85"/>
      <c r="M448" s="2"/>
      <c r="N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85"/>
      <c r="K449" s="85"/>
      <c r="L449" s="85"/>
      <c r="M449" s="2"/>
      <c r="N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85"/>
      <c r="K450" s="85"/>
      <c r="L450" s="85"/>
      <c r="M450" s="2"/>
      <c r="N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85"/>
      <c r="K451" s="85"/>
      <c r="L451" s="85"/>
      <c r="M451" s="2"/>
      <c r="N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85"/>
      <c r="K452" s="85"/>
      <c r="L452" s="85"/>
      <c r="M452" s="2"/>
      <c r="N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85"/>
      <c r="K453" s="85"/>
      <c r="L453" s="85"/>
      <c r="M453" s="2"/>
      <c r="N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85"/>
      <c r="K454" s="85"/>
      <c r="L454" s="85"/>
      <c r="M454" s="2"/>
      <c r="N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85"/>
      <c r="K455" s="85"/>
      <c r="L455" s="85"/>
      <c r="M455" s="2"/>
      <c r="N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85"/>
      <c r="K456" s="85"/>
      <c r="L456" s="85"/>
      <c r="M456" s="2"/>
      <c r="N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85"/>
      <c r="K457" s="85"/>
      <c r="L457" s="85"/>
      <c r="M457" s="2"/>
      <c r="N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85"/>
      <c r="K458" s="85"/>
      <c r="L458" s="85"/>
      <c r="M458" s="2"/>
      <c r="N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85"/>
      <c r="K459" s="85"/>
      <c r="L459" s="85"/>
      <c r="M459" s="2"/>
      <c r="N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85"/>
      <c r="K460" s="85"/>
      <c r="L460" s="85"/>
      <c r="M460" s="2"/>
      <c r="N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85"/>
      <c r="K461" s="85"/>
      <c r="L461" s="85"/>
      <c r="M461" s="2"/>
      <c r="N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85"/>
      <c r="K462" s="85"/>
      <c r="L462" s="85"/>
      <c r="M462" s="2"/>
      <c r="N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85"/>
      <c r="K463" s="85"/>
      <c r="L463" s="85"/>
      <c r="M463" s="2"/>
      <c r="N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85"/>
      <c r="K464" s="85"/>
      <c r="L464" s="85"/>
      <c r="M464" s="2"/>
      <c r="N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85"/>
      <c r="K465" s="85"/>
      <c r="L465" s="85"/>
      <c r="M465" s="2"/>
      <c r="N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85"/>
      <c r="K466" s="85"/>
      <c r="L466" s="85"/>
      <c r="M466" s="2"/>
      <c r="N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85"/>
      <c r="K467" s="85"/>
      <c r="L467" s="85"/>
      <c r="M467" s="2"/>
      <c r="N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85"/>
      <c r="K468" s="85"/>
      <c r="L468" s="85"/>
      <c r="M468" s="2"/>
      <c r="N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85"/>
      <c r="K469" s="85"/>
      <c r="L469" s="85"/>
      <c r="M469" s="2"/>
      <c r="N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85"/>
      <c r="K470" s="85"/>
      <c r="L470" s="85"/>
      <c r="M470" s="2"/>
      <c r="N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85"/>
      <c r="K471" s="85"/>
      <c r="L471" s="85"/>
      <c r="M471" s="2"/>
      <c r="N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85"/>
      <c r="K472" s="85"/>
      <c r="L472" s="85"/>
      <c r="M472" s="2"/>
      <c r="N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85"/>
      <c r="K473" s="85"/>
      <c r="L473" s="85"/>
      <c r="M473" s="2"/>
      <c r="N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85"/>
      <c r="K474" s="85"/>
      <c r="L474" s="85"/>
      <c r="M474" s="2"/>
      <c r="N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85"/>
      <c r="K475" s="85"/>
      <c r="L475" s="85"/>
      <c r="M475" s="2"/>
      <c r="N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85"/>
      <c r="K476" s="85"/>
      <c r="L476" s="85"/>
      <c r="M476" s="2"/>
      <c r="N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85"/>
      <c r="K477" s="85"/>
      <c r="L477" s="85"/>
      <c r="M477" s="2"/>
      <c r="N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85"/>
      <c r="K478" s="85"/>
      <c r="L478" s="85"/>
      <c r="M478" s="2"/>
      <c r="N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85"/>
      <c r="K479" s="85"/>
      <c r="L479" s="85"/>
      <c r="M479" s="2"/>
      <c r="N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85"/>
      <c r="K480" s="85"/>
      <c r="L480" s="85"/>
      <c r="M480" s="2"/>
      <c r="N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85"/>
      <c r="K481" s="85"/>
      <c r="L481" s="85"/>
      <c r="M481" s="2"/>
      <c r="N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85"/>
      <c r="K482" s="85"/>
      <c r="L482" s="85"/>
      <c r="M482" s="2"/>
      <c r="N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85"/>
      <c r="K483" s="85"/>
      <c r="L483" s="85"/>
      <c r="M483" s="2"/>
      <c r="N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85"/>
      <c r="K484" s="85"/>
      <c r="L484" s="85"/>
      <c r="M484" s="2"/>
      <c r="N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85"/>
      <c r="K485" s="85"/>
      <c r="L485" s="85"/>
      <c r="M485" s="2"/>
      <c r="N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85"/>
      <c r="K486" s="85"/>
      <c r="L486" s="85"/>
      <c r="M486" s="2"/>
      <c r="N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85"/>
      <c r="K487" s="85"/>
      <c r="L487" s="85"/>
      <c r="M487" s="2"/>
      <c r="N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85"/>
      <c r="K488" s="85"/>
      <c r="L488" s="85"/>
      <c r="M488" s="2"/>
      <c r="N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85"/>
      <c r="K489" s="85"/>
      <c r="L489" s="85"/>
      <c r="M489" s="2"/>
      <c r="N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85"/>
      <c r="K490" s="85"/>
      <c r="L490" s="85"/>
      <c r="M490" s="2"/>
      <c r="N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85"/>
      <c r="K491" s="85"/>
      <c r="L491" s="85"/>
      <c r="M491" s="2"/>
      <c r="N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85"/>
      <c r="K492" s="85"/>
      <c r="L492" s="85"/>
      <c r="M492" s="2"/>
      <c r="N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85"/>
      <c r="K493" s="85"/>
      <c r="L493" s="85"/>
      <c r="M493" s="2"/>
      <c r="N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85"/>
      <c r="K494" s="85"/>
      <c r="L494" s="85"/>
      <c r="M494" s="2"/>
      <c r="N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85"/>
      <c r="K495" s="85"/>
      <c r="L495" s="85"/>
      <c r="M495" s="2"/>
      <c r="N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85"/>
      <c r="K496" s="85"/>
      <c r="L496" s="85"/>
      <c r="M496" s="2"/>
      <c r="N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85"/>
      <c r="K497" s="85"/>
      <c r="L497" s="85"/>
      <c r="M497" s="2"/>
      <c r="N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85"/>
      <c r="K498" s="85"/>
      <c r="L498" s="85"/>
      <c r="M498" s="2"/>
      <c r="N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85"/>
      <c r="K499" s="85"/>
      <c r="L499" s="85"/>
      <c r="M499" s="2"/>
      <c r="N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85"/>
      <c r="K500" s="85"/>
      <c r="L500" s="85"/>
      <c r="M500" s="2"/>
      <c r="N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85"/>
      <c r="K501" s="85"/>
      <c r="L501" s="85"/>
      <c r="M501" s="2"/>
      <c r="N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85"/>
      <c r="K502" s="85"/>
      <c r="L502" s="85"/>
      <c r="M502" s="2"/>
      <c r="N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85"/>
      <c r="K503" s="85"/>
      <c r="L503" s="85"/>
      <c r="M503" s="2"/>
      <c r="N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85"/>
      <c r="K504" s="85"/>
      <c r="L504" s="85"/>
      <c r="M504" s="2"/>
      <c r="N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85"/>
      <c r="K505" s="85"/>
      <c r="L505" s="85"/>
      <c r="M505" s="2"/>
      <c r="N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85"/>
      <c r="K506" s="85"/>
      <c r="L506" s="85"/>
      <c r="M506" s="2"/>
      <c r="N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85"/>
      <c r="K507" s="85"/>
      <c r="L507" s="85"/>
      <c r="M507" s="2"/>
      <c r="N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85"/>
      <c r="K508" s="85"/>
      <c r="L508" s="85"/>
      <c r="M508" s="2"/>
      <c r="N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85"/>
      <c r="K509" s="85"/>
      <c r="L509" s="85"/>
      <c r="M509" s="2"/>
      <c r="N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85"/>
      <c r="K510" s="85"/>
      <c r="L510" s="85"/>
      <c r="M510" s="2"/>
      <c r="N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85"/>
      <c r="K511" s="85"/>
      <c r="L511" s="85"/>
      <c r="M511" s="2"/>
      <c r="N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85"/>
      <c r="K512" s="85"/>
      <c r="L512" s="85"/>
      <c r="M512" s="2"/>
      <c r="N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85"/>
      <c r="K513" s="85"/>
      <c r="L513" s="85"/>
      <c r="M513" s="2"/>
      <c r="N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85"/>
      <c r="K514" s="85"/>
      <c r="L514" s="85"/>
      <c r="M514" s="2"/>
      <c r="N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85"/>
      <c r="K515" s="85"/>
      <c r="L515" s="85"/>
      <c r="M515" s="2"/>
      <c r="N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85"/>
      <c r="K516" s="85"/>
      <c r="L516" s="85"/>
      <c r="M516" s="2"/>
      <c r="N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85"/>
      <c r="K517" s="85"/>
      <c r="L517" s="85"/>
      <c r="M517" s="2"/>
      <c r="N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85"/>
      <c r="K518" s="85"/>
      <c r="L518" s="85"/>
      <c r="M518" s="2"/>
      <c r="N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85"/>
      <c r="K519" s="85"/>
      <c r="L519" s="85"/>
      <c r="M519" s="2"/>
      <c r="N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85"/>
      <c r="K520" s="85"/>
      <c r="L520" s="85"/>
      <c r="M520" s="2"/>
      <c r="N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85"/>
      <c r="K521" s="85"/>
      <c r="L521" s="85"/>
      <c r="M521" s="2"/>
      <c r="N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85"/>
      <c r="K522" s="85"/>
      <c r="L522" s="85"/>
      <c r="M522" s="2"/>
      <c r="N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85"/>
      <c r="K523" s="85"/>
      <c r="L523" s="85"/>
      <c r="M523" s="2"/>
      <c r="N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85"/>
      <c r="K524" s="85"/>
      <c r="L524" s="85"/>
      <c r="M524" s="2"/>
      <c r="N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85"/>
      <c r="K525" s="85"/>
      <c r="L525" s="85"/>
      <c r="M525" s="2"/>
      <c r="N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85"/>
      <c r="K526" s="85"/>
      <c r="L526" s="85"/>
      <c r="M526" s="2"/>
      <c r="N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85"/>
      <c r="K527" s="85"/>
      <c r="L527" s="85"/>
      <c r="M527" s="2"/>
      <c r="N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85"/>
      <c r="K528" s="85"/>
      <c r="L528" s="85"/>
      <c r="M528" s="2"/>
      <c r="N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85"/>
      <c r="K529" s="85"/>
      <c r="L529" s="85"/>
      <c r="M529" s="2"/>
      <c r="N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85"/>
      <c r="K530" s="85"/>
      <c r="L530" s="85"/>
      <c r="M530" s="2"/>
      <c r="N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85"/>
      <c r="K531" s="85"/>
      <c r="L531" s="85"/>
      <c r="M531" s="2"/>
      <c r="N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85"/>
      <c r="K532" s="85"/>
      <c r="L532" s="85"/>
      <c r="M532" s="2"/>
      <c r="N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85"/>
      <c r="K533" s="85"/>
      <c r="L533" s="85"/>
      <c r="M533" s="2"/>
      <c r="N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85"/>
      <c r="K534" s="85"/>
      <c r="L534" s="85"/>
      <c r="M534" s="2"/>
      <c r="N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85"/>
      <c r="K535" s="85"/>
      <c r="L535" s="85"/>
      <c r="M535" s="2"/>
      <c r="N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85"/>
      <c r="K536" s="85"/>
      <c r="L536" s="85"/>
      <c r="M536" s="2"/>
      <c r="N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85"/>
      <c r="K537" s="85"/>
      <c r="L537" s="85"/>
      <c r="M537" s="2"/>
      <c r="N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85"/>
      <c r="K538" s="85"/>
      <c r="L538" s="85"/>
      <c r="M538" s="2"/>
      <c r="N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85"/>
      <c r="K539" s="85"/>
      <c r="L539" s="85"/>
      <c r="M539" s="2"/>
      <c r="N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85"/>
      <c r="K540" s="85"/>
      <c r="L540" s="85"/>
      <c r="M540" s="2"/>
      <c r="N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85"/>
      <c r="K541" s="85"/>
      <c r="L541" s="85"/>
      <c r="M541" s="2"/>
      <c r="N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85"/>
      <c r="K542" s="85"/>
      <c r="L542" s="85"/>
      <c r="M542" s="2"/>
      <c r="N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85"/>
      <c r="K543" s="85"/>
      <c r="L543" s="85"/>
      <c r="M543" s="2"/>
      <c r="N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85"/>
      <c r="K544" s="85"/>
      <c r="L544" s="85"/>
      <c r="M544" s="2"/>
      <c r="N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85"/>
      <c r="K545" s="85"/>
      <c r="L545" s="85"/>
      <c r="M545" s="2"/>
      <c r="N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85"/>
      <c r="K546" s="85"/>
      <c r="L546" s="85"/>
      <c r="M546" s="2"/>
      <c r="N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85"/>
      <c r="K547" s="85"/>
      <c r="L547" s="85"/>
      <c r="M547" s="2"/>
      <c r="N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85"/>
      <c r="K548" s="85"/>
      <c r="L548" s="85"/>
      <c r="M548" s="2"/>
      <c r="N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85"/>
      <c r="K549" s="85"/>
      <c r="L549" s="85"/>
      <c r="M549" s="2"/>
      <c r="N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85"/>
      <c r="K550" s="85"/>
      <c r="L550" s="85"/>
      <c r="M550" s="2"/>
      <c r="N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85"/>
      <c r="K551" s="85"/>
      <c r="L551" s="85"/>
      <c r="M551" s="2"/>
      <c r="N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85"/>
      <c r="K552" s="85"/>
      <c r="L552" s="85"/>
      <c r="M552" s="2"/>
      <c r="N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85"/>
      <c r="K553" s="85"/>
      <c r="L553" s="85"/>
      <c r="M553" s="2"/>
      <c r="N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85"/>
      <c r="K554" s="85"/>
      <c r="L554" s="85"/>
      <c r="M554" s="2"/>
      <c r="N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85"/>
      <c r="K555" s="85"/>
      <c r="L555" s="85"/>
      <c r="M555" s="2"/>
      <c r="N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85"/>
      <c r="K556" s="85"/>
      <c r="L556" s="85"/>
      <c r="M556" s="2"/>
      <c r="N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85"/>
      <c r="K557" s="85"/>
      <c r="L557" s="85"/>
      <c r="M557" s="2"/>
      <c r="N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85"/>
      <c r="K558" s="85"/>
      <c r="L558" s="85"/>
      <c r="M558" s="2"/>
      <c r="N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85"/>
      <c r="K559" s="85"/>
      <c r="L559" s="85"/>
      <c r="M559" s="2"/>
      <c r="N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85"/>
      <c r="K560" s="85"/>
      <c r="L560" s="85"/>
      <c r="M560" s="2"/>
      <c r="N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85"/>
      <c r="K561" s="85"/>
      <c r="L561" s="85"/>
      <c r="M561" s="2"/>
      <c r="N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85"/>
      <c r="K562" s="85"/>
      <c r="L562" s="85"/>
      <c r="M562" s="2"/>
      <c r="N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85"/>
      <c r="K563" s="85"/>
      <c r="L563" s="85"/>
      <c r="M563" s="2"/>
      <c r="N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85"/>
      <c r="K564" s="85"/>
      <c r="L564" s="85"/>
      <c r="M564" s="2"/>
      <c r="N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85"/>
      <c r="K565" s="85"/>
      <c r="L565" s="85"/>
      <c r="M565" s="2"/>
      <c r="N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85"/>
      <c r="K566" s="85"/>
      <c r="L566" s="85"/>
      <c r="M566" s="2"/>
      <c r="N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85"/>
      <c r="K567" s="85"/>
      <c r="L567" s="85"/>
      <c r="M567" s="2"/>
      <c r="N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85"/>
      <c r="K568" s="85"/>
      <c r="L568" s="85"/>
      <c r="M568" s="2"/>
      <c r="N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85"/>
      <c r="K569" s="85"/>
      <c r="L569" s="85"/>
      <c r="M569" s="2"/>
      <c r="N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85"/>
      <c r="K570" s="85"/>
      <c r="L570" s="85"/>
      <c r="M570" s="2"/>
      <c r="N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85"/>
      <c r="K571" s="85"/>
      <c r="L571" s="85"/>
      <c r="M571" s="2"/>
      <c r="N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85"/>
      <c r="K572" s="85"/>
      <c r="L572" s="85"/>
      <c r="M572" s="2"/>
      <c r="N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85"/>
      <c r="K573" s="85"/>
      <c r="L573" s="85"/>
      <c r="M573" s="2"/>
      <c r="N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85"/>
      <c r="K574" s="85"/>
      <c r="L574" s="85"/>
      <c r="M574" s="2"/>
      <c r="N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85"/>
      <c r="K575" s="85"/>
      <c r="L575" s="85"/>
      <c r="M575" s="2"/>
      <c r="N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85"/>
      <c r="K576" s="85"/>
      <c r="L576" s="85"/>
      <c r="M576" s="2"/>
      <c r="N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85"/>
      <c r="K577" s="85"/>
      <c r="L577" s="85"/>
      <c r="M577" s="2"/>
      <c r="N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85"/>
      <c r="K578" s="85"/>
      <c r="L578" s="85"/>
      <c r="M578" s="2"/>
      <c r="N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85"/>
      <c r="K579" s="85"/>
      <c r="L579" s="85"/>
      <c r="M579" s="2"/>
      <c r="N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85"/>
      <c r="K580" s="85"/>
      <c r="L580" s="85"/>
      <c r="M580" s="2"/>
      <c r="N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85"/>
      <c r="K581" s="85"/>
      <c r="L581" s="85"/>
      <c r="M581" s="2"/>
      <c r="N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85"/>
      <c r="K582" s="85"/>
      <c r="L582" s="85"/>
      <c r="M582" s="2"/>
      <c r="N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85"/>
      <c r="K583" s="85"/>
      <c r="L583" s="85"/>
      <c r="M583" s="2"/>
      <c r="N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85"/>
      <c r="K584" s="85"/>
      <c r="L584" s="85"/>
      <c r="M584" s="2"/>
      <c r="N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85"/>
      <c r="K585" s="85"/>
      <c r="L585" s="85"/>
      <c r="M585" s="2"/>
      <c r="N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85"/>
      <c r="K586" s="85"/>
      <c r="L586" s="85"/>
      <c r="M586" s="2"/>
      <c r="N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85"/>
      <c r="K587" s="85"/>
      <c r="L587" s="85"/>
      <c r="M587" s="2"/>
      <c r="N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85"/>
      <c r="K588" s="85"/>
      <c r="L588" s="85"/>
      <c r="M588" s="2"/>
      <c r="N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85"/>
      <c r="K589" s="85"/>
      <c r="L589" s="85"/>
      <c r="M589" s="2"/>
      <c r="N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85"/>
      <c r="K590" s="85"/>
      <c r="L590" s="85"/>
      <c r="M590" s="2"/>
      <c r="N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85"/>
      <c r="K591" s="85"/>
      <c r="L591" s="85"/>
      <c r="M591" s="2"/>
      <c r="N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85"/>
      <c r="K592" s="85"/>
      <c r="L592" s="85"/>
      <c r="M592" s="2"/>
      <c r="N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85"/>
      <c r="K593" s="85"/>
      <c r="L593" s="85"/>
      <c r="M593" s="2"/>
      <c r="N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85"/>
      <c r="K594" s="85"/>
      <c r="L594" s="85"/>
      <c r="M594" s="2"/>
      <c r="N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85"/>
      <c r="K595" s="85"/>
      <c r="L595" s="85"/>
      <c r="M595" s="2"/>
      <c r="N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85"/>
      <c r="K596" s="85"/>
      <c r="L596" s="85"/>
      <c r="M596" s="2"/>
      <c r="N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85"/>
      <c r="K597" s="85"/>
      <c r="L597" s="85"/>
      <c r="M597" s="2"/>
      <c r="N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85"/>
      <c r="K598" s="85"/>
      <c r="L598" s="85"/>
      <c r="M598" s="2"/>
      <c r="N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85"/>
      <c r="K599" s="85"/>
      <c r="L599" s="85"/>
      <c r="M599" s="2"/>
      <c r="N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85"/>
      <c r="K600" s="85"/>
      <c r="L600" s="85"/>
      <c r="M600" s="2"/>
      <c r="N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85"/>
      <c r="K601" s="85"/>
      <c r="L601" s="85"/>
      <c r="M601" s="2"/>
      <c r="N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85"/>
      <c r="K602" s="85"/>
      <c r="L602" s="85"/>
      <c r="M602" s="2"/>
      <c r="N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85"/>
      <c r="K603" s="85"/>
      <c r="L603" s="85"/>
      <c r="M603" s="2"/>
      <c r="N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85"/>
      <c r="K604" s="85"/>
      <c r="L604" s="85"/>
      <c r="M604" s="2"/>
      <c r="N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85"/>
      <c r="K605" s="85"/>
      <c r="L605" s="85"/>
      <c r="M605" s="2"/>
      <c r="N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85"/>
      <c r="K606" s="85"/>
      <c r="L606" s="85"/>
      <c r="M606" s="2"/>
      <c r="N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85"/>
      <c r="K607" s="85"/>
      <c r="L607" s="85"/>
      <c r="M607" s="2"/>
      <c r="N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85"/>
      <c r="K608" s="85"/>
      <c r="L608" s="85"/>
      <c r="M608" s="2"/>
      <c r="N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85"/>
      <c r="K609" s="85"/>
      <c r="L609" s="85"/>
      <c r="M609" s="2"/>
      <c r="N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85"/>
      <c r="K610" s="85"/>
      <c r="L610" s="85"/>
      <c r="M610" s="2"/>
      <c r="N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85"/>
      <c r="K611" s="85"/>
      <c r="L611" s="85"/>
      <c r="M611" s="2"/>
      <c r="N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85"/>
      <c r="K612" s="85"/>
      <c r="L612" s="85"/>
      <c r="M612" s="2"/>
      <c r="N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85"/>
      <c r="K613" s="85"/>
      <c r="L613" s="85"/>
      <c r="M613" s="2"/>
      <c r="N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85"/>
      <c r="K614" s="85"/>
      <c r="L614" s="85"/>
      <c r="M614" s="2"/>
      <c r="N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85"/>
      <c r="K615" s="85"/>
      <c r="L615" s="85"/>
      <c r="M615" s="2"/>
      <c r="N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85"/>
      <c r="K616" s="85"/>
      <c r="L616" s="85"/>
      <c r="M616" s="2"/>
      <c r="N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85"/>
      <c r="K617" s="85"/>
      <c r="L617" s="85"/>
      <c r="M617" s="2"/>
      <c r="N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85"/>
      <c r="K618" s="85"/>
      <c r="L618" s="85"/>
      <c r="M618" s="2"/>
      <c r="N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85"/>
      <c r="K619" s="85"/>
      <c r="L619" s="85"/>
      <c r="M619" s="2"/>
      <c r="N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85"/>
      <c r="K620" s="85"/>
      <c r="L620" s="85"/>
      <c r="M620" s="2"/>
      <c r="N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85"/>
      <c r="K621" s="85"/>
      <c r="L621" s="85"/>
      <c r="M621" s="2"/>
      <c r="N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85"/>
      <c r="K622" s="85"/>
      <c r="L622" s="85"/>
      <c r="M622" s="2"/>
      <c r="N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85"/>
      <c r="K623" s="85"/>
      <c r="L623" s="85"/>
      <c r="M623" s="2"/>
      <c r="N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85"/>
      <c r="K624" s="85"/>
      <c r="L624" s="85"/>
      <c r="M624" s="2"/>
      <c r="N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85"/>
      <c r="K625" s="85"/>
      <c r="L625" s="85"/>
      <c r="M625" s="2"/>
      <c r="N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85"/>
      <c r="K626" s="85"/>
      <c r="L626" s="85"/>
      <c r="M626" s="2"/>
      <c r="N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85"/>
      <c r="K627" s="85"/>
      <c r="L627" s="85"/>
      <c r="M627" s="2"/>
      <c r="N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85"/>
      <c r="K628" s="85"/>
      <c r="L628" s="85"/>
      <c r="M628" s="2"/>
      <c r="N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85"/>
      <c r="K629" s="85"/>
      <c r="L629" s="85"/>
      <c r="M629" s="2"/>
      <c r="N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85"/>
      <c r="K630" s="85"/>
      <c r="L630" s="85"/>
      <c r="M630" s="2"/>
      <c r="N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85"/>
      <c r="K631" s="85"/>
      <c r="L631" s="85"/>
      <c r="M631" s="2"/>
      <c r="N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85"/>
      <c r="K632" s="85"/>
      <c r="L632" s="85"/>
      <c r="M632" s="2"/>
      <c r="N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85"/>
      <c r="K633" s="85"/>
      <c r="L633" s="85"/>
      <c r="M633" s="2"/>
      <c r="N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85"/>
      <c r="K634" s="85"/>
      <c r="L634" s="85"/>
      <c r="M634" s="2"/>
      <c r="N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85"/>
      <c r="K635" s="85"/>
      <c r="L635" s="85"/>
      <c r="M635" s="2"/>
      <c r="N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85"/>
      <c r="K636" s="85"/>
      <c r="L636" s="85"/>
      <c r="M636" s="2"/>
      <c r="N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85"/>
      <c r="K637" s="85"/>
      <c r="L637" s="85"/>
      <c r="M637" s="2"/>
      <c r="N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85"/>
      <c r="K638" s="85"/>
      <c r="L638" s="85"/>
      <c r="M638" s="2"/>
      <c r="N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85"/>
      <c r="K639" s="85"/>
      <c r="L639" s="85"/>
      <c r="M639" s="2"/>
      <c r="N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85"/>
      <c r="K640" s="85"/>
      <c r="L640" s="85"/>
      <c r="M640" s="2"/>
      <c r="N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85"/>
      <c r="K641" s="85"/>
      <c r="L641" s="85"/>
      <c r="M641" s="2"/>
      <c r="N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85"/>
      <c r="K642" s="85"/>
      <c r="L642" s="85"/>
      <c r="M642" s="2"/>
      <c r="N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85"/>
      <c r="K643" s="85"/>
      <c r="L643" s="85"/>
      <c r="M643" s="2"/>
      <c r="N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85"/>
      <c r="K644" s="85"/>
      <c r="L644" s="85"/>
      <c r="M644" s="2"/>
      <c r="N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85"/>
      <c r="K645" s="85"/>
      <c r="L645" s="85"/>
      <c r="M645" s="2"/>
      <c r="N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85"/>
      <c r="K646" s="85"/>
      <c r="L646" s="85"/>
      <c r="M646" s="2"/>
      <c r="N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85"/>
      <c r="K647" s="85"/>
      <c r="L647" s="85"/>
      <c r="M647" s="2"/>
      <c r="N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85"/>
      <c r="K648" s="85"/>
      <c r="L648" s="85"/>
      <c r="M648" s="2"/>
      <c r="N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85"/>
      <c r="K649" s="85"/>
      <c r="L649" s="85"/>
      <c r="M649" s="2"/>
      <c r="N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85"/>
      <c r="K650" s="85"/>
      <c r="L650" s="85"/>
      <c r="M650" s="2"/>
      <c r="N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85"/>
      <c r="K651" s="85"/>
      <c r="L651" s="85"/>
      <c r="M651" s="2"/>
      <c r="N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85"/>
      <c r="K652" s="85"/>
      <c r="L652" s="85"/>
      <c r="M652" s="2"/>
      <c r="N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85"/>
      <c r="K653" s="85"/>
      <c r="L653" s="85"/>
      <c r="M653" s="2"/>
      <c r="N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85"/>
      <c r="K654" s="85"/>
      <c r="L654" s="85"/>
      <c r="M654" s="2"/>
      <c r="N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85"/>
      <c r="K655" s="85"/>
      <c r="L655" s="85"/>
      <c r="M655" s="2"/>
      <c r="N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85"/>
      <c r="K656" s="85"/>
      <c r="L656" s="85"/>
      <c r="M656" s="2"/>
      <c r="N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85"/>
      <c r="K657" s="85"/>
      <c r="L657" s="85"/>
      <c r="M657" s="2"/>
      <c r="N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85"/>
      <c r="K658" s="85"/>
      <c r="L658" s="85"/>
      <c r="M658" s="2"/>
      <c r="N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85"/>
      <c r="K659" s="85"/>
      <c r="L659" s="85"/>
      <c r="M659" s="2"/>
      <c r="N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85"/>
      <c r="K660" s="85"/>
      <c r="L660" s="85"/>
      <c r="M660" s="2"/>
      <c r="N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85"/>
      <c r="K661" s="85"/>
      <c r="L661" s="85"/>
      <c r="M661" s="2"/>
      <c r="N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85"/>
      <c r="K662" s="85"/>
      <c r="L662" s="85"/>
      <c r="M662" s="2"/>
      <c r="N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85"/>
      <c r="K663" s="85"/>
      <c r="L663" s="85"/>
      <c r="M663" s="2"/>
      <c r="N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85"/>
      <c r="K664" s="85"/>
      <c r="L664" s="85"/>
      <c r="M664" s="2"/>
      <c r="N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85"/>
      <c r="K665" s="85"/>
      <c r="L665" s="85"/>
      <c r="M665" s="2"/>
      <c r="N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85"/>
      <c r="K666" s="85"/>
      <c r="L666" s="85"/>
      <c r="M666" s="2"/>
      <c r="N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85"/>
      <c r="K667" s="85"/>
      <c r="L667" s="85"/>
      <c r="M667" s="2"/>
      <c r="N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85"/>
      <c r="K668" s="85"/>
      <c r="L668" s="85"/>
      <c r="M668" s="2"/>
      <c r="N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85"/>
      <c r="K669" s="85"/>
      <c r="L669" s="85"/>
      <c r="M669" s="2"/>
      <c r="N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85"/>
      <c r="K670" s="85"/>
      <c r="L670" s="85"/>
      <c r="M670" s="2"/>
      <c r="N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85"/>
      <c r="K671" s="85"/>
      <c r="L671" s="85"/>
      <c r="M671" s="2"/>
      <c r="N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85"/>
      <c r="K672" s="85"/>
      <c r="L672" s="85"/>
      <c r="M672" s="2"/>
      <c r="N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85"/>
      <c r="K673" s="85"/>
      <c r="L673" s="85"/>
      <c r="M673" s="2"/>
      <c r="N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85"/>
      <c r="K674" s="85"/>
      <c r="L674" s="85"/>
      <c r="M674" s="2"/>
      <c r="N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85"/>
      <c r="K675" s="85"/>
      <c r="L675" s="85"/>
      <c r="M675" s="2"/>
      <c r="N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85"/>
      <c r="K676" s="85"/>
      <c r="L676" s="85"/>
      <c r="M676" s="2"/>
      <c r="N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85"/>
      <c r="K677" s="85"/>
      <c r="L677" s="85"/>
      <c r="M677" s="2"/>
      <c r="N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85"/>
      <c r="K678" s="85"/>
      <c r="L678" s="85"/>
      <c r="M678" s="2"/>
      <c r="N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85"/>
      <c r="K679" s="85"/>
      <c r="L679" s="85"/>
      <c r="M679" s="2"/>
      <c r="N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85"/>
      <c r="K680" s="85"/>
      <c r="L680" s="85"/>
      <c r="M680" s="2"/>
      <c r="N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85"/>
      <c r="K681" s="85"/>
      <c r="L681" s="85"/>
      <c r="M681" s="2"/>
      <c r="N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85"/>
      <c r="K682" s="85"/>
      <c r="L682" s="85"/>
      <c r="M682" s="2"/>
      <c r="N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85"/>
      <c r="K683" s="85"/>
      <c r="L683" s="85"/>
      <c r="M683" s="2"/>
      <c r="N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85"/>
      <c r="K684" s="85"/>
      <c r="L684" s="85"/>
      <c r="M684" s="2"/>
      <c r="N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85"/>
      <c r="K685" s="85"/>
      <c r="L685" s="85"/>
      <c r="M685" s="2"/>
      <c r="N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85"/>
      <c r="K686" s="85"/>
      <c r="L686" s="85"/>
      <c r="M686" s="2"/>
      <c r="N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85"/>
      <c r="K687" s="85"/>
      <c r="L687" s="85"/>
      <c r="M687" s="2"/>
      <c r="N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85"/>
      <c r="K688" s="85"/>
      <c r="L688" s="85"/>
      <c r="M688" s="2"/>
      <c r="N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85"/>
      <c r="K689" s="85"/>
      <c r="L689" s="85"/>
      <c r="M689" s="2"/>
      <c r="N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85"/>
      <c r="K690" s="85"/>
      <c r="L690" s="85"/>
      <c r="M690" s="2"/>
      <c r="N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85"/>
      <c r="K691" s="85"/>
      <c r="L691" s="85"/>
      <c r="M691" s="2"/>
      <c r="N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85"/>
      <c r="K692" s="85"/>
      <c r="L692" s="85"/>
      <c r="M692" s="2"/>
      <c r="N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85"/>
      <c r="K693" s="85"/>
      <c r="L693" s="85"/>
      <c r="M693" s="2"/>
      <c r="N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85"/>
      <c r="K694" s="85"/>
      <c r="L694" s="85"/>
      <c r="M694" s="2"/>
      <c r="N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85"/>
      <c r="K695" s="85"/>
      <c r="L695" s="85"/>
      <c r="M695" s="2"/>
      <c r="N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85"/>
      <c r="K696" s="85"/>
      <c r="L696" s="85"/>
      <c r="M696" s="2"/>
      <c r="N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85"/>
      <c r="K697" s="85"/>
      <c r="L697" s="85"/>
      <c r="M697" s="2"/>
      <c r="N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85"/>
      <c r="K698" s="85"/>
      <c r="L698" s="85"/>
      <c r="M698" s="2"/>
      <c r="N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85"/>
      <c r="K699" s="85"/>
      <c r="L699" s="85"/>
      <c r="M699" s="2"/>
      <c r="N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85"/>
      <c r="K700" s="85"/>
      <c r="L700" s="85"/>
      <c r="M700" s="2"/>
      <c r="N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85"/>
      <c r="K701" s="85"/>
      <c r="L701" s="85"/>
      <c r="M701" s="2"/>
      <c r="N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85"/>
      <c r="K702" s="85"/>
      <c r="L702" s="85"/>
      <c r="M702" s="2"/>
      <c r="N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85"/>
      <c r="K703" s="85"/>
      <c r="L703" s="85"/>
      <c r="M703" s="2"/>
      <c r="N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85"/>
      <c r="K704" s="85"/>
      <c r="L704" s="85"/>
      <c r="M704" s="2"/>
      <c r="N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85"/>
      <c r="K705" s="85"/>
      <c r="L705" s="85"/>
      <c r="M705" s="2"/>
      <c r="N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85"/>
      <c r="K706" s="85"/>
      <c r="L706" s="85"/>
      <c r="M706" s="2"/>
      <c r="N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85"/>
      <c r="K707" s="85"/>
      <c r="L707" s="85"/>
      <c r="M707" s="2"/>
      <c r="N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85"/>
      <c r="K708" s="85"/>
      <c r="L708" s="85"/>
      <c r="M708" s="2"/>
      <c r="N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85"/>
      <c r="K709" s="85"/>
      <c r="L709" s="85"/>
      <c r="M709" s="2"/>
      <c r="N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85"/>
      <c r="K710" s="85"/>
      <c r="L710" s="85"/>
      <c r="M710" s="2"/>
      <c r="N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85"/>
      <c r="K711" s="85"/>
      <c r="L711" s="85"/>
      <c r="M711" s="2"/>
      <c r="N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85"/>
      <c r="K712" s="85"/>
      <c r="L712" s="85"/>
      <c r="M712" s="2"/>
      <c r="N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85"/>
      <c r="K713" s="85"/>
      <c r="L713" s="85"/>
      <c r="M713" s="2"/>
      <c r="N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85"/>
      <c r="K714" s="85"/>
      <c r="L714" s="85"/>
      <c r="M714" s="2"/>
      <c r="N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85"/>
      <c r="K715" s="85"/>
      <c r="L715" s="85"/>
      <c r="M715" s="2"/>
      <c r="N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85"/>
      <c r="K716" s="85"/>
      <c r="L716" s="85"/>
      <c r="M716" s="2"/>
      <c r="N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85"/>
      <c r="K717" s="85"/>
      <c r="L717" s="85"/>
      <c r="M717" s="2"/>
      <c r="N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85"/>
      <c r="K718" s="85"/>
      <c r="L718" s="85"/>
      <c r="M718" s="2"/>
      <c r="N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85"/>
      <c r="K719" s="85"/>
      <c r="L719" s="85"/>
      <c r="M719" s="2"/>
      <c r="N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85"/>
      <c r="K720" s="85"/>
      <c r="L720" s="85"/>
      <c r="M720" s="2"/>
      <c r="N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85"/>
      <c r="K721" s="85"/>
      <c r="L721" s="85"/>
      <c r="M721" s="2"/>
      <c r="N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85"/>
      <c r="K722" s="85"/>
      <c r="L722" s="85"/>
      <c r="M722" s="2"/>
      <c r="N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85"/>
      <c r="K723" s="85"/>
      <c r="L723" s="85"/>
      <c r="M723" s="2"/>
      <c r="N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85"/>
      <c r="K724" s="85"/>
      <c r="L724" s="85"/>
      <c r="M724" s="2"/>
      <c r="N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85"/>
      <c r="K725" s="85"/>
      <c r="L725" s="85"/>
      <c r="M725" s="2"/>
      <c r="N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85"/>
      <c r="K726" s="85"/>
      <c r="L726" s="85"/>
      <c r="M726" s="2"/>
      <c r="N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85"/>
      <c r="K727" s="85"/>
      <c r="L727" s="85"/>
      <c r="M727" s="2"/>
      <c r="N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85"/>
      <c r="K728" s="85"/>
      <c r="L728" s="85"/>
      <c r="M728" s="2"/>
      <c r="N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85"/>
      <c r="K729" s="85"/>
      <c r="L729" s="85"/>
      <c r="M729" s="2"/>
      <c r="N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85"/>
      <c r="K730" s="85"/>
      <c r="L730" s="85"/>
      <c r="M730" s="2"/>
      <c r="N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85"/>
      <c r="K731" s="85"/>
      <c r="L731" s="85"/>
      <c r="M731" s="2"/>
      <c r="N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85"/>
      <c r="K732" s="85"/>
      <c r="L732" s="85"/>
      <c r="M732" s="2"/>
      <c r="N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85"/>
      <c r="K733" s="85"/>
      <c r="L733" s="85"/>
      <c r="M733" s="2"/>
      <c r="N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85"/>
      <c r="K734" s="85"/>
      <c r="L734" s="85"/>
      <c r="M734" s="2"/>
      <c r="N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85"/>
      <c r="K735" s="85"/>
      <c r="L735" s="85"/>
      <c r="M735" s="2"/>
      <c r="N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85"/>
      <c r="K736" s="85"/>
      <c r="L736" s="85"/>
      <c r="M736" s="2"/>
      <c r="N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85"/>
      <c r="K737" s="85"/>
      <c r="L737" s="85"/>
      <c r="M737" s="2"/>
      <c r="N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85"/>
      <c r="K738" s="85"/>
      <c r="L738" s="85"/>
      <c r="M738" s="2"/>
      <c r="N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85"/>
      <c r="K739" s="85"/>
      <c r="L739" s="85"/>
      <c r="M739" s="2"/>
      <c r="N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85"/>
      <c r="K740" s="85"/>
      <c r="L740" s="85"/>
      <c r="M740" s="2"/>
      <c r="N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85"/>
      <c r="K741" s="85"/>
      <c r="L741" s="85"/>
      <c r="M741" s="2"/>
      <c r="N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85"/>
      <c r="K742" s="85"/>
      <c r="L742" s="85"/>
      <c r="M742" s="2"/>
      <c r="N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85"/>
      <c r="K743" s="85"/>
      <c r="L743" s="85"/>
      <c r="M743" s="2"/>
      <c r="N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85"/>
      <c r="K744" s="85"/>
      <c r="L744" s="85"/>
      <c r="M744" s="2"/>
      <c r="N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85"/>
      <c r="K745" s="85"/>
      <c r="L745" s="85"/>
      <c r="M745" s="2"/>
      <c r="N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85"/>
      <c r="K746" s="85"/>
      <c r="L746" s="85"/>
      <c r="M746" s="2"/>
      <c r="N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85"/>
      <c r="K747" s="85"/>
      <c r="L747" s="85"/>
      <c r="M747" s="2"/>
      <c r="N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85"/>
      <c r="K748" s="85"/>
      <c r="L748" s="85"/>
      <c r="M748" s="2"/>
      <c r="N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85"/>
      <c r="K749" s="85"/>
      <c r="L749" s="85"/>
      <c r="M749" s="2"/>
      <c r="N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85"/>
      <c r="K750" s="85"/>
      <c r="L750" s="85"/>
      <c r="M750" s="2"/>
      <c r="N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85"/>
      <c r="K751" s="85"/>
      <c r="L751" s="85"/>
      <c r="M751" s="2"/>
      <c r="N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85"/>
      <c r="K752" s="85"/>
      <c r="L752" s="85"/>
      <c r="M752" s="2"/>
      <c r="N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85"/>
      <c r="K753" s="85"/>
      <c r="L753" s="85"/>
      <c r="M753" s="2"/>
      <c r="N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85"/>
      <c r="K754" s="85"/>
      <c r="L754" s="85"/>
      <c r="M754" s="2"/>
      <c r="N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85"/>
      <c r="K755" s="85"/>
      <c r="L755" s="85"/>
      <c r="M755" s="2"/>
      <c r="N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85"/>
      <c r="K756" s="85"/>
      <c r="L756" s="85"/>
      <c r="M756" s="2"/>
      <c r="N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85"/>
      <c r="K757" s="85"/>
      <c r="L757" s="85"/>
      <c r="M757" s="2"/>
      <c r="N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85"/>
      <c r="K758" s="85"/>
      <c r="L758" s="85"/>
      <c r="M758" s="2"/>
      <c r="N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85"/>
      <c r="K759" s="85"/>
      <c r="L759" s="85"/>
      <c r="M759" s="2"/>
      <c r="N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85"/>
      <c r="K760" s="85"/>
      <c r="L760" s="85"/>
      <c r="M760" s="2"/>
      <c r="N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85"/>
      <c r="K761" s="85"/>
      <c r="L761" s="85"/>
      <c r="M761" s="2"/>
      <c r="N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85"/>
      <c r="K762" s="85"/>
      <c r="L762" s="85"/>
      <c r="M762" s="2"/>
      <c r="N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85"/>
      <c r="K763" s="85"/>
      <c r="L763" s="85"/>
      <c r="M763" s="2"/>
      <c r="N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85"/>
      <c r="K764" s="85"/>
      <c r="L764" s="85"/>
      <c r="M764" s="2"/>
      <c r="N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85"/>
      <c r="K765" s="85"/>
      <c r="L765" s="85"/>
      <c r="M765" s="2"/>
      <c r="N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85"/>
      <c r="K766" s="85"/>
      <c r="L766" s="85"/>
      <c r="M766" s="2"/>
      <c r="N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85"/>
      <c r="K767" s="85"/>
      <c r="L767" s="85"/>
      <c r="M767" s="2"/>
      <c r="N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85"/>
      <c r="K768" s="85"/>
      <c r="L768" s="85"/>
      <c r="M768" s="2"/>
      <c r="N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85"/>
      <c r="K769" s="85"/>
      <c r="L769" s="85"/>
      <c r="M769" s="2"/>
      <c r="N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85"/>
      <c r="K770" s="85"/>
      <c r="L770" s="85"/>
      <c r="M770" s="2"/>
      <c r="N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85"/>
      <c r="K771" s="85"/>
      <c r="L771" s="85"/>
      <c r="M771" s="2"/>
      <c r="N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85"/>
      <c r="K772" s="85"/>
      <c r="L772" s="85"/>
      <c r="M772" s="2"/>
      <c r="N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85"/>
      <c r="K773" s="85"/>
      <c r="L773" s="85"/>
      <c r="M773" s="2"/>
      <c r="N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85"/>
      <c r="K774" s="85"/>
      <c r="L774" s="85"/>
      <c r="M774" s="2"/>
      <c r="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85"/>
      <c r="K775" s="85"/>
      <c r="L775" s="85"/>
      <c r="M775" s="2"/>
      <c r="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85"/>
      <c r="K776" s="85"/>
      <c r="L776" s="85"/>
      <c r="M776" s="2"/>
      <c r="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85"/>
      <c r="K777" s="85"/>
      <c r="L777" s="85"/>
      <c r="M777" s="2"/>
      <c r="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85"/>
      <c r="K778" s="85"/>
      <c r="L778" s="85"/>
      <c r="M778" s="2"/>
      <c r="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85"/>
      <c r="K779" s="85"/>
      <c r="L779" s="85"/>
      <c r="M779" s="2"/>
      <c r="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85"/>
      <c r="K780" s="85"/>
      <c r="L780" s="85"/>
      <c r="M780" s="2"/>
      <c r="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85"/>
      <c r="K781" s="85"/>
      <c r="L781" s="85"/>
      <c r="M781" s="2"/>
      <c r="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85"/>
      <c r="K782" s="85"/>
      <c r="L782" s="85"/>
      <c r="M782" s="2"/>
      <c r="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85"/>
      <c r="K783" s="85"/>
      <c r="L783" s="85"/>
      <c r="M783" s="2"/>
      <c r="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85"/>
      <c r="K784" s="85"/>
      <c r="L784" s="85"/>
      <c r="M784" s="2"/>
      <c r="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85"/>
      <c r="K785" s="85"/>
      <c r="L785" s="85"/>
      <c r="M785" s="2"/>
      <c r="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85"/>
      <c r="K786" s="85"/>
      <c r="L786" s="85"/>
      <c r="M786" s="2"/>
      <c r="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85"/>
      <c r="K787" s="85"/>
      <c r="L787" s="85"/>
      <c r="M787" s="2"/>
      <c r="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85"/>
      <c r="K788" s="85"/>
      <c r="L788" s="85"/>
      <c r="M788" s="2"/>
      <c r="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85"/>
      <c r="K789" s="85"/>
      <c r="L789" s="85"/>
      <c r="M789" s="2"/>
      <c r="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85"/>
      <c r="K790" s="85"/>
      <c r="L790" s="85"/>
      <c r="M790" s="2"/>
      <c r="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85"/>
      <c r="K791" s="85"/>
      <c r="L791" s="85"/>
      <c r="M791" s="2"/>
      <c r="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85"/>
      <c r="K792" s="85"/>
      <c r="L792" s="85"/>
      <c r="M792" s="2"/>
      <c r="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85"/>
      <c r="K793" s="85"/>
      <c r="L793" s="85"/>
      <c r="M793" s="2"/>
      <c r="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85"/>
      <c r="K794" s="85"/>
      <c r="L794" s="85"/>
      <c r="M794" s="2"/>
      <c r="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85"/>
      <c r="K795" s="85"/>
      <c r="L795" s="85"/>
      <c r="M795" s="2"/>
      <c r="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85"/>
      <c r="K796" s="85"/>
      <c r="L796" s="85"/>
      <c r="M796" s="2"/>
      <c r="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85"/>
      <c r="K797" s="85"/>
      <c r="L797" s="85"/>
      <c r="M797" s="2"/>
      <c r="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85"/>
      <c r="K798" s="85"/>
      <c r="L798" s="85"/>
      <c r="M798" s="2"/>
      <c r="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85"/>
      <c r="K799" s="85"/>
      <c r="L799" s="85"/>
      <c r="M799" s="2"/>
      <c r="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85"/>
      <c r="K800" s="85"/>
      <c r="L800" s="85"/>
      <c r="M800" s="2"/>
      <c r="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85"/>
      <c r="K801" s="85"/>
      <c r="L801" s="85"/>
      <c r="M801" s="2"/>
      <c r="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85"/>
      <c r="K802" s="85"/>
      <c r="L802" s="85"/>
      <c r="M802" s="2"/>
      <c r="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85"/>
      <c r="K803" s="85"/>
      <c r="L803" s="85"/>
      <c r="M803" s="2"/>
      <c r="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85"/>
      <c r="K804" s="85"/>
      <c r="L804" s="85"/>
      <c r="M804" s="2"/>
      <c r="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85"/>
      <c r="K805" s="85"/>
      <c r="L805" s="85"/>
      <c r="M805" s="2"/>
      <c r="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85"/>
      <c r="K806" s="85"/>
      <c r="L806" s="85"/>
      <c r="M806" s="2"/>
      <c r="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85"/>
      <c r="K807" s="85"/>
      <c r="L807" s="85"/>
      <c r="M807" s="2"/>
      <c r="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85"/>
      <c r="K808" s="85"/>
      <c r="L808" s="85"/>
      <c r="M808" s="2"/>
      <c r="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85"/>
      <c r="K809" s="85"/>
      <c r="L809" s="85"/>
      <c r="M809" s="2"/>
      <c r="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85"/>
      <c r="K810" s="85"/>
      <c r="L810" s="85"/>
      <c r="M810" s="2"/>
      <c r="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85"/>
      <c r="K811" s="85"/>
      <c r="L811" s="85"/>
      <c r="M811" s="2"/>
      <c r="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85"/>
      <c r="K812" s="85"/>
      <c r="L812" s="85"/>
      <c r="M812" s="2"/>
      <c r="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85"/>
      <c r="K813" s="85"/>
      <c r="L813" s="85"/>
      <c r="M813" s="2"/>
      <c r="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85"/>
      <c r="K814" s="85"/>
      <c r="L814" s="85"/>
      <c r="M814" s="2"/>
      <c r="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85"/>
      <c r="K815" s="85"/>
      <c r="L815" s="85"/>
      <c r="M815" s="2"/>
      <c r="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85"/>
      <c r="K816" s="85"/>
      <c r="L816" s="85"/>
      <c r="M816" s="2"/>
      <c r="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85"/>
      <c r="K817" s="85"/>
      <c r="L817" s="85"/>
      <c r="M817" s="2"/>
      <c r="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85"/>
      <c r="K818" s="85"/>
      <c r="L818" s="85"/>
      <c r="M818" s="2"/>
      <c r="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85"/>
      <c r="K819" s="85"/>
      <c r="L819" s="85"/>
      <c r="M819" s="2"/>
      <c r="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85"/>
      <c r="K820" s="85"/>
      <c r="L820" s="85"/>
      <c r="M820" s="2"/>
      <c r="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85"/>
      <c r="K821" s="85"/>
      <c r="L821" s="85"/>
      <c r="M821" s="2"/>
      <c r="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85"/>
      <c r="K822" s="85"/>
      <c r="L822" s="85"/>
      <c r="M822" s="2"/>
      <c r="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85"/>
      <c r="K823" s="85"/>
      <c r="L823" s="85"/>
      <c r="M823" s="2"/>
      <c r="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85"/>
      <c r="K824" s="85"/>
      <c r="L824" s="85"/>
      <c r="M824" s="2"/>
      <c r="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85"/>
      <c r="K825" s="85"/>
      <c r="L825" s="85"/>
      <c r="M825" s="2"/>
      <c r="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85"/>
      <c r="K826" s="85"/>
      <c r="L826" s="85"/>
      <c r="M826" s="2"/>
      <c r="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85"/>
      <c r="K827" s="85"/>
      <c r="L827" s="85"/>
      <c r="M827" s="2"/>
      <c r="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85"/>
      <c r="K828" s="85"/>
      <c r="L828" s="85"/>
      <c r="M828" s="2"/>
      <c r="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85"/>
      <c r="K829" s="85"/>
      <c r="L829" s="85"/>
      <c r="M829" s="2"/>
      <c r="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85"/>
      <c r="K830" s="85"/>
      <c r="L830" s="85"/>
      <c r="M830" s="2"/>
      <c r="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85"/>
      <c r="K831" s="85"/>
      <c r="L831" s="85"/>
      <c r="M831" s="2"/>
      <c r="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85"/>
      <c r="K832" s="85"/>
      <c r="L832" s="85"/>
      <c r="M832" s="2"/>
      <c r="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85"/>
      <c r="K833" s="85"/>
      <c r="L833" s="85"/>
      <c r="M833" s="2"/>
      <c r="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85"/>
      <c r="K834" s="85"/>
      <c r="L834" s="85"/>
      <c r="M834" s="2"/>
      <c r="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85"/>
      <c r="K835" s="85"/>
      <c r="L835" s="85"/>
      <c r="M835" s="2"/>
      <c r="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85"/>
      <c r="K836" s="85"/>
      <c r="L836" s="85"/>
      <c r="M836" s="2"/>
      <c r="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85"/>
      <c r="K837" s="85"/>
      <c r="L837" s="85"/>
      <c r="M837" s="2"/>
      <c r="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85"/>
      <c r="K838" s="85"/>
      <c r="L838" s="85"/>
      <c r="M838" s="2"/>
      <c r="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85"/>
      <c r="K839" s="85"/>
      <c r="L839" s="85"/>
      <c r="M839" s="2"/>
      <c r="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85"/>
      <c r="K840" s="85"/>
      <c r="L840" s="85"/>
      <c r="M840" s="2"/>
      <c r="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85"/>
      <c r="K841" s="85"/>
      <c r="L841" s="85"/>
      <c r="M841" s="2"/>
      <c r="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85"/>
      <c r="K842" s="85"/>
      <c r="L842" s="85"/>
      <c r="M842" s="2"/>
      <c r="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85"/>
      <c r="K843" s="85"/>
      <c r="L843" s="85"/>
      <c r="M843" s="2"/>
      <c r="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85"/>
      <c r="K844" s="85"/>
      <c r="L844" s="85"/>
      <c r="M844" s="2"/>
      <c r="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85"/>
      <c r="K845" s="85"/>
      <c r="L845" s="85"/>
      <c r="M845" s="2"/>
      <c r="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85"/>
      <c r="K846" s="85"/>
      <c r="L846" s="85"/>
      <c r="M846" s="2"/>
      <c r="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85"/>
      <c r="K847" s="85"/>
      <c r="L847" s="85"/>
      <c r="M847" s="2"/>
      <c r="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85"/>
      <c r="K848" s="85"/>
      <c r="L848" s="85"/>
      <c r="M848" s="2"/>
      <c r="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85"/>
      <c r="K849" s="85"/>
      <c r="L849" s="85"/>
      <c r="M849" s="2"/>
      <c r="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85"/>
      <c r="K850" s="85"/>
      <c r="L850" s="85"/>
      <c r="M850" s="2"/>
      <c r="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85"/>
      <c r="K851" s="85"/>
      <c r="L851" s="85"/>
      <c r="M851" s="2"/>
      <c r="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85"/>
      <c r="K852" s="85"/>
      <c r="L852" s="85"/>
      <c r="M852" s="2"/>
      <c r="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85"/>
      <c r="K853" s="85"/>
      <c r="L853" s="85"/>
      <c r="M853" s="2"/>
      <c r="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85"/>
      <c r="K854" s="85"/>
      <c r="L854" s="85"/>
      <c r="M854" s="2"/>
      <c r="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85"/>
      <c r="K855" s="85"/>
      <c r="L855" s="85"/>
      <c r="M855" s="2"/>
      <c r="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85"/>
      <c r="K856" s="85"/>
      <c r="L856" s="85"/>
      <c r="M856" s="2"/>
      <c r="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85"/>
      <c r="K857" s="85"/>
      <c r="L857" s="85"/>
      <c r="M857" s="2"/>
      <c r="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85"/>
      <c r="K858" s="85"/>
      <c r="L858" s="85"/>
      <c r="M858" s="2"/>
      <c r="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85"/>
      <c r="K859" s="85"/>
      <c r="L859" s="85"/>
      <c r="M859" s="2"/>
      <c r="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85"/>
      <c r="K860" s="85"/>
      <c r="L860" s="85"/>
      <c r="M860" s="2"/>
      <c r="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85"/>
      <c r="K861" s="85"/>
      <c r="L861" s="85"/>
      <c r="M861" s="2"/>
      <c r="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85"/>
      <c r="K862" s="85"/>
      <c r="L862" s="85"/>
      <c r="M862" s="2"/>
      <c r="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85"/>
      <c r="K863" s="85"/>
      <c r="L863" s="85"/>
      <c r="M863" s="2"/>
      <c r="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85"/>
      <c r="K864" s="85"/>
      <c r="L864" s="85"/>
      <c r="M864" s="2"/>
      <c r="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85"/>
      <c r="K865" s="85"/>
      <c r="L865" s="85"/>
      <c r="M865" s="2"/>
      <c r="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85"/>
      <c r="K866" s="85"/>
      <c r="L866" s="85"/>
      <c r="M866" s="2"/>
      <c r="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85"/>
      <c r="K867" s="85"/>
      <c r="L867" s="85"/>
      <c r="M867" s="2"/>
      <c r="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85"/>
      <c r="K868" s="85"/>
      <c r="L868" s="85"/>
      <c r="M868" s="2"/>
      <c r="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85"/>
      <c r="K869" s="85"/>
      <c r="L869" s="85"/>
      <c r="M869" s="2"/>
      <c r="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85"/>
      <c r="K870" s="85"/>
      <c r="L870" s="85"/>
      <c r="M870" s="2"/>
      <c r="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85"/>
      <c r="K871" s="85"/>
      <c r="L871" s="85"/>
      <c r="M871" s="2"/>
      <c r="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85"/>
      <c r="K872" s="85"/>
      <c r="L872" s="85"/>
      <c r="M872" s="2"/>
      <c r="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85"/>
      <c r="K873" s="85"/>
      <c r="L873" s="85"/>
      <c r="M873" s="2"/>
      <c r="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85"/>
      <c r="K874" s="85"/>
      <c r="L874" s="85"/>
      <c r="M874" s="2"/>
      <c r="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85"/>
      <c r="K875" s="85"/>
      <c r="L875" s="85"/>
      <c r="M875" s="2"/>
      <c r="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85"/>
      <c r="K876" s="85"/>
      <c r="L876" s="85"/>
      <c r="M876" s="2"/>
      <c r="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85"/>
      <c r="K877" s="85"/>
      <c r="L877" s="85"/>
      <c r="M877" s="2"/>
      <c r="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85"/>
      <c r="K878" s="85"/>
      <c r="L878" s="85"/>
      <c r="M878" s="2"/>
      <c r="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85"/>
      <c r="K879" s="85"/>
      <c r="L879" s="85"/>
      <c r="M879" s="2"/>
      <c r="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85"/>
      <c r="K880" s="85"/>
      <c r="L880" s="85"/>
      <c r="M880" s="2"/>
      <c r="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85"/>
      <c r="K881" s="85"/>
      <c r="L881" s="85"/>
      <c r="M881" s="2"/>
      <c r="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85"/>
      <c r="K882" s="85"/>
      <c r="L882" s="85"/>
      <c r="M882" s="2"/>
      <c r="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85"/>
      <c r="K883" s="85"/>
      <c r="L883" s="85"/>
      <c r="M883" s="2"/>
      <c r="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85"/>
      <c r="K884" s="85"/>
      <c r="L884" s="85"/>
      <c r="M884" s="2"/>
      <c r="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85"/>
      <c r="K885" s="85"/>
      <c r="L885" s="85"/>
      <c r="M885" s="2"/>
      <c r="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85"/>
      <c r="K886" s="85"/>
      <c r="L886" s="85"/>
      <c r="M886" s="2"/>
      <c r="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85"/>
      <c r="K887" s="85"/>
      <c r="L887" s="85"/>
      <c r="M887" s="2"/>
      <c r="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85"/>
      <c r="K888" s="85"/>
      <c r="L888" s="85"/>
      <c r="M888" s="2"/>
      <c r="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85"/>
      <c r="K889" s="85"/>
      <c r="L889" s="85"/>
      <c r="M889" s="2"/>
      <c r="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85"/>
      <c r="K890" s="85"/>
      <c r="L890" s="85"/>
      <c r="M890" s="2"/>
      <c r="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85"/>
      <c r="K891" s="85"/>
      <c r="L891" s="85"/>
      <c r="M891" s="2"/>
      <c r="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85"/>
      <c r="K892" s="85"/>
      <c r="L892" s="85"/>
      <c r="M892" s="2"/>
      <c r="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85"/>
      <c r="K893" s="85"/>
      <c r="L893" s="85"/>
      <c r="M893" s="2"/>
      <c r="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85"/>
      <c r="K894" s="85"/>
      <c r="L894" s="85"/>
      <c r="M894" s="2"/>
      <c r="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85"/>
      <c r="K895" s="85"/>
      <c r="L895" s="85"/>
      <c r="M895" s="2"/>
      <c r="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85"/>
      <c r="K896" s="85"/>
      <c r="L896" s="85"/>
      <c r="M896" s="2"/>
      <c r="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85"/>
      <c r="K897" s="85"/>
      <c r="L897" s="85"/>
      <c r="M897" s="2"/>
      <c r="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85"/>
      <c r="K898" s="85"/>
      <c r="L898" s="85"/>
      <c r="M898" s="2"/>
      <c r="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85"/>
      <c r="K899" s="85"/>
      <c r="L899" s="85"/>
      <c r="M899" s="2"/>
      <c r="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85"/>
      <c r="K900" s="85"/>
      <c r="L900" s="85"/>
      <c r="M900" s="2"/>
      <c r="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85"/>
      <c r="K901" s="85"/>
      <c r="L901" s="85"/>
      <c r="M901" s="2"/>
      <c r="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85"/>
      <c r="K902" s="85"/>
      <c r="L902" s="85"/>
      <c r="M902" s="2"/>
      <c r="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85"/>
      <c r="K903" s="85"/>
      <c r="L903" s="85"/>
      <c r="M903" s="2"/>
      <c r="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85"/>
      <c r="K904" s="85"/>
      <c r="L904" s="85"/>
      <c r="M904" s="2"/>
      <c r="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85"/>
      <c r="K905" s="85"/>
      <c r="L905" s="85"/>
      <c r="M905" s="2"/>
      <c r="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85"/>
      <c r="K906" s="85"/>
      <c r="L906" s="85"/>
      <c r="M906" s="2"/>
      <c r="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85"/>
      <c r="K907" s="85"/>
      <c r="L907" s="85"/>
      <c r="M907" s="2"/>
      <c r="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85"/>
      <c r="K908" s="85"/>
      <c r="L908" s="85"/>
      <c r="M908" s="2"/>
      <c r="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85"/>
      <c r="K909" s="85"/>
      <c r="L909" s="85"/>
      <c r="M909" s="2"/>
      <c r="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85"/>
      <c r="K910" s="85"/>
      <c r="L910" s="85"/>
      <c r="M910" s="2"/>
      <c r="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85"/>
      <c r="K911" s="85"/>
      <c r="L911" s="85"/>
      <c r="M911" s="2"/>
      <c r="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85"/>
      <c r="K912" s="85"/>
      <c r="L912" s="85"/>
      <c r="M912" s="2"/>
      <c r="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85"/>
      <c r="K913" s="85"/>
      <c r="L913" s="85"/>
      <c r="M913" s="2"/>
      <c r="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85"/>
      <c r="K914" s="85"/>
      <c r="L914" s="85"/>
      <c r="M914" s="2"/>
      <c r="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85"/>
      <c r="K915" s="85"/>
      <c r="L915" s="85"/>
      <c r="M915" s="2"/>
      <c r="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85"/>
      <c r="K916" s="85"/>
      <c r="L916" s="85"/>
      <c r="M916" s="2"/>
      <c r="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85"/>
      <c r="K917" s="85"/>
      <c r="L917" s="85"/>
      <c r="M917" s="2"/>
      <c r="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85"/>
      <c r="K918" s="85"/>
      <c r="L918" s="85"/>
      <c r="M918" s="2"/>
      <c r="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85"/>
      <c r="K919" s="85"/>
      <c r="L919" s="85"/>
      <c r="M919" s="2"/>
      <c r="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85"/>
      <c r="K920" s="85"/>
      <c r="L920" s="85"/>
      <c r="M920" s="2"/>
      <c r="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85"/>
      <c r="K921" s="85"/>
      <c r="L921" s="85"/>
      <c r="M921" s="2"/>
      <c r="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85"/>
      <c r="K922" s="85"/>
      <c r="L922" s="85"/>
      <c r="M922" s="2"/>
      <c r="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85"/>
      <c r="K923" s="85"/>
      <c r="L923" s="85"/>
      <c r="M923" s="2"/>
      <c r="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85"/>
      <c r="K924" s="85"/>
      <c r="L924" s="85"/>
      <c r="M924" s="2"/>
      <c r="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85"/>
      <c r="K925" s="85"/>
      <c r="L925" s="85"/>
      <c r="M925" s="2"/>
      <c r="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85"/>
      <c r="K926" s="85"/>
      <c r="L926" s="85"/>
      <c r="M926" s="2"/>
      <c r="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85"/>
      <c r="K927" s="85"/>
      <c r="L927" s="85"/>
      <c r="M927" s="2"/>
      <c r="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85"/>
      <c r="K928" s="85"/>
      <c r="L928" s="85"/>
      <c r="M928" s="2"/>
      <c r="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85"/>
      <c r="K929" s="85"/>
      <c r="L929" s="85"/>
      <c r="M929" s="2"/>
      <c r="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85"/>
      <c r="K930" s="85"/>
      <c r="L930" s="85"/>
      <c r="M930" s="2"/>
      <c r="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85"/>
      <c r="K931" s="85"/>
      <c r="L931" s="85"/>
      <c r="M931" s="2"/>
      <c r="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85"/>
      <c r="K932" s="85"/>
      <c r="L932" s="85"/>
      <c r="M932" s="2"/>
      <c r="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85"/>
      <c r="K933" s="85"/>
      <c r="L933" s="85"/>
      <c r="M933" s="2"/>
      <c r="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85"/>
      <c r="K934" s="85"/>
      <c r="L934" s="85"/>
      <c r="M934" s="2"/>
      <c r="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85"/>
      <c r="K935" s="85"/>
      <c r="L935" s="85"/>
      <c r="M935" s="2"/>
      <c r="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85"/>
      <c r="K936" s="85"/>
      <c r="L936" s="85"/>
      <c r="M936" s="2"/>
      <c r="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85"/>
      <c r="K937" s="85"/>
      <c r="L937" s="85"/>
      <c r="M937" s="2"/>
      <c r="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85"/>
      <c r="K938" s="85"/>
      <c r="L938" s="85"/>
      <c r="M938" s="2"/>
      <c r="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85"/>
      <c r="K939" s="85"/>
      <c r="L939" s="85"/>
      <c r="M939" s="2"/>
      <c r="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85"/>
      <c r="K940" s="85"/>
      <c r="L940" s="85"/>
      <c r="M940" s="2"/>
      <c r="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85"/>
      <c r="K941" s="85"/>
      <c r="L941" s="85"/>
      <c r="M941" s="2"/>
      <c r="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85"/>
      <c r="K942" s="85"/>
      <c r="L942" s="85"/>
      <c r="M942" s="2"/>
      <c r="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85"/>
      <c r="K943" s="85"/>
      <c r="L943" s="85"/>
      <c r="M943" s="2"/>
      <c r="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85"/>
      <c r="K944" s="85"/>
      <c r="L944" s="85"/>
      <c r="M944" s="2"/>
      <c r="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85"/>
      <c r="K945" s="85"/>
      <c r="L945" s="85"/>
      <c r="M945" s="2"/>
      <c r="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85"/>
      <c r="K946" s="85"/>
      <c r="L946" s="85"/>
      <c r="M946" s="2"/>
      <c r="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85"/>
      <c r="K947" s="85"/>
      <c r="L947" s="85"/>
      <c r="M947" s="2"/>
      <c r="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85"/>
      <c r="K948" s="85"/>
      <c r="L948" s="85"/>
      <c r="M948" s="2"/>
      <c r="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85"/>
      <c r="K949" s="85"/>
      <c r="L949" s="85"/>
      <c r="M949" s="2"/>
      <c r="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85"/>
      <c r="K950" s="85"/>
      <c r="L950" s="85"/>
      <c r="M950" s="2"/>
      <c r="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85"/>
      <c r="K951" s="85"/>
      <c r="L951" s="85"/>
      <c r="M951" s="2"/>
      <c r="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85"/>
      <c r="K952" s="85"/>
      <c r="L952" s="85"/>
      <c r="M952" s="2"/>
      <c r="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85"/>
      <c r="K953" s="85"/>
      <c r="L953" s="85"/>
      <c r="M953" s="2"/>
      <c r="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85"/>
      <c r="K954" s="85"/>
      <c r="L954" s="85"/>
      <c r="M954" s="2"/>
      <c r="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85"/>
      <c r="K955" s="85"/>
      <c r="L955" s="85"/>
      <c r="M955" s="2"/>
      <c r="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85"/>
      <c r="K956" s="85"/>
      <c r="L956" s="85"/>
      <c r="M956" s="2"/>
      <c r="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85"/>
      <c r="K957" s="85"/>
      <c r="L957" s="85"/>
      <c r="M957" s="2"/>
      <c r="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85"/>
      <c r="K958" s="85"/>
      <c r="L958" s="85"/>
      <c r="M958" s="2"/>
      <c r="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85"/>
      <c r="K959" s="85"/>
      <c r="L959" s="85"/>
      <c r="M959" s="2"/>
      <c r="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85"/>
      <c r="K960" s="85"/>
      <c r="L960" s="85"/>
      <c r="M960" s="2"/>
      <c r="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85"/>
      <c r="K961" s="85"/>
      <c r="L961" s="85"/>
      <c r="M961" s="2"/>
      <c r="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85"/>
      <c r="K962" s="85"/>
      <c r="L962" s="85"/>
      <c r="M962" s="2"/>
      <c r="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85"/>
      <c r="K963" s="85"/>
      <c r="L963" s="85"/>
      <c r="M963" s="2"/>
      <c r="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85"/>
      <c r="K964" s="85"/>
      <c r="L964" s="85"/>
      <c r="M964" s="2"/>
      <c r="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85"/>
      <c r="K965" s="85"/>
      <c r="L965" s="85"/>
      <c r="M965" s="2"/>
      <c r="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85"/>
      <c r="K966" s="85"/>
      <c r="L966" s="85"/>
      <c r="M966" s="2"/>
      <c r="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85"/>
      <c r="K967" s="85"/>
      <c r="L967" s="85"/>
      <c r="M967" s="2"/>
      <c r="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85"/>
      <c r="K968" s="85"/>
      <c r="L968" s="85"/>
      <c r="M968" s="2"/>
      <c r="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85"/>
      <c r="K969" s="85"/>
      <c r="L969" s="85"/>
      <c r="M969" s="2"/>
      <c r="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85"/>
      <c r="K970" s="85"/>
      <c r="L970" s="85"/>
      <c r="M970" s="2"/>
      <c r="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85"/>
      <c r="K971" s="85"/>
      <c r="L971" s="85"/>
      <c r="M971" s="2"/>
      <c r="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85"/>
      <c r="K972" s="85"/>
      <c r="L972" s="85"/>
      <c r="M972" s="2"/>
      <c r="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85"/>
      <c r="K973" s="85"/>
      <c r="L973" s="85"/>
      <c r="M973" s="2"/>
      <c r="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85"/>
      <c r="K974" s="85"/>
      <c r="L974" s="85"/>
      <c r="M974" s="2"/>
      <c r="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85"/>
      <c r="K975" s="85"/>
      <c r="L975" s="85"/>
      <c r="M975" s="2"/>
      <c r="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85"/>
      <c r="K976" s="85"/>
      <c r="L976" s="85"/>
      <c r="M976" s="2"/>
      <c r="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85"/>
      <c r="K977" s="85"/>
      <c r="L977" s="85"/>
      <c r="M977" s="2"/>
      <c r="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85"/>
      <c r="K978" s="85"/>
      <c r="L978" s="85"/>
      <c r="M978" s="2"/>
      <c r="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85"/>
      <c r="K979" s="85"/>
      <c r="L979" s="85"/>
      <c r="M979" s="2"/>
      <c r="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85"/>
      <c r="K980" s="85"/>
      <c r="L980" s="85"/>
      <c r="M980" s="2"/>
      <c r="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85"/>
      <c r="K981" s="85"/>
      <c r="L981" s="85"/>
      <c r="M981" s="2"/>
      <c r="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85"/>
      <c r="K982" s="85"/>
      <c r="L982" s="85"/>
      <c r="M982" s="2"/>
      <c r="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85"/>
      <c r="K983" s="85"/>
      <c r="L983" s="85"/>
      <c r="M983" s="2"/>
      <c r="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85"/>
      <c r="K984" s="85"/>
      <c r="L984" s="85"/>
      <c r="M984" s="2"/>
      <c r="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85"/>
      <c r="K985" s="85"/>
      <c r="L985" s="85"/>
      <c r="M985" s="2"/>
      <c r="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85"/>
      <c r="K986" s="85"/>
      <c r="L986" s="85"/>
      <c r="M986" s="2"/>
      <c r="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85"/>
      <c r="K987" s="85"/>
      <c r="L987" s="85"/>
      <c r="M987" s="2"/>
      <c r="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85"/>
      <c r="K988" s="85"/>
      <c r="L988" s="85"/>
      <c r="M988" s="2"/>
      <c r="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85"/>
      <c r="K989" s="85"/>
      <c r="L989" s="85"/>
      <c r="M989" s="2"/>
      <c r="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85"/>
      <c r="K990" s="85"/>
      <c r="L990" s="85"/>
      <c r="M990" s="2"/>
      <c r="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85"/>
      <c r="K991" s="85"/>
      <c r="L991" s="85"/>
      <c r="M991" s="2"/>
      <c r="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85"/>
      <c r="K992" s="85"/>
      <c r="L992" s="85"/>
      <c r="M992" s="2"/>
      <c r="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85"/>
      <c r="K993" s="85"/>
      <c r="L993" s="85"/>
      <c r="M993" s="2"/>
      <c r="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85"/>
      <c r="K994" s="85"/>
      <c r="L994" s="85"/>
      <c r="M994" s="2"/>
      <c r="N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85"/>
      <c r="K995" s="85"/>
      <c r="L995" s="85"/>
      <c r="M995" s="2"/>
      <c r="N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85"/>
      <c r="K996" s="85"/>
      <c r="L996" s="85"/>
      <c r="M996" s="2"/>
      <c r="N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85"/>
      <c r="K997" s="85"/>
      <c r="L997" s="85"/>
      <c r="M997" s="2"/>
      <c r="N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85"/>
      <c r="K998" s="85"/>
      <c r="L998" s="85"/>
      <c r="M998" s="2"/>
      <c r="N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85"/>
      <c r="K999" s="85"/>
      <c r="L999" s="85"/>
      <c r="M999" s="2"/>
      <c r="N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85"/>
      <c r="K1000" s="85"/>
      <c r="L1000" s="85"/>
      <c r="M1000" s="2"/>
      <c r="N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85"/>
      <c r="K1001" s="85"/>
      <c r="L1001" s="85"/>
      <c r="M1001" s="2"/>
      <c r="N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85"/>
      <c r="K1002" s="85"/>
      <c r="L1002" s="85"/>
      <c r="M1002" s="2"/>
      <c r="N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85"/>
      <c r="K1003" s="85"/>
      <c r="L1003" s="85"/>
      <c r="M1003" s="2"/>
      <c r="N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85"/>
      <c r="K1004" s="85"/>
      <c r="L1004" s="85"/>
      <c r="M1004" s="2"/>
      <c r="N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85"/>
      <c r="K1005" s="85"/>
      <c r="L1005" s="85"/>
      <c r="M1005" s="2"/>
      <c r="N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85"/>
      <c r="K1006" s="85"/>
      <c r="L1006" s="85"/>
      <c r="M1006" s="2"/>
      <c r="N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85"/>
      <c r="K1007" s="85"/>
      <c r="L1007" s="85"/>
      <c r="M1007" s="2"/>
      <c r="N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85"/>
      <c r="K1008" s="85"/>
      <c r="L1008" s="85"/>
      <c r="M1008" s="2"/>
      <c r="N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85"/>
      <c r="K1009" s="85"/>
      <c r="L1009" s="85"/>
      <c r="M1009" s="2"/>
      <c r="N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85"/>
      <c r="K1010" s="85"/>
      <c r="L1010" s="85"/>
      <c r="M1010" s="2"/>
      <c r="N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85"/>
      <c r="K1011" s="85"/>
      <c r="L1011" s="85"/>
      <c r="M1011" s="2"/>
      <c r="N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85"/>
      <c r="K1012" s="85"/>
      <c r="L1012" s="85"/>
      <c r="M1012" s="2"/>
      <c r="N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85"/>
      <c r="K1013" s="85"/>
      <c r="L1013" s="85"/>
      <c r="M1013" s="2"/>
      <c r="N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85"/>
      <c r="K1014" s="85"/>
      <c r="L1014" s="85"/>
      <c r="M1014" s="2"/>
      <c r="N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85"/>
      <c r="K1015" s="85"/>
      <c r="L1015" s="85"/>
      <c r="M1015" s="2"/>
      <c r="N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85"/>
      <c r="K1016" s="85"/>
      <c r="L1016" s="85"/>
      <c r="M1016" s="2"/>
      <c r="N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85"/>
      <c r="K1017" s="85"/>
      <c r="L1017" s="85"/>
      <c r="M1017" s="2"/>
      <c r="N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85"/>
      <c r="K1018" s="85"/>
      <c r="L1018" s="85"/>
      <c r="M1018" s="2"/>
      <c r="N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85"/>
      <c r="K1019" s="85"/>
      <c r="L1019" s="85"/>
      <c r="M1019" s="2"/>
      <c r="N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85"/>
      <c r="K1020" s="85"/>
      <c r="L1020" s="85"/>
      <c r="M1020" s="2"/>
      <c r="N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85"/>
      <c r="K1021" s="85"/>
      <c r="L1021" s="85"/>
      <c r="M1021" s="2"/>
      <c r="N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85"/>
      <c r="K1022" s="85"/>
      <c r="L1022" s="85"/>
      <c r="M1022" s="2"/>
      <c r="N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85"/>
      <c r="K1023" s="85"/>
      <c r="L1023" s="85"/>
      <c r="M1023" s="2"/>
      <c r="N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85"/>
      <c r="K1024" s="85"/>
      <c r="L1024" s="85"/>
      <c r="M1024" s="2"/>
      <c r="N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85"/>
      <c r="K1025" s="85"/>
      <c r="L1025" s="85"/>
      <c r="M1025" s="2"/>
      <c r="N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85"/>
      <c r="K1026" s="85"/>
      <c r="L1026" s="85"/>
      <c r="M1026" s="2"/>
      <c r="N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85"/>
      <c r="K1027" s="85"/>
      <c r="L1027" s="85"/>
      <c r="M1027" s="2"/>
      <c r="N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85"/>
      <c r="K1028" s="85"/>
      <c r="L1028" s="85"/>
      <c r="M1028" s="2"/>
      <c r="N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85"/>
      <c r="K1029" s="85"/>
      <c r="L1029" s="85"/>
      <c r="M1029" s="2"/>
      <c r="N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85"/>
      <c r="K1030" s="85"/>
      <c r="L1030" s="85"/>
      <c r="M1030" s="2"/>
      <c r="N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85"/>
      <c r="K1031" s="85"/>
      <c r="L1031" s="85"/>
      <c r="M1031" s="2"/>
      <c r="N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85"/>
      <c r="K1032" s="85"/>
      <c r="L1032" s="85"/>
      <c r="M1032" s="2"/>
      <c r="N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85"/>
      <c r="K1033" s="85"/>
      <c r="L1033" s="85"/>
      <c r="M1033" s="2"/>
      <c r="N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M1034" s="2"/>
      <c r="N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M1035" s="2"/>
      <c r="N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M1036" s="2"/>
      <c r="N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M1037" s="2"/>
      <c r="N1037" s="2"/>
    </row>
  </sheetData>
  <mergeCells count="1">
    <mergeCell ref="B116:C116"/>
  </mergeCells>
  <hyperlinks>
    <hyperlink r:id="rId1" location="gid=1490559299" ref="A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3" t="s">
        <v>1</v>
      </c>
      <c r="B1" s="4" t="s">
        <v>4</v>
      </c>
      <c r="C1" s="6" t="s">
        <v>6</v>
      </c>
      <c r="D1" s="9">
        <f>384*1.1</f>
        <v>422.4</v>
      </c>
      <c r="E1" s="2"/>
      <c r="G1" s="2"/>
      <c r="H1" s="10"/>
      <c r="I1" s="11"/>
      <c r="J1" s="12"/>
      <c r="K1" s="12"/>
      <c r="L1" s="2"/>
      <c r="M1" s="2"/>
    </row>
    <row r="2">
      <c r="A2" s="13"/>
      <c r="B2" s="15" t="s">
        <v>9</v>
      </c>
      <c r="C2" s="17">
        <f>B8/4</f>
        <v>5</v>
      </c>
      <c r="D2" s="19">
        <f>C2*D1</f>
        <v>2112</v>
      </c>
      <c r="G2" s="2"/>
      <c r="H2" s="2"/>
      <c r="I2" s="2"/>
      <c r="J2" s="2"/>
      <c r="K2" s="2"/>
      <c r="L2" s="2"/>
      <c r="M2" s="2"/>
      <c r="N2" s="2"/>
      <c r="O2" s="2"/>
      <c r="T2" s="2"/>
      <c r="U2" s="2"/>
      <c r="V2" s="2"/>
    </row>
    <row r="3">
      <c r="A3" s="13"/>
      <c r="B3" s="15" t="s">
        <v>13</v>
      </c>
      <c r="C3" s="17">
        <f>B9-C2-C5</f>
        <v>6</v>
      </c>
      <c r="D3" s="19">
        <f>C3*D1</f>
        <v>2534.4</v>
      </c>
      <c r="G3" s="11" t="s">
        <v>14</v>
      </c>
      <c r="H3" s="12"/>
      <c r="I3" s="2"/>
      <c r="J3" s="2"/>
      <c r="K3" s="2"/>
      <c r="L3" s="2"/>
      <c r="M3" s="2"/>
      <c r="N3" s="2"/>
      <c r="O3" s="2"/>
      <c r="T3" s="2"/>
      <c r="U3" s="2"/>
      <c r="V3" s="2"/>
    </row>
    <row r="4">
      <c r="A4" s="13" t="s">
        <v>15</v>
      </c>
      <c r="B4" s="15" t="s">
        <v>16</v>
      </c>
      <c r="C4" s="21">
        <f>D1*100</f>
        <v>42240</v>
      </c>
      <c r="D4" s="19">
        <f>C4/J19</f>
        <v>3.780068729</v>
      </c>
      <c r="G4" s="11" t="s">
        <v>19</v>
      </c>
      <c r="H4" s="12"/>
      <c r="I4" s="12"/>
      <c r="J4" s="12"/>
      <c r="K4" s="12"/>
      <c r="L4" s="2"/>
      <c r="M4" s="2"/>
      <c r="N4" s="2"/>
      <c r="O4" s="2"/>
      <c r="T4" s="2"/>
      <c r="U4" s="2"/>
      <c r="V4" s="2"/>
    </row>
    <row r="5">
      <c r="A5" s="24" t="s">
        <v>22</v>
      </c>
      <c r="B5" s="26"/>
      <c r="C5" s="27">
        <f>B8/10</f>
        <v>2</v>
      </c>
      <c r="D5" s="28"/>
      <c r="G5" s="29" t="s">
        <v>26</v>
      </c>
      <c r="H5" s="30" t="s">
        <v>28</v>
      </c>
      <c r="I5" s="12"/>
      <c r="J5" s="12"/>
      <c r="K5" s="12"/>
      <c r="L5" s="2"/>
      <c r="M5" s="2"/>
      <c r="N5" s="2"/>
      <c r="O5" s="2"/>
      <c r="T5" s="2"/>
      <c r="U5" s="2"/>
      <c r="V5" s="2"/>
    </row>
    <row r="6">
      <c r="A6" s="31" t="s">
        <v>30</v>
      </c>
      <c r="B6" s="31">
        <v>5.0</v>
      </c>
      <c r="C6" s="32"/>
      <c r="D6" s="32"/>
      <c r="G6" s="11" t="s">
        <v>32</v>
      </c>
      <c r="H6" s="12"/>
      <c r="I6" s="12"/>
      <c r="J6" s="12"/>
      <c r="K6" s="2"/>
      <c r="L6" s="2"/>
      <c r="M6" s="2"/>
      <c r="N6" s="2"/>
      <c r="O6" s="2"/>
      <c r="T6" s="2"/>
      <c r="U6" s="2"/>
      <c r="V6" s="2"/>
    </row>
    <row r="7">
      <c r="A7" s="31" t="s">
        <v>34</v>
      </c>
      <c r="B7" s="31">
        <f>B8/10</f>
        <v>2</v>
      </c>
      <c r="C7" s="32"/>
      <c r="D7" s="32"/>
      <c r="G7" s="12"/>
      <c r="H7" s="11" t="s">
        <v>36</v>
      </c>
      <c r="I7" s="12"/>
      <c r="J7" s="12"/>
      <c r="K7" s="2"/>
      <c r="L7" s="2"/>
      <c r="M7" s="2"/>
      <c r="N7" s="2"/>
      <c r="O7" s="2"/>
      <c r="T7" s="2"/>
      <c r="U7" s="2"/>
      <c r="V7" s="2"/>
    </row>
    <row r="8">
      <c r="A8" s="33" t="s">
        <v>37</v>
      </c>
      <c r="B8" s="35">
        <v>20.0</v>
      </c>
      <c r="C8" s="36"/>
      <c r="D8" s="26"/>
      <c r="F8" s="2"/>
      <c r="G8" s="11" t="s">
        <v>41</v>
      </c>
      <c r="H8" s="12"/>
      <c r="I8" s="2"/>
      <c r="J8" s="2"/>
      <c r="K8" s="2"/>
      <c r="L8" s="2"/>
      <c r="M8" s="2"/>
      <c r="N8" s="2"/>
      <c r="O8" s="2"/>
      <c r="T8" s="2"/>
      <c r="U8" s="2"/>
      <c r="V8" s="2"/>
    </row>
    <row r="9">
      <c r="A9" s="33" t="s">
        <v>42</v>
      </c>
      <c r="B9" s="38">
        <f>B8-B6-B7</f>
        <v>13</v>
      </c>
      <c r="C9" s="36"/>
      <c r="D9" s="26"/>
      <c r="F9" s="2"/>
      <c r="G9" s="11" t="s">
        <v>44</v>
      </c>
      <c r="H9" s="12"/>
      <c r="I9" s="2"/>
      <c r="J9" s="2"/>
      <c r="K9" s="2"/>
      <c r="L9" s="2"/>
      <c r="M9" s="2"/>
      <c r="N9" s="2"/>
      <c r="O9" s="2"/>
      <c r="T9" s="2"/>
      <c r="U9" s="2"/>
      <c r="V9" s="2"/>
    </row>
    <row r="10">
      <c r="A10" s="40"/>
      <c r="B10" s="40"/>
      <c r="C10" s="40"/>
      <c r="D10" s="40"/>
      <c r="F10" s="2"/>
      <c r="G10" s="2"/>
      <c r="H10" s="2"/>
      <c r="I10" s="2"/>
      <c r="J10" s="2"/>
      <c r="K10" s="2"/>
      <c r="L10" s="2"/>
      <c r="M10" s="2"/>
      <c r="N10" s="2"/>
      <c r="O10" s="2"/>
      <c r="T10" s="2"/>
      <c r="U10" s="2"/>
      <c r="V10" s="2"/>
    </row>
    <row r="11">
      <c r="A11" s="41" t="s">
        <v>46</v>
      </c>
      <c r="B11" s="42" t="s">
        <v>4</v>
      </c>
      <c r="C11" s="43" t="s">
        <v>6</v>
      </c>
      <c r="D11" s="44">
        <f>384*1.1</f>
        <v>422.4</v>
      </c>
      <c r="F11" s="2"/>
      <c r="G11" s="45"/>
      <c r="H11" s="45"/>
      <c r="I11" s="46" t="s">
        <v>50</v>
      </c>
      <c r="J11" s="47"/>
      <c r="K11" s="47"/>
      <c r="L11" s="47"/>
      <c r="M11" s="47"/>
      <c r="N11" s="47"/>
      <c r="O11" s="2"/>
      <c r="T11" s="2"/>
      <c r="U11" s="2"/>
      <c r="V11" s="2"/>
    </row>
    <row r="12">
      <c r="A12" s="48"/>
      <c r="B12" s="49" t="s">
        <v>9</v>
      </c>
      <c r="C12" s="51">
        <f>B18/4</f>
        <v>3.75</v>
      </c>
      <c r="D12" s="52">
        <f>C12*D11</f>
        <v>1584</v>
      </c>
      <c r="F12" s="2"/>
      <c r="G12" s="45"/>
      <c r="H12" s="45"/>
      <c r="I12" s="46" t="s">
        <v>53</v>
      </c>
      <c r="J12" s="47"/>
      <c r="K12" s="45"/>
      <c r="L12" s="45"/>
      <c r="M12" s="45"/>
      <c r="N12" s="45"/>
      <c r="O12" s="2"/>
      <c r="T12" s="2"/>
      <c r="U12" s="2"/>
      <c r="V12" s="2"/>
    </row>
    <row r="13">
      <c r="A13" s="48"/>
      <c r="B13" s="49" t="s">
        <v>13</v>
      </c>
      <c r="C13" s="51">
        <f>B19-C12-C15</f>
        <v>3.25</v>
      </c>
      <c r="D13" s="52">
        <f>C13*D11</f>
        <v>1372.8</v>
      </c>
      <c r="F13" s="2"/>
      <c r="G13" s="45"/>
      <c r="H13" s="45"/>
      <c r="I13" s="45"/>
      <c r="J13" s="45" t="s">
        <v>54</v>
      </c>
      <c r="K13" s="45"/>
      <c r="L13" s="45"/>
      <c r="M13" s="45"/>
      <c r="N13" s="45"/>
      <c r="O13" s="2"/>
      <c r="T13" s="2"/>
      <c r="U13" s="2"/>
      <c r="V13" s="2"/>
    </row>
    <row r="14">
      <c r="A14" s="48" t="s">
        <v>15</v>
      </c>
      <c r="B14" s="49" t="s">
        <v>16</v>
      </c>
      <c r="C14" s="52">
        <f>D11*100</f>
        <v>42240</v>
      </c>
      <c r="D14" s="52">
        <f>C14/J19</f>
        <v>3.780068729</v>
      </c>
      <c r="F14" s="2"/>
      <c r="G14" s="53" t="s">
        <v>55</v>
      </c>
      <c r="H14" s="45" t="s">
        <v>56</v>
      </c>
      <c r="I14" s="45" t="s">
        <v>57</v>
      </c>
      <c r="J14" s="54">
        <f> (3.6*10^11)* (3.104)</f>
        <v>1117440000000</v>
      </c>
      <c r="K14" s="45"/>
      <c r="L14" s="45"/>
      <c r="M14" s="45"/>
      <c r="N14" s="45" t="s">
        <v>58</v>
      </c>
      <c r="O14" s="2" t="s">
        <v>59</v>
      </c>
      <c r="T14" s="2"/>
      <c r="U14" s="2"/>
      <c r="V14" s="2"/>
    </row>
    <row r="15">
      <c r="A15" s="55" t="s">
        <v>22</v>
      </c>
      <c r="B15" s="26"/>
      <c r="C15" s="27">
        <f>B18/10</f>
        <v>1.5</v>
      </c>
      <c r="D15" s="32"/>
      <c r="F15" s="2"/>
      <c r="G15" s="53"/>
      <c r="H15" s="54"/>
      <c r="I15" s="54"/>
      <c r="J15" s="54"/>
      <c r="K15" s="45"/>
      <c r="L15" s="56"/>
      <c r="M15" s="45"/>
      <c r="N15" s="54"/>
      <c r="O15" s="57"/>
      <c r="T15" s="57"/>
      <c r="U15" s="58"/>
      <c r="V15" s="2"/>
    </row>
    <row r="16">
      <c r="A16" s="31" t="s">
        <v>30</v>
      </c>
      <c r="B16" s="31">
        <v>5.0</v>
      </c>
      <c r="C16" s="32"/>
      <c r="D16" s="32"/>
      <c r="F16" s="2"/>
      <c r="G16" s="53">
        <v>1.0</v>
      </c>
      <c r="H16" s="54">
        <v>100.0</v>
      </c>
      <c r="I16" s="54">
        <v>100.0</v>
      </c>
      <c r="J16" s="54">
        <f>J14/H16</f>
        <v>11174400000</v>
      </c>
      <c r="K16" s="45"/>
      <c r="L16" s="46"/>
      <c r="M16" s="45"/>
      <c r="N16" s="54">
        <v>1.79</v>
      </c>
      <c r="O16" s="57" t="s">
        <v>60</v>
      </c>
      <c r="T16" s="57"/>
      <c r="U16" s="58"/>
      <c r="V16" s="2"/>
    </row>
    <row r="17">
      <c r="A17" s="31" t="s">
        <v>34</v>
      </c>
      <c r="B17" s="31">
        <f>B18/10</f>
        <v>1.5</v>
      </c>
      <c r="C17" s="32"/>
      <c r="D17" s="32"/>
      <c r="F17" s="2"/>
      <c r="G17" s="53">
        <v>2.0</v>
      </c>
      <c r="H17" s="54">
        <v>100.0</v>
      </c>
      <c r="I17" s="54">
        <v>10000.0</v>
      </c>
      <c r="J17" s="54">
        <f t="shared" ref="J17:J20" si="1">J16/H17</f>
        <v>111744000</v>
      </c>
      <c r="K17" s="45"/>
      <c r="L17" s="46"/>
      <c r="M17" s="45"/>
      <c r="N17" s="54">
        <f t="shared" ref="N17:N20" si="2">N16/H17</f>
        <v>0.0179</v>
      </c>
      <c r="O17" s="10">
        <f t="shared" ref="O17:O20" si="3">(N17/N16)*O16</f>
        <v>258000000</v>
      </c>
      <c r="T17" s="57"/>
      <c r="U17" s="2"/>
      <c r="V17" s="2"/>
    </row>
    <row r="18">
      <c r="A18" s="33" t="s">
        <v>37</v>
      </c>
      <c r="B18" s="35">
        <v>15.0</v>
      </c>
      <c r="C18" s="36"/>
      <c r="D18" s="26"/>
      <c r="F18" s="2"/>
      <c r="G18" s="53">
        <v>3.0</v>
      </c>
      <c r="H18" s="54">
        <v>100.0</v>
      </c>
      <c r="I18" s="54">
        <v>1000000.0</v>
      </c>
      <c r="J18" s="54">
        <f t="shared" si="1"/>
        <v>1117440</v>
      </c>
      <c r="K18" s="45"/>
      <c r="L18" s="46"/>
      <c r="M18" s="45"/>
      <c r="N18" s="54">
        <f t="shared" si="2"/>
        <v>0.000179</v>
      </c>
      <c r="O18" s="10">
        <f t="shared" si="3"/>
        <v>2580000</v>
      </c>
      <c r="T18" s="57"/>
      <c r="U18" s="2"/>
      <c r="V18" s="2"/>
    </row>
    <row r="19">
      <c r="A19" s="33" t="s">
        <v>42</v>
      </c>
      <c r="B19" s="38">
        <f>B18-B16-B17</f>
        <v>8.5</v>
      </c>
      <c r="C19" s="36"/>
      <c r="D19" s="26"/>
      <c r="F19" s="2"/>
      <c r="G19" s="53">
        <v>4.0</v>
      </c>
      <c r="H19" s="54">
        <v>100.0</v>
      </c>
      <c r="I19" s="54">
        <v>1.0E7</v>
      </c>
      <c r="J19" s="54">
        <f t="shared" si="1"/>
        <v>11174.4</v>
      </c>
      <c r="K19" s="54">
        <f>40000/J19</f>
        <v>3.579610538</v>
      </c>
      <c r="L19" s="46"/>
      <c r="M19" s="45"/>
      <c r="N19" s="54">
        <f t="shared" si="2"/>
        <v>0.00000179</v>
      </c>
      <c r="O19" s="10">
        <f t="shared" si="3"/>
        <v>25800</v>
      </c>
      <c r="T19" s="57"/>
      <c r="U19" s="2"/>
      <c r="V19" s="2"/>
    </row>
    <row r="20">
      <c r="A20" s="8"/>
      <c r="B20" s="61"/>
      <c r="C20" s="62"/>
      <c r="D20" s="62"/>
      <c r="F20" s="2"/>
      <c r="G20" s="53">
        <v>5.0</v>
      </c>
      <c r="H20" s="54">
        <v>3.0</v>
      </c>
      <c r="I20" s="54">
        <f>I19*3</f>
        <v>30000000</v>
      </c>
      <c r="J20" s="54">
        <f t="shared" si="1"/>
        <v>3724.8</v>
      </c>
      <c r="K20" s="54">
        <f>5000/J20</f>
        <v>1.342353952</v>
      </c>
      <c r="L20" s="46"/>
      <c r="M20" s="45"/>
      <c r="N20" s="54">
        <f t="shared" si="2"/>
        <v>0.0000005966666667</v>
      </c>
      <c r="O20" s="10">
        <f t="shared" si="3"/>
        <v>8600</v>
      </c>
      <c r="T20" s="57"/>
      <c r="U20" s="2"/>
      <c r="V20" s="2"/>
    </row>
    <row r="21">
      <c r="A21" s="41" t="s">
        <v>65</v>
      </c>
      <c r="B21" s="42" t="s">
        <v>4</v>
      </c>
      <c r="C21" s="43" t="s">
        <v>6</v>
      </c>
      <c r="D21" s="63">
        <f>384*1.1</f>
        <v>422.4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18"/>
      <c r="B22" s="18" t="s">
        <v>9</v>
      </c>
      <c r="C22" s="52">
        <f>B28/4</f>
        <v>2.5</v>
      </c>
      <c r="D22" s="52">
        <f>C22*D21</f>
        <v>1056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18"/>
      <c r="B23" s="18" t="s">
        <v>13</v>
      </c>
      <c r="C23" s="52">
        <f>B29-C22-C25</f>
        <v>0.5</v>
      </c>
      <c r="D23" s="52">
        <f>C23*D21</f>
        <v>211.2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18" t="s">
        <v>15</v>
      </c>
      <c r="B24" s="18" t="s">
        <v>16</v>
      </c>
      <c r="C24" s="52">
        <f>D21*100</f>
        <v>42240</v>
      </c>
      <c r="D24" s="52">
        <f>C24/J19</f>
        <v>3.780068729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67" t="s">
        <v>22</v>
      </c>
      <c r="B25" s="26"/>
      <c r="C25" s="52">
        <f>B28/10</f>
        <v>1</v>
      </c>
      <c r="D25" s="1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>
      <c r="A26" s="18" t="s">
        <v>30</v>
      </c>
      <c r="B26" s="52">
        <v>5.0</v>
      </c>
      <c r="C26" s="18"/>
      <c r="D26" s="1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A27" s="18" t="s">
        <v>34</v>
      </c>
      <c r="B27" s="52">
        <f>B28/10</f>
        <v>1</v>
      </c>
      <c r="C27" s="18"/>
      <c r="D27" s="1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>
      <c r="A28" s="48" t="s">
        <v>37</v>
      </c>
      <c r="B28" s="75">
        <v>10.0</v>
      </c>
      <c r="C28" s="36"/>
      <c r="D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>
      <c r="A29" s="48" t="s">
        <v>42</v>
      </c>
      <c r="B29" s="79">
        <f>B28-B26-B27</f>
        <v>4</v>
      </c>
      <c r="C29" s="36"/>
      <c r="D29" s="2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>
      <c r="A39" s="2"/>
      <c r="B39" s="2" t="s">
        <v>82</v>
      </c>
      <c r="C39" s="2"/>
      <c r="D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2"/>
      <c r="B40" s="2" t="s">
        <v>83</v>
      </c>
      <c r="C40" s="2"/>
      <c r="D40" s="2"/>
      <c r="E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2"/>
      <c r="B41" s="21">
        <v>1.0</v>
      </c>
      <c r="C41" s="12" t="s">
        <v>84</v>
      </c>
      <c r="D41" s="12" t="s">
        <v>86</v>
      </c>
      <c r="E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>
      <c r="A42" s="2"/>
      <c r="B42" s="21">
        <v>2.0</v>
      </c>
      <c r="C42" s="12" t="s">
        <v>89</v>
      </c>
      <c r="D42" s="12" t="s">
        <v>90</v>
      </c>
      <c r="E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>
      <c r="A43" s="2"/>
      <c r="B43" s="21">
        <v>3.0</v>
      </c>
      <c r="C43" s="12" t="s">
        <v>89</v>
      </c>
      <c r="D43" s="12" t="s">
        <v>93</v>
      </c>
      <c r="E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>
      <c r="A44" s="2"/>
      <c r="B44" s="21">
        <v>4.0</v>
      </c>
      <c r="C44" s="12" t="s">
        <v>94</v>
      </c>
      <c r="D44" s="12" t="s">
        <v>95</v>
      </c>
      <c r="E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>
      <c r="A45" s="2"/>
      <c r="B45" s="12"/>
      <c r="C45" s="11" t="s">
        <v>96</v>
      </c>
      <c r="D45" s="12"/>
      <c r="E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>
      <c r="A46" s="2"/>
      <c r="B46" s="12"/>
      <c r="C46" s="12" t="s">
        <v>97</v>
      </c>
      <c r="D46" s="12"/>
      <c r="E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>
      <c r="A47" s="2"/>
      <c r="B47" s="94"/>
      <c r="C47" s="2"/>
      <c r="D47" s="2"/>
      <c r="E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2"/>
      <c r="B48" s="94" t="s">
        <v>99</v>
      </c>
      <c r="C48" s="2"/>
      <c r="D48" s="2"/>
      <c r="E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>
      <c r="A49" s="2"/>
      <c r="B49" s="2" t="s">
        <v>100</v>
      </c>
      <c r="C49" s="2" t="s">
        <v>101</v>
      </c>
      <c r="D49" s="2"/>
      <c r="E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2"/>
      <c r="B50" s="2" t="s">
        <v>103</v>
      </c>
      <c r="C50" s="2" t="s">
        <v>101</v>
      </c>
      <c r="D50" s="2"/>
      <c r="E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2"/>
      <c r="B51" s="2" t="s">
        <v>104</v>
      </c>
      <c r="C51" s="2" t="s">
        <v>101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2"/>
      <c r="B52" s="2" t="s">
        <v>105</v>
      </c>
      <c r="C52" s="2" t="s">
        <v>101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12"/>
      <c r="B54" s="11" t="s">
        <v>108</v>
      </c>
      <c r="C54" s="12"/>
      <c r="D54" s="12"/>
      <c r="E54" s="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2"/>
      <c r="B55" s="12"/>
      <c r="C55" s="1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12"/>
      <c r="B56" s="103" t="s">
        <v>113</v>
      </c>
      <c r="C56" s="12"/>
      <c r="D56" s="1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12"/>
      <c r="B57" s="11" t="s">
        <v>117</v>
      </c>
      <c r="C57" s="12"/>
      <c r="D57" s="1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>
      <c r="A58" s="12"/>
      <c r="B58" s="11" t="s">
        <v>118</v>
      </c>
      <c r="C58" s="12"/>
      <c r="D58" s="12"/>
      <c r="E58" s="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>
      <c r="A59" s="12"/>
      <c r="B59" s="11" t="s">
        <v>119</v>
      </c>
      <c r="C59" s="12"/>
      <c r="D59" s="12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>
      <c r="A60" s="2"/>
      <c r="B60" s="12"/>
      <c r="C60" s="1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>
      <c r="A61" s="12"/>
      <c r="B61" s="11" t="s">
        <v>123</v>
      </c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>
      <c r="A62" s="12"/>
      <c r="B62" s="12" t="s">
        <v>124</v>
      </c>
      <c r="C62" s="12"/>
      <c r="D62" s="1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>
      <c r="A63" s="12"/>
      <c r="B63" s="11" t="s">
        <v>125</v>
      </c>
      <c r="C63" s="12"/>
      <c r="D63" s="1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>
      <c r="A64" s="12"/>
      <c r="B64" s="11" t="s">
        <v>126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2"/>
      <c r="B65" s="12"/>
      <c r="C65" s="12"/>
      <c r="D65" s="12"/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12"/>
      <c r="B66" s="11" t="s">
        <v>128</v>
      </c>
      <c r="C66" s="12"/>
      <c r="D66" s="12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12"/>
      <c r="B67" s="11" t="s">
        <v>132</v>
      </c>
      <c r="C67" s="2"/>
      <c r="D67" s="2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2"/>
      <c r="B68" s="2" t="s">
        <v>133</v>
      </c>
      <c r="C68" s="2" t="s">
        <v>134</v>
      </c>
      <c r="D68" s="12" t="s">
        <v>135</v>
      </c>
      <c r="E68" s="11" t="s">
        <v>136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2"/>
      <c r="B69" s="12" t="s">
        <v>137</v>
      </c>
      <c r="C69" s="2" t="s">
        <v>134</v>
      </c>
      <c r="D69" s="2" t="s">
        <v>138</v>
      </c>
      <c r="E69" s="2" t="s">
        <v>139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12"/>
      <c r="B70" s="11" t="s">
        <v>126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</sheetData>
  <mergeCells count="9">
    <mergeCell ref="B28:D28"/>
    <mergeCell ref="B29:D29"/>
    <mergeCell ref="A5:B5"/>
    <mergeCell ref="B8:D8"/>
    <mergeCell ref="B9:D9"/>
    <mergeCell ref="A15:B15"/>
    <mergeCell ref="B18:D18"/>
    <mergeCell ref="B19:D19"/>
    <mergeCell ref="A25:B25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