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4"/>
  </bookViews>
  <sheets>
    <sheet name="PLATES 1,3" sheetId="1" state="visible" r:id="rId2"/>
    <sheet name="Plate 2 Clinical" sheetId="2" state="visible" r:id="rId3"/>
    <sheet name="Plate 4" sheetId="3" state="visible" r:id="rId4"/>
    <sheet name="MasterMix" sheetId="4" state="visible" r:id="rId5"/>
    <sheet name="LS run set up note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<sst xmlns="http://schemas.openxmlformats.org/spreadsheetml/2006/main" count="1629" uniqueCount="520">
  <si>
    <t xml:space="preserve">** Testing volumes of taqman: 15uL and 20uL</t>
  </si>
  <si>
    <t xml:space="preserve">** New Primers from order on 5/13/20; pipetted by Chetan on 5/20/20; final concentrations: RPP indexed: 50nM, RPP naked: 200nM, and S2: 400nM; see primer set up plate</t>
  </si>
  <si>
    <t xml:space="preserve">**All set up is in 4-384 well plates; 50 cycles</t>
  </si>
  <si>
    <t xml:space="preserve">** Using new 384 well machines that arrived on 5/20/20</t>
  </si>
  <si>
    <t xml:space="preserve">** 96 well format, copied over into 4 quadrants of 384 well plate</t>
  </si>
  <si>
    <t xml:space="preserve">https://docs.google.com/spreadsheets/d/1BQsejgFC_puH2WJUyWngWh3Bo1GUN8iiMYwQ4ydvodw/edit#gid=1490559299</t>
  </si>
  <si>
    <t xml:space="preserve">384 well plate will have different final volume</t>
  </si>
  <si>
    <t xml:space="preserve">Lysate Background</t>
  </si>
  <si>
    <t xml:space="preserve">A</t>
  </si>
  <si>
    <t xml:space="preserve">NS_water: 1_to_2</t>
  </si>
  <si>
    <t xml:space="preserve">NS_Saliva: 1_to_2</t>
  </si>
  <si>
    <t xml:space="preserve">RNA extraction</t>
  </si>
  <si>
    <t xml:space="preserve">TE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</si>
  <si>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</si>
  <si>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</si>
  <si>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</si>
  <si>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</si>
  <si>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</si>
  <si>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</si>
  <si>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</si>
  <si>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Virus Spike-In (Identity)</t>
  </si>
  <si>
    <t xml:space="preserve">-</t>
  </si>
  <si>
    <t xml:space="preserve">ATCC Inactivated 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</si>
  <si>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</si>
  <si>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</si>
  <si>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</si>
  <si>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</si>
  <si>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</si>
  <si>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** LOD aim for 10 copies</t>
  </si>
  <si>
    <t xml:space="preserve">Virus Spike-In (Copies)</t>
  </si>
  <si>
    <t xml:space="preserve">Primer Mix 10x concentration (4 mcM for S2 and 2 mcM for RPP30)</t>
  </si>
  <si>
    <t xml:space="preserve">final concentration of RPP30 (full lenght) = 200nM)</t>
  </si>
  <si>
    <t xml:space="preserve">naked RPP titration (final con, nM) ** Laila this is the CDC primers we ordered initially</t>
  </si>
  <si>
    <t xml:space="preserve">Taqpath</t>
  </si>
  <si>
    <t xml:space="preserve">From Octants PrExperiment with RPP3: From these results, we decided to move forward with 100 nM naked primer and 50 nM full-length primer for the sequencing assay.</t>
  </si>
  <si>
    <t xml:space="preserve">Background Purified Extract Information:</t>
  </si>
  <si>
    <t xml:space="preserve"> </t>
  </si>
  <si>
    <t xml:space="preserve">per well</t>
  </si>
  <si>
    <t xml:space="preserve">wells</t>
  </si>
  <si>
    <t xml:space="preserve">uL</t>
  </si>
  <si>
    <t xml:space="preserve">total in 96 well plate (16 copies)</t>
  </si>
  <si>
    <t xml:space="preserve">Saliva Dilution (mL)</t>
  </si>
  <si>
    <t xml:space="preserve">water(3mL)</t>
  </si>
  <si>
    <t xml:space="preserve">Saliva in NS</t>
  </si>
  <si>
    <t xml:space="preserve">T5,6,7</t>
  </si>
  <si>
    <t xml:space="preserve">Saliva</t>
  </si>
  <si>
    <t xml:space="preserve">HEK lysate + </t>
  </si>
  <si>
    <t xml:space="preserve">made by Laila; diluted to 6ng/uL</t>
  </si>
  <si>
    <t xml:space="preserve">NS</t>
  </si>
  <si>
    <t xml:space="preserve">500uL</t>
  </si>
  <si>
    <t xml:space="preserve">* Made fresh on day of experiment</t>
  </si>
  <si>
    <t xml:space="preserve">** make working dilution for 2uM</t>
  </si>
  <si>
    <t xml:space="preserve">Final Concentration (uM)</t>
  </si>
  <si>
    <t xml:space="preserve">volume water</t>
  </si>
  <si>
    <t xml:space="preserve">volume of 100uM stock, per primer</t>
  </si>
  <si>
    <t xml:space="preserve">&gt; add  enough to dilute down from 10x  for each mastermix</t>
  </si>
  <si>
    <t xml:space="preserve">Prepare Lysate Plate</t>
  </si>
  <si>
    <t xml:space="preserve">&gt; bleach pipettes and UV treat pippettes, tubes and 96-well plate</t>
  </si>
  <si>
    <t xml:space="preserve">&gt; NS Saliva and  RNA extraction</t>
  </si>
  <si>
    <t xml:space="preserve">&gt; TE: 1:1 need </t>
  </si>
  <si>
    <t xml:space="preserve">total per sample</t>
  </si>
  <si>
    <t xml:space="preserve">total across plates</t>
  </si>
  <si>
    <t xml:space="preserve">dilution factor</t>
  </si>
  <si>
    <t xml:space="preserve">Plate 1</t>
  </si>
  <si>
    <t xml:space="preserve">total clinical sample lysate per well</t>
  </si>
  <si>
    <t xml:space="preserve">total water</t>
  </si>
  <si>
    <t xml:space="preserve">Prepare plates with PCR Barcodes</t>
  </si>
  <si>
    <t xml:space="preserve">Spike-in dilution series calculations:</t>
  </si>
  <si>
    <t xml:space="preserve">Set up a dilution series for each individual column (true dilution replicates) &gt; in 96-well plate, can perform dilution series with regular pipette</t>
  </si>
  <si>
    <t xml:space="preserve">Dilution Series: </t>
  </si>
  <si>
    <t xml:space="preserve">Per sample:</t>
  </si>
  <si>
    <t xml:space="preserve">ATCC: 1.1 million copies/uL</t>
  </si>
  <si>
    <t xml:space="preserve">D1:</t>
  </si>
  <si>
    <t xml:space="preserve">D2:</t>
  </si>
  <si>
    <t xml:space="preserve">D3:</t>
  </si>
  <si>
    <t xml:space="preserve">D4: </t>
  </si>
  <si>
    <t xml:space="preserve">D5: </t>
  </si>
  <si>
    <t xml:space="preserve">* now you have a completed lysate plate; spin down and hold on ice until you are ready to add 7uL of each well to the 4 96 well plates</t>
  </si>
  <si>
    <t xml:space="preserve">25 min</t>
  </si>
  <si>
    <t xml:space="preserve">* Pipet 5 uL of each into each of 4 plates for PCR</t>
  </si>
  <si>
    <t xml:space="preserve">uL per reaction</t>
  </si>
  <si>
    <t xml:space="preserve">* Hold at -20 until ready to prepare mastermix and primers</t>
  </si>
  <si>
    <t xml:space="preserve">minimum volume needed</t>
  </si>
  <si>
    <t xml:space="preserve">uL to carry to dilution well</t>
  </si>
  <si>
    <t xml:space="preserve">Virus Dilution</t>
  </si>
  <si>
    <t xml:space="preserve">Dilution factor</t>
  </si>
  <si>
    <t xml:space="preserve">Contrived SARS-CoV2 Spike-in:</t>
  </si>
  <si>
    <t xml:space="preserve">Dilution Factor</t>
  </si>
  <si>
    <t xml:space="preserve">uL for D1</t>
  </si>
  <si>
    <t xml:space="preserve">1 to 10</t>
  </si>
  <si>
    <t xml:space="preserve">number of 96-well plates</t>
  </si>
  <si>
    <t xml:space="preserve">volume per row</t>
  </si>
  <si>
    <t xml:space="preserve">2) ATCC inactivated Virus Spike</t>
  </si>
  <si>
    <t xml:space="preserve">Stock is at 1.16*10^6 copies per uL</t>
  </si>
  <si>
    <t xml:space="preserve">** this exists in syrafoam box</t>
  </si>
  <si>
    <t xml:space="preserve">&gt; prepare a 1:200 dilution to 5800 copies per uL</t>
  </si>
  <si>
    <t xml:space="preserve">&gt;&gt; S1: 199 uL ddH2O, 0.1% Tween-20 + 1 uL ATCC stock</t>
  </si>
  <si>
    <t xml:space="preserve">&gt; add 1.19 uL to 14.8 uL background in first dilution well D1 (for 9142 total viral copies)</t>
  </si>
  <si>
    <t xml:space="preserve">&gt; perform 2x dilution series from vial 1 (D1) as detailed above</t>
  </si>
  <si>
    <t xml:space="preserve">Copies/uL of Final Dilution of Virus</t>
  </si>
  <si>
    <t xml:space="preserve">ATCC to add to first row, 2 wells , A5, A11</t>
  </si>
  <si>
    <t xml:space="preserve">background lysate to add to first row</t>
  </si>
  <si>
    <t xml:space="preserve">PCR:</t>
  </si>
  <si>
    <t xml:space="preserve">Notes: </t>
  </si>
  <si>
    <t xml:space="preserve">On 384well Veriti Thermocycler</t>
  </si>
  <si>
    <t xml:space="preserve">55C</t>
  </si>
  <si>
    <t xml:space="preserve">10 min</t>
  </si>
  <si>
    <t xml:space="preserve">95C</t>
  </si>
  <si>
    <t xml:space="preserve">1 min</t>
  </si>
  <si>
    <t xml:space="preserve">10 sec</t>
  </si>
  <si>
    <t xml:space="preserve">60C</t>
  </si>
  <si>
    <t xml:space="preserve">30 sec</t>
  </si>
  <si>
    <t xml:space="preserve">Go to step 3, 50 cycles</t>
  </si>
  <si>
    <t xml:space="preserve">Hold at 12C</t>
  </si>
  <si>
    <t xml:space="preserve">Plate replicates:</t>
  </si>
  <si>
    <t xml:space="preserve">MM #1</t>
  </si>
  <si>
    <t xml:space="preserve">Plate 1:</t>
  </si>
  <si>
    <t xml:space="preserve">Dilutions</t>
  </si>
  <si>
    <t xml:space="preserve">Plate 2:</t>
  </si>
  <si>
    <t xml:space="preserve">Clinical</t>
  </si>
  <si>
    <t xml:space="preserve">Plate 4:</t>
  </si>
  <si>
    <t xml:space="preserve">Contrived samples</t>
  </si>
  <si>
    <t xml:space="preserve">MM #2</t>
  </si>
  <si>
    <t xml:space="preserve">Plate 3:</t>
  </si>
  <si>
    <t xml:space="preserve">Note: dilutions was prepared at larger stock</t>
  </si>
  <si>
    <t xml:space="preserve">Library clean-up and sequencing:</t>
  </si>
  <si>
    <t xml:space="preserve">ng/uL by HS qubit (based on a dilution 1:20)</t>
  </si>
  <si>
    <t xml:space="preserve">&gt; Pooling, bead clean-up and quantification done by Valerie</t>
  </si>
  <si>
    <t xml:space="preserve">50 cycles</t>
  </si>
  <si>
    <t xml:space="preserve">&gt; Library comes in at XXX</t>
  </si>
  <si>
    <t xml:space="preserve">&gt; This corresponds to XXX nM (assuming an average amplicon size of 156 bp)</t>
  </si>
  <si>
    <t xml:space="preserve">Library dilution: need 20 uL at 2 nM</t>
  </si>
  <si>
    <t xml:space="preserve">&gt; Dilute libary 1:100</t>
  </si>
  <si>
    <t xml:space="preserve">&gt; add XX uL of diluted library to XX uL ddH2O in low-bind tube</t>
  </si>
  <si>
    <t xml:space="preserve">&gt; store at 4C until sequencing</t>
  </si>
  <si>
    <t xml:space="preserve">Primer mix: Need 100 uL at 10 uM of read 1 and i7 primers for S2 and RPP3, in separate mixes (20 uM primer per mix)</t>
  </si>
  <si>
    <t xml:space="preserve">Primer stocks are at 100 uM</t>
  </si>
  <si>
    <t xml:space="preserve">Read 1 mix:</t>
  </si>
  <si>
    <t xml:space="preserve">80 uL ddH2O</t>
  </si>
  <si>
    <t xml:space="preserve">10 uL S2 read 1</t>
  </si>
  <si>
    <t xml:space="preserve">10 uL RPP3 read 1</t>
  </si>
  <si>
    <t xml:space="preserve">i7 mix:</t>
  </si>
  <si>
    <t xml:space="preserve">10 uL S2 i7</t>
  </si>
  <si>
    <t xml:space="preserve">10 uL RPP3 i7</t>
  </si>
  <si>
    <t xml:space="preserve">1411</t>
  </si>
  <si>
    <t xml:space="preserve">003</t>
  </si>
  <si>
    <t xml:space="preserve">004</t>
  </si>
  <si>
    <t xml:space="preserve">NBC</t>
  </si>
  <si>
    <t xml:space="preserve">N900</t>
  </si>
  <si>
    <t xml:space="preserve">N908</t>
  </si>
  <si>
    <t xml:space="preserve">N916</t>
  </si>
  <si>
    <t xml:space="preserve">N924</t>
  </si>
  <si>
    <t xml:space="preserve">N932</t>
  </si>
  <si>
    <t xml:space="preserve">N940</t>
  </si>
  <si>
    <t xml:space="preserve">N948</t>
  </si>
  <si>
    <t xml:space="preserve">N956</t>
  </si>
  <si>
    <t xml:space="preserve">N964</t>
  </si>
  <si>
    <t xml:space="preserve">N972</t>
  </si>
  <si>
    <t xml:space="preserve">N980</t>
  </si>
  <si>
    <t xml:space="preserve">N893</t>
  </si>
  <si>
    <t xml:space="preserve">N901</t>
  </si>
  <si>
    <t xml:space="preserve">N909</t>
  </si>
  <si>
    <t xml:space="preserve">N917</t>
  </si>
  <si>
    <t xml:space="preserve">N925</t>
  </si>
  <si>
    <t xml:space="preserve">N933</t>
  </si>
  <si>
    <t xml:space="preserve">N941</t>
  </si>
  <si>
    <t xml:space="preserve">N949</t>
  </si>
  <si>
    <t xml:space="preserve">N957</t>
  </si>
  <si>
    <t xml:space="preserve">N965</t>
  </si>
  <si>
    <t xml:space="preserve">N973</t>
  </si>
  <si>
    <t xml:space="preserve">N981</t>
  </si>
  <si>
    <t xml:space="preserve">N894</t>
  </si>
  <si>
    <t xml:space="preserve">N902</t>
  </si>
  <si>
    <t xml:space="preserve">N910</t>
  </si>
  <si>
    <t xml:space="preserve">N918</t>
  </si>
  <si>
    <t xml:space="preserve">N926</t>
  </si>
  <si>
    <t xml:space="preserve">N934</t>
  </si>
  <si>
    <t xml:space="preserve">N942</t>
  </si>
  <si>
    <t xml:space="preserve">N950</t>
  </si>
  <si>
    <t xml:space="preserve">N958</t>
  </si>
  <si>
    <t xml:space="preserve">N966</t>
  </si>
  <si>
    <t xml:space="preserve">N974</t>
  </si>
  <si>
    <t xml:space="preserve">N982</t>
  </si>
  <si>
    <t xml:space="preserve">N895</t>
  </si>
  <si>
    <t xml:space="preserve">N903</t>
  </si>
  <si>
    <t xml:space="preserve">N911</t>
  </si>
  <si>
    <t xml:space="preserve">N919</t>
  </si>
  <si>
    <t xml:space="preserve">N927</t>
  </si>
  <si>
    <t xml:space="preserve">N935</t>
  </si>
  <si>
    <t xml:space="preserve">N943</t>
  </si>
  <si>
    <t xml:space="preserve">N951</t>
  </si>
  <si>
    <t xml:space="preserve">N959</t>
  </si>
  <si>
    <t xml:space="preserve">N967</t>
  </si>
  <si>
    <t xml:space="preserve">N975</t>
  </si>
  <si>
    <t xml:space="preserve">N983</t>
  </si>
  <si>
    <t xml:space="preserve">N896</t>
  </si>
  <si>
    <t xml:space="preserve">N904</t>
  </si>
  <si>
    <t xml:space="preserve">N912</t>
  </si>
  <si>
    <t xml:space="preserve">N920</t>
  </si>
  <si>
    <t xml:space="preserve">N928</t>
  </si>
  <si>
    <t xml:space="preserve">N936</t>
  </si>
  <si>
    <t xml:space="preserve">N944</t>
  </si>
  <si>
    <t xml:space="preserve">N952</t>
  </si>
  <si>
    <t xml:space="preserve">N960</t>
  </si>
  <si>
    <t xml:space="preserve">N968</t>
  </si>
  <si>
    <t xml:space="preserve">N976</t>
  </si>
  <si>
    <t xml:space="preserve">N984</t>
  </si>
  <si>
    <t xml:space="preserve">N897</t>
  </si>
  <si>
    <t xml:space="preserve">N905</t>
  </si>
  <si>
    <t xml:space="preserve">N913</t>
  </si>
  <si>
    <t xml:space="preserve">N921</t>
  </si>
  <si>
    <t xml:space="preserve">N929</t>
  </si>
  <si>
    <t xml:space="preserve">N937</t>
  </si>
  <si>
    <t xml:space="preserve">N945</t>
  </si>
  <si>
    <t xml:space="preserve">N953</t>
  </si>
  <si>
    <t xml:space="preserve">N961</t>
  </si>
  <si>
    <t xml:space="preserve">N969</t>
  </si>
  <si>
    <t xml:space="preserve">N977</t>
  </si>
  <si>
    <t xml:space="preserve">N985</t>
  </si>
  <si>
    <t xml:space="preserve">N898</t>
  </si>
  <si>
    <t xml:space="preserve">N906</t>
  </si>
  <si>
    <t xml:space="preserve">N914</t>
  </si>
  <si>
    <t xml:space="preserve">N922</t>
  </si>
  <si>
    <t xml:space="preserve">N930</t>
  </si>
  <si>
    <t xml:space="preserve">N938</t>
  </si>
  <si>
    <t xml:space="preserve">N946</t>
  </si>
  <si>
    <t xml:space="preserve">N954</t>
  </si>
  <si>
    <t xml:space="preserve">N962</t>
  </si>
  <si>
    <t xml:space="preserve">N970</t>
  </si>
  <si>
    <t xml:space="preserve">N978</t>
  </si>
  <si>
    <t xml:space="preserve">N986</t>
  </si>
  <si>
    <t xml:space="preserve">N899</t>
  </si>
  <si>
    <t xml:space="preserve">N907</t>
  </si>
  <si>
    <t xml:space="preserve">N915</t>
  </si>
  <si>
    <t xml:space="preserve">N923</t>
  </si>
  <si>
    <t xml:space="preserve">N931</t>
  </si>
  <si>
    <t xml:space="preserve">N939</t>
  </si>
  <si>
    <t xml:space="preserve">N947</t>
  </si>
  <si>
    <t xml:space="preserve">N955</t>
  </si>
  <si>
    <t xml:space="preserve">N963</t>
  </si>
  <si>
    <t xml:space="preserve">N971</t>
  </si>
  <si>
    <t xml:space="preserve">N979</t>
  </si>
  <si>
    <t xml:space="preserve">PPC</t>
  </si>
  <si>
    <t xml:space="preserve">N327</t>
  </si>
  <si>
    <t xml:space="preserve">N334</t>
  </si>
  <si>
    <t xml:space="preserve">N342</t>
  </si>
  <si>
    <t xml:space="preserve">N350</t>
  </si>
  <si>
    <t xml:space="preserve">N358</t>
  </si>
  <si>
    <t xml:space="preserve">N366</t>
  </si>
  <si>
    <t xml:space="preserve">N1118</t>
  </si>
  <si>
    <t xml:space="preserve">U0077</t>
  </si>
  <si>
    <t xml:space="preserve">N1133</t>
  </si>
  <si>
    <t xml:space="preserve">N1140</t>
  </si>
  <si>
    <t xml:space="preserve">N321</t>
  </si>
  <si>
    <t xml:space="preserve">U0003</t>
  </si>
  <si>
    <t xml:space="preserve">N335</t>
  </si>
  <si>
    <t xml:space="preserve">N343</t>
  </si>
  <si>
    <t xml:space="preserve">N351</t>
  </si>
  <si>
    <t xml:space="preserve">N359</t>
  </si>
  <si>
    <t xml:space="preserve">N367</t>
  </si>
  <si>
    <t xml:space="preserve">U0036</t>
  </si>
  <si>
    <t xml:space="preserve">N1119</t>
  </si>
  <si>
    <t xml:space="preserve">N1126</t>
  </si>
  <si>
    <t xml:space="preserve">N1134</t>
  </si>
  <si>
    <t xml:space="preserve">N1141</t>
  </si>
  <si>
    <t xml:space="preserve">N322</t>
  </si>
  <si>
    <t xml:space="preserve">N328</t>
  </si>
  <si>
    <t xml:space="preserve">N336</t>
  </si>
  <si>
    <t xml:space="preserve">N344</t>
  </si>
  <si>
    <t xml:space="preserve">N352</t>
  </si>
  <si>
    <t xml:space="preserve">N360</t>
  </si>
  <si>
    <t xml:space="preserve">N368</t>
  </si>
  <si>
    <t xml:space="preserve">N1112</t>
  </si>
  <si>
    <t xml:space="preserve">N1120</t>
  </si>
  <si>
    <t xml:space="preserve">N1127</t>
  </si>
  <si>
    <t xml:space="preserve">N1135</t>
  </si>
  <si>
    <t xml:space="preserve">N1142</t>
  </si>
  <si>
    <t xml:space="preserve">N323</t>
  </si>
  <si>
    <t xml:space="preserve">N329</t>
  </si>
  <si>
    <t xml:space="preserve">N337</t>
  </si>
  <si>
    <t xml:space="preserve">N345</t>
  </si>
  <si>
    <t xml:space="preserve">N353</t>
  </si>
  <si>
    <t xml:space="preserve">N361</t>
  </si>
  <si>
    <t xml:space="preserve">N369</t>
  </si>
  <si>
    <t xml:space="preserve">N1113</t>
  </si>
  <si>
    <t xml:space="preserve">N1121</t>
  </si>
  <si>
    <t xml:space="preserve">N1128</t>
  </si>
  <si>
    <t xml:space="preserve">N1136</t>
  </si>
  <si>
    <t xml:space="preserve">N1143</t>
  </si>
  <si>
    <t xml:space="preserve">N324</t>
  </si>
  <si>
    <t xml:space="preserve">N330</t>
  </si>
  <si>
    <t xml:space="preserve">N338</t>
  </si>
  <si>
    <t xml:space="preserve">N346</t>
  </si>
  <si>
    <t xml:space="preserve">N354</t>
  </si>
  <si>
    <t xml:space="preserve">N362</t>
  </si>
  <si>
    <t xml:space="preserve">N370</t>
  </si>
  <si>
    <t xml:space="preserve">N1114</t>
  </si>
  <si>
    <t xml:space="preserve">N1122</t>
  </si>
  <si>
    <t xml:space="preserve">N1129</t>
  </si>
  <si>
    <t xml:space="preserve">N1137</t>
  </si>
  <si>
    <t xml:space="preserve">N1144</t>
  </si>
  <si>
    <t xml:space="preserve">U0002</t>
  </si>
  <si>
    <t xml:space="preserve">N331</t>
  </si>
  <si>
    <t xml:space="preserve">N339</t>
  </si>
  <si>
    <t xml:space="preserve">N347</t>
  </si>
  <si>
    <t xml:space="preserve">N355</t>
  </si>
  <si>
    <t xml:space="preserve">N363</t>
  </si>
  <si>
    <t xml:space="preserve">N371</t>
  </si>
  <si>
    <t xml:space="preserve">N1115</t>
  </si>
  <si>
    <t xml:space="preserve">N1123</t>
  </si>
  <si>
    <t xml:space="preserve">N1130</t>
  </si>
  <si>
    <t xml:space="preserve">U0037</t>
  </si>
  <si>
    <t xml:space="preserve">N1145</t>
  </si>
  <si>
    <t xml:space="preserve">N325</t>
  </si>
  <si>
    <t xml:space="preserve">N332</t>
  </si>
  <si>
    <t xml:space="preserve">N340</t>
  </si>
  <si>
    <t xml:space="preserve">N348</t>
  </si>
  <si>
    <t xml:space="preserve">N356</t>
  </si>
  <si>
    <t xml:space="preserve">N364</t>
  </si>
  <si>
    <t xml:space="preserve">U0004</t>
  </si>
  <si>
    <t xml:space="preserve">N1116</t>
  </si>
  <si>
    <t xml:space="preserve">N1124</t>
  </si>
  <si>
    <t xml:space="preserve">N1131</t>
  </si>
  <si>
    <t xml:space="preserve">N1138</t>
  </si>
  <si>
    <t xml:space="preserve">N1146</t>
  </si>
  <si>
    <t xml:space="preserve">N326</t>
  </si>
  <si>
    <t xml:space="preserve">N333</t>
  </si>
  <si>
    <t xml:space="preserve">N341</t>
  </si>
  <si>
    <t xml:space="preserve">N349</t>
  </si>
  <si>
    <t xml:space="preserve">N357</t>
  </si>
  <si>
    <t xml:space="preserve">N365</t>
  </si>
  <si>
    <t xml:space="preserve">U0070</t>
  </si>
  <si>
    <t xml:space="preserve">N1117</t>
  </si>
  <si>
    <t xml:space="preserve">N1125</t>
  </si>
  <si>
    <t xml:space="preserve">N1132</t>
  </si>
  <si>
    <t xml:space="preserve">N1139</t>
  </si>
  <si>
    <t xml:space="preserve">N1147</t>
  </si>
  <si>
    <t xml:space="preserve">N1148</t>
  </si>
  <si>
    <t xml:space="preserve">N1155</t>
  </si>
  <si>
    <t xml:space="preserve">N836</t>
  </si>
  <si>
    <t xml:space="preserve">N843</t>
  </si>
  <si>
    <t xml:space="preserve">N851</t>
  </si>
  <si>
    <t xml:space="preserve">N859</t>
  </si>
  <si>
    <t xml:space="preserve">N867</t>
  </si>
  <si>
    <t xml:space="preserve">N875</t>
  </si>
  <si>
    <t xml:space="preserve">N883</t>
  </si>
  <si>
    <t xml:space="preserve">N891</t>
  </si>
  <si>
    <t xml:space="preserve">N1149</t>
  </si>
  <si>
    <t xml:space="preserve">N1156</t>
  </si>
  <si>
    <t xml:space="preserve">N829</t>
  </si>
  <si>
    <t xml:space="preserve">N837</t>
  </si>
  <si>
    <t xml:space="preserve">N844</t>
  </si>
  <si>
    <t xml:space="preserve">N852</t>
  </si>
  <si>
    <t xml:space="preserve">N860</t>
  </si>
  <si>
    <t xml:space="preserve">N868</t>
  </si>
  <si>
    <t xml:space="preserve">N876</t>
  </si>
  <si>
    <t xml:space="preserve">N884</t>
  </si>
  <si>
    <t xml:space="preserve">N892</t>
  </si>
  <si>
    <t xml:space="preserve">N1150</t>
  </si>
  <si>
    <t xml:space="preserve">N1157</t>
  </si>
  <si>
    <t xml:space="preserve">N830</t>
  </si>
  <si>
    <t xml:space="preserve">N845</t>
  </si>
  <si>
    <t xml:space="preserve">N853</t>
  </si>
  <si>
    <t xml:space="preserve">N861</t>
  </si>
  <si>
    <t xml:space="preserve">N869</t>
  </si>
  <si>
    <t xml:space="preserve">N877</t>
  </si>
  <si>
    <t xml:space="preserve">N885</t>
  </si>
  <si>
    <t xml:space="preserve">N1151</t>
  </si>
  <si>
    <t xml:space="preserve">N1158</t>
  </si>
  <si>
    <t xml:space="preserve">N831</t>
  </si>
  <si>
    <t xml:space="preserve">N838</t>
  </si>
  <si>
    <t xml:space="preserve">N846</t>
  </si>
  <si>
    <t xml:space="preserve">N854</t>
  </si>
  <si>
    <t xml:space="preserve">N862</t>
  </si>
  <si>
    <t xml:space="preserve">N870</t>
  </si>
  <si>
    <t xml:space="preserve">N878</t>
  </si>
  <si>
    <t xml:space="preserve">N886</t>
  </si>
  <si>
    <t xml:space="preserve">U0040</t>
  </si>
  <si>
    <t xml:space="preserve">N1159</t>
  </si>
  <si>
    <t xml:space="preserve">N832</t>
  </si>
  <si>
    <t xml:space="preserve">N839</t>
  </si>
  <si>
    <t xml:space="preserve">N847</t>
  </si>
  <si>
    <t xml:space="preserve">N855</t>
  </si>
  <si>
    <t xml:space="preserve">N863</t>
  </si>
  <si>
    <t xml:space="preserve">N871</t>
  </si>
  <si>
    <t xml:space="preserve">N879</t>
  </si>
  <si>
    <t xml:space="preserve">N887</t>
  </si>
  <si>
    <t xml:space="preserve">N1152</t>
  </si>
  <si>
    <t xml:space="preserve">N1160</t>
  </si>
  <si>
    <t xml:space="preserve">N833</t>
  </si>
  <si>
    <t xml:space="preserve">N840</t>
  </si>
  <si>
    <t xml:space="preserve">N848</t>
  </si>
  <si>
    <t xml:space="preserve">N856</t>
  </si>
  <si>
    <t xml:space="preserve">N864</t>
  </si>
  <si>
    <t xml:space="preserve">N872</t>
  </si>
  <si>
    <t xml:space="preserve">N880</t>
  </si>
  <si>
    <t xml:space="preserve">N888</t>
  </si>
  <si>
    <t xml:space="preserve">NTC</t>
  </si>
  <si>
    <t xml:space="preserve">N1153</t>
  </si>
  <si>
    <t xml:space="preserve">N1161</t>
  </si>
  <si>
    <t xml:space="preserve">N834</t>
  </si>
  <si>
    <t xml:space="preserve">N841</t>
  </si>
  <si>
    <t xml:space="preserve">N849</t>
  </si>
  <si>
    <t xml:space="preserve">N857</t>
  </si>
  <si>
    <t xml:space="preserve">N865</t>
  </si>
  <si>
    <t xml:space="preserve">N873</t>
  </si>
  <si>
    <t xml:space="preserve">N881</t>
  </si>
  <si>
    <t xml:space="preserve">N889</t>
  </si>
  <si>
    <t xml:space="preserve">N1154</t>
  </si>
  <si>
    <t xml:space="preserve">U0041</t>
  </si>
  <si>
    <t xml:space="preserve">N835</t>
  </si>
  <si>
    <t xml:space="preserve">N842</t>
  </si>
  <si>
    <t xml:space="preserve">N850</t>
  </si>
  <si>
    <t xml:space="preserve">N858</t>
  </si>
  <si>
    <t xml:space="preserve">N866</t>
  </si>
  <si>
    <t xml:space="preserve">N874</t>
  </si>
  <si>
    <t xml:space="preserve">N882</t>
  </si>
  <si>
    <t xml:space="preserve">N890</t>
  </si>
  <si>
    <t xml:space="preserve">NS real sample plate</t>
  </si>
  <si>
    <t xml:space="preserve">R003</t>
  </si>
  <si>
    <t xml:space="preserve">R-031</t>
  </si>
  <si>
    <t xml:space="preserve">R-034</t>
  </si>
  <si>
    <t xml:space="preserve">O-014</t>
  </si>
  <si>
    <t xml:space="preserve">O-003</t>
  </si>
  <si>
    <t xml:space="preserve">C-009</t>
  </si>
  <si>
    <t xml:space="preserve">R-032</t>
  </si>
  <si>
    <t xml:space="preserve">R-042</t>
  </si>
  <si>
    <t xml:space="preserve">O-031</t>
  </si>
  <si>
    <t xml:space="preserve">O-034</t>
  </si>
  <si>
    <t xml:space="preserve">O-009</t>
  </si>
  <si>
    <t xml:space="preserve">R-047</t>
  </si>
  <si>
    <t xml:space="preserve">O-049</t>
  </si>
  <si>
    <t xml:space="preserve">R-014</t>
  </si>
  <si>
    <t xml:space="preserve">R-035</t>
  </si>
  <si>
    <t xml:space="preserve">C-008</t>
  </si>
  <si>
    <t xml:space="preserve">O-048</t>
  </si>
  <si>
    <t xml:space="preserve">O-035</t>
  </si>
  <si>
    <t xml:space="preserve">R-039</t>
  </si>
  <si>
    <t xml:space="preserve">R-048</t>
  </si>
  <si>
    <t xml:space="preserve">R-005</t>
  </si>
  <si>
    <t xml:space="preserve">O-037</t>
  </si>
  <si>
    <t xml:space="preserve">R-004</t>
  </si>
  <si>
    <t xml:space="preserve">R-049</t>
  </si>
  <si>
    <t xml:space="preserve">O-042</t>
  </si>
  <si>
    <t xml:space="preserve">O-039</t>
  </si>
  <si>
    <t xml:space="preserve">R-040</t>
  </si>
  <si>
    <t xml:space="preserve">0.45NS</t>
  </si>
  <si>
    <t xml:space="preserve">O-047</t>
  </si>
  <si>
    <t xml:space="preserve">R006</t>
  </si>
  <si>
    <t xml:space="preserve">R-041</t>
  </si>
  <si>
    <t xml:space="preserve">diluted 1:2 with H20</t>
  </si>
  <si>
    <t xml:space="preserve">Positive Controls (need 10)</t>
  </si>
  <si>
    <t xml:space="preserve">Ct</t>
  </si>
  <si>
    <t xml:space="preserve">U0078</t>
  </si>
  <si>
    <t xml:space="preserve">PLATE 4: RANDOMLY GENERATED SAMPLES with spiked C19</t>
  </si>
  <si>
    <t xml:space="preserve">3 taqman plates, 20uL each run with Taqpath</t>
  </si>
  <si>
    <t xml:space="preserve">** Plate set up in 96 well format x 4</t>
  </si>
  <si>
    <t xml:space="preserve">** 96 well format, copied over into 4 quadrants of 384 well plate; Primer Plate #4</t>
  </si>
  <si>
    <t xml:space="preserve">POS CONTROL</t>
  </si>
  <si>
    <t xml:space="preserve">SALINE CONTROL</t>
  </si>
  <si>
    <t xml:space="preserve">TE CONTROL</t>
  </si>
  <si>
    <t xml:space="preserve">total in 96 well plate (10 copies)</t>
  </si>
  <si>
    <t xml:space="preserve">Saliva Dilution</t>
  </si>
  <si>
    <t xml:space="preserve">water</t>
  </si>
  <si>
    <t xml:space="preserve">sample/well</t>
  </si>
  <si>
    <t xml:space="preserve">&gt; add TE dilution 1:1 in columns 2,3; 1:2 in columns 4, 5, 6 and TE+protease 1:1 in column 7, 8, 9 and 1:2 dilution in columns 10,11,12</t>
  </si>
  <si>
    <t xml:space="preserve">* Pipet 7 uL of each into each of 4 plates for PCR</t>
  </si>
  <si>
    <t xml:space="preserve">&gt; prepare a 1:10 dilution to 116000 copies per uL</t>
  </si>
  <si>
    <t xml:space="preserve">copies/reaction</t>
  </si>
  <si>
    <t xml:space="preserve">copies/uL</t>
  </si>
  <si>
    <t xml:space="preserve">copies in 40uL</t>
  </si>
  <si>
    <t xml:space="preserve">uL to add of 1:1000</t>
  </si>
  <si>
    <t xml:space="preserve">uL to add of 1:10000</t>
  </si>
  <si>
    <t xml:space="preserve">Go to step 3, 40 cycles</t>
  </si>
  <si>
    <t xml:space="preserve">Mix 1 - TaqPath</t>
  </si>
  <si>
    <t xml:space="preserve">RT-PCR mix:</t>
  </si>
  <si>
    <t xml:space="preserve">uL or copies per reaction</t>
  </si>
  <si>
    <t xml:space="preserve">4x Mastermix</t>
  </si>
  <si>
    <t xml:space="preserve">H2O</t>
  </si>
  <si>
    <t xml:space="preserve">Stock is 3000ng/uL (per EJ)</t>
  </si>
  <si>
    <t xml:space="preserve">Dilution 4</t>
  </si>
  <si>
    <t xml:space="preserve">S2 RNA spike quant</t>
  </si>
  <si>
    <t xml:space="preserve">1:20 working stock prepared from Eric's stock</t>
  </si>
  <si>
    <t xml:space="preserve">RPP naked Primer F/R (working conc of 2uM)</t>
  </si>
  <si>
    <t xml:space="preserve">qubit RNA HS(ng/uL)</t>
  </si>
  <si>
    <t xml:space="preserve">77.6 ng/uL</t>
  </si>
  <si>
    <t xml:space="preserve">Lysate</t>
  </si>
  <si>
    <t xml:space="preserve">&gt; prepare 4 consecutive 1:100 dilution steps </t>
  </si>
  <si>
    <t xml:space="preserve">indexed primers (prestampled)</t>
  </si>
  <si>
    <t xml:space="preserve">&gt; 99 uL ddH2O, 0.1% Tween + 1 uL previous dilution</t>
  </si>
  <si>
    <t xml:space="preserve">Total Volume</t>
  </si>
  <si>
    <t xml:space="preserve">&gt; the final dilution should have 3600 copies / uL</t>
  </si>
  <si>
    <t xml:space="preserve">Total to add to 384 well plate</t>
  </si>
  <si>
    <t xml:space="preserve">&gt; add 3.8uL (42500 copies) to RT-PCR mix</t>
  </si>
  <si>
    <t xml:space="preserve">Mix 2 - TaqPath (15)</t>
  </si>
  <si>
    <t xml:space="preserve">From V3 expt: Measured at 25 ng/uL, corresponding to 3.6*10^11 copies/uL (assuming a length of 130 nt)</t>
  </si>
  <si>
    <t xml:space="preserve">Based on this should 3.6*10^11 (3.104)=</t>
  </si>
  <si>
    <t xml:space="preserve">dilution </t>
  </si>
  <si>
    <t xml:space="preserve">dilution step</t>
  </si>
  <si>
    <t xml:space="preserve">dilution 1: X</t>
  </si>
  <si>
    <t xml:space="preserve">ng/uL</t>
  </si>
  <si>
    <t xml:space="preserve">actual copies/uL</t>
  </si>
  <si>
    <t xml:space="preserve">2.58E+10</t>
  </si>
  <si>
    <t xml:space="preserve">Mix 3 - TaqPath (20), plate 4</t>
  </si>
  <si>
    <t xml:space="preserve">On T100 PCR block</t>
  </si>
  <si>
    <t xml:space="preserve">Potential primer contam</t>
  </si>
  <si>
    <t xml:space="preserve">Spun down plates in stacks of 4 at 2500rpm</t>
  </si>
  <si>
    <t xml:space="preserve">Plate 8 was at the bottom of a stack and had the foil seal punctured - check for cross contam between wells of plate 8</t>
  </si>
  <si>
    <t xml:space="preserve">Plate 14 was not fully punctured but possible cross contam as well</t>
  </si>
  <si>
    <t xml:space="preserve">Pipetting reserve</t>
  </si>
  <si>
    <t xml:space="preserve">Pipetting reserve was perfect this time. Plenty of lysate &amp; master mix for every plate</t>
  </si>
  <si>
    <t xml:space="preserve">Plate 4 transposition?</t>
  </si>
  <si>
    <t xml:space="preserve">Plate 4 notes:</t>
  </si>
  <si>
    <t xml:space="preserve">I think saliva side of plate 4 was transposed given placement of empty wells for NTC blanks</t>
  </si>
  <si>
    <t xml:space="preserve">Plated NS/H2O in wells A1 and B1</t>
  </si>
  <si>
    <t xml:space="preserve">Plated TE in wells G12 and H12</t>
  </si>
  <si>
    <t xml:space="preserve">Check w qPCR to figure out which half of the plate was transposed.</t>
  </si>
  <si>
    <t xml:space="preserve">Thermalcycler mistake</t>
  </si>
  <si>
    <t xml:space="preserve">Plates 1 &amp; 3 were accidentally loaded onto the TC w 50 cycles</t>
  </si>
  <si>
    <r>
      <rPr>
        <sz val="11"/>
        <color rgb="FF000000"/>
        <rFont val="Arial"/>
        <family val="2"/>
        <charset val="1"/>
      </rPr>
      <t xml:space="preserve">Stopped the run after 3 minute incubation @25 and changed the program. Restarted the program without initital 25C incubation to pick up where the last run left off.</t>
    </r>
    <r>
      <rPr>
        <b val="true"/>
        <sz val="11"/>
        <rFont val="Cambria"/>
        <family val="1"/>
        <charset val="1"/>
      </rPr>
      <t xml:space="preserve"> should be fine!</t>
    </r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</si>
</sst>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H:MM"/>
    <numFmt numFmtId="166" formatCode="0"/>
    <numFmt numFmtId="167" formatCode="0.0"/>
    <numFmt numFmtId="168" formatCode="#,##0"/>
    <numFmt numFmtId="169" formatCode="0.000"/>
    <numFmt numFmtId="170" formatCode="@"/>
    <numFmt numFmtId="171" formatCode="0.000000"/>
    <numFmt numFmtId="172" formatCode="0.0000"/>
  </numFmts>
  <fonts count="2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u val="single"/>
      <sz val="11"/>
      <color rgb="FF0000FF"/>
      <name val="Arial"/>
      <family val="2"/>
      <charset val="1"/>
    </font>
    <font>
      <sz val="12"/>
      <color rgb="FF000000"/>
      <name val="Calibri"/>
      <family val="2"/>
      <charset val="1"/>
    </font>
    <font>
      <sz val="11"/>
      <color rgb="FF1D1C1D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6"/>
      <color rgb="FF000000"/>
      <name val="Arial"/>
      <family val="2"/>
      <charset val="1"/>
    </font>
    <font>
      <b val="true"/>
      <sz val="16"/>
      <name val="Arial"/>
      <family val="2"/>
      <charset val="1"/>
    </font>
    <font>
      <sz val="11"/>
      <color rgb="FF1D1C1D"/>
      <name val="Slack-Lato"/>
      <family val="0"/>
      <charset val="1"/>
    </font>
    <font>
      <sz val="11"/>
      <name val="Arial"/>
      <family val="2"/>
      <charset val="1"/>
    </font>
    <font>
      <b val="true"/>
      <sz val="14"/>
      <name val="Arial"/>
      <family val="2"/>
      <charset val="1"/>
    </font>
    <font>
      <sz val="14"/>
      <name val="Arial"/>
      <family val="2"/>
      <charset val="1"/>
    </font>
    <font>
      <sz val="14"/>
      <color rgb="FF000000"/>
      <name val="Arial"/>
      <family val="2"/>
      <charset val="1"/>
    </font>
    <font>
      <sz val="14"/>
      <color rgb="FF1D1C1D"/>
      <name val="Arial"/>
      <family val="2"/>
      <charset val="1"/>
    </font>
    <font>
      <sz val="12"/>
      <color rgb="FFFF0000"/>
      <name val="Calibri"/>
      <family val="2"/>
      <charset val="1"/>
    </font>
    <font>
      <sz val="11"/>
      <color rgb="FF000000"/>
      <name val="Inconsolata"/>
      <family val="0"/>
      <charset val="1"/>
    </font>
    <font>
      <sz val="11"/>
      <color rgb="FF1155CC"/>
      <name val="Inconsolata"/>
      <family val="0"/>
      <charset val="1"/>
    </font>
    <font>
      <b val="true"/>
      <sz val="11"/>
      <name val="Cambria"/>
      <family val="1"/>
      <charset val="1"/>
    </font>
  </fonts>
  <fills count="17">
    <fill>
      <patternFill patternType="none"/>
    </fill>
    <fill>
      <patternFill patternType="gray125"/>
    </fill>
    <fill>
      <patternFill patternType="solid">
        <fgColor rgb="FFFFFFFF"/>
        <bgColor rgb="FFF8F8F8"/>
      </patternFill>
    </fill>
    <fill>
      <patternFill patternType="solid">
        <fgColor rgb="FFFFF2CC"/>
        <bgColor rgb="FFF3F3F3"/>
      </patternFill>
    </fill>
    <fill>
      <patternFill patternType="solid">
        <fgColor rgb="FFC9DAF8"/>
        <bgColor rgb="FFD9D2E9"/>
      </patternFill>
    </fill>
    <fill>
      <patternFill patternType="solid">
        <fgColor rgb="FFD9D2E9"/>
        <bgColor rgb="FFD9D9D9"/>
      </patternFill>
    </fill>
    <fill>
      <patternFill patternType="solid">
        <fgColor rgb="FFD9D9D9"/>
        <bgColor rgb="FFD9D2E9"/>
      </patternFill>
    </fill>
    <fill>
      <patternFill patternType="solid">
        <fgColor rgb="FFF8F8F8"/>
        <bgColor rgb="FFF3F3F3"/>
      </patternFill>
    </fill>
    <fill>
      <patternFill patternType="solid">
        <fgColor rgb="FFFFFF00"/>
        <bgColor rgb="FFFFFF00"/>
      </patternFill>
    </fill>
    <fill>
      <patternFill patternType="solid">
        <fgColor rgb="FFBFBFBF"/>
        <bgColor rgb="FFD9D2E9"/>
      </patternFill>
    </fill>
    <fill>
      <patternFill patternType="solid">
        <fgColor rgb="FF00FF00"/>
        <bgColor rgb="FF33CCCC"/>
      </patternFill>
    </fill>
    <fill>
      <patternFill patternType="solid">
        <fgColor rgb="FFEAD1DC"/>
        <bgColor rgb="FFF4CCCC"/>
      </patternFill>
    </fill>
    <fill>
      <patternFill patternType="solid">
        <fgColor rgb="FFF3F3F3"/>
        <bgColor rgb="FFF8F8F8"/>
      </patternFill>
    </fill>
    <fill>
      <patternFill patternType="solid">
        <fgColor rgb="FFFF9900"/>
        <bgColor rgb="FFFFCC00"/>
      </patternFill>
    </fill>
    <fill>
      <patternFill patternType="solid">
        <fgColor rgb="FFFF00FF"/>
        <bgColor rgb="FFFF00FF"/>
      </patternFill>
    </fill>
    <fill>
      <patternFill patternType="solid">
        <fgColor rgb="FF93C47D"/>
        <bgColor rgb="FFBFBFBF"/>
      </patternFill>
    </fill>
    <fill>
      <patternFill patternType="solid">
        <fgColor rgb="FFF4CCCC"/>
        <bgColor rgb="FFEAD1D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8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4" fillId="8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4" fillId="8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1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1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1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11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1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1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1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1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1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1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4" fillId="8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2" fontId="4" fillId="8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16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16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1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2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2CC"/>
      <rgbColor rgb="FFF3F3F3"/>
      <rgbColor rgb="FF660066"/>
      <rgbColor rgb="FFFF8080"/>
      <rgbColor rgb="FF1155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8F8F8"/>
      <rgbColor rgb="FFD9D9D9"/>
      <rgbColor rgb="FFEAD1DC"/>
      <rgbColor rgb="FFD9D2E9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3C47D"/>
      <rgbColor rgb="FF003366"/>
      <rgbColor rgb="FF339966"/>
      <rgbColor rgb="FF003300"/>
      <rgbColor rgb="FF333300"/>
      <rgbColor rgb="FF993300"/>
      <rgbColor rgb="FF993366"/>
      <rgbColor rgb="FF333399"/>
      <rgbColor rgb="FF1D1C1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ocs.google.com/spreadsheets/d/1BQsejgFC_puH2WJUyWngWh3Bo1GUN8iiMYwQ4ydvodw/edit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docs.google.com/spreadsheets/d/1BQsejgFC_puH2WJUyWngWh3Bo1GUN8iiMYwQ4ydvodw/edi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N1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I4" activeCellId="1" sqref="I9:I16 I4"/>
    </sheetView>
  </sheetViews>
  <sheetFormatPr defaultRowHeight="15.75"/>
  <cols>
    <col collapsed="false" hidden="false" max="1" min="1" style="0" width="14.1734693877551"/>
    <col collapsed="false" hidden="false" max="2" min="2" style="0" width="22.1377551020408"/>
    <col collapsed="false" hidden="false" max="8" min="3" style="0" width="14.1734693877551"/>
    <col collapsed="false" hidden="false" max="9" min="9" style="0" width="16.3316326530612"/>
    <col collapsed="false" hidden="false" max="11" min="10" style="0" width="16.469387755102"/>
    <col collapsed="false" hidden="false" max="12" min="12" style="0" width="15.1173469387755"/>
    <col collapsed="false" hidden="false" max="13" min="13" style="0" width="15.6581632653061"/>
    <col collapsed="false" hidden="false" max="1025" min="14" style="0" width="14.1734693877551"/>
  </cols>
  <sheetData>
    <row r="1" customFormat="false" ht="15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Format="false" ht="15.75" hidden="false" customHeight="false" outlineLevel="0" collapsed="false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customFormat="false" ht="15.75" hidden="false" customHeight="false" outlineLevel="0" collapsed="false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Format="false" ht="15.75" hidden="false" customHeight="false" outlineLevel="0" collapsed="false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2"/>
      <c r="M4" s="1"/>
      <c r="N4" s="1"/>
    </row>
    <row r="5" customFormat="false" ht="15.75" hidden="false" customHeight="false" outlineLevel="0" collapsed="false">
      <c r="A5" s="3" t="s">
        <v>4</v>
      </c>
      <c r="B5" s="1"/>
      <c r="C5" s="1"/>
      <c r="D5" s="1"/>
      <c r="E5" s="1"/>
      <c r="F5" s="1"/>
      <c r="G5" s="1"/>
      <c r="H5" s="4"/>
      <c r="I5" s="1"/>
      <c r="J5" s="1"/>
      <c r="K5" s="1"/>
      <c r="L5" s="1"/>
      <c r="M5" s="1"/>
      <c r="N5" s="1"/>
    </row>
    <row r="6" customFormat="false" ht="15.75" hidden="false" customHeight="false" outlineLevel="0" collapsed="false">
      <c r="A6" s="5" t="s">
        <v>5</v>
      </c>
      <c r="B6" s="1"/>
      <c r="C6" s="1"/>
      <c r="D6" s="1"/>
      <c r="E6" s="1"/>
      <c r="F6" s="1"/>
      <c r="G6" s="1"/>
      <c r="H6" s="4"/>
      <c r="I6" s="1"/>
      <c r="J6" s="1"/>
      <c r="K6" s="1"/>
      <c r="L6" s="1"/>
      <c r="M6" s="1"/>
      <c r="N6" s="1"/>
    </row>
    <row r="7" customFormat="false" ht="15.75" hidden="false" customHeight="false" outlineLevel="0" collapsed="false">
      <c r="A7" s="3" t="s">
        <v>6</v>
      </c>
      <c r="B7" s="1"/>
      <c r="C7" s="1"/>
      <c r="D7" s="1"/>
      <c r="E7" s="1"/>
      <c r="F7" s="1"/>
      <c r="G7" s="1"/>
      <c r="H7" s="4"/>
      <c r="I7" s="1"/>
      <c r="J7" s="1"/>
      <c r="K7" s="1"/>
      <c r="L7" s="1"/>
      <c r="M7" s="1"/>
      <c r="N7" s="1"/>
    </row>
    <row r="8" customFormat="false" ht="15.75" hidden="false" customHeight="false" outlineLevel="0" collapsed="false">
      <c r="A8" s="3"/>
      <c r="B8" s="1"/>
      <c r="C8" s="1"/>
      <c r="D8" s="1"/>
      <c r="E8" s="1"/>
      <c r="F8" s="1"/>
      <c r="G8" s="1"/>
      <c r="H8" s="4"/>
      <c r="I8" s="1"/>
      <c r="J8" s="1"/>
      <c r="K8" s="1"/>
      <c r="L8" s="1"/>
      <c r="M8" s="1"/>
      <c r="N8" s="1"/>
    </row>
    <row r="9" customFormat="false" ht="15.75" hidden="false" customHeight="false" outlineLevel="0" collapsed="false">
      <c r="A9" s="3"/>
      <c r="B9" s="6"/>
      <c r="C9" s="6"/>
      <c r="D9" s="6"/>
      <c r="E9" s="6"/>
      <c r="F9" s="6"/>
      <c r="G9" s="6"/>
      <c r="H9" s="7"/>
      <c r="I9" s="6"/>
      <c r="J9" s="6"/>
      <c r="K9" s="6"/>
      <c r="L9" s="6"/>
      <c r="M9" s="6"/>
      <c r="N9" s="1" t="n">
        <f aca="false">8*18</f>
        <v>144</v>
      </c>
    </row>
    <row r="10" customFormat="false" ht="15.75" hidden="false" customHeight="false" outlineLevel="0" collapsed="false">
      <c r="A10" s="6" t="s">
        <v>7</v>
      </c>
      <c r="B10" s="8" t="n">
        <v>1</v>
      </c>
      <c r="C10" s="8" t="n">
        <v>2</v>
      </c>
      <c r="D10" s="8" t="n">
        <v>3</v>
      </c>
      <c r="E10" s="8" t="n">
        <v>4</v>
      </c>
      <c r="F10" s="8" t="n">
        <v>5</v>
      </c>
      <c r="G10" s="8" t="n">
        <v>6</v>
      </c>
      <c r="H10" s="8" t="n">
        <v>7</v>
      </c>
      <c r="I10" s="8" t="n">
        <v>8</v>
      </c>
      <c r="J10" s="8" t="n">
        <v>9</v>
      </c>
      <c r="K10" s="8" t="n">
        <v>10</v>
      </c>
      <c r="L10" s="8" t="n">
        <v>11</v>
      </c>
      <c r="M10" s="8" t="n">
        <v>12</v>
      </c>
      <c r="N10" s="1" t="n">
        <f aca="false">N9/2</f>
        <v>72</v>
      </c>
    </row>
    <row r="11" customFormat="false" ht="15.75" hidden="false" customHeight="false" outlineLevel="0" collapsed="false">
      <c r="A11" s="6" t="s">
        <v>8</v>
      </c>
      <c r="B11" s="9" t="s">
        <v>9</v>
      </c>
      <c r="C11" s="9" t="s">
        <v>10</v>
      </c>
      <c r="D11" s="9" t="s">
        <v>10</v>
      </c>
      <c r="E11" s="9" t="s">
        <v>10</v>
      </c>
      <c r="F11" s="9" t="s">
        <v>10</v>
      </c>
      <c r="G11" s="9" t="s">
        <v>10</v>
      </c>
      <c r="H11" s="10" t="s">
        <v>11</v>
      </c>
      <c r="I11" s="10" t="s">
        <v>11</v>
      </c>
      <c r="J11" s="10" t="s">
        <v>11</v>
      </c>
      <c r="K11" s="10" t="s">
        <v>11</v>
      </c>
      <c r="L11" s="10" t="s">
        <v>11</v>
      </c>
      <c r="M11" s="10" t="s">
        <v>12</v>
      </c>
      <c r="N11" s="11"/>
    </row>
    <row r="12" customFormat="false" ht="15.75" hidden="false" customHeight="false" outlineLevel="0" collapsed="false">
      <c r="A12" s="6" t="s">
        <v>13</v>
      </c>
      <c r="B12" s="9" t="s">
        <v>9</v>
      </c>
      <c r="C12" s="9" t="s">
        <v>10</v>
      </c>
      <c r="D12" s="9" t="s">
        <v>10</v>
      </c>
      <c r="E12" s="9" t="s">
        <v>10</v>
      </c>
      <c r="F12" s="9" t="s">
        <v>10</v>
      </c>
      <c r="G12" s="9" t="s">
        <v>10</v>
      </c>
      <c r="H12" s="10" t="s">
        <v>11</v>
      </c>
      <c r="I12" s="10" t="s">
        <v>11</v>
      </c>
      <c r="J12" s="10" t="s">
        <v>11</v>
      </c>
      <c r="K12" s="10" t="s">
        <v>11</v>
      </c>
      <c r="L12" s="10" t="s">
        <v>11</v>
      </c>
      <c r="M12" s="10" t="s">
        <v>12</v>
      </c>
      <c r="N12" s="11"/>
    </row>
    <row r="13" customFormat="false" ht="15.75" hidden="false" customHeight="false" outlineLevel="0" collapsed="false">
      <c r="A13" s="6" t="s">
        <v>14</v>
      </c>
      <c r="B13" s="9" t="s">
        <v>9</v>
      </c>
      <c r="C13" s="9" t="s">
        <v>10</v>
      </c>
      <c r="D13" s="9" t="s">
        <v>10</v>
      </c>
      <c r="E13" s="9" t="s">
        <v>10</v>
      </c>
      <c r="F13" s="9" t="s">
        <v>10</v>
      </c>
      <c r="G13" s="9" t="s">
        <v>10</v>
      </c>
      <c r="H13" s="10" t="s">
        <v>11</v>
      </c>
      <c r="I13" s="10" t="s">
        <v>11</v>
      </c>
      <c r="J13" s="10" t="s">
        <v>11</v>
      </c>
      <c r="K13" s="10" t="s">
        <v>11</v>
      </c>
      <c r="L13" s="10" t="s">
        <v>11</v>
      </c>
      <c r="M13" s="10" t="s">
        <v>12</v>
      </c>
      <c r="N13" s="11"/>
    </row>
    <row r="14" customFormat="false" ht="15.75" hidden="false" customHeight="false" outlineLevel="0" collapsed="false">
      <c r="A14" s="6" t="s">
        <v>15</v>
      </c>
      <c r="B14" s="9" t="s">
        <v>9</v>
      </c>
      <c r="C14" s="9" t="s">
        <v>10</v>
      </c>
      <c r="D14" s="9" t="s">
        <v>10</v>
      </c>
      <c r="E14" s="9" t="s">
        <v>10</v>
      </c>
      <c r="F14" s="9" t="s">
        <v>10</v>
      </c>
      <c r="G14" s="9" t="s">
        <v>10</v>
      </c>
      <c r="H14" s="10" t="s">
        <v>11</v>
      </c>
      <c r="I14" s="10" t="s">
        <v>11</v>
      </c>
      <c r="J14" s="10" t="s">
        <v>11</v>
      </c>
      <c r="K14" s="10" t="s">
        <v>11</v>
      </c>
      <c r="L14" s="10" t="s">
        <v>11</v>
      </c>
      <c r="M14" s="10" t="s">
        <v>12</v>
      </c>
      <c r="N14" s="11"/>
    </row>
    <row r="15" customFormat="false" ht="15.75" hidden="false" customHeight="false" outlineLevel="0" collapsed="false">
      <c r="A15" s="6" t="s">
        <v>16</v>
      </c>
      <c r="B15" s="9" t="s">
        <v>9</v>
      </c>
      <c r="C15" s="9" t="s">
        <v>10</v>
      </c>
      <c r="D15" s="9" t="s">
        <v>10</v>
      </c>
      <c r="E15" s="9" t="s">
        <v>10</v>
      </c>
      <c r="F15" s="9" t="s">
        <v>10</v>
      </c>
      <c r="G15" s="9" t="s">
        <v>10</v>
      </c>
      <c r="H15" s="10" t="s">
        <v>11</v>
      </c>
      <c r="I15" s="10" t="s">
        <v>11</v>
      </c>
      <c r="J15" s="10" t="s">
        <v>11</v>
      </c>
      <c r="K15" s="10" t="s">
        <v>11</v>
      </c>
      <c r="L15" s="10" t="s">
        <v>11</v>
      </c>
      <c r="M15" s="10" t="s">
        <v>12</v>
      </c>
      <c r="N15" s="11"/>
    </row>
    <row r="16" customFormat="false" ht="15.75" hidden="false" customHeight="false" outlineLevel="0" collapsed="false">
      <c r="A16" s="6" t="s">
        <v>17</v>
      </c>
      <c r="B16" s="9" t="s">
        <v>9</v>
      </c>
      <c r="C16" s="9" t="s">
        <v>10</v>
      </c>
      <c r="D16" s="9" t="s">
        <v>10</v>
      </c>
      <c r="E16" s="9" t="s">
        <v>10</v>
      </c>
      <c r="F16" s="9" t="s">
        <v>10</v>
      </c>
      <c r="G16" s="9" t="s">
        <v>10</v>
      </c>
      <c r="H16" s="10" t="s">
        <v>11</v>
      </c>
      <c r="I16" s="10" t="s">
        <v>11</v>
      </c>
      <c r="J16" s="10" t="s">
        <v>11</v>
      </c>
      <c r="K16" s="10" t="s">
        <v>11</v>
      </c>
      <c r="L16" s="10" t="s">
        <v>11</v>
      </c>
      <c r="M16" s="10" t="s">
        <v>12</v>
      </c>
      <c r="N16" s="11"/>
    </row>
    <row r="17" customFormat="false" ht="15.75" hidden="false" customHeight="false" outlineLevel="0" collapsed="false">
      <c r="A17" s="6" t="s">
        <v>18</v>
      </c>
      <c r="B17" s="9" t="s">
        <v>9</v>
      </c>
      <c r="C17" s="9" t="s">
        <v>10</v>
      </c>
      <c r="D17" s="9" t="s">
        <v>10</v>
      </c>
      <c r="E17" s="9" t="s">
        <v>10</v>
      </c>
      <c r="F17" s="9" t="s">
        <v>10</v>
      </c>
      <c r="G17" s="9" t="s">
        <v>10</v>
      </c>
      <c r="H17" s="10" t="s">
        <v>11</v>
      </c>
      <c r="I17" s="10" t="s">
        <v>11</v>
      </c>
      <c r="J17" s="10" t="s">
        <v>11</v>
      </c>
      <c r="K17" s="10" t="s">
        <v>11</v>
      </c>
      <c r="L17" s="10" t="s">
        <v>11</v>
      </c>
      <c r="M17" s="10" t="s">
        <v>12</v>
      </c>
      <c r="N17" s="11"/>
    </row>
    <row r="18" customFormat="false" ht="15.75" hidden="false" customHeight="false" outlineLevel="0" collapsed="false">
      <c r="A18" s="6" t="s">
        <v>19</v>
      </c>
      <c r="B18" s="9" t="s">
        <v>9</v>
      </c>
      <c r="C18" s="9" t="s">
        <v>10</v>
      </c>
      <c r="D18" s="9" t="s">
        <v>10</v>
      </c>
      <c r="E18" s="9" t="s">
        <v>10</v>
      </c>
      <c r="F18" s="9" t="s">
        <v>10</v>
      </c>
      <c r="G18" s="9" t="s">
        <v>10</v>
      </c>
      <c r="H18" s="10" t="s">
        <v>11</v>
      </c>
      <c r="I18" s="10" t="s">
        <v>11</v>
      </c>
      <c r="J18" s="10" t="s">
        <v>11</v>
      </c>
      <c r="K18" s="10" t="s">
        <v>11</v>
      </c>
      <c r="L18" s="10" t="s">
        <v>11</v>
      </c>
      <c r="M18" s="10" t="s">
        <v>12</v>
      </c>
      <c r="N18" s="11"/>
    </row>
    <row r="19" customFormat="false" ht="15.75" hidden="false" customHeight="false" outlineLevel="0" collapsed="false">
      <c r="A19" s="1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1"/>
    </row>
    <row r="20" customFormat="false" ht="15.75" hidden="false" customHeight="false" outlineLevel="0" collapsed="false">
      <c r="A20" s="6" t="s">
        <v>20</v>
      </c>
      <c r="B20" s="8" t="n">
        <v>1</v>
      </c>
      <c r="C20" s="8" t="n">
        <v>2</v>
      </c>
      <c r="D20" s="8" t="n">
        <v>3</v>
      </c>
      <c r="E20" s="8" t="n">
        <v>4</v>
      </c>
      <c r="F20" s="8" t="n">
        <v>5</v>
      </c>
      <c r="G20" s="8" t="n">
        <v>6</v>
      </c>
      <c r="H20" s="8" t="n">
        <v>7</v>
      </c>
      <c r="I20" s="8" t="n">
        <v>8</v>
      </c>
      <c r="J20" s="8" t="n">
        <v>9</v>
      </c>
      <c r="K20" s="8" t="n">
        <v>10</v>
      </c>
      <c r="L20" s="8" t="n">
        <v>11</v>
      </c>
      <c r="M20" s="8" t="n">
        <v>12</v>
      </c>
      <c r="N20" s="1"/>
    </row>
    <row r="21" customFormat="false" ht="15.75" hidden="false" customHeight="false" outlineLevel="0" collapsed="false">
      <c r="A21" s="6" t="s">
        <v>8</v>
      </c>
      <c r="B21" s="12" t="s">
        <v>21</v>
      </c>
      <c r="C21" s="13" t="s">
        <v>22</v>
      </c>
      <c r="D21" s="13" t="s">
        <v>22</v>
      </c>
      <c r="E21" s="13" t="s">
        <v>22</v>
      </c>
      <c r="F21" s="13" t="s">
        <v>22</v>
      </c>
      <c r="G21" s="13" t="s">
        <v>22</v>
      </c>
      <c r="H21" s="13" t="s">
        <v>22</v>
      </c>
      <c r="I21" s="13" t="s">
        <v>22</v>
      </c>
      <c r="J21" s="13" t="s">
        <v>22</v>
      </c>
      <c r="K21" s="13" t="s">
        <v>22</v>
      </c>
      <c r="L21" s="13" t="s">
        <v>22</v>
      </c>
      <c r="M21" s="12" t="s">
        <v>21</v>
      </c>
      <c r="N21" s="14" t="s">
        <v>23</v>
      </c>
    </row>
    <row r="22" customFormat="false" ht="15.75" hidden="false" customHeight="false" outlineLevel="0" collapsed="false">
      <c r="A22" s="6" t="s">
        <v>13</v>
      </c>
      <c r="B22" s="12" t="s">
        <v>21</v>
      </c>
      <c r="C22" s="13" t="s">
        <v>22</v>
      </c>
      <c r="D22" s="13" t="s">
        <v>22</v>
      </c>
      <c r="E22" s="13" t="s">
        <v>22</v>
      </c>
      <c r="F22" s="13" t="s">
        <v>22</v>
      </c>
      <c r="G22" s="13" t="s">
        <v>22</v>
      </c>
      <c r="H22" s="13" t="s">
        <v>22</v>
      </c>
      <c r="I22" s="13" t="s">
        <v>22</v>
      </c>
      <c r="J22" s="13" t="s">
        <v>22</v>
      </c>
      <c r="K22" s="13" t="s">
        <v>22</v>
      </c>
      <c r="L22" s="13" t="s">
        <v>22</v>
      </c>
      <c r="M22" s="12" t="s">
        <v>21</v>
      </c>
      <c r="N22" s="14" t="s">
        <v>24</v>
      </c>
    </row>
    <row r="23" customFormat="false" ht="15.75" hidden="false" customHeight="false" outlineLevel="0" collapsed="false">
      <c r="A23" s="6" t="s">
        <v>14</v>
      </c>
      <c r="B23" s="12" t="s">
        <v>21</v>
      </c>
      <c r="C23" s="13" t="s">
        <v>22</v>
      </c>
      <c r="D23" s="13" t="s">
        <v>22</v>
      </c>
      <c r="E23" s="13" t="s">
        <v>22</v>
      </c>
      <c r="F23" s="13" t="s">
        <v>22</v>
      </c>
      <c r="G23" s="13" t="s">
        <v>22</v>
      </c>
      <c r="H23" s="13" t="s">
        <v>22</v>
      </c>
      <c r="I23" s="13" t="s">
        <v>22</v>
      </c>
      <c r="J23" s="13" t="s">
        <v>22</v>
      </c>
      <c r="K23" s="13" t="s">
        <v>22</v>
      </c>
      <c r="L23" s="13" t="s">
        <v>22</v>
      </c>
      <c r="M23" s="12" t="s">
        <v>21</v>
      </c>
      <c r="N23" s="14" t="s">
        <v>25</v>
      </c>
    </row>
    <row r="24" customFormat="false" ht="15.75" hidden="false" customHeight="false" outlineLevel="0" collapsed="false">
      <c r="A24" s="6" t="s">
        <v>15</v>
      </c>
      <c r="B24" s="12" t="s">
        <v>21</v>
      </c>
      <c r="C24" s="13" t="s">
        <v>22</v>
      </c>
      <c r="D24" s="13" t="s">
        <v>22</v>
      </c>
      <c r="E24" s="13" t="s">
        <v>22</v>
      </c>
      <c r="F24" s="13" t="s">
        <v>22</v>
      </c>
      <c r="G24" s="13" t="s">
        <v>22</v>
      </c>
      <c r="H24" s="13" t="s">
        <v>22</v>
      </c>
      <c r="I24" s="13" t="s">
        <v>22</v>
      </c>
      <c r="J24" s="13" t="s">
        <v>22</v>
      </c>
      <c r="K24" s="13" t="s">
        <v>22</v>
      </c>
      <c r="L24" s="13" t="s">
        <v>22</v>
      </c>
      <c r="M24" s="12" t="s">
        <v>21</v>
      </c>
      <c r="N24" s="14" t="s">
        <v>26</v>
      </c>
    </row>
    <row r="25" customFormat="false" ht="15.75" hidden="false" customHeight="false" outlineLevel="0" collapsed="false">
      <c r="A25" s="6" t="s">
        <v>16</v>
      </c>
      <c r="B25" s="12" t="s">
        <v>21</v>
      </c>
      <c r="C25" s="13" t="s">
        <v>22</v>
      </c>
      <c r="D25" s="13" t="s">
        <v>22</v>
      </c>
      <c r="E25" s="13" t="s">
        <v>22</v>
      </c>
      <c r="F25" s="13" t="s">
        <v>22</v>
      </c>
      <c r="G25" s="13" t="s">
        <v>22</v>
      </c>
      <c r="H25" s="13" t="s">
        <v>22</v>
      </c>
      <c r="I25" s="13" t="s">
        <v>22</v>
      </c>
      <c r="J25" s="13" t="s">
        <v>22</v>
      </c>
      <c r="K25" s="13" t="s">
        <v>22</v>
      </c>
      <c r="L25" s="13" t="s">
        <v>22</v>
      </c>
      <c r="M25" s="12" t="s">
        <v>21</v>
      </c>
      <c r="N25" s="14" t="s">
        <v>27</v>
      </c>
    </row>
    <row r="26" customFormat="false" ht="15.75" hidden="false" customHeight="false" outlineLevel="0" collapsed="false">
      <c r="A26" s="6" t="s">
        <v>17</v>
      </c>
      <c r="B26" s="12" t="s">
        <v>21</v>
      </c>
      <c r="C26" s="12" t="s">
        <v>21</v>
      </c>
      <c r="D26" s="12" t="s">
        <v>21</v>
      </c>
      <c r="E26" s="12" t="s">
        <v>21</v>
      </c>
      <c r="F26" s="12" t="s">
        <v>21</v>
      </c>
      <c r="G26" s="12" t="s">
        <v>21</v>
      </c>
      <c r="H26" s="12" t="s">
        <v>21</v>
      </c>
      <c r="I26" s="12" t="s">
        <v>21</v>
      </c>
      <c r="J26" s="12" t="s">
        <v>21</v>
      </c>
      <c r="K26" s="12" t="s">
        <v>21</v>
      </c>
      <c r="L26" s="12" t="s">
        <v>21</v>
      </c>
      <c r="M26" s="12" t="s">
        <v>21</v>
      </c>
      <c r="N26" s="14"/>
    </row>
    <row r="27" customFormat="false" ht="15.75" hidden="false" customHeight="false" outlineLevel="0" collapsed="false">
      <c r="A27" s="6" t="s">
        <v>18</v>
      </c>
      <c r="B27" s="12" t="s">
        <v>21</v>
      </c>
      <c r="C27" s="12" t="s">
        <v>21</v>
      </c>
      <c r="D27" s="12" t="s">
        <v>21</v>
      </c>
      <c r="E27" s="12" t="s">
        <v>21</v>
      </c>
      <c r="F27" s="12" t="s">
        <v>21</v>
      </c>
      <c r="G27" s="12" t="s">
        <v>21</v>
      </c>
      <c r="H27" s="12" t="s">
        <v>21</v>
      </c>
      <c r="I27" s="12" t="s">
        <v>21</v>
      </c>
      <c r="J27" s="12" t="s">
        <v>21</v>
      </c>
      <c r="K27" s="12" t="s">
        <v>21</v>
      </c>
      <c r="L27" s="12" t="s">
        <v>21</v>
      </c>
      <c r="M27" s="12" t="s">
        <v>21</v>
      </c>
      <c r="N27" s="1"/>
    </row>
    <row r="28" customFormat="false" ht="15.75" hidden="false" customHeight="false" outlineLevel="0" collapsed="false">
      <c r="A28" s="6" t="s">
        <v>19</v>
      </c>
      <c r="B28" s="12" t="s">
        <v>21</v>
      </c>
      <c r="C28" s="12" t="s">
        <v>21</v>
      </c>
      <c r="D28" s="12" t="s">
        <v>21</v>
      </c>
      <c r="E28" s="12" t="s">
        <v>21</v>
      </c>
      <c r="F28" s="12" t="s">
        <v>21</v>
      </c>
      <c r="G28" s="12" t="s">
        <v>21</v>
      </c>
      <c r="H28" s="12" t="s">
        <v>21</v>
      </c>
      <c r="I28" s="12" t="s">
        <v>21</v>
      </c>
      <c r="J28" s="12" t="s">
        <v>21</v>
      </c>
      <c r="K28" s="12" t="s">
        <v>21</v>
      </c>
      <c r="L28" s="12" t="s">
        <v>21</v>
      </c>
      <c r="M28" s="12" t="s">
        <v>21</v>
      </c>
      <c r="N28" s="1"/>
    </row>
    <row r="29" customFormat="false" ht="15.75" hidden="false" customHeight="false" outlineLevel="0" collapsed="false">
      <c r="A29" s="1" t="s">
        <v>28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1"/>
    </row>
    <row r="30" customFormat="false" ht="15.75" hidden="false" customHeight="false" outlineLevel="0" collapsed="false">
      <c r="A30" s="6" t="s">
        <v>29</v>
      </c>
      <c r="B30" s="8" t="n">
        <v>1</v>
      </c>
      <c r="C30" s="8" t="n">
        <v>2</v>
      </c>
      <c r="D30" s="8" t="n">
        <v>3</v>
      </c>
      <c r="E30" s="8" t="n">
        <v>4</v>
      </c>
      <c r="F30" s="8" t="n">
        <v>5</v>
      </c>
      <c r="G30" s="8" t="n">
        <v>6</v>
      </c>
      <c r="H30" s="8" t="n">
        <v>7</v>
      </c>
      <c r="I30" s="8" t="n">
        <v>8</v>
      </c>
      <c r="J30" s="8" t="n">
        <v>9</v>
      </c>
      <c r="K30" s="8" t="n">
        <v>10</v>
      </c>
      <c r="L30" s="8" t="n">
        <v>11</v>
      </c>
      <c r="M30" s="8" t="n">
        <v>12</v>
      </c>
      <c r="N30" s="1"/>
    </row>
    <row r="31" customFormat="false" ht="15.75" hidden="false" customHeight="false" outlineLevel="0" collapsed="false">
      <c r="A31" s="6" t="s">
        <v>8</v>
      </c>
      <c r="B31" s="12" t="s">
        <v>21</v>
      </c>
      <c r="C31" s="15" t="n">
        <v>1000</v>
      </c>
      <c r="D31" s="15" t="n">
        <v>1000</v>
      </c>
      <c r="E31" s="15" t="n">
        <v>1000</v>
      </c>
      <c r="F31" s="15" t="n">
        <v>1000</v>
      </c>
      <c r="G31" s="15" t="n">
        <v>1000</v>
      </c>
      <c r="H31" s="15" t="n">
        <v>1000</v>
      </c>
      <c r="I31" s="15" t="n">
        <v>1000</v>
      </c>
      <c r="J31" s="15" t="n">
        <v>1000</v>
      </c>
      <c r="K31" s="15" t="n">
        <v>1000</v>
      </c>
      <c r="L31" s="15" t="n">
        <v>1000</v>
      </c>
      <c r="M31" s="12" t="s">
        <v>21</v>
      </c>
      <c r="N31" s="14" t="s">
        <v>23</v>
      </c>
    </row>
    <row r="32" customFormat="false" ht="15.75" hidden="false" customHeight="false" outlineLevel="0" collapsed="false">
      <c r="A32" s="6" t="s">
        <v>13</v>
      </c>
      <c r="B32" s="12" t="s">
        <v>21</v>
      </c>
      <c r="C32" s="15" t="n">
        <f aca="false">C31/4</f>
        <v>250</v>
      </c>
      <c r="D32" s="15" t="n">
        <f aca="false">D31/4</f>
        <v>250</v>
      </c>
      <c r="E32" s="15" t="n">
        <f aca="false">E31/4</f>
        <v>250</v>
      </c>
      <c r="F32" s="15" t="n">
        <f aca="false">F31/4</f>
        <v>250</v>
      </c>
      <c r="G32" s="15" t="n">
        <f aca="false">G31/4</f>
        <v>250</v>
      </c>
      <c r="H32" s="15" t="n">
        <f aca="false">H31/4</f>
        <v>250</v>
      </c>
      <c r="I32" s="15" t="n">
        <f aca="false">I31/4</f>
        <v>250</v>
      </c>
      <c r="J32" s="15" t="n">
        <f aca="false">J31/4</f>
        <v>250</v>
      </c>
      <c r="K32" s="15" t="n">
        <f aca="false">K31/4</f>
        <v>250</v>
      </c>
      <c r="L32" s="15" t="n">
        <f aca="false">L31/4</f>
        <v>250</v>
      </c>
      <c r="M32" s="12" t="s">
        <v>21</v>
      </c>
      <c r="N32" s="14" t="s">
        <v>24</v>
      </c>
    </row>
    <row r="33" customFormat="false" ht="15.75" hidden="false" customHeight="false" outlineLevel="0" collapsed="false">
      <c r="A33" s="6" t="s">
        <v>14</v>
      </c>
      <c r="B33" s="12" t="s">
        <v>21</v>
      </c>
      <c r="C33" s="15" t="n">
        <f aca="false">C32/4</f>
        <v>62.5</v>
      </c>
      <c r="D33" s="15" t="n">
        <f aca="false">D32/4</f>
        <v>62.5</v>
      </c>
      <c r="E33" s="15" t="n">
        <f aca="false">E32/4</f>
        <v>62.5</v>
      </c>
      <c r="F33" s="15" t="n">
        <f aca="false">F32/4</f>
        <v>62.5</v>
      </c>
      <c r="G33" s="15" t="n">
        <f aca="false">G32/4</f>
        <v>62.5</v>
      </c>
      <c r="H33" s="15" t="n">
        <f aca="false">H32/4</f>
        <v>62.5</v>
      </c>
      <c r="I33" s="15" t="n">
        <f aca="false">I32/4</f>
        <v>62.5</v>
      </c>
      <c r="J33" s="15" t="n">
        <f aca="false">J32/4</f>
        <v>62.5</v>
      </c>
      <c r="K33" s="15" t="n">
        <f aca="false">K32/4</f>
        <v>62.5</v>
      </c>
      <c r="L33" s="15" t="n">
        <f aca="false">L32/4</f>
        <v>62.5</v>
      </c>
      <c r="M33" s="12" t="s">
        <v>21</v>
      </c>
      <c r="N33" s="14" t="s">
        <v>25</v>
      </c>
    </row>
    <row r="34" customFormat="false" ht="15.75" hidden="false" customHeight="false" outlineLevel="0" collapsed="false">
      <c r="A34" s="6" t="s">
        <v>15</v>
      </c>
      <c r="B34" s="12" t="s">
        <v>21</v>
      </c>
      <c r="C34" s="15" t="n">
        <f aca="false">C33/4</f>
        <v>15.625</v>
      </c>
      <c r="D34" s="15" t="n">
        <f aca="false">D33/4</f>
        <v>15.625</v>
      </c>
      <c r="E34" s="15" t="n">
        <f aca="false">E33/4</f>
        <v>15.625</v>
      </c>
      <c r="F34" s="15" t="n">
        <f aca="false">F33/4</f>
        <v>15.625</v>
      </c>
      <c r="G34" s="15" t="n">
        <f aca="false">G33/4</f>
        <v>15.625</v>
      </c>
      <c r="H34" s="15" t="n">
        <f aca="false">H33/4</f>
        <v>15.625</v>
      </c>
      <c r="I34" s="15" t="n">
        <f aca="false">I33/4</f>
        <v>15.625</v>
      </c>
      <c r="J34" s="15" t="n">
        <f aca="false">J33/4</f>
        <v>15.625</v>
      </c>
      <c r="K34" s="15" t="n">
        <f aca="false">K33/4</f>
        <v>15.625</v>
      </c>
      <c r="L34" s="15" t="n">
        <f aca="false">L33/4</f>
        <v>15.625</v>
      </c>
      <c r="M34" s="12" t="s">
        <v>21</v>
      </c>
      <c r="N34" s="14" t="s">
        <v>26</v>
      </c>
    </row>
    <row r="35" customFormat="false" ht="15.75" hidden="false" customHeight="false" outlineLevel="0" collapsed="false">
      <c r="A35" s="6" t="s">
        <v>16</v>
      </c>
      <c r="B35" s="12" t="s">
        <v>21</v>
      </c>
      <c r="C35" s="15" t="n">
        <f aca="false">C34/4</f>
        <v>3.90625</v>
      </c>
      <c r="D35" s="15" t="n">
        <f aca="false">D34/4</f>
        <v>3.90625</v>
      </c>
      <c r="E35" s="15" t="n">
        <f aca="false">E34/4</f>
        <v>3.90625</v>
      </c>
      <c r="F35" s="15" t="n">
        <f aca="false">F34/4</f>
        <v>3.90625</v>
      </c>
      <c r="G35" s="15" t="n">
        <f aca="false">G34/4</f>
        <v>3.90625</v>
      </c>
      <c r="H35" s="15" t="n">
        <f aca="false">H34/4</f>
        <v>3.90625</v>
      </c>
      <c r="I35" s="15" t="n">
        <f aca="false">I34/4</f>
        <v>3.90625</v>
      </c>
      <c r="J35" s="15" t="n">
        <f aca="false">J34/4</f>
        <v>3.90625</v>
      </c>
      <c r="K35" s="15" t="n">
        <f aca="false">K34/4</f>
        <v>3.90625</v>
      </c>
      <c r="L35" s="15" t="n">
        <f aca="false">L34/4</f>
        <v>3.90625</v>
      </c>
      <c r="M35" s="12" t="s">
        <v>21</v>
      </c>
      <c r="N35" s="14" t="s">
        <v>27</v>
      </c>
    </row>
    <row r="36" customFormat="false" ht="15.75" hidden="false" customHeight="false" outlineLevel="0" collapsed="false">
      <c r="A36" s="6" t="s">
        <v>17</v>
      </c>
      <c r="B36" s="12" t="s">
        <v>21</v>
      </c>
      <c r="C36" s="12" t="s">
        <v>21</v>
      </c>
      <c r="D36" s="12" t="s">
        <v>21</v>
      </c>
      <c r="E36" s="12" t="s">
        <v>21</v>
      </c>
      <c r="F36" s="12" t="s">
        <v>21</v>
      </c>
      <c r="G36" s="12" t="s">
        <v>21</v>
      </c>
      <c r="H36" s="12" t="s">
        <v>21</v>
      </c>
      <c r="I36" s="12" t="s">
        <v>21</v>
      </c>
      <c r="J36" s="12" t="s">
        <v>21</v>
      </c>
      <c r="K36" s="12" t="s">
        <v>21</v>
      </c>
      <c r="L36" s="12" t="s">
        <v>21</v>
      </c>
      <c r="M36" s="12" t="s">
        <v>21</v>
      </c>
      <c r="N36" s="14"/>
    </row>
    <row r="37" customFormat="false" ht="15.75" hidden="false" customHeight="false" outlineLevel="0" collapsed="false">
      <c r="A37" s="6" t="s">
        <v>18</v>
      </c>
      <c r="B37" s="12" t="s">
        <v>21</v>
      </c>
      <c r="C37" s="12" t="s">
        <v>21</v>
      </c>
      <c r="D37" s="12" t="s">
        <v>21</v>
      </c>
      <c r="E37" s="12" t="s">
        <v>21</v>
      </c>
      <c r="F37" s="12" t="s">
        <v>21</v>
      </c>
      <c r="G37" s="12" t="s">
        <v>21</v>
      </c>
      <c r="H37" s="12" t="s">
        <v>21</v>
      </c>
      <c r="I37" s="12" t="s">
        <v>21</v>
      </c>
      <c r="J37" s="12" t="s">
        <v>21</v>
      </c>
      <c r="K37" s="12" t="s">
        <v>21</v>
      </c>
      <c r="L37" s="12" t="s">
        <v>21</v>
      </c>
      <c r="M37" s="12" t="s">
        <v>21</v>
      </c>
      <c r="N37" s="1"/>
    </row>
    <row r="38" customFormat="false" ht="15.75" hidden="false" customHeight="false" outlineLevel="0" collapsed="false">
      <c r="A38" s="6" t="s">
        <v>19</v>
      </c>
      <c r="B38" s="12" t="s">
        <v>21</v>
      </c>
      <c r="C38" s="12" t="s">
        <v>21</v>
      </c>
      <c r="D38" s="12" t="s">
        <v>21</v>
      </c>
      <c r="E38" s="12" t="s">
        <v>21</v>
      </c>
      <c r="F38" s="12" t="s">
        <v>21</v>
      </c>
      <c r="G38" s="12" t="s">
        <v>21</v>
      </c>
      <c r="H38" s="12" t="s">
        <v>21</v>
      </c>
      <c r="I38" s="12" t="s">
        <v>21</v>
      </c>
      <c r="J38" s="12" t="s">
        <v>21</v>
      </c>
      <c r="K38" s="12" t="s">
        <v>21</v>
      </c>
      <c r="L38" s="12" t="s">
        <v>21</v>
      </c>
      <c r="M38" s="12" t="s">
        <v>21</v>
      </c>
      <c r="N38" s="1"/>
    </row>
    <row r="39" customFormat="false" ht="15.75" hidden="false" customHeight="false" outlineLevel="0" collapsed="false">
      <c r="A39" s="1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1"/>
    </row>
    <row r="40" customFormat="false" ht="15.75" hidden="false" customHeight="false" outlineLevel="0" collapsed="false">
      <c r="A40" s="16" t="s">
        <v>30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1"/>
    </row>
    <row r="41" customFormat="false" ht="15.75" hidden="false" customHeight="false" outlineLevel="0" collapsed="false">
      <c r="A41" s="1" t="s">
        <v>31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1"/>
    </row>
    <row r="42" customFormat="false" ht="15.75" hidden="false" customHeight="false" outlineLevel="0" collapsed="false">
      <c r="A42" s="6" t="s">
        <v>32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1"/>
    </row>
    <row r="43" customFormat="false" ht="15.75" hidden="false" customHeight="false" outlineLevel="0" collapsed="false">
      <c r="B43" s="8" t="n">
        <v>1</v>
      </c>
      <c r="C43" s="8" t="n">
        <v>2</v>
      </c>
      <c r="D43" s="8" t="n">
        <v>3</v>
      </c>
      <c r="E43" s="8" t="n">
        <v>4</v>
      </c>
      <c r="F43" s="8" t="n">
        <v>5</v>
      </c>
      <c r="G43" s="8" t="n">
        <v>6</v>
      </c>
      <c r="H43" s="8" t="n">
        <v>7</v>
      </c>
      <c r="I43" s="8" t="n">
        <v>8</v>
      </c>
      <c r="J43" s="8" t="n">
        <v>9</v>
      </c>
      <c r="K43" s="8" t="n">
        <v>10</v>
      </c>
      <c r="L43" s="8" t="n">
        <v>11</v>
      </c>
      <c r="M43" s="8" t="n">
        <v>12</v>
      </c>
      <c r="N43" s="1"/>
    </row>
    <row r="44" customFormat="false" ht="15.75" hidden="false" customHeight="false" outlineLevel="0" collapsed="false">
      <c r="A44" s="6" t="s">
        <v>8</v>
      </c>
      <c r="B44" s="8" t="s">
        <v>33</v>
      </c>
      <c r="C44" s="8" t="s">
        <v>33</v>
      </c>
      <c r="D44" s="8" t="s">
        <v>33</v>
      </c>
      <c r="E44" s="8" t="s">
        <v>33</v>
      </c>
      <c r="F44" s="8" t="s">
        <v>33</v>
      </c>
      <c r="G44" s="8" t="s">
        <v>33</v>
      </c>
      <c r="H44" s="8" t="s">
        <v>33</v>
      </c>
      <c r="I44" s="8" t="s">
        <v>33</v>
      </c>
      <c r="J44" s="8" t="s">
        <v>33</v>
      </c>
      <c r="K44" s="8" t="s">
        <v>33</v>
      </c>
      <c r="L44" s="8" t="s">
        <v>33</v>
      </c>
      <c r="M44" s="8" t="s">
        <v>33</v>
      </c>
      <c r="N44" s="14" t="s">
        <v>23</v>
      </c>
    </row>
    <row r="45" customFormat="false" ht="15.75" hidden="false" customHeight="false" outlineLevel="0" collapsed="false">
      <c r="A45" s="6" t="s">
        <v>13</v>
      </c>
      <c r="B45" s="8" t="s">
        <v>33</v>
      </c>
      <c r="C45" s="8" t="s">
        <v>33</v>
      </c>
      <c r="D45" s="8" t="s">
        <v>33</v>
      </c>
      <c r="E45" s="8" t="s">
        <v>33</v>
      </c>
      <c r="F45" s="8" t="s">
        <v>33</v>
      </c>
      <c r="G45" s="8" t="s">
        <v>33</v>
      </c>
      <c r="H45" s="8" t="s">
        <v>33</v>
      </c>
      <c r="I45" s="8" t="s">
        <v>33</v>
      </c>
      <c r="J45" s="8" t="s">
        <v>33</v>
      </c>
      <c r="K45" s="8" t="s">
        <v>33</v>
      </c>
      <c r="L45" s="8" t="s">
        <v>33</v>
      </c>
      <c r="M45" s="8" t="s">
        <v>33</v>
      </c>
      <c r="N45" s="14" t="s">
        <v>24</v>
      </c>
    </row>
    <row r="46" customFormat="false" ht="15.75" hidden="false" customHeight="false" outlineLevel="0" collapsed="false">
      <c r="A46" s="6" t="s">
        <v>14</v>
      </c>
      <c r="B46" s="8" t="s">
        <v>33</v>
      </c>
      <c r="C46" s="8" t="s">
        <v>33</v>
      </c>
      <c r="D46" s="8" t="s">
        <v>33</v>
      </c>
      <c r="E46" s="8" t="s">
        <v>33</v>
      </c>
      <c r="F46" s="8" t="s">
        <v>33</v>
      </c>
      <c r="G46" s="8" t="s">
        <v>33</v>
      </c>
      <c r="H46" s="8" t="s">
        <v>33</v>
      </c>
      <c r="I46" s="8" t="s">
        <v>33</v>
      </c>
      <c r="J46" s="8" t="s">
        <v>33</v>
      </c>
      <c r="K46" s="8" t="s">
        <v>33</v>
      </c>
      <c r="L46" s="8" t="s">
        <v>33</v>
      </c>
      <c r="M46" s="8" t="s">
        <v>33</v>
      </c>
      <c r="N46" s="14" t="s">
        <v>25</v>
      </c>
    </row>
    <row r="47" customFormat="false" ht="15.75" hidden="false" customHeight="false" outlineLevel="0" collapsed="false">
      <c r="A47" s="6" t="s">
        <v>15</v>
      </c>
      <c r="B47" s="8" t="s">
        <v>33</v>
      </c>
      <c r="C47" s="8" t="s">
        <v>33</v>
      </c>
      <c r="D47" s="8" t="s">
        <v>33</v>
      </c>
      <c r="E47" s="8" t="s">
        <v>33</v>
      </c>
      <c r="F47" s="8" t="s">
        <v>33</v>
      </c>
      <c r="G47" s="8" t="s">
        <v>33</v>
      </c>
      <c r="H47" s="8" t="s">
        <v>33</v>
      </c>
      <c r="I47" s="8" t="s">
        <v>33</v>
      </c>
      <c r="J47" s="8" t="s">
        <v>33</v>
      </c>
      <c r="K47" s="8" t="s">
        <v>33</v>
      </c>
      <c r="L47" s="8" t="s">
        <v>33</v>
      </c>
      <c r="M47" s="8" t="s">
        <v>33</v>
      </c>
      <c r="N47" s="14" t="s">
        <v>26</v>
      </c>
    </row>
    <row r="48" customFormat="false" ht="15.75" hidden="false" customHeight="false" outlineLevel="0" collapsed="false">
      <c r="A48" s="6" t="s">
        <v>16</v>
      </c>
      <c r="B48" s="8" t="s">
        <v>33</v>
      </c>
      <c r="C48" s="8" t="s">
        <v>33</v>
      </c>
      <c r="D48" s="8" t="s">
        <v>33</v>
      </c>
      <c r="E48" s="8" t="s">
        <v>33</v>
      </c>
      <c r="F48" s="8" t="s">
        <v>33</v>
      </c>
      <c r="G48" s="8" t="s">
        <v>33</v>
      </c>
      <c r="H48" s="8" t="s">
        <v>33</v>
      </c>
      <c r="I48" s="8" t="s">
        <v>33</v>
      </c>
      <c r="J48" s="8" t="s">
        <v>33</v>
      </c>
      <c r="K48" s="8" t="s">
        <v>33</v>
      </c>
      <c r="L48" s="8" t="s">
        <v>33</v>
      </c>
      <c r="M48" s="8" t="s">
        <v>33</v>
      </c>
      <c r="N48" s="14" t="s">
        <v>27</v>
      </c>
    </row>
    <row r="49" customFormat="false" ht="15.75" hidden="false" customHeight="false" outlineLevel="0" collapsed="false">
      <c r="A49" s="6" t="s">
        <v>17</v>
      </c>
      <c r="B49" s="8" t="s">
        <v>33</v>
      </c>
      <c r="C49" s="8" t="s">
        <v>33</v>
      </c>
      <c r="D49" s="8" t="s">
        <v>33</v>
      </c>
      <c r="E49" s="8" t="s">
        <v>33</v>
      </c>
      <c r="F49" s="8" t="s">
        <v>33</v>
      </c>
      <c r="G49" s="8" t="s">
        <v>33</v>
      </c>
      <c r="H49" s="8" t="s">
        <v>33</v>
      </c>
      <c r="I49" s="8" t="s">
        <v>33</v>
      </c>
      <c r="J49" s="8" t="s">
        <v>33</v>
      </c>
      <c r="K49" s="8" t="s">
        <v>33</v>
      </c>
      <c r="L49" s="8" t="s">
        <v>33</v>
      </c>
      <c r="M49" s="8" t="s">
        <v>33</v>
      </c>
      <c r="N49" s="14"/>
    </row>
    <row r="50" customFormat="false" ht="15.75" hidden="false" customHeight="false" outlineLevel="0" collapsed="false">
      <c r="A50" s="6" t="s">
        <v>18</v>
      </c>
      <c r="B50" s="8" t="s">
        <v>33</v>
      </c>
      <c r="C50" s="8" t="s">
        <v>33</v>
      </c>
      <c r="D50" s="8" t="s">
        <v>33</v>
      </c>
      <c r="E50" s="8" t="s">
        <v>33</v>
      </c>
      <c r="F50" s="8" t="s">
        <v>33</v>
      </c>
      <c r="G50" s="8" t="s">
        <v>33</v>
      </c>
      <c r="H50" s="8" t="s">
        <v>33</v>
      </c>
      <c r="I50" s="8" t="s">
        <v>33</v>
      </c>
      <c r="J50" s="8" t="s">
        <v>33</v>
      </c>
      <c r="K50" s="8" t="s">
        <v>33</v>
      </c>
      <c r="L50" s="8" t="s">
        <v>33</v>
      </c>
      <c r="M50" s="8" t="s">
        <v>33</v>
      </c>
      <c r="N50" s="1"/>
    </row>
    <row r="51" customFormat="false" ht="15.75" hidden="false" customHeight="false" outlineLevel="0" collapsed="false">
      <c r="A51" s="6" t="s">
        <v>19</v>
      </c>
      <c r="B51" s="8" t="s">
        <v>33</v>
      </c>
      <c r="C51" s="8" t="s">
        <v>33</v>
      </c>
      <c r="D51" s="8" t="s">
        <v>33</v>
      </c>
      <c r="E51" s="8" t="s">
        <v>33</v>
      </c>
      <c r="F51" s="8" t="s">
        <v>33</v>
      </c>
      <c r="G51" s="8" t="s">
        <v>33</v>
      </c>
      <c r="H51" s="8" t="s">
        <v>33</v>
      </c>
      <c r="I51" s="8" t="s">
        <v>33</v>
      </c>
      <c r="J51" s="8" t="s">
        <v>33</v>
      </c>
      <c r="K51" s="8" t="s">
        <v>33</v>
      </c>
      <c r="L51" s="8" t="s">
        <v>33</v>
      </c>
      <c r="M51" s="8" t="s">
        <v>33</v>
      </c>
      <c r="N51" s="1"/>
    </row>
    <row r="52" customFormat="false" ht="15.75" hidden="false" customHeight="false" outlineLevel="0" collapsed="false">
      <c r="A52" s="1"/>
      <c r="B52" s="6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customFormat="false" ht="15.75" hidden="false" customHeight="false" outlineLevel="0" collapsed="false">
      <c r="A53" s="1"/>
      <c r="B53" s="6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customFormat="false" ht="15.75" hidden="false" customHeight="false" outlineLevel="0" collapsed="false">
      <c r="A54" s="1"/>
      <c r="B54" s="6" t="s">
        <v>34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customFormat="false" ht="15.75" hidden="false" customHeight="false" outlineLevel="0" collapsed="false">
      <c r="A55" s="1"/>
      <c r="B55" s="17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customFormat="false" ht="15.75" hidden="false" customHeight="false" outlineLevel="0" collapsed="false">
      <c r="A56" s="6"/>
      <c r="B56" s="17" t="s">
        <v>35</v>
      </c>
      <c r="C56" s="18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customFormat="false" ht="15.75" hidden="false" customHeight="false" outlineLevel="0" collapsed="false">
      <c r="A57" s="19"/>
      <c r="B57" s="1"/>
      <c r="C57" s="1" t="s">
        <v>36</v>
      </c>
      <c r="D57" s="1"/>
      <c r="E57" s="6"/>
      <c r="F57" s="20" t="s">
        <v>37</v>
      </c>
      <c r="G57" s="20" t="s">
        <v>38</v>
      </c>
      <c r="H57" s="20" t="s">
        <v>39</v>
      </c>
      <c r="I57" s="21" t="s">
        <v>40</v>
      </c>
      <c r="J57" s="21" t="s">
        <v>41</v>
      </c>
      <c r="K57" s="21" t="s">
        <v>42</v>
      </c>
      <c r="L57" s="21"/>
      <c r="M57" s="21"/>
      <c r="N57" s="22"/>
    </row>
    <row r="58" customFormat="false" ht="15.75" hidden="false" customHeight="false" outlineLevel="0" collapsed="false">
      <c r="A58" s="19"/>
      <c r="B58" s="23" t="s">
        <v>43</v>
      </c>
      <c r="C58" s="6" t="s">
        <v>44</v>
      </c>
      <c r="D58" s="1"/>
      <c r="E58" s="24" t="s">
        <v>45</v>
      </c>
      <c r="F58" s="6" t="n">
        <v>5</v>
      </c>
      <c r="G58" s="6" t="n">
        <f aca="false">40*4*4</f>
        <v>640</v>
      </c>
      <c r="H58" s="6" t="n">
        <f aca="false">G58*F58</f>
        <v>3200</v>
      </c>
      <c r="I58" s="25" t="n">
        <f aca="false">5*12</f>
        <v>60</v>
      </c>
      <c r="J58" s="26" t="n">
        <v>3</v>
      </c>
      <c r="K58" s="26" t="n">
        <v>3</v>
      </c>
      <c r="L58" s="25"/>
      <c r="M58" s="25"/>
      <c r="N58" s="25"/>
    </row>
    <row r="59" customFormat="false" ht="15.75" hidden="false" customHeight="false" outlineLevel="0" collapsed="false">
      <c r="A59" s="1"/>
      <c r="B59" s="27" t="s">
        <v>11</v>
      </c>
      <c r="C59" s="18" t="s">
        <v>46</v>
      </c>
      <c r="D59" s="1"/>
      <c r="E59" s="24" t="s">
        <v>11</v>
      </c>
      <c r="F59" s="6" t="n">
        <v>5</v>
      </c>
      <c r="G59" s="6" t="n">
        <f aca="false">48*4*4</f>
        <v>768</v>
      </c>
      <c r="H59" s="6" t="n">
        <f aca="false">G59*F59</f>
        <v>3840</v>
      </c>
      <c r="I59" s="25" t="n">
        <f aca="false">5*12</f>
        <v>60</v>
      </c>
      <c r="J59" s="26" t="s">
        <v>21</v>
      </c>
      <c r="K59" s="26" t="s">
        <v>21</v>
      </c>
      <c r="L59" s="1" t="s">
        <v>47</v>
      </c>
      <c r="M59" s="25"/>
      <c r="N59" s="25"/>
    </row>
    <row r="60" customFormat="false" ht="15.75" hidden="false" customHeight="false" outlineLevel="0" collapsed="false">
      <c r="A60" s="1"/>
      <c r="B60" s="1"/>
      <c r="C60" s="1"/>
      <c r="D60" s="1"/>
      <c r="E60" s="24" t="s">
        <v>48</v>
      </c>
      <c r="F60" s="6" t="n">
        <v>5</v>
      </c>
      <c r="G60" s="6" t="n">
        <f aca="false">8*4*3</f>
        <v>96</v>
      </c>
      <c r="H60" s="6" t="n">
        <f aca="false">G60*F60</f>
        <v>480</v>
      </c>
      <c r="I60" s="25" t="n">
        <f aca="false">5*12</f>
        <v>60</v>
      </c>
      <c r="J60" s="28" t="s">
        <v>49</v>
      </c>
      <c r="K60" s="28" t="s">
        <v>49</v>
      </c>
      <c r="L60" s="29" t="s">
        <v>50</v>
      </c>
      <c r="M60" s="30"/>
      <c r="N60" s="1"/>
    </row>
    <row r="61" customFormat="false" ht="15.75" hidden="false" customHeight="false" outlineLevel="0" collapsed="false">
      <c r="A61" s="1"/>
      <c r="B61" s="1"/>
      <c r="C61" s="1"/>
      <c r="D61" s="1"/>
      <c r="E61" s="24" t="s">
        <v>12</v>
      </c>
      <c r="F61" s="6" t="n">
        <v>5</v>
      </c>
      <c r="G61" s="6" t="n">
        <f aca="false">8*4*3</f>
        <v>96</v>
      </c>
      <c r="H61" s="6" t="n">
        <f aca="false">G61*F61</f>
        <v>480</v>
      </c>
      <c r="I61" s="25" t="n">
        <f aca="false">5*12</f>
        <v>60</v>
      </c>
      <c r="J61" s="30"/>
      <c r="K61" s="30"/>
      <c r="L61" s="29" t="s">
        <v>50</v>
      </c>
      <c r="M61" s="30"/>
      <c r="N61" s="1"/>
    </row>
    <row r="62" customFormat="false" ht="15.75" hidden="false" customHeight="false" outlineLevel="0" collapsed="false">
      <c r="A62" s="1"/>
      <c r="B62" s="1"/>
      <c r="C62" s="1"/>
      <c r="D62" s="1"/>
      <c r="F62" s="1"/>
      <c r="G62" s="1"/>
      <c r="H62" s="30"/>
      <c r="I62" s="30"/>
      <c r="J62" s="30"/>
      <c r="K62" s="30"/>
      <c r="L62" s="30"/>
      <c r="M62" s="30"/>
      <c r="N62" s="1"/>
    </row>
    <row r="63" customFormat="false" ht="15.75" hidden="false" customHeight="false" outlineLevel="0" collapsed="false">
      <c r="A63" s="1"/>
      <c r="B63" s="1" t="s">
        <v>51</v>
      </c>
      <c r="C63" s="1"/>
      <c r="D63" s="1"/>
      <c r="E63" s="1"/>
      <c r="F63" s="1"/>
      <c r="G63" s="1"/>
      <c r="H63" s="30"/>
      <c r="I63" s="30"/>
      <c r="J63" s="31" t="s">
        <v>52</v>
      </c>
      <c r="K63" s="32" t="s">
        <v>53</v>
      </c>
      <c r="L63" s="31" t="s">
        <v>54</v>
      </c>
      <c r="M63" s="30"/>
      <c r="N63" s="1"/>
    </row>
    <row r="64" customFormat="false" ht="15.75" hidden="false" customHeight="false" outlineLevel="0" collapsed="false">
      <c r="A64" s="1"/>
      <c r="B64" s="1" t="s">
        <v>55</v>
      </c>
      <c r="C64" s="1"/>
      <c r="D64" s="1"/>
      <c r="E64" s="1"/>
      <c r="F64" s="1"/>
      <c r="G64" s="1"/>
      <c r="H64" s="30"/>
      <c r="I64" s="30"/>
      <c r="J64" s="8" t="n">
        <v>2</v>
      </c>
      <c r="K64" s="32" t="n">
        <f aca="false">100-L64-L64</f>
        <v>96</v>
      </c>
      <c r="L64" s="32" t="n">
        <f aca="false">(J64*100)/100</f>
        <v>2</v>
      </c>
      <c r="M64" s="30"/>
      <c r="N64" s="1"/>
    </row>
    <row r="65" customFormat="false" ht="15.75" hidden="false" customHeight="false" outlineLevel="0" collapsed="false">
      <c r="A65" s="1"/>
      <c r="B65" s="1"/>
      <c r="C65" s="1"/>
      <c r="D65" s="1"/>
      <c r="E65" s="1"/>
      <c r="F65" s="1"/>
      <c r="G65" s="1"/>
      <c r="H65" s="30"/>
      <c r="I65" s="30"/>
      <c r="J65" s="30"/>
      <c r="K65" s="1"/>
    </row>
    <row r="66" customFormat="false" ht="15.75" hidden="false" customHeight="false" outlineLevel="0" collapsed="false">
      <c r="A66" s="1"/>
      <c r="B66" s="1"/>
      <c r="C66" s="1"/>
      <c r="D66" s="1"/>
      <c r="E66" s="1"/>
      <c r="F66" s="1"/>
      <c r="G66" s="1"/>
      <c r="H66" s="30"/>
      <c r="I66" s="30"/>
      <c r="J66" s="1"/>
      <c r="K66" s="1"/>
      <c r="L66" s="1"/>
      <c r="M66" s="30"/>
      <c r="N66" s="1"/>
    </row>
    <row r="67" customFormat="false" ht="15.75" hidden="false" customHeight="false" outlineLevel="0" collapsed="false">
      <c r="A67" s="1"/>
      <c r="B67" s="3"/>
      <c r="C67" s="1"/>
      <c r="D67" s="1"/>
      <c r="E67" s="1"/>
      <c r="F67" s="1"/>
      <c r="G67" s="1"/>
      <c r="H67" s="1"/>
      <c r="I67" s="1"/>
      <c r="K67" s="1"/>
      <c r="L67" s="1"/>
      <c r="M67" s="1"/>
      <c r="N67" s="1"/>
    </row>
    <row r="68" customFormat="false" ht="15.75" hidden="false" customHeight="false" outlineLevel="0" collapsed="false">
      <c r="A68" s="1"/>
      <c r="B68" s="33" t="s">
        <v>56</v>
      </c>
      <c r="C68" s="1"/>
      <c r="D68" s="1"/>
      <c r="E68" s="1"/>
      <c r="F68" s="1"/>
      <c r="G68" s="1"/>
      <c r="H68" s="1"/>
      <c r="I68" s="1"/>
      <c r="K68" s="1"/>
      <c r="L68" s="1"/>
      <c r="M68" s="1"/>
      <c r="N68" s="1"/>
    </row>
    <row r="69" customFormat="false" ht="15.75" hidden="false" customHeight="false" outlineLevel="0" collapsed="false">
      <c r="A69" s="1"/>
      <c r="B69" s="1"/>
      <c r="C69" s="6" t="s">
        <v>57</v>
      </c>
      <c r="D69" s="6"/>
      <c r="E69" s="6"/>
      <c r="F69" s="1"/>
      <c r="G69" s="1"/>
      <c r="H69" s="1"/>
      <c r="I69" s="1"/>
      <c r="K69" s="1"/>
      <c r="L69" s="1"/>
      <c r="M69" s="1"/>
      <c r="N69" s="1"/>
    </row>
    <row r="70" customFormat="false" ht="15.75" hidden="false" customHeight="false" outlineLevel="0" collapsed="false">
      <c r="A70" s="1"/>
      <c r="B70" s="1"/>
      <c r="C70" s="6" t="s">
        <v>58</v>
      </c>
      <c r="D70" s="6"/>
      <c r="E70" s="1"/>
      <c r="F70" s="1"/>
      <c r="G70" s="1"/>
      <c r="H70" s="1"/>
      <c r="I70" s="1"/>
      <c r="K70" s="1"/>
      <c r="L70" s="1"/>
      <c r="M70" s="1"/>
      <c r="N70" s="1"/>
    </row>
    <row r="71" customFormat="false" ht="15.75" hidden="false" customHeight="false" outlineLevel="0" collapsed="false">
      <c r="A71" s="1"/>
      <c r="C71" s="1" t="s">
        <v>59</v>
      </c>
      <c r="J71" s="6" t="s">
        <v>60</v>
      </c>
      <c r="K71" s="6" t="s">
        <v>61</v>
      </c>
      <c r="L71" s="6" t="s">
        <v>62</v>
      </c>
      <c r="M71" s="1"/>
      <c r="N71" s="1"/>
    </row>
    <row r="72" customFormat="false" ht="15.75" hidden="false" customHeight="false" outlineLevel="0" collapsed="false">
      <c r="A72" s="1"/>
      <c r="B72" s="34" t="s">
        <v>63</v>
      </c>
      <c r="J72" s="35" t="n">
        <v>10</v>
      </c>
      <c r="K72" s="6" t="n">
        <v>8</v>
      </c>
      <c r="L72" s="6" t="n">
        <v>5</v>
      </c>
      <c r="M72" s="1"/>
      <c r="N72" s="1"/>
    </row>
    <row r="73" customFormat="false" ht="15.75" hidden="false" customHeight="false" outlineLevel="0" collapsed="false">
      <c r="A73" s="1"/>
      <c r="B73" s="1"/>
      <c r="J73" s="36"/>
      <c r="K73" s="1"/>
      <c r="L73" s="1"/>
      <c r="M73" s="1"/>
      <c r="N73" s="1"/>
    </row>
    <row r="74" customFormat="false" ht="15.75" hidden="false" customHeight="false" outlineLevel="0" collapsed="false">
      <c r="A74" s="1"/>
      <c r="B74" s="1"/>
      <c r="J74" s="1"/>
      <c r="K74" s="1"/>
      <c r="L74" s="1"/>
      <c r="M74" s="1"/>
      <c r="N74" s="1"/>
    </row>
    <row r="75" customFormat="false" ht="15.75" hidden="false" customHeight="false" outlineLevel="0" collapsed="false">
      <c r="A75" s="1"/>
      <c r="B75" s="1"/>
      <c r="C75" s="1"/>
      <c r="D75" s="1"/>
      <c r="E75" s="1"/>
      <c r="F75" s="1"/>
      <c r="G75" s="1"/>
      <c r="H75" s="6" t="s">
        <v>64</v>
      </c>
      <c r="I75" s="6" t="s">
        <v>65</v>
      </c>
      <c r="J75" s="1"/>
      <c r="K75" s="1"/>
      <c r="L75" s="1"/>
      <c r="M75" s="1"/>
      <c r="N75" s="1"/>
    </row>
    <row r="76" customFormat="false" ht="15.75" hidden="false" customHeight="false" outlineLevel="0" collapsed="false">
      <c r="A76" s="1"/>
      <c r="B76" s="34"/>
      <c r="D76" s="1"/>
      <c r="E76" s="1"/>
      <c r="F76" s="1"/>
      <c r="G76" s="1"/>
      <c r="H76" s="35" t="n">
        <f aca="false">(J72*K72)/L72</f>
        <v>16</v>
      </c>
      <c r="I76" s="35" t="n">
        <f aca="false">(J72*K72)-H76</f>
        <v>64</v>
      </c>
      <c r="J76" s="1"/>
      <c r="K76" s="1"/>
      <c r="L76" s="1"/>
      <c r="M76" s="1"/>
      <c r="N76" s="1"/>
    </row>
    <row r="77" customFormat="false" ht="15.75" hidden="false" customHeight="false" outlineLevel="0" collapsed="false">
      <c r="A77" s="1"/>
      <c r="B77" s="1"/>
      <c r="C77" s="1"/>
      <c r="D77" s="1"/>
      <c r="E77" s="1"/>
      <c r="F77" s="1"/>
      <c r="G77" s="1"/>
      <c r="H77" s="36"/>
      <c r="I77" s="36"/>
      <c r="J77" s="1"/>
      <c r="K77" s="1"/>
      <c r="L77" s="1"/>
      <c r="M77" s="1"/>
      <c r="N77" s="1"/>
    </row>
    <row r="78" customFormat="false" ht="15.75" hidden="false" customHeight="false" outlineLevel="0" collapsed="false">
      <c r="A78" s="1"/>
      <c r="B78" s="3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customFormat="false" ht="15.75" hidden="false" customHeight="false" outlineLevel="0" collapsed="false">
      <c r="A79" s="1"/>
      <c r="B79" s="24" t="s">
        <v>66</v>
      </c>
      <c r="C79" s="6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customFormat="false" ht="15.75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customFormat="false" ht="15.75" hidden="false" customHeight="false" outlineLevel="0" collapsed="false">
      <c r="A81" s="1"/>
      <c r="B81" s="3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customFormat="false" ht="15.75" hidden="false" customHeight="false" outlineLevel="0" collapsed="false">
      <c r="A82" s="1"/>
      <c r="B82" s="3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customFormat="false" ht="15.75" hidden="false" customHeight="false" outlineLevel="0" collapsed="false">
      <c r="A83" s="1"/>
      <c r="B83" s="24" t="s">
        <v>67</v>
      </c>
      <c r="C83" s="6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customFormat="false" ht="15.75" hidden="false" customHeight="false" outlineLevel="0" collapsed="false">
      <c r="A84" s="1"/>
      <c r="B84" s="6" t="s">
        <v>68</v>
      </c>
      <c r="C84" s="6"/>
      <c r="D84" s="6"/>
      <c r="E84" s="6"/>
      <c r="F84" s="6"/>
      <c r="G84" s="6"/>
      <c r="H84" s="6"/>
      <c r="I84" s="6"/>
      <c r="J84" s="1"/>
      <c r="K84" s="1"/>
      <c r="L84" s="1"/>
      <c r="M84" s="1"/>
      <c r="N84" s="1"/>
    </row>
    <row r="85" customFormat="false" ht="15.75" hidden="false" customHeight="false" outlineLevel="0" collapsed="false">
      <c r="A85" s="1"/>
      <c r="B85" s="6" t="str">
        <f aca="false">"Prepare " &amp;TEXT(I105, "0.0") &amp;" uL per sample &gt; need to add " &amp;TEXT(I98,"0") &amp; " uL to PCR; make sure have sufficient pipetting reserved, here its 12uL"</f>
        <v>Prepare 105.0 uL per sample &gt; need to add 5 uL to PCR; make sure have sufficient pipetting reserved, here its 12uL</v>
      </c>
      <c r="C85" s="6"/>
      <c r="D85" s="6"/>
      <c r="E85" s="6"/>
      <c r="F85" s="6"/>
      <c r="G85" s="1"/>
      <c r="H85" s="1"/>
      <c r="I85" s="1"/>
      <c r="J85" s="1"/>
      <c r="K85" s="1"/>
      <c r="L85" s="1"/>
      <c r="M85" s="1"/>
      <c r="N85" s="1"/>
    </row>
    <row r="86" customFormat="false" ht="15.75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customFormat="false" ht="15.75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36" t="n">
        <f aca="false">3*48</f>
        <v>144</v>
      </c>
      <c r="J87" s="1"/>
      <c r="K87" s="1"/>
      <c r="L87" s="1"/>
      <c r="M87" s="1"/>
      <c r="N87" s="1"/>
    </row>
    <row r="88" customFormat="false" ht="15.75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36" t="n">
        <f aca="false">165*8</f>
        <v>1320</v>
      </c>
      <c r="J88" s="1"/>
      <c r="K88" s="1"/>
      <c r="L88" s="1"/>
      <c r="M88" s="1"/>
      <c r="N88" s="1"/>
    </row>
    <row r="89" customFormat="false" ht="15.75" hidden="false" customHeight="false" outlineLevel="0" collapsed="false">
      <c r="A89" s="1"/>
      <c r="B89" s="1" t="s">
        <v>69</v>
      </c>
      <c r="C89" s="36" t="n">
        <f aca="false">I101</f>
        <v>4</v>
      </c>
      <c r="D89" s="1"/>
      <c r="E89" s="1"/>
      <c r="F89" s="1"/>
      <c r="G89" s="1"/>
      <c r="H89" s="6"/>
      <c r="I89" s="1"/>
      <c r="J89" s="1"/>
      <c r="K89" s="1"/>
      <c r="L89" s="1"/>
      <c r="M89" s="1"/>
      <c r="N89" s="1"/>
    </row>
    <row r="90" customFormat="false" ht="15.75" hidden="false" customHeight="false" outlineLevel="0" collapsed="false">
      <c r="A90" s="1"/>
      <c r="B90" s="1" t="s">
        <v>70</v>
      </c>
      <c r="C90" s="1"/>
      <c r="D90" s="1"/>
      <c r="E90" s="1"/>
      <c r="F90" s="1"/>
      <c r="G90" s="6"/>
      <c r="H90" s="6" t="s">
        <v>71</v>
      </c>
      <c r="I90" s="1"/>
      <c r="J90" s="1"/>
      <c r="K90" s="1"/>
      <c r="L90" s="1"/>
      <c r="M90" s="1"/>
      <c r="N90" s="1"/>
    </row>
    <row r="91" customFormat="false" ht="15.75" hidden="false" customHeight="false" outlineLevel="0" collapsed="false">
      <c r="A91" s="1"/>
      <c r="B91" s="1" t="s">
        <v>72</v>
      </c>
      <c r="C91" s="6" t="str">
        <f aca="false">TEXT(I102,"0") &amp;" uL total volume: appropriate background with virus spike-in (see below)"</f>
        <v>140 uL total volume: appropriate background with virus spike-in (see below)</v>
      </c>
      <c r="D91" s="6"/>
      <c r="E91" s="6"/>
      <c r="F91" s="6"/>
      <c r="G91" s="1"/>
      <c r="H91" s="1"/>
      <c r="I91" s="1"/>
      <c r="J91" s="1"/>
      <c r="K91" s="1"/>
      <c r="L91" s="1"/>
      <c r="M91" s="1"/>
      <c r="N91" s="1"/>
    </row>
    <row r="92" customFormat="false" ht="15.75" hidden="false" customHeight="false" outlineLevel="0" collapsed="false">
      <c r="A92" s="1"/>
      <c r="B92" s="1" t="s">
        <v>73</v>
      </c>
      <c r="C92" s="6" t="str">
        <f aca="false">TEXT(I100,"0.0") &amp;" from D1, pipet up and down 8 times"</f>
        <v>35.0 from D1, pipet up and down 8 times</v>
      </c>
      <c r="D92" s="6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customFormat="false" ht="15.75" hidden="false" customHeight="false" outlineLevel="0" collapsed="false">
      <c r="A93" s="1"/>
      <c r="B93" s="1" t="s">
        <v>74</v>
      </c>
      <c r="C93" s="6" t="str">
        <f aca="false">TEXT(I100,"0.0") &amp;" from D2, pipet up and down 8 times"</f>
        <v>35.0 from D2, pipet up and down 8 times</v>
      </c>
      <c r="D93" s="6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customFormat="false" ht="15.75" hidden="false" customHeight="false" outlineLevel="0" collapsed="false">
      <c r="A94" s="1"/>
      <c r="B94" s="1" t="s">
        <v>75</v>
      </c>
      <c r="C94" s="6" t="str">
        <f aca="false">TEXT(I100,"0.0") &amp;" from D3, pipet up and down 8 times"</f>
        <v>35.0 from D3, pipet up and down 8 times</v>
      </c>
      <c r="D94" s="6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customFormat="false" ht="15.75" hidden="false" customHeight="false" outlineLevel="0" collapsed="false">
      <c r="A95" s="1"/>
      <c r="B95" s="1" t="s">
        <v>76</v>
      </c>
      <c r="C95" s="6" t="str">
        <f aca="false">TEXT(I100,"0.0") &amp;" from D4, pipet up and down 8 times"</f>
        <v>35.0 from D4, pipet up and down 8 times</v>
      </c>
      <c r="D95" s="6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customFormat="false" ht="15.75" hidden="false" customHeight="false" outlineLevel="0" collapsed="false">
      <c r="A96" s="1"/>
      <c r="B96" s="1"/>
      <c r="C96" s="6" t="s">
        <v>77</v>
      </c>
      <c r="D96" s="6"/>
      <c r="E96" s="6"/>
      <c r="F96" s="6"/>
      <c r="G96" s="6"/>
      <c r="H96" s="6"/>
      <c r="I96" s="6"/>
      <c r="J96" s="1"/>
      <c r="K96" s="1" t="s">
        <v>78</v>
      </c>
      <c r="L96" s="1"/>
      <c r="M96" s="1"/>
      <c r="N96" s="1"/>
    </row>
    <row r="97" customFormat="false" ht="15.75" hidden="false" customHeight="false" outlineLevel="0" collapsed="false">
      <c r="A97" s="1"/>
      <c r="B97" s="6"/>
      <c r="C97" s="6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customFormat="false" ht="15.75" hidden="false" customHeight="false" outlineLevel="0" collapsed="false">
      <c r="A98" s="1"/>
      <c r="B98" s="6" t="s">
        <v>79</v>
      </c>
      <c r="C98" s="6"/>
      <c r="D98" s="6"/>
      <c r="E98" s="6"/>
      <c r="F98" s="1"/>
      <c r="G98" s="1"/>
      <c r="H98" s="1" t="s">
        <v>80</v>
      </c>
      <c r="I98" s="1" t="n">
        <v>5</v>
      </c>
      <c r="J98" s="1"/>
      <c r="K98" s="1"/>
      <c r="L98" s="1"/>
      <c r="M98" s="1"/>
      <c r="N98" s="1"/>
    </row>
    <row r="99" customFormat="false" ht="15.75" hidden="false" customHeight="false" outlineLevel="0" collapsed="false">
      <c r="A99" s="1"/>
      <c r="B99" s="6"/>
      <c r="C99" s="6" t="s">
        <v>81</v>
      </c>
      <c r="D99" s="6"/>
      <c r="E99" s="6"/>
      <c r="F99" s="1"/>
      <c r="G99" s="1"/>
      <c r="H99" s="1" t="s">
        <v>82</v>
      </c>
      <c r="I99" s="1" t="n">
        <f aca="false">I98*I103</f>
        <v>80</v>
      </c>
      <c r="J99" s="1"/>
      <c r="K99" s="1"/>
      <c r="L99" s="1"/>
      <c r="M99" s="1"/>
      <c r="N99" s="1"/>
    </row>
    <row r="100" customFormat="false" ht="15.75" hidden="false" customHeight="false" outlineLevel="0" collapsed="false">
      <c r="A100" s="1"/>
      <c r="B100" s="6"/>
      <c r="C100" s="6"/>
      <c r="D100" s="6"/>
      <c r="E100" s="6"/>
      <c r="F100" s="6"/>
      <c r="G100" s="1"/>
      <c r="H100" s="1" t="s">
        <v>83</v>
      </c>
      <c r="I100" s="37" t="n">
        <f aca="false">I102/I101</f>
        <v>35</v>
      </c>
      <c r="J100" s="1"/>
      <c r="K100" s="20" t="s">
        <v>84</v>
      </c>
      <c r="L100" s="20" t="s">
        <v>85</v>
      </c>
      <c r="M100" s="1"/>
      <c r="N100" s="1"/>
    </row>
    <row r="101" customFormat="false" ht="15.75" hidden="false" customHeight="false" outlineLevel="0" collapsed="false">
      <c r="A101" s="1"/>
      <c r="B101" s="24" t="s">
        <v>86</v>
      </c>
      <c r="C101" s="6"/>
      <c r="D101" s="6"/>
      <c r="E101" s="6"/>
      <c r="F101" s="6"/>
      <c r="G101" s="38"/>
      <c r="H101" s="1" t="s">
        <v>87</v>
      </c>
      <c r="I101" s="39" t="n">
        <v>4</v>
      </c>
      <c r="J101" s="2"/>
      <c r="K101" s="36"/>
      <c r="L101" s="1"/>
      <c r="M101" s="1"/>
      <c r="N101" s="1"/>
    </row>
    <row r="102" customFormat="false" ht="15.75" hidden="false" customHeight="false" outlineLevel="0" collapsed="false">
      <c r="A102" s="1"/>
      <c r="B102" s="6" t="str">
        <f aca="false">"&gt;We aim for " &amp; TEXT(G102,"0") &amp;" copies at the highest dilution in 7 uL volume (amount added to PCR rxn)"</f>
        <v>&gt;We aim for 1000 copies at the highest dilution in 7 uL volume (amount added to PCR rxn)</v>
      </c>
      <c r="C102" s="6"/>
      <c r="D102" s="6"/>
      <c r="E102" s="6"/>
      <c r="F102" s="6"/>
      <c r="G102" s="40" t="n">
        <v>1000</v>
      </c>
      <c r="H102" s="41" t="s">
        <v>88</v>
      </c>
      <c r="I102" s="39" t="n">
        <v>140</v>
      </c>
      <c r="J102" s="1" t="s">
        <v>89</v>
      </c>
      <c r="K102" s="8" t="n">
        <f aca="false">1160000/L102</f>
        <v>116000</v>
      </c>
      <c r="L102" s="42" t="n">
        <v>10</v>
      </c>
      <c r="M102" s="1"/>
      <c r="N102" s="1"/>
    </row>
    <row r="103" customFormat="false" ht="15.75" hidden="false" customHeight="false" outlineLevel="0" collapsed="false">
      <c r="A103" s="1"/>
      <c r="B103" s="6" t="str">
        <f aca="false">"&gt; that translates into " &amp; TEXT(G103,"0") &amp;" copies per uL in D1 "</f>
        <v>&gt; that translates into 143 copies per uL in D1</v>
      </c>
      <c r="C103" s="6"/>
      <c r="D103" s="6"/>
      <c r="E103" s="1"/>
      <c r="F103" s="1"/>
      <c r="G103" s="43" t="n">
        <f aca="false">G102/7</f>
        <v>142.8571429</v>
      </c>
      <c r="H103" s="1" t="s">
        <v>90</v>
      </c>
      <c r="I103" s="39" t="n">
        <v>16</v>
      </c>
      <c r="J103" s="2"/>
      <c r="K103" s="1"/>
      <c r="L103" s="1"/>
      <c r="M103" s="1"/>
      <c r="N103" s="1"/>
    </row>
    <row r="104" customFormat="false" ht="15.75" hidden="false" customHeight="false" outlineLevel="0" collapsed="false">
      <c r="A104" s="1"/>
      <c r="B104" s="6" t="str">
        <f aca="false">"&gt; that translates into " &amp; TEXT(G104,"0") &amp;" copies in " &amp; TEXT(I102,"0") &amp;" uL D1"</f>
        <v>&gt; that translates into 20000 copies in 140 uL D1</v>
      </c>
      <c r="C104" s="6"/>
      <c r="D104" s="1"/>
      <c r="E104" s="1"/>
      <c r="F104" s="1"/>
      <c r="G104" s="44" t="n">
        <f aca="false">G103*I102</f>
        <v>20000</v>
      </c>
      <c r="H104" s="6" t="str">
        <f aca="false">"copies for " &amp; TEXT(I103,"0") &amp;" 96-well plates"</f>
        <v>copies for 16 96-well plates</v>
      </c>
      <c r="I104" s="44" t="n">
        <f aca="false">G104*I103</f>
        <v>320000</v>
      </c>
      <c r="J104" s="1"/>
      <c r="K104" s="1"/>
      <c r="L104" s="1"/>
      <c r="M104" s="1"/>
      <c r="N104" s="1"/>
    </row>
    <row r="105" customFormat="false" ht="15.75" hidden="false" customHeight="false" outlineLevel="0" collapsed="false">
      <c r="A105" s="1"/>
      <c r="B105" s="6" t="str">
        <f aca="false">"&gt; that translates to " &amp; TEXT(G105,"0") &amp; " copies in " &amp; TEXT(I102, "0") &amp; " uL (" &amp; TEXT(H76,"0.0") &amp; " is total of well + " &amp; TEXT(I100,"0.0") &amp; " added for dilution)"</f>
        <v>&gt; that translates to 20000 copies in 140 uL (16.0 is total of well + 35.0 added for dilution)</v>
      </c>
      <c r="C105" s="6"/>
      <c r="D105" s="6"/>
      <c r="E105" s="6"/>
      <c r="F105" s="1"/>
      <c r="G105" s="45" t="n">
        <f aca="false">G103*I102</f>
        <v>20000</v>
      </c>
      <c r="H105" s="3" t="s">
        <v>91</v>
      </c>
      <c r="I105" s="6" t="n">
        <f aca="false">I102-I100</f>
        <v>105</v>
      </c>
      <c r="J105" s="1"/>
      <c r="K105" s="1"/>
      <c r="L105" s="1"/>
      <c r="M105" s="1"/>
      <c r="N105" s="1"/>
    </row>
    <row r="106" customFormat="false" ht="15.75" hidden="false" customHeight="false" outlineLevel="0" collapsed="false">
      <c r="A106" s="1"/>
      <c r="B106" s="6"/>
      <c r="C106" s="1"/>
      <c r="D106" s="1"/>
      <c r="E106" s="1"/>
      <c r="F106" s="1"/>
      <c r="G106" s="1"/>
      <c r="H106" s="6"/>
      <c r="I106" s="6"/>
      <c r="J106" s="1"/>
      <c r="K106" s="1"/>
      <c r="L106" s="1"/>
      <c r="M106" s="1"/>
      <c r="N106" s="1"/>
    </row>
    <row r="107" customFormat="false" ht="15.75" hidden="false" customHeight="false" outlineLevel="0" collapsed="false">
      <c r="A107" s="1"/>
      <c r="B107" s="24" t="s">
        <v>92</v>
      </c>
      <c r="C107" s="6"/>
      <c r="D107" s="1"/>
      <c r="E107" s="6"/>
      <c r="F107" s="6"/>
      <c r="G107" s="6"/>
      <c r="H107" s="6"/>
      <c r="I107" s="1"/>
      <c r="J107" s="1"/>
      <c r="K107" s="36" t="n">
        <f aca="false">580/2</f>
        <v>290</v>
      </c>
      <c r="L107" s="1"/>
      <c r="M107" s="1"/>
      <c r="N107" s="1"/>
    </row>
    <row r="108" customFormat="false" ht="15.75" hidden="false" customHeight="false" outlineLevel="0" collapsed="false">
      <c r="A108" s="1"/>
      <c r="B108" s="6" t="s">
        <v>93</v>
      </c>
      <c r="C108" s="6"/>
      <c r="D108" s="6"/>
      <c r="E108" s="6"/>
      <c r="F108" s="6"/>
      <c r="G108" s="6"/>
      <c r="H108" s="6"/>
      <c r="I108" s="1"/>
      <c r="J108" s="1"/>
      <c r="K108" s="1"/>
      <c r="L108" s="1"/>
      <c r="M108" s="1"/>
      <c r="N108" s="1"/>
    </row>
    <row r="109" customFormat="false" ht="15.75" hidden="false" customHeight="false" outlineLevel="0" collapsed="false">
      <c r="A109" s="1" t="s">
        <v>94</v>
      </c>
      <c r="B109" s="6" t="s">
        <v>95</v>
      </c>
      <c r="C109" s="6"/>
      <c r="D109" s="6"/>
      <c r="E109" s="6" t="s">
        <v>96</v>
      </c>
      <c r="F109" s="6"/>
      <c r="G109" s="6"/>
      <c r="H109" s="6"/>
      <c r="I109" s="1"/>
      <c r="J109" s="1"/>
      <c r="K109" s="1"/>
      <c r="L109" s="1"/>
      <c r="M109" s="1"/>
      <c r="N109" s="1"/>
    </row>
    <row r="110" customFormat="false" ht="15.75" hidden="false" customHeight="false" outlineLevel="0" collapsed="false">
      <c r="A110" s="1"/>
      <c r="B110" s="6" t="s">
        <v>97</v>
      </c>
      <c r="C110" s="6"/>
      <c r="D110" s="6"/>
      <c r="E110" s="46"/>
      <c r="F110" s="1"/>
      <c r="G110" s="6"/>
      <c r="H110" s="6"/>
      <c r="I110" s="1"/>
      <c r="J110" s="1"/>
      <c r="K110" s="1"/>
      <c r="L110" s="1"/>
      <c r="M110" s="1"/>
      <c r="N110" s="1"/>
    </row>
    <row r="111" customFormat="false" ht="15.75" hidden="false" customHeight="false" outlineLevel="0" collapsed="false">
      <c r="A111" s="1"/>
      <c r="B111" s="6" t="s">
        <v>98</v>
      </c>
      <c r="C111" s="6"/>
      <c r="D111" s="6"/>
      <c r="E111" s="47"/>
      <c r="F111" s="1"/>
      <c r="G111" s="6"/>
      <c r="H111" s="6"/>
      <c r="I111" s="1"/>
      <c r="J111" s="1" t="s">
        <v>36</v>
      </c>
      <c r="K111" s="1"/>
      <c r="L111" s="36" t="n">
        <f aca="false">7/16</f>
        <v>0.4375</v>
      </c>
      <c r="M111" s="1"/>
      <c r="N111" s="1"/>
    </row>
    <row r="112" customFormat="false" ht="15.75" hidden="false" customHeight="false" outlineLevel="0" collapsed="false">
      <c r="A112" s="1"/>
      <c r="B112" s="6"/>
      <c r="C112" s="6"/>
      <c r="D112" s="48" t="s">
        <v>99</v>
      </c>
      <c r="E112" s="49" t="n">
        <f aca="false">K102</f>
        <v>116000</v>
      </c>
      <c r="F112" s="1"/>
      <c r="G112" s="1"/>
      <c r="H112" s="1"/>
      <c r="I112" s="1"/>
      <c r="J112" s="1"/>
      <c r="K112" s="1"/>
      <c r="L112" s="1"/>
      <c r="M112" s="1"/>
      <c r="N112" s="1"/>
    </row>
    <row r="113" customFormat="false" ht="15.75" hidden="false" customHeight="false" outlineLevel="0" collapsed="false">
      <c r="A113" s="1"/>
      <c r="B113" s="6"/>
      <c r="C113" s="6"/>
      <c r="D113" s="48" t="s">
        <v>100</v>
      </c>
      <c r="E113" s="50" t="n">
        <f aca="false">I104/E112</f>
        <v>2.75862069</v>
      </c>
      <c r="F113" s="38" t="n">
        <f aca="false">E113*12</f>
        <v>33.10344828</v>
      </c>
      <c r="G113" s="1"/>
      <c r="H113" s="1"/>
      <c r="I113" s="1"/>
      <c r="J113" s="1"/>
      <c r="K113" s="1"/>
      <c r="L113" s="1"/>
      <c r="M113" s="1"/>
      <c r="N113" s="1"/>
    </row>
    <row r="114" customFormat="false" ht="15.75" hidden="false" customHeight="false" outlineLevel="0" collapsed="false">
      <c r="A114" s="1"/>
      <c r="B114" s="6"/>
      <c r="C114" s="6"/>
      <c r="D114" s="48" t="s">
        <v>101</v>
      </c>
      <c r="E114" s="50" t="n">
        <f aca="false">I100-E113</f>
        <v>32.24137931</v>
      </c>
      <c r="F114" s="38" t="n">
        <f aca="false">E114*12</f>
        <v>386.89655172</v>
      </c>
      <c r="G114" s="1"/>
      <c r="H114" s="1"/>
      <c r="I114" s="1"/>
      <c r="J114" s="1"/>
      <c r="K114" s="1"/>
      <c r="L114" s="1"/>
      <c r="M114" s="1"/>
      <c r="N114" s="1"/>
    </row>
    <row r="115" customFormat="false" ht="15.75" hidden="false" customHeight="false" outlineLevel="0" collapsed="false">
      <c r="A115" s="1"/>
      <c r="B115" s="6"/>
      <c r="C115" s="6"/>
      <c r="D115" s="6"/>
      <c r="E115" s="6"/>
      <c r="F115" s="1"/>
      <c r="G115" s="36" t="n">
        <f aca="false">80*1.25</f>
        <v>100</v>
      </c>
      <c r="H115" s="1"/>
      <c r="I115" s="1"/>
      <c r="J115" s="1"/>
      <c r="K115" s="1"/>
      <c r="L115" s="1"/>
      <c r="M115" s="1"/>
      <c r="N115" s="1"/>
    </row>
    <row r="116" customFormat="false" ht="15.75" hidden="false" customHeight="false" outlineLevel="0" collapsed="false">
      <c r="A116" s="1"/>
      <c r="B116" s="6" t="s">
        <v>102</v>
      </c>
      <c r="C116" s="1"/>
      <c r="D116" s="1"/>
      <c r="E116" s="1"/>
      <c r="F116" s="1"/>
      <c r="G116" s="1" t="s">
        <v>103</v>
      </c>
      <c r="H116" s="1"/>
      <c r="I116" s="1"/>
      <c r="J116" s="1"/>
      <c r="K116" s="1"/>
      <c r="L116" s="1"/>
      <c r="M116" s="1"/>
      <c r="N116" s="1"/>
    </row>
    <row r="117" customFormat="false" ht="15.75" hidden="false" customHeight="false" outlineLevel="0" collapsed="false">
      <c r="A117" s="1"/>
      <c r="B117" s="6" t="s">
        <v>104</v>
      </c>
      <c r="C117" s="6"/>
      <c r="D117" s="1"/>
      <c r="E117" s="1"/>
      <c r="F117" s="1"/>
      <c r="G117" s="4"/>
      <c r="H117" s="1"/>
      <c r="I117" s="1"/>
      <c r="J117" s="1"/>
      <c r="K117" s="1"/>
      <c r="L117" s="1"/>
      <c r="M117" s="1"/>
      <c r="N117" s="1"/>
    </row>
    <row r="118" customFormat="false" ht="15.75" hidden="false" customHeight="false" outlineLevel="0" collapsed="false">
      <c r="A118" s="1"/>
      <c r="B118" s="36" t="n">
        <v>1</v>
      </c>
      <c r="C118" s="1" t="s">
        <v>105</v>
      </c>
      <c r="D118" s="1" t="s">
        <v>106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customFormat="false" ht="15.75" hidden="false" customHeight="false" outlineLevel="0" collapsed="false">
      <c r="A119" s="1"/>
      <c r="B119" s="36" t="n">
        <v>2</v>
      </c>
      <c r="C119" s="1" t="s">
        <v>107</v>
      </c>
      <c r="D119" s="1" t="s">
        <v>108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customFormat="false" ht="15.75" hidden="false" customHeight="false" outlineLevel="0" collapsed="false">
      <c r="A120" s="1"/>
      <c r="B120" s="36" t="n">
        <v>3</v>
      </c>
      <c r="C120" s="1" t="s">
        <v>107</v>
      </c>
      <c r="D120" s="1" t="s">
        <v>109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customFormat="false" ht="15.75" hidden="false" customHeight="false" outlineLevel="0" collapsed="false">
      <c r="A121" s="1"/>
      <c r="B121" s="36" t="n">
        <v>4</v>
      </c>
      <c r="C121" s="1" t="s">
        <v>110</v>
      </c>
      <c r="D121" s="1" t="s">
        <v>111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customFormat="false" ht="15.75" hidden="false" customHeight="false" outlineLevel="0" collapsed="false">
      <c r="A122" s="1"/>
      <c r="B122" s="1"/>
      <c r="C122" s="1" t="s">
        <v>112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customFormat="false" ht="15.75" hidden="false" customHeight="false" outlineLevel="0" collapsed="false">
      <c r="A123" s="1"/>
      <c r="B123" s="1"/>
      <c r="C123" s="1" t="s">
        <v>113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customFormat="false" ht="15.75" hidden="false" customHeight="false" outlineLevel="0" collapsed="false">
      <c r="A124" s="1"/>
      <c r="B124" s="3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customFormat="false" ht="15.75" hidden="false" customHeight="false" outlineLevel="0" collapsed="false">
      <c r="A125" s="1"/>
      <c r="B125" s="24" t="s">
        <v>114</v>
      </c>
      <c r="C125" s="6" t="s">
        <v>39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customFormat="false" ht="15.75" hidden="false" customHeight="false" outlineLevel="0" collapsed="false">
      <c r="A126" s="24" t="s">
        <v>115</v>
      </c>
      <c r="B126" s="51" t="s">
        <v>116</v>
      </c>
      <c r="C126" s="51" t="n">
        <v>20</v>
      </c>
      <c r="D126" s="1" t="s">
        <v>117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customFormat="false" ht="15.75" hidden="false" customHeight="false" outlineLevel="0" collapsed="false">
      <c r="B127" s="51" t="s">
        <v>118</v>
      </c>
      <c r="C127" s="51" t="n">
        <v>20</v>
      </c>
      <c r="D127" s="1" t="s">
        <v>119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customFormat="false" ht="15.75" hidden="false" customHeight="false" outlineLevel="0" collapsed="false">
      <c r="B128" s="51" t="s">
        <v>120</v>
      </c>
      <c r="C128" s="51" t="n">
        <v>20</v>
      </c>
      <c r="D128" s="1" t="s">
        <v>121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customFormat="false" ht="15.75" hidden="false" customHeight="false" outlineLevel="0" collapsed="false">
      <c r="A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customFormat="false" ht="15.75" hidden="false" customHeight="false" outlineLevel="0" collapsed="false">
      <c r="A130" s="24" t="s">
        <v>122</v>
      </c>
      <c r="B130" s="51" t="s">
        <v>123</v>
      </c>
      <c r="C130" s="51" t="n">
        <v>15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customFormat="false" ht="15.75" hidden="false" customHeight="false" outlineLevel="0" collapsed="false">
      <c r="A131" s="6"/>
      <c r="B131" s="6" t="s">
        <v>124</v>
      </c>
      <c r="C131" s="6"/>
      <c r="D131" s="6"/>
      <c r="E131" s="6"/>
      <c r="F131" s="1"/>
      <c r="G131" s="1"/>
      <c r="H131" s="1"/>
      <c r="I131" s="1"/>
      <c r="J131" s="1"/>
      <c r="K131" s="1"/>
      <c r="L131" s="1"/>
      <c r="M131" s="1"/>
      <c r="N131" s="1"/>
    </row>
    <row r="132" customFormat="false" ht="15.75" hidden="false" customHeight="false" outlineLevel="0" collapsed="false">
      <c r="A132" s="1"/>
      <c r="B132" s="6"/>
      <c r="C132" s="6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customFormat="false" ht="15.75" hidden="false" customHeight="false" outlineLevel="0" collapsed="false">
      <c r="A133" s="6"/>
      <c r="B133" s="24" t="s">
        <v>125</v>
      </c>
      <c r="C133" s="6"/>
      <c r="D133" s="6"/>
      <c r="E133" s="1"/>
      <c r="F133" s="1"/>
      <c r="G133" s="1"/>
      <c r="H133" s="6" t="s">
        <v>126</v>
      </c>
      <c r="I133" s="6"/>
      <c r="J133" s="1"/>
      <c r="K133" s="1"/>
      <c r="L133" s="1"/>
      <c r="M133" s="1"/>
      <c r="N133" s="1"/>
    </row>
    <row r="134" customFormat="false" ht="15.75" hidden="false" customHeight="false" outlineLevel="0" collapsed="false">
      <c r="A134" s="6"/>
      <c r="B134" s="6" t="s">
        <v>127</v>
      </c>
      <c r="C134" s="6"/>
      <c r="D134" s="6"/>
      <c r="E134" s="1"/>
      <c r="F134" s="1"/>
      <c r="G134" s="1" t="s">
        <v>128</v>
      </c>
      <c r="H134" s="52"/>
      <c r="I134" s="1"/>
      <c r="J134" s="1"/>
      <c r="K134" s="1"/>
      <c r="L134" s="1"/>
      <c r="M134" s="1"/>
      <c r="N134" s="1"/>
    </row>
    <row r="135" customFormat="false" ht="15.75" hidden="false" customHeight="false" outlineLevel="0" collapsed="false">
      <c r="A135" s="6"/>
      <c r="B135" s="6" t="s">
        <v>129</v>
      </c>
      <c r="C135" s="6"/>
      <c r="D135" s="6"/>
      <c r="E135" s="6"/>
      <c r="F135" s="1"/>
      <c r="G135" s="1" t="s">
        <v>128</v>
      </c>
      <c r="H135" s="52"/>
      <c r="I135" s="1"/>
      <c r="J135" s="1"/>
      <c r="K135" s="1"/>
      <c r="L135" s="1"/>
      <c r="M135" s="1"/>
      <c r="N135" s="1"/>
    </row>
    <row r="136" customFormat="false" ht="15.75" hidden="false" customHeight="false" outlineLevel="0" collapsed="false">
      <c r="A136" s="6"/>
      <c r="B136" s="6" t="s">
        <v>130</v>
      </c>
      <c r="C136" s="6"/>
      <c r="D136" s="6"/>
      <c r="E136" s="6"/>
      <c r="F136" s="1"/>
      <c r="G136" s="1"/>
      <c r="H136" s="1"/>
      <c r="I136" s="1"/>
      <c r="J136" s="1"/>
      <c r="K136" s="1"/>
      <c r="L136" s="1"/>
      <c r="M136" s="1"/>
      <c r="N136" s="1"/>
    </row>
    <row r="137" customFormat="false" ht="15.75" hidden="false" customHeight="false" outlineLevel="0" collapsed="false">
      <c r="A137" s="1"/>
      <c r="B137" s="6"/>
      <c r="C137" s="6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customFormat="false" ht="15.75" hidden="false" customHeight="false" outlineLevel="0" collapsed="false">
      <c r="A138" s="6"/>
      <c r="B138" s="6" t="s">
        <v>131</v>
      </c>
      <c r="C138" s="6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customFormat="false" ht="15.75" hidden="false" customHeight="false" outlineLevel="0" collapsed="false">
      <c r="A139" s="6"/>
      <c r="B139" s="6" t="s">
        <v>132</v>
      </c>
      <c r="C139" s="6"/>
      <c r="D139" s="6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customFormat="false" ht="15.75" hidden="false" customHeight="false" outlineLevel="0" collapsed="false">
      <c r="A140" s="6"/>
      <c r="B140" s="6" t="s">
        <v>133</v>
      </c>
      <c r="C140" s="6"/>
      <c r="D140" s="6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customFormat="false" ht="15.75" hidden="false" customHeight="false" outlineLevel="0" collapsed="false">
      <c r="A141" s="6"/>
      <c r="B141" s="6" t="s">
        <v>134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customFormat="false" ht="15.75" hidden="false" customHeight="false" outlineLevel="0" collapsed="false">
      <c r="A142" s="1"/>
      <c r="B142" s="6"/>
      <c r="C142" s="6"/>
      <c r="D142" s="6"/>
      <c r="E142" s="6"/>
      <c r="F142" s="6"/>
      <c r="G142" s="6"/>
      <c r="H142" s="1"/>
      <c r="I142" s="1"/>
      <c r="J142" s="1"/>
      <c r="K142" s="1"/>
      <c r="L142" s="1"/>
      <c r="M142" s="1"/>
      <c r="N142" s="1"/>
    </row>
    <row r="143" customFormat="false" ht="15.75" hidden="false" customHeight="false" outlineLevel="0" collapsed="false">
      <c r="A143" s="6"/>
      <c r="B143" s="6" t="s">
        <v>135</v>
      </c>
      <c r="C143" s="6"/>
      <c r="D143" s="6"/>
      <c r="E143" s="6"/>
      <c r="F143" s="6"/>
      <c r="G143" s="6"/>
      <c r="H143" s="1"/>
      <c r="I143" s="1"/>
      <c r="J143" s="1"/>
      <c r="K143" s="1"/>
      <c r="L143" s="1"/>
      <c r="M143" s="1"/>
      <c r="N143" s="1"/>
    </row>
    <row r="144" customFormat="false" ht="15.75" hidden="false" customHeight="false" outlineLevel="0" collapsed="false">
      <c r="A144" s="6"/>
      <c r="B144" s="6" t="s">
        <v>136</v>
      </c>
      <c r="C144" s="1"/>
      <c r="D144" s="1"/>
      <c r="E144" s="6"/>
      <c r="F144" s="1"/>
      <c r="G144" s="1"/>
      <c r="H144" s="1"/>
      <c r="I144" s="1"/>
      <c r="J144" s="1"/>
      <c r="K144" s="1"/>
      <c r="L144" s="1"/>
      <c r="M144" s="1"/>
      <c r="N144" s="1"/>
    </row>
    <row r="145" customFormat="false" ht="15.75" hidden="false" customHeight="false" outlineLevel="0" collapsed="false">
      <c r="A145" s="1"/>
      <c r="B145" s="1" t="s">
        <v>137</v>
      </c>
      <c r="C145" s="1" t="s">
        <v>138</v>
      </c>
      <c r="D145" s="6" t="s">
        <v>139</v>
      </c>
      <c r="E145" s="6" t="s">
        <v>140</v>
      </c>
      <c r="F145" s="1"/>
      <c r="G145" s="1"/>
      <c r="H145" s="1"/>
      <c r="I145" s="1"/>
      <c r="J145" s="1"/>
      <c r="K145" s="1"/>
      <c r="L145" s="1"/>
      <c r="M145" s="1"/>
      <c r="N145" s="1"/>
    </row>
    <row r="146" customFormat="false" ht="15.75" hidden="false" customHeight="false" outlineLevel="0" collapsed="false">
      <c r="A146" s="1"/>
      <c r="B146" s="6" t="s">
        <v>141</v>
      </c>
      <c r="C146" s="1" t="s">
        <v>138</v>
      </c>
      <c r="D146" s="1" t="s">
        <v>142</v>
      </c>
      <c r="E146" s="1" t="s">
        <v>143</v>
      </c>
      <c r="F146" s="1"/>
      <c r="G146" s="1"/>
      <c r="H146" s="1"/>
      <c r="I146" s="1"/>
      <c r="J146" s="1"/>
      <c r="K146" s="1"/>
      <c r="L146" s="1"/>
      <c r="M146" s="1"/>
      <c r="N146" s="1"/>
    </row>
    <row r="147" customFormat="false" ht="15.75" hidden="false" customHeight="false" outlineLevel="0" collapsed="false">
      <c r="A147" s="6"/>
      <c r="B147" s="6" t="s">
        <v>134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</sheetData>
  <mergeCells count="1">
    <mergeCell ref="B117:C117"/>
  </mergeCells>
  <hyperlinks>
    <hyperlink ref="A6" r:id="rId1" location="gid=1490559299" display="https://docs.google.com/spreadsheets/d/1BQsejgFC_puH2WJUyWngWh3Bo1GUN8iiMYwQ4ydvodw/edit#gid=1490559299"/>
  </hyperlinks>
  <printOptions headings="false" gridLines="true" gridLinesSet="true" horizontalCentered="true" verticalCentered="false"/>
  <pageMargins left="0.7" right="0.7" top="0.75" bottom="0.75" header="0.511805555555555" footer="0.511805555555555"/>
  <pageSetup paperSize="1" scale="100" firstPageNumber="0" fitToWidth="1" fitToHeight="0" pageOrder="overThenDown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N6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20" activeCellId="1" sqref="I9:I16 H20"/>
    </sheetView>
  </sheetViews>
  <sheetFormatPr defaultRowHeight="15.75"/>
  <cols>
    <col collapsed="false" hidden="false" max="1025" min="1" style="0" width="14.1734693877551"/>
  </cols>
  <sheetData>
    <row r="1" customFormat="false" ht="15.75" hidden="false" customHeight="false" outlineLevel="0" collapsed="false">
      <c r="A1" s="53" t="n">
        <v>1</v>
      </c>
      <c r="B1" s="53" t="n">
        <v>2</v>
      </c>
      <c r="C1" s="54"/>
      <c r="D1" s="55" t="s">
        <v>144</v>
      </c>
      <c r="E1" s="55" t="s">
        <v>145</v>
      </c>
      <c r="F1" s="56"/>
      <c r="G1" s="56"/>
      <c r="H1" s="56"/>
      <c r="I1" s="56"/>
      <c r="J1" s="56"/>
      <c r="K1" s="56"/>
      <c r="L1" s="56"/>
      <c r="M1" s="56"/>
      <c r="N1" s="1"/>
    </row>
    <row r="2" customFormat="false" ht="15.75" hidden="false" customHeight="false" outlineLevel="0" collapsed="false">
      <c r="A2" s="53" t="n">
        <v>3</v>
      </c>
      <c r="B2" s="53" t="n">
        <v>4</v>
      </c>
      <c r="C2" s="54"/>
      <c r="D2" s="55" t="s">
        <v>146</v>
      </c>
      <c r="E2" s="53" t="s">
        <v>48</v>
      </c>
      <c r="F2" s="56"/>
      <c r="G2" s="56"/>
      <c r="H2" s="56"/>
      <c r="I2" s="56"/>
      <c r="J2" s="56"/>
      <c r="K2" s="56"/>
      <c r="L2" s="56"/>
      <c r="M2" s="56"/>
      <c r="N2" s="1"/>
    </row>
    <row r="3" customFormat="false" ht="15.75" hidden="false" customHeight="false" outlineLevel="0" collapsed="false">
      <c r="A3" s="4"/>
      <c r="B3" s="56"/>
      <c r="C3" s="56"/>
      <c r="E3" s="56"/>
      <c r="F3" s="56"/>
      <c r="G3" s="56"/>
      <c r="H3" s="56"/>
      <c r="I3" s="56"/>
      <c r="J3" s="56"/>
      <c r="K3" s="56"/>
      <c r="L3" s="56"/>
      <c r="M3" s="56"/>
      <c r="N3" s="1"/>
    </row>
    <row r="4" customFormat="false" ht="15.75" hidden="false" customHeight="false" outlineLevel="0" collapsed="false">
      <c r="A4" s="4"/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1"/>
    </row>
    <row r="5" customFormat="false" ht="15.75" hidden="false" customHeight="false" outlineLevel="0" collapsed="false">
      <c r="A5" s="6" t="n">
        <v>1411</v>
      </c>
      <c r="B5" s="57" t="n">
        <v>1</v>
      </c>
      <c r="C5" s="57" t="n">
        <v>2</v>
      </c>
      <c r="D5" s="57" t="n">
        <v>3</v>
      </c>
      <c r="E5" s="57" t="n">
        <v>4</v>
      </c>
      <c r="F5" s="57" t="n">
        <v>5</v>
      </c>
      <c r="G5" s="57" t="n">
        <v>6</v>
      </c>
      <c r="H5" s="57" t="n">
        <v>7</v>
      </c>
      <c r="I5" s="57" t="n">
        <v>8</v>
      </c>
      <c r="J5" s="57" t="n">
        <v>9</v>
      </c>
      <c r="K5" s="57" t="n">
        <v>10</v>
      </c>
      <c r="L5" s="57" t="n">
        <v>11</v>
      </c>
      <c r="M5" s="57" t="n">
        <v>12</v>
      </c>
      <c r="N5" s="6"/>
    </row>
    <row r="6" customFormat="false" ht="15.75" hidden="false" customHeight="false" outlineLevel="0" collapsed="false">
      <c r="A6" s="57" t="s">
        <v>8</v>
      </c>
      <c r="B6" s="58" t="s">
        <v>147</v>
      </c>
      <c r="C6" s="58" t="s">
        <v>148</v>
      </c>
      <c r="D6" s="58" t="s">
        <v>149</v>
      </c>
      <c r="E6" s="58" t="s">
        <v>150</v>
      </c>
      <c r="F6" s="58" t="s">
        <v>151</v>
      </c>
      <c r="G6" s="58" t="s">
        <v>152</v>
      </c>
      <c r="H6" s="58" t="s">
        <v>153</v>
      </c>
      <c r="I6" s="58" t="s">
        <v>154</v>
      </c>
      <c r="J6" s="58" t="s">
        <v>155</v>
      </c>
      <c r="K6" s="58" t="s">
        <v>156</v>
      </c>
      <c r="L6" s="58" t="s">
        <v>157</v>
      </c>
      <c r="M6" s="58" t="s">
        <v>158</v>
      </c>
      <c r="N6" s="57" t="s">
        <v>8</v>
      </c>
    </row>
    <row r="7" customFormat="false" ht="15.75" hidden="false" customHeight="false" outlineLevel="0" collapsed="false">
      <c r="A7" s="57" t="s">
        <v>13</v>
      </c>
      <c r="B7" s="58" t="s">
        <v>159</v>
      </c>
      <c r="C7" s="58" t="s">
        <v>160</v>
      </c>
      <c r="D7" s="58" t="s">
        <v>161</v>
      </c>
      <c r="E7" s="58" t="s">
        <v>162</v>
      </c>
      <c r="F7" s="58" t="s">
        <v>163</v>
      </c>
      <c r="G7" s="58" t="s">
        <v>164</v>
      </c>
      <c r="H7" s="58" t="s">
        <v>165</v>
      </c>
      <c r="I7" s="58" t="s">
        <v>166</v>
      </c>
      <c r="J7" s="58" t="s">
        <v>167</v>
      </c>
      <c r="K7" s="58" t="s">
        <v>168</v>
      </c>
      <c r="L7" s="58" t="s">
        <v>169</v>
      </c>
      <c r="M7" s="58" t="s">
        <v>170</v>
      </c>
      <c r="N7" s="57" t="s">
        <v>13</v>
      </c>
    </row>
    <row r="8" customFormat="false" ht="15.75" hidden="false" customHeight="false" outlineLevel="0" collapsed="false">
      <c r="A8" s="57" t="s">
        <v>14</v>
      </c>
      <c r="B8" s="58" t="s">
        <v>171</v>
      </c>
      <c r="C8" s="58" t="s">
        <v>172</v>
      </c>
      <c r="D8" s="58" t="s">
        <v>173</v>
      </c>
      <c r="E8" s="58" t="s">
        <v>174</v>
      </c>
      <c r="F8" s="58" t="s">
        <v>175</v>
      </c>
      <c r="G8" s="58" t="s">
        <v>176</v>
      </c>
      <c r="H8" s="58" t="s">
        <v>177</v>
      </c>
      <c r="I8" s="58" t="s">
        <v>178</v>
      </c>
      <c r="J8" s="58" t="s">
        <v>179</v>
      </c>
      <c r="K8" s="58" t="s">
        <v>180</v>
      </c>
      <c r="L8" s="58" t="s">
        <v>181</v>
      </c>
      <c r="M8" s="58" t="s">
        <v>182</v>
      </c>
      <c r="N8" s="57" t="s">
        <v>14</v>
      </c>
    </row>
    <row r="9" customFormat="false" ht="15.75" hidden="false" customHeight="false" outlineLevel="0" collapsed="false">
      <c r="A9" s="57" t="s">
        <v>15</v>
      </c>
      <c r="B9" s="58" t="s">
        <v>183</v>
      </c>
      <c r="C9" s="58" t="s">
        <v>184</v>
      </c>
      <c r="D9" s="58" t="s">
        <v>185</v>
      </c>
      <c r="E9" s="58" t="s">
        <v>186</v>
      </c>
      <c r="F9" s="58" t="s">
        <v>187</v>
      </c>
      <c r="G9" s="58" t="s">
        <v>188</v>
      </c>
      <c r="H9" s="58" t="s">
        <v>189</v>
      </c>
      <c r="I9" s="58" t="s">
        <v>190</v>
      </c>
      <c r="J9" s="58" t="s">
        <v>191</v>
      </c>
      <c r="K9" s="58" t="s">
        <v>192</v>
      </c>
      <c r="L9" s="58" t="s">
        <v>193</v>
      </c>
      <c r="M9" s="58" t="s">
        <v>194</v>
      </c>
      <c r="N9" s="57" t="s">
        <v>15</v>
      </c>
    </row>
    <row r="10" customFormat="false" ht="15.75" hidden="false" customHeight="false" outlineLevel="0" collapsed="false">
      <c r="A10" s="57" t="s">
        <v>16</v>
      </c>
      <c r="B10" s="58" t="s">
        <v>195</v>
      </c>
      <c r="C10" s="58" t="s">
        <v>196</v>
      </c>
      <c r="D10" s="58" t="s">
        <v>197</v>
      </c>
      <c r="E10" s="58" t="s">
        <v>198</v>
      </c>
      <c r="F10" s="58" t="s">
        <v>199</v>
      </c>
      <c r="G10" s="58" t="s">
        <v>200</v>
      </c>
      <c r="H10" s="58" t="s">
        <v>201</v>
      </c>
      <c r="I10" s="58" t="s">
        <v>202</v>
      </c>
      <c r="J10" s="58" t="s">
        <v>203</v>
      </c>
      <c r="K10" s="58" t="s">
        <v>204</v>
      </c>
      <c r="L10" s="58" t="s">
        <v>205</v>
      </c>
      <c r="M10" s="58" t="s">
        <v>206</v>
      </c>
      <c r="N10" s="57" t="s">
        <v>16</v>
      </c>
    </row>
    <row r="11" customFormat="false" ht="15.75" hidden="false" customHeight="false" outlineLevel="0" collapsed="false">
      <c r="A11" s="57" t="s">
        <v>17</v>
      </c>
      <c r="B11" s="58" t="s">
        <v>207</v>
      </c>
      <c r="C11" s="58" t="s">
        <v>208</v>
      </c>
      <c r="D11" s="58" t="s">
        <v>209</v>
      </c>
      <c r="E11" s="58" t="s">
        <v>210</v>
      </c>
      <c r="F11" s="58" t="s">
        <v>211</v>
      </c>
      <c r="G11" s="58" t="s">
        <v>212</v>
      </c>
      <c r="H11" s="58" t="s">
        <v>213</v>
      </c>
      <c r="I11" s="58" t="s">
        <v>214</v>
      </c>
      <c r="J11" s="58" t="s">
        <v>215</v>
      </c>
      <c r="K11" s="58" t="s">
        <v>216</v>
      </c>
      <c r="L11" s="58" t="s">
        <v>217</v>
      </c>
      <c r="M11" s="58" t="s">
        <v>218</v>
      </c>
      <c r="N11" s="57" t="s">
        <v>17</v>
      </c>
    </row>
    <row r="12" customFormat="false" ht="15.75" hidden="false" customHeight="false" outlineLevel="0" collapsed="false">
      <c r="A12" s="57" t="s">
        <v>18</v>
      </c>
      <c r="B12" s="58" t="s">
        <v>219</v>
      </c>
      <c r="C12" s="58" t="s">
        <v>220</v>
      </c>
      <c r="D12" s="58" t="s">
        <v>221</v>
      </c>
      <c r="E12" s="58" t="s">
        <v>222</v>
      </c>
      <c r="F12" s="58" t="s">
        <v>223</v>
      </c>
      <c r="G12" s="58" t="s">
        <v>224</v>
      </c>
      <c r="H12" s="58" t="s">
        <v>225</v>
      </c>
      <c r="I12" s="58" t="s">
        <v>226</v>
      </c>
      <c r="J12" s="58" t="s">
        <v>227</v>
      </c>
      <c r="K12" s="58" t="s">
        <v>228</v>
      </c>
      <c r="L12" s="58" t="s">
        <v>229</v>
      </c>
      <c r="M12" s="58" t="s">
        <v>230</v>
      </c>
      <c r="N12" s="57" t="s">
        <v>18</v>
      </c>
    </row>
    <row r="13" customFormat="false" ht="15.75" hidden="false" customHeight="false" outlineLevel="0" collapsed="false">
      <c r="A13" s="57" t="s">
        <v>19</v>
      </c>
      <c r="B13" s="58" t="s">
        <v>231</v>
      </c>
      <c r="C13" s="58" t="s">
        <v>232</v>
      </c>
      <c r="D13" s="58" t="s">
        <v>233</v>
      </c>
      <c r="E13" s="58" t="s">
        <v>234</v>
      </c>
      <c r="F13" s="58" t="s">
        <v>235</v>
      </c>
      <c r="G13" s="58" t="s">
        <v>236</v>
      </c>
      <c r="H13" s="58" t="s">
        <v>237</v>
      </c>
      <c r="I13" s="58" t="s">
        <v>238</v>
      </c>
      <c r="J13" s="58" t="s">
        <v>239</v>
      </c>
      <c r="K13" s="58" t="s">
        <v>240</v>
      </c>
      <c r="L13" s="58" t="s">
        <v>241</v>
      </c>
      <c r="M13" s="58" t="s">
        <v>242</v>
      </c>
      <c r="N13" s="57" t="s">
        <v>19</v>
      </c>
    </row>
    <row r="14" customFormat="false" ht="15.75" hidden="false" customHeight="false" outlineLevel="0" collapsed="false">
      <c r="A14" s="6"/>
      <c r="B14" s="57" t="n">
        <v>1</v>
      </c>
      <c r="C14" s="57" t="n">
        <v>2</v>
      </c>
      <c r="D14" s="57" t="n">
        <v>3</v>
      </c>
      <c r="E14" s="57" t="n">
        <v>4</v>
      </c>
      <c r="F14" s="57" t="n">
        <v>5</v>
      </c>
      <c r="G14" s="57" t="n">
        <v>6</v>
      </c>
      <c r="H14" s="57" t="n">
        <v>7</v>
      </c>
      <c r="I14" s="57" t="n">
        <v>8</v>
      </c>
      <c r="J14" s="57" t="n">
        <v>9</v>
      </c>
      <c r="K14" s="57" t="n">
        <v>10</v>
      </c>
      <c r="L14" s="57" t="n">
        <v>11</v>
      </c>
      <c r="M14" s="57" t="n">
        <v>12</v>
      </c>
      <c r="N14" s="1"/>
    </row>
    <row r="18" customFormat="false" ht="15.75" hidden="false" customHeight="false" outlineLevel="0" collapsed="false">
      <c r="A18" s="59" t="s">
        <v>145</v>
      </c>
      <c r="B18" s="57" t="n">
        <v>1</v>
      </c>
      <c r="C18" s="57" t="n">
        <v>2</v>
      </c>
      <c r="D18" s="57" t="n">
        <v>3</v>
      </c>
      <c r="E18" s="57" t="n">
        <v>4</v>
      </c>
      <c r="F18" s="57" t="n">
        <v>5</v>
      </c>
      <c r="G18" s="57" t="n">
        <v>6</v>
      </c>
      <c r="H18" s="57" t="n">
        <v>7</v>
      </c>
      <c r="I18" s="57" t="n">
        <v>8</v>
      </c>
      <c r="J18" s="57" t="n">
        <v>9</v>
      </c>
      <c r="K18" s="57" t="n">
        <v>10</v>
      </c>
      <c r="L18" s="57" t="n">
        <v>11</v>
      </c>
      <c r="M18" s="57" t="n">
        <v>12</v>
      </c>
      <c r="N18" s="6"/>
    </row>
    <row r="19" customFormat="false" ht="15.75" hidden="false" customHeight="false" outlineLevel="0" collapsed="false">
      <c r="A19" s="57" t="s">
        <v>8</v>
      </c>
      <c r="B19" s="60" t="s">
        <v>147</v>
      </c>
      <c r="C19" s="61" t="s">
        <v>243</v>
      </c>
      <c r="D19" s="61" t="s">
        <v>244</v>
      </c>
      <c r="E19" s="61" t="s">
        <v>245</v>
      </c>
      <c r="F19" s="61" t="s">
        <v>246</v>
      </c>
      <c r="G19" s="61" t="s">
        <v>247</v>
      </c>
      <c r="H19" s="61" t="s">
        <v>248</v>
      </c>
      <c r="I19" s="60" t="s">
        <v>147</v>
      </c>
      <c r="J19" s="61" t="s">
        <v>249</v>
      </c>
      <c r="K19" s="62" t="s">
        <v>250</v>
      </c>
      <c r="L19" s="61" t="s">
        <v>251</v>
      </c>
      <c r="M19" s="63" t="s">
        <v>252</v>
      </c>
      <c r="N19" s="57" t="s">
        <v>8</v>
      </c>
    </row>
    <row r="20" customFormat="false" ht="15.75" hidden="false" customHeight="false" outlineLevel="0" collapsed="false">
      <c r="A20" s="57" t="s">
        <v>13</v>
      </c>
      <c r="B20" s="61" t="s">
        <v>253</v>
      </c>
      <c r="C20" s="62" t="s">
        <v>254</v>
      </c>
      <c r="D20" s="61" t="s">
        <v>255</v>
      </c>
      <c r="E20" s="61" t="s">
        <v>256</v>
      </c>
      <c r="F20" s="61" t="s">
        <v>257</v>
      </c>
      <c r="G20" s="61" t="s">
        <v>258</v>
      </c>
      <c r="H20" s="61" t="s">
        <v>259</v>
      </c>
      <c r="I20" s="64" t="s">
        <v>260</v>
      </c>
      <c r="J20" s="61" t="s">
        <v>261</v>
      </c>
      <c r="K20" s="61" t="s">
        <v>262</v>
      </c>
      <c r="L20" s="61" t="s">
        <v>263</v>
      </c>
      <c r="M20" s="63" t="s">
        <v>264</v>
      </c>
      <c r="N20" s="57" t="s">
        <v>13</v>
      </c>
    </row>
    <row r="21" customFormat="false" ht="15.75" hidden="false" customHeight="false" outlineLevel="0" collapsed="false">
      <c r="A21" s="57" t="s">
        <v>14</v>
      </c>
      <c r="B21" s="61" t="s">
        <v>265</v>
      </c>
      <c r="C21" s="61" t="s">
        <v>266</v>
      </c>
      <c r="D21" s="61" t="s">
        <v>267</v>
      </c>
      <c r="E21" s="61" t="s">
        <v>268</v>
      </c>
      <c r="F21" s="61" t="s">
        <v>269</v>
      </c>
      <c r="G21" s="61" t="s">
        <v>270</v>
      </c>
      <c r="H21" s="61" t="s">
        <v>271</v>
      </c>
      <c r="I21" s="61" t="s">
        <v>272</v>
      </c>
      <c r="J21" s="61" t="s">
        <v>273</v>
      </c>
      <c r="K21" s="61" t="s">
        <v>274</v>
      </c>
      <c r="L21" s="61" t="s">
        <v>275</v>
      </c>
      <c r="M21" s="63" t="s">
        <v>276</v>
      </c>
      <c r="N21" s="57" t="s">
        <v>14</v>
      </c>
    </row>
    <row r="22" customFormat="false" ht="15.75" hidden="false" customHeight="false" outlineLevel="0" collapsed="false">
      <c r="A22" s="57" t="s">
        <v>15</v>
      </c>
      <c r="B22" s="61" t="s">
        <v>277</v>
      </c>
      <c r="C22" s="61" t="s">
        <v>278</v>
      </c>
      <c r="D22" s="61" t="s">
        <v>279</v>
      </c>
      <c r="E22" s="61" t="s">
        <v>280</v>
      </c>
      <c r="F22" s="61" t="s">
        <v>281</v>
      </c>
      <c r="G22" s="61" t="s">
        <v>282</v>
      </c>
      <c r="H22" s="61" t="s">
        <v>283</v>
      </c>
      <c r="I22" s="61" t="s">
        <v>284</v>
      </c>
      <c r="J22" s="61" t="s">
        <v>285</v>
      </c>
      <c r="K22" s="61" t="s">
        <v>286</v>
      </c>
      <c r="L22" s="61" t="s">
        <v>287</v>
      </c>
      <c r="M22" s="63" t="s">
        <v>288</v>
      </c>
      <c r="N22" s="57" t="s">
        <v>15</v>
      </c>
    </row>
    <row r="23" customFormat="false" ht="15.75" hidden="false" customHeight="false" outlineLevel="0" collapsed="false">
      <c r="A23" s="57" t="s">
        <v>16</v>
      </c>
      <c r="B23" s="61" t="s">
        <v>289</v>
      </c>
      <c r="C23" s="61" t="s">
        <v>290</v>
      </c>
      <c r="D23" s="61" t="s">
        <v>291</v>
      </c>
      <c r="E23" s="61" t="s">
        <v>292</v>
      </c>
      <c r="F23" s="61" t="s">
        <v>293</v>
      </c>
      <c r="G23" s="61" t="s">
        <v>294</v>
      </c>
      <c r="H23" s="61" t="s">
        <v>295</v>
      </c>
      <c r="I23" s="61" t="s">
        <v>296</v>
      </c>
      <c r="J23" s="61" t="s">
        <v>297</v>
      </c>
      <c r="K23" s="61" t="s">
        <v>298</v>
      </c>
      <c r="L23" s="61" t="s">
        <v>299</v>
      </c>
      <c r="M23" s="63" t="s">
        <v>300</v>
      </c>
      <c r="N23" s="57" t="s">
        <v>16</v>
      </c>
    </row>
    <row r="24" customFormat="false" ht="15.75" hidden="false" customHeight="false" outlineLevel="0" collapsed="false">
      <c r="A24" s="57" t="s">
        <v>17</v>
      </c>
      <c r="B24" s="62" t="s">
        <v>301</v>
      </c>
      <c r="C24" s="61" t="s">
        <v>302</v>
      </c>
      <c r="D24" s="61" t="s">
        <v>303</v>
      </c>
      <c r="E24" s="61" t="s">
        <v>304</v>
      </c>
      <c r="F24" s="61" t="s">
        <v>305</v>
      </c>
      <c r="G24" s="61" t="s">
        <v>306</v>
      </c>
      <c r="H24" s="61" t="s">
        <v>307</v>
      </c>
      <c r="I24" s="61" t="s">
        <v>308</v>
      </c>
      <c r="J24" s="61" t="s">
        <v>309</v>
      </c>
      <c r="K24" s="61" t="s">
        <v>310</v>
      </c>
      <c r="L24" s="64" t="s">
        <v>311</v>
      </c>
      <c r="M24" s="63" t="s">
        <v>312</v>
      </c>
      <c r="N24" s="57" t="s">
        <v>17</v>
      </c>
    </row>
    <row r="25" customFormat="false" ht="15.75" hidden="false" customHeight="false" outlineLevel="0" collapsed="false">
      <c r="A25" s="57" t="s">
        <v>18</v>
      </c>
      <c r="B25" s="61" t="s">
        <v>313</v>
      </c>
      <c r="C25" s="61" t="s">
        <v>314</v>
      </c>
      <c r="D25" s="61" t="s">
        <v>315</v>
      </c>
      <c r="E25" s="61" t="s">
        <v>316</v>
      </c>
      <c r="F25" s="61" t="s">
        <v>317</v>
      </c>
      <c r="G25" s="61" t="s">
        <v>318</v>
      </c>
      <c r="H25" s="62" t="s">
        <v>319</v>
      </c>
      <c r="I25" s="61" t="s">
        <v>320</v>
      </c>
      <c r="J25" s="61" t="s">
        <v>321</v>
      </c>
      <c r="K25" s="61" t="s">
        <v>322</v>
      </c>
      <c r="L25" s="61" t="s">
        <v>323</v>
      </c>
      <c r="M25" s="63" t="s">
        <v>324</v>
      </c>
      <c r="N25" s="57" t="s">
        <v>18</v>
      </c>
    </row>
    <row r="26" customFormat="false" ht="15.75" hidden="false" customHeight="false" outlineLevel="0" collapsed="false">
      <c r="A26" s="57" t="s">
        <v>19</v>
      </c>
      <c r="B26" s="61" t="s">
        <v>325</v>
      </c>
      <c r="C26" s="61" t="s">
        <v>326</v>
      </c>
      <c r="D26" s="61" t="s">
        <v>327</v>
      </c>
      <c r="E26" s="61" t="s">
        <v>328</v>
      </c>
      <c r="F26" s="61" t="s">
        <v>329</v>
      </c>
      <c r="G26" s="61" t="s">
        <v>330</v>
      </c>
      <c r="H26" s="62" t="s">
        <v>331</v>
      </c>
      <c r="I26" s="61" t="s">
        <v>332</v>
      </c>
      <c r="J26" s="61" t="s">
        <v>333</v>
      </c>
      <c r="K26" s="61" t="s">
        <v>334</v>
      </c>
      <c r="L26" s="61" t="s">
        <v>335</v>
      </c>
      <c r="M26" s="63" t="s">
        <v>336</v>
      </c>
      <c r="N26" s="57" t="s">
        <v>19</v>
      </c>
    </row>
    <row r="27" customFormat="false" ht="15.75" hidden="false" customHeight="false" outlineLevel="0" collapsed="false">
      <c r="A27" s="6"/>
      <c r="B27" s="57" t="n">
        <v>1</v>
      </c>
      <c r="C27" s="57" t="n">
        <v>2</v>
      </c>
      <c r="D27" s="57" t="n">
        <v>3</v>
      </c>
      <c r="E27" s="57" t="n">
        <v>4</v>
      </c>
      <c r="F27" s="57" t="n">
        <v>5</v>
      </c>
      <c r="G27" s="57" t="n">
        <v>6</v>
      </c>
      <c r="H27" s="57" t="n">
        <v>7</v>
      </c>
      <c r="I27" s="57" t="n">
        <v>8</v>
      </c>
      <c r="J27" s="57" t="n">
        <v>9</v>
      </c>
      <c r="K27" s="57" t="n">
        <v>10</v>
      </c>
      <c r="L27" s="57" t="n">
        <v>11</v>
      </c>
      <c r="M27" s="57" t="n">
        <v>12</v>
      </c>
      <c r="N27" s="1"/>
    </row>
    <row r="29" customFormat="false" ht="15.75" hidden="false" customHeight="false" outlineLevel="0" collapsed="false">
      <c r="A29" s="59" t="s">
        <v>146</v>
      </c>
      <c r="B29" s="57" t="n">
        <v>1</v>
      </c>
      <c r="C29" s="57" t="n">
        <v>2</v>
      </c>
      <c r="D29" s="57" t="n">
        <v>3</v>
      </c>
      <c r="E29" s="57" t="n">
        <v>4</v>
      </c>
      <c r="F29" s="57" t="n">
        <v>5</v>
      </c>
      <c r="G29" s="57" t="n">
        <v>6</v>
      </c>
      <c r="H29" s="57" t="n">
        <v>7</v>
      </c>
      <c r="I29" s="57" t="n">
        <v>8</v>
      </c>
      <c r="J29" s="57" t="n">
        <v>9</v>
      </c>
      <c r="K29" s="57" t="n">
        <v>10</v>
      </c>
      <c r="L29" s="57" t="n">
        <v>11</v>
      </c>
      <c r="M29" s="57" t="n">
        <v>12</v>
      </c>
      <c r="N29" s="6"/>
    </row>
    <row r="30" customFormat="false" ht="15.75" hidden="false" customHeight="false" outlineLevel="0" collapsed="false">
      <c r="A30" s="57" t="s">
        <v>8</v>
      </c>
      <c r="B30" s="65" t="s">
        <v>337</v>
      </c>
      <c r="C30" s="65" t="s">
        <v>338</v>
      </c>
      <c r="D30" s="65" t="s">
        <v>147</v>
      </c>
      <c r="E30" s="65" t="s">
        <v>339</v>
      </c>
      <c r="F30" s="65" t="s">
        <v>340</v>
      </c>
      <c r="G30" s="65" t="s">
        <v>341</v>
      </c>
      <c r="H30" s="65" t="s">
        <v>342</v>
      </c>
      <c r="I30" s="65" t="s">
        <v>343</v>
      </c>
      <c r="J30" s="65" t="s">
        <v>344</v>
      </c>
      <c r="K30" s="65" t="s">
        <v>345</v>
      </c>
      <c r="L30" s="65" t="s">
        <v>346</v>
      </c>
      <c r="M30" s="66" t="n">
        <v>1000</v>
      </c>
      <c r="N30" s="57" t="s">
        <v>8</v>
      </c>
    </row>
    <row r="31" customFormat="false" ht="15.75" hidden="false" customHeight="false" outlineLevel="0" collapsed="false">
      <c r="A31" s="57" t="s">
        <v>13</v>
      </c>
      <c r="B31" s="65" t="s">
        <v>347</v>
      </c>
      <c r="C31" s="65" t="s">
        <v>348</v>
      </c>
      <c r="D31" s="65" t="s">
        <v>349</v>
      </c>
      <c r="E31" s="65" t="s">
        <v>350</v>
      </c>
      <c r="F31" s="65" t="s">
        <v>351</v>
      </c>
      <c r="G31" s="65" t="s">
        <v>352</v>
      </c>
      <c r="H31" s="65" t="s">
        <v>353</v>
      </c>
      <c r="I31" s="65" t="s">
        <v>354</v>
      </c>
      <c r="J31" s="65" t="s">
        <v>355</v>
      </c>
      <c r="K31" s="65" t="s">
        <v>356</v>
      </c>
      <c r="L31" s="65" t="s">
        <v>357</v>
      </c>
      <c r="M31" s="67" t="n">
        <f aca="false">M30/4</f>
        <v>250</v>
      </c>
      <c r="N31" s="57" t="s">
        <v>13</v>
      </c>
    </row>
    <row r="32" customFormat="false" ht="15.75" hidden="false" customHeight="false" outlineLevel="0" collapsed="false">
      <c r="A32" s="57" t="s">
        <v>14</v>
      </c>
      <c r="B32" s="65" t="s">
        <v>358</v>
      </c>
      <c r="C32" s="65" t="s">
        <v>359</v>
      </c>
      <c r="D32" s="65" t="s">
        <v>360</v>
      </c>
      <c r="E32" s="68" t="s">
        <v>250</v>
      </c>
      <c r="F32" s="65" t="s">
        <v>361</v>
      </c>
      <c r="G32" s="65" t="s">
        <v>362</v>
      </c>
      <c r="H32" s="65" t="s">
        <v>363</v>
      </c>
      <c r="I32" s="65" t="s">
        <v>364</v>
      </c>
      <c r="J32" s="65" t="s">
        <v>365</v>
      </c>
      <c r="K32" s="65" t="s">
        <v>366</v>
      </c>
      <c r="L32" s="66" t="n">
        <v>1000</v>
      </c>
      <c r="M32" s="67" t="n">
        <f aca="false">M31/4</f>
        <v>62.5</v>
      </c>
      <c r="N32" s="57" t="s">
        <v>14</v>
      </c>
    </row>
    <row r="33" customFormat="false" ht="15.75" hidden="false" customHeight="false" outlineLevel="0" collapsed="false">
      <c r="A33" s="57" t="s">
        <v>15</v>
      </c>
      <c r="B33" s="65" t="s">
        <v>367</v>
      </c>
      <c r="C33" s="65" t="s">
        <v>368</v>
      </c>
      <c r="D33" s="65" t="s">
        <v>369</v>
      </c>
      <c r="E33" s="65" t="s">
        <v>370</v>
      </c>
      <c r="F33" s="65" t="s">
        <v>371</v>
      </c>
      <c r="G33" s="65" t="s">
        <v>372</v>
      </c>
      <c r="H33" s="65" t="s">
        <v>373</v>
      </c>
      <c r="I33" s="65" t="s">
        <v>374</v>
      </c>
      <c r="J33" s="65" t="s">
        <v>375</v>
      </c>
      <c r="K33" s="65" t="s">
        <v>376</v>
      </c>
      <c r="L33" s="67" t="n">
        <f aca="false">L32/4</f>
        <v>250</v>
      </c>
      <c r="M33" s="67" t="n">
        <f aca="false">M32/4</f>
        <v>15.625</v>
      </c>
      <c r="N33" s="57" t="s">
        <v>15</v>
      </c>
    </row>
    <row r="34" customFormat="false" ht="15.75" hidden="false" customHeight="false" outlineLevel="0" collapsed="false">
      <c r="A34" s="57" t="s">
        <v>16</v>
      </c>
      <c r="B34" s="69" t="s">
        <v>377</v>
      </c>
      <c r="C34" s="65" t="s">
        <v>378</v>
      </c>
      <c r="D34" s="65" t="s">
        <v>379</v>
      </c>
      <c r="E34" s="65" t="s">
        <v>380</v>
      </c>
      <c r="F34" s="65" t="s">
        <v>381</v>
      </c>
      <c r="G34" s="65" t="s">
        <v>382</v>
      </c>
      <c r="H34" s="65" t="s">
        <v>383</v>
      </c>
      <c r="I34" s="65" t="s">
        <v>384</v>
      </c>
      <c r="J34" s="65" t="s">
        <v>385</v>
      </c>
      <c r="K34" s="65" t="s">
        <v>386</v>
      </c>
      <c r="L34" s="67" t="n">
        <f aca="false">L33/4</f>
        <v>62.5</v>
      </c>
      <c r="M34" s="67" t="n">
        <f aca="false">M33/4</f>
        <v>3.90625</v>
      </c>
      <c r="N34" s="57" t="s">
        <v>16</v>
      </c>
    </row>
    <row r="35" customFormat="false" ht="15.75" hidden="false" customHeight="false" outlineLevel="0" collapsed="false">
      <c r="A35" s="57" t="s">
        <v>17</v>
      </c>
      <c r="B35" s="65" t="s">
        <v>387</v>
      </c>
      <c r="C35" s="65" t="s">
        <v>388</v>
      </c>
      <c r="D35" s="65" t="s">
        <v>389</v>
      </c>
      <c r="E35" s="65" t="s">
        <v>390</v>
      </c>
      <c r="F35" s="65" t="s">
        <v>391</v>
      </c>
      <c r="G35" s="65" t="s">
        <v>392</v>
      </c>
      <c r="H35" s="65" t="s">
        <v>393</v>
      </c>
      <c r="I35" s="65" t="s">
        <v>394</v>
      </c>
      <c r="J35" s="65" t="s">
        <v>395</v>
      </c>
      <c r="K35" s="65" t="s">
        <v>396</v>
      </c>
      <c r="L35" s="67" t="n">
        <f aca="false">L34/4</f>
        <v>15.625</v>
      </c>
      <c r="M35" s="70" t="s">
        <v>397</v>
      </c>
      <c r="N35" s="57" t="s">
        <v>17</v>
      </c>
    </row>
    <row r="36" customFormat="false" ht="15.75" hidden="false" customHeight="false" outlineLevel="0" collapsed="false">
      <c r="A36" s="57" t="s">
        <v>18</v>
      </c>
      <c r="B36" s="65" t="s">
        <v>398</v>
      </c>
      <c r="C36" s="65" t="s">
        <v>399</v>
      </c>
      <c r="D36" s="65" t="s">
        <v>400</v>
      </c>
      <c r="E36" s="65" t="s">
        <v>401</v>
      </c>
      <c r="F36" s="65" t="s">
        <v>402</v>
      </c>
      <c r="G36" s="65" t="s">
        <v>403</v>
      </c>
      <c r="H36" s="65" t="s">
        <v>404</v>
      </c>
      <c r="I36" s="65" t="s">
        <v>405</v>
      </c>
      <c r="J36" s="65" t="s">
        <v>406</v>
      </c>
      <c r="K36" s="65" t="s">
        <v>407</v>
      </c>
      <c r="L36" s="67" t="n">
        <f aca="false">L35/4</f>
        <v>3.90625</v>
      </c>
      <c r="M36" s="70" t="s">
        <v>397</v>
      </c>
      <c r="N36" s="57" t="s">
        <v>18</v>
      </c>
    </row>
    <row r="37" customFormat="false" ht="15.75" hidden="false" customHeight="false" outlineLevel="0" collapsed="false">
      <c r="A37" s="57" t="s">
        <v>19</v>
      </c>
      <c r="B37" s="65" t="s">
        <v>408</v>
      </c>
      <c r="C37" s="69" t="s">
        <v>409</v>
      </c>
      <c r="D37" s="65" t="s">
        <v>410</v>
      </c>
      <c r="E37" s="65" t="s">
        <v>411</v>
      </c>
      <c r="F37" s="65" t="s">
        <v>412</v>
      </c>
      <c r="G37" s="65" t="s">
        <v>413</v>
      </c>
      <c r="H37" s="65" t="s">
        <v>414</v>
      </c>
      <c r="I37" s="65" t="s">
        <v>415</v>
      </c>
      <c r="J37" s="65" t="s">
        <v>416</v>
      </c>
      <c r="K37" s="65" t="s">
        <v>417</v>
      </c>
      <c r="L37" s="70" t="s">
        <v>397</v>
      </c>
      <c r="M37" s="70" t="s">
        <v>397</v>
      </c>
      <c r="N37" s="57" t="s">
        <v>19</v>
      </c>
    </row>
    <row r="38" customFormat="false" ht="15.75" hidden="false" customHeight="false" outlineLevel="0" collapsed="false">
      <c r="A38" s="6"/>
      <c r="B38" s="57" t="n">
        <v>1</v>
      </c>
      <c r="C38" s="57" t="n">
        <v>2</v>
      </c>
      <c r="D38" s="57" t="n">
        <v>3</v>
      </c>
      <c r="E38" s="57" t="n">
        <v>4</v>
      </c>
      <c r="F38" s="57" t="n">
        <v>5</v>
      </c>
      <c r="G38" s="57" t="n">
        <v>6</v>
      </c>
      <c r="H38" s="57" t="n">
        <v>7</v>
      </c>
      <c r="I38" s="57" t="n">
        <v>8</v>
      </c>
      <c r="J38" s="57" t="n">
        <v>9</v>
      </c>
      <c r="K38" s="57" t="n">
        <v>10</v>
      </c>
      <c r="L38" s="57" t="n">
        <v>11</v>
      </c>
      <c r="M38" s="57" t="n">
        <v>12</v>
      </c>
      <c r="N38" s="1"/>
    </row>
    <row r="39" customFormat="false" ht="15.75" hidden="false" customHeight="false" outlineLevel="0" collapsed="false">
      <c r="A39" s="1"/>
      <c r="B39" s="6"/>
      <c r="C39" s="6"/>
      <c r="D39" s="6"/>
      <c r="E39" s="1"/>
      <c r="F39" s="1"/>
      <c r="G39" s="1"/>
      <c r="H39" s="1"/>
      <c r="I39" s="1"/>
      <c r="J39" s="1"/>
      <c r="K39" s="1"/>
      <c r="L39" s="1"/>
      <c r="M39" s="1"/>
      <c r="N39" s="1"/>
    </row>
    <row r="42" customFormat="false" ht="15.75" hidden="false" customHeight="false" outlineLevel="0" collapsed="false">
      <c r="A42" s="6" t="s">
        <v>418</v>
      </c>
      <c r="B42" s="57" t="n">
        <v>1</v>
      </c>
      <c r="C42" s="57" t="n">
        <v>2</v>
      </c>
      <c r="D42" s="57" t="n">
        <v>3</v>
      </c>
      <c r="E42" s="57" t="n">
        <v>4</v>
      </c>
      <c r="F42" s="57" t="n">
        <v>5</v>
      </c>
      <c r="G42" s="57" t="n">
        <v>6</v>
      </c>
      <c r="H42" s="57" t="n">
        <v>7</v>
      </c>
      <c r="I42" s="57" t="n">
        <v>8</v>
      </c>
      <c r="J42" s="57" t="n">
        <v>9</v>
      </c>
      <c r="K42" s="57" t="n">
        <v>10</v>
      </c>
      <c r="L42" s="57" t="n">
        <v>11</v>
      </c>
      <c r="M42" s="57" t="n">
        <v>12</v>
      </c>
      <c r="N42" s="6"/>
    </row>
    <row r="43" customFormat="false" ht="15.75" hidden="false" customHeight="false" outlineLevel="0" collapsed="false">
      <c r="A43" s="57" t="s">
        <v>8</v>
      </c>
      <c r="B43" s="71" t="s">
        <v>419</v>
      </c>
      <c r="C43" s="72" t="s">
        <v>420</v>
      </c>
      <c r="D43" s="72" t="s">
        <v>421</v>
      </c>
      <c r="E43" s="73" t="s">
        <v>422</v>
      </c>
      <c r="F43" s="73" t="s">
        <v>419</v>
      </c>
      <c r="G43" s="72" t="s">
        <v>420</v>
      </c>
      <c r="H43" s="72" t="s">
        <v>421</v>
      </c>
      <c r="I43" s="73" t="s">
        <v>422</v>
      </c>
      <c r="J43" s="73" t="s">
        <v>419</v>
      </c>
      <c r="K43" s="72" t="s">
        <v>420</v>
      </c>
      <c r="L43" s="72" t="s">
        <v>421</v>
      </c>
      <c r="M43" s="73" t="s">
        <v>422</v>
      </c>
      <c r="N43" s="57" t="s">
        <v>8</v>
      </c>
    </row>
    <row r="44" customFormat="false" ht="15.75" hidden="false" customHeight="false" outlineLevel="0" collapsed="false">
      <c r="A44" s="57" t="s">
        <v>13</v>
      </c>
      <c r="B44" s="74" t="s">
        <v>423</v>
      </c>
      <c r="C44" s="75" t="s">
        <v>424</v>
      </c>
      <c r="D44" s="76" t="s">
        <v>425</v>
      </c>
      <c r="E44" s="76" t="s">
        <v>426</v>
      </c>
      <c r="F44" s="75" t="s">
        <v>423</v>
      </c>
      <c r="G44" s="75" t="s">
        <v>424</v>
      </c>
      <c r="H44" s="76" t="s">
        <v>425</v>
      </c>
      <c r="I44" s="76" t="s">
        <v>426</v>
      </c>
      <c r="J44" s="75" t="s">
        <v>423</v>
      </c>
      <c r="K44" s="75" t="s">
        <v>424</v>
      </c>
      <c r="L44" s="76" t="s">
        <v>425</v>
      </c>
      <c r="M44" s="76" t="s">
        <v>426</v>
      </c>
      <c r="N44" s="57" t="s">
        <v>13</v>
      </c>
    </row>
    <row r="45" customFormat="false" ht="15.75" hidden="false" customHeight="false" outlineLevel="0" collapsed="false">
      <c r="A45" s="57" t="s">
        <v>14</v>
      </c>
      <c r="B45" s="77" t="s">
        <v>427</v>
      </c>
      <c r="C45" s="76" t="s">
        <v>428</v>
      </c>
      <c r="D45" s="75" t="s">
        <v>429</v>
      </c>
      <c r="E45" s="76" t="s">
        <v>430</v>
      </c>
      <c r="F45" s="76" t="s">
        <v>427</v>
      </c>
      <c r="G45" s="76" t="s">
        <v>428</v>
      </c>
      <c r="H45" s="75" t="s">
        <v>429</v>
      </c>
      <c r="I45" s="76" t="s">
        <v>430</v>
      </c>
      <c r="J45" s="76" t="s">
        <v>427</v>
      </c>
      <c r="K45" s="76" t="s">
        <v>428</v>
      </c>
      <c r="L45" s="75" t="s">
        <v>429</v>
      </c>
      <c r="M45" s="76" t="s">
        <v>430</v>
      </c>
      <c r="N45" s="57" t="s">
        <v>14</v>
      </c>
    </row>
    <row r="46" customFormat="false" ht="15.75" hidden="false" customHeight="false" outlineLevel="0" collapsed="false">
      <c r="A46" s="57" t="s">
        <v>15</v>
      </c>
      <c r="B46" s="77" t="s">
        <v>431</v>
      </c>
      <c r="C46" s="75" t="s">
        <v>432</v>
      </c>
      <c r="D46" s="76" t="s">
        <v>433</v>
      </c>
      <c r="E46" s="75" t="s">
        <v>434</v>
      </c>
      <c r="F46" s="76" t="s">
        <v>431</v>
      </c>
      <c r="G46" s="75" t="s">
        <v>432</v>
      </c>
      <c r="H46" s="76" t="s">
        <v>433</v>
      </c>
      <c r="I46" s="75" t="s">
        <v>434</v>
      </c>
      <c r="J46" s="76" t="s">
        <v>431</v>
      </c>
      <c r="K46" s="75" t="s">
        <v>432</v>
      </c>
      <c r="L46" s="76" t="s">
        <v>433</v>
      </c>
      <c r="M46" s="75" t="s">
        <v>434</v>
      </c>
      <c r="N46" s="57" t="s">
        <v>15</v>
      </c>
    </row>
    <row r="47" customFormat="false" ht="15.75" hidden="false" customHeight="false" outlineLevel="0" collapsed="false">
      <c r="A47" s="57" t="s">
        <v>16</v>
      </c>
      <c r="B47" s="77" t="s">
        <v>435</v>
      </c>
      <c r="C47" s="76" t="s">
        <v>436</v>
      </c>
      <c r="D47" s="76" t="s">
        <v>437</v>
      </c>
      <c r="E47" s="76" t="s">
        <v>438</v>
      </c>
      <c r="F47" s="76" t="s">
        <v>435</v>
      </c>
      <c r="G47" s="76" t="s">
        <v>436</v>
      </c>
      <c r="H47" s="76" t="s">
        <v>437</v>
      </c>
      <c r="I47" s="76" t="s">
        <v>438</v>
      </c>
      <c r="J47" s="76" t="s">
        <v>435</v>
      </c>
      <c r="K47" s="76" t="s">
        <v>436</v>
      </c>
      <c r="L47" s="76" t="s">
        <v>437</v>
      </c>
      <c r="M47" s="76" t="s">
        <v>438</v>
      </c>
      <c r="N47" s="57" t="s">
        <v>16</v>
      </c>
    </row>
    <row r="48" customFormat="false" ht="15.75" hidden="false" customHeight="false" outlineLevel="0" collapsed="false">
      <c r="A48" s="57" t="s">
        <v>17</v>
      </c>
      <c r="B48" s="74" t="s">
        <v>439</v>
      </c>
      <c r="C48" s="76" t="s">
        <v>440</v>
      </c>
      <c r="D48" s="75" t="s">
        <v>441</v>
      </c>
      <c r="E48" s="76" t="s">
        <v>442</v>
      </c>
      <c r="F48" s="75" t="s">
        <v>439</v>
      </c>
      <c r="G48" s="76" t="s">
        <v>440</v>
      </c>
      <c r="H48" s="75" t="s">
        <v>441</v>
      </c>
      <c r="I48" s="76" t="s">
        <v>442</v>
      </c>
      <c r="J48" s="75" t="s">
        <v>439</v>
      </c>
      <c r="K48" s="76" t="s">
        <v>440</v>
      </c>
      <c r="L48" s="75" t="s">
        <v>441</v>
      </c>
      <c r="M48" s="76" t="s">
        <v>442</v>
      </c>
      <c r="N48" s="57" t="s">
        <v>17</v>
      </c>
    </row>
    <row r="49" customFormat="false" ht="15.75" hidden="false" customHeight="false" outlineLevel="0" collapsed="false">
      <c r="A49" s="57" t="s">
        <v>18</v>
      </c>
      <c r="B49" s="77" t="s">
        <v>443</v>
      </c>
      <c r="C49" s="76" t="s">
        <v>444</v>
      </c>
      <c r="D49" s="76" t="s">
        <v>445</v>
      </c>
      <c r="E49" s="78" t="s">
        <v>446</v>
      </c>
      <c r="F49" s="77" t="s">
        <v>443</v>
      </c>
      <c r="G49" s="76" t="s">
        <v>444</v>
      </c>
      <c r="H49" s="76" t="s">
        <v>445</v>
      </c>
      <c r="I49" s="78" t="s">
        <v>446</v>
      </c>
      <c r="J49" s="77" t="s">
        <v>443</v>
      </c>
      <c r="K49" s="76" t="s">
        <v>444</v>
      </c>
      <c r="L49" s="76" t="s">
        <v>445</v>
      </c>
      <c r="M49" s="78" t="s">
        <v>446</v>
      </c>
      <c r="N49" s="57" t="s">
        <v>18</v>
      </c>
    </row>
    <row r="50" customFormat="false" ht="15.75" hidden="false" customHeight="false" outlineLevel="0" collapsed="false">
      <c r="A50" s="57" t="s">
        <v>19</v>
      </c>
      <c r="B50" s="77" t="s">
        <v>447</v>
      </c>
      <c r="C50" s="75" t="s">
        <v>448</v>
      </c>
      <c r="D50" s="76" t="s">
        <v>449</v>
      </c>
      <c r="E50" s="78" t="s">
        <v>446</v>
      </c>
      <c r="F50" s="76" t="s">
        <v>447</v>
      </c>
      <c r="G50" s="75" t="s">
        <v>448</v>
      </c>
      <c r="H50" s="76" t="s">
        <v>449</v>
      </c>
      <c r="I50" s="78" t="s">
        <v>446</v>
      </c>
      <c r="J50" s="76" t="s">
        <v>447</v>
      </c>
      <c r="K50" s="75" t="s">
        <v>448</v>
      </c>
      <c r="L50" s="76" t="s">
        <v>449</v>
      </c>
      <c r="M50" s="78" t="s">
        <v>446</v>
      </c>
      <c r="N50" s="57" t="s">
        <v>19</v>
      </c>
    </row>
    <row r="51" customFormat="false" ht="15.75" hidden="false" customHeight="false" outlineLevel="0" collapsed="false">
      <c r="A51" s="6"/>
      <c r="B51" s="57" t="n">
        <v>1</v>
      </c>
      <c r="C51" s="57" t="n">
        <v>2</v>
      </c>
      <c r="D51" s="57" t="n">
        <v>3</v>
      </c>
      <c r="E51" s="57" t="n">
        <v>4</v>
      </c>
      <c r="F51" s="57" t="n">
        <v>5</v>
      </c>
      <c r="G51" s="57" t="n">
        <v>6</v>
      </c>
      <c r="H51" s="57" t="n">
        <v>7</v>
      </c>
      <c r="I51" s="57" t="n">
        <v>8</v>
      </c>
      <c r="J51" s="57" t="n">
        <v>9</v>
      </c>
      <c r="K51" s="57" t="n">
        <v>10</v>
      </c>
      <c r="L51" s="57" t="n">
        <v>11</v>
      </c>
      <c r="M51" s="57" t="n">
        <v>12</v>
      </c>
      <c r="N51" s="1"/>
    </row>
    <row r="53" customFormat="false" ht="15.75" hidden="false" customHeight="false" outlineLevel="0" collapsed="false">
      <c r="B53" s="1" t="s">
        <v>450</v>
      </c>
    </row>
    <row r="56" customFormat="false" ht="15.75" hidden="false" customHeight="false" outlineLevel="0" collapsed="false">
      <c r="C56" s="1" t="s">
        <v>451</v>
      </c>
      <c r="D56" s="1" t="s">
        <v>452</v>
      </c>
    </row>
    <row r="57" customFormat="false" ht="15.75" hidden="false" customHeight="false" outlineLevel="0" collapsed="false">
      <c r="B57" s="1" t="n">
        <v>1</v>
      </c>
      <c r="C57" s="79" t="s">
        <v>301</v>
      </c>
      <c r="D57" s="80" t="n">
        <v>12.1</v>
      </c>
    </row>
    <row r="58" customFormat="false" ht="15.75" hidden="false" customHeight="false" outlineLevel="0" collapsed="false">
      <c r="B58" s="1" t="n">
        <v>2</v>
      </c>
      <c r="C58" s="79" t="s">
        <v>254</v>
      </c>
      <c r="D58" s="80" t="n">
        <v>23</v>
      </c>
    </row>
    <row r="59" customFormat="false" ht="15.75" hidden="false" customHeight="false" outlineLevel="0" collapsed="false">
      <c r="B59" s="1" t="n">
        <v>3</v>
      </c>
      <c r="C59" s="79" t="s">
        <v>319</v>
      </c>
      <c r="D59" s="80" t="n">
        <v>16.2</v>
      </c>
    </row>
    <row r="60" customFormat="false" ht="15.75" hidden="false" customHeight="false" outlineLevel="0" collapsed="false">
      <c r="B60" s="1" t="n">
        <v>4</v>
      </c>
      <c r="C60" s="81" t="s">
        <v>331</v>
      </c>
      <c r="D60" s="1" t="n">
        <v>31</v>
      </c>
    </row>
    <row r="61" customFormat="false" ht="15.75" hidden="false" customHeight="false" outlineLevel="0" collapsed="false">
      <c r="B61" s="1" t="n">
        <v>5</v>
      </c>
      <c r="C61" s="82" t="s">
        <v>260</v>
      </c>
      <c r="D61" s="80" t="n">
        <v>36.4</v>
      </c>
    </row>
    <row r="62" customFormat="false" ht="15.75" hidden="false" customHeight="false" outlineLevel="0" collapsed="false">
      <c r="B62" s="1" t="n">
        <v>6</v>
      </c>
      <c r="C62" s="82" t="s">
        <v>311</v>
      </c>
      <c r="D62" s="80" t="n">
        <v>11</v>
      </c>
    </row>
    <row r="63" customFormat="false" ht="15.75" hidden="false" customHeight="false" outlineLevel="0" collapsed="false">
      <c r="B63" s="1" t="n">
        <v>7</v>
      </c>
      <c r="C63" s="82" t="s">
        <v>377</v>
      </c>
      <c r="D63" s="80" t="n">
        <v>26.2</v>
      </c>
    </row>
    <row r="64" customFormat="false" ht="15.75" hidden="false" customHeight="false" outlineLevel="0" collapsed="false">
      <c r="B64" s="1" t="n">
        <v>8</v>
      </c>
      <c r="C64" s="82" t="s">
        <v>409</v>
      </c>
      <c r="D64" s="80" t="n">
        <v>22.7</v>
      </c>
    </row>
    <row r="65" customFormat="false" ht="15.75" hidden="false" customHeight="false" outlineLevel="0" collapsed="false">
      <c r="B65" s="1" t="n">
        <v>9</v>
      </c>
      <c r="C65" s="79" t="s">
        <v>250</v>
      </c>
      <c r="D65" s="80" t="n">
        <v>32.4</v>
      </c>
    </row>
    <row r="66" customFormat="false" ht="15.75" hidden="false" customHeight="false" outlineLevel="0" collapsed="false">
      <c r="B66" s="1" t="n">
        <v>10</v>
      </c>
      <c r="C66" s="79" t="s">
        <v>453</v>
      </c>
      <c r="D66" s="80" t="n">
        <v>34.7</v>
      </c>
    </row>
  </sheetData>
  <printOptions headings="false" gridLines="true" gridLinesSet="true" horizontalCentered="true" verticalCentered="false"/>
  <pageMargins left="0.7" right="0.7" top="0.75" bottom="0.75" header="0.511805555555555" footer="0.511805555555555"/>
  <pageSetup paperSize="1" scale="100" firstPageNumber="0" fitToWidth="1" fitToHeight="0" pageOrder="overThenDown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N148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80" zoomScaleNormal="80" zoomScalePageLayoutView="100" workbookViewId="0">
      <selection pane="topLeft" activeCell="F27" activeCellId="1" sqref="I9:I16 F27"/>
    </sheetView>
  </sheetViews>
  <sheetFormatPr defaultRowHeight="15.75"/>
  <cols>
    <col collapsed="false" hidden="false" max="1" min="1" style="0" width="14.1734693877551"/>
    <col collapsed="false" hidden="false" max="2" min="2" style="0" width="17.6836734693878"/>
    <col collapsed="false" hidden="false" max="8" min="3" style="0" width="14.1734693877551"/>
    <col collapsed="false" hidden="false" max="9" min="9" style="0" width="16.3316326530612"/>
    <col collapsed="false" hidden="false" max="11" min="10" style="0" width="16.469387755102"/>
    <col collapsed="false" hidden="false" max="12" min="12" style="0" width="15.1173469387755"/>
    <col collapsed="false" hidden="false" max="13" min="13" style="0" width="15.6581632653061"/>
    <col collapsed="false" hidden="false" max="1025" min="14" style="0" width="14.1734693877551"/>
  </cols>
  <sheetData>
    <row r="1" customFormat="false" ht="15.75" hidden="false" customHeight="false" outlineLevel="0" collapsed="false">
      <c r="A1" s="1" t="s">
        <v>454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Format="false" ht="15.75" hidden="false" customHeight="false" outlineLevel="0" collapsed="false">
      <c r="A2" s="1" t="s">
        <v>455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customFormat="false" ht="15.75" hidden="false" customHeight="false" outlineLevel="0" collapsed="false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Format="false" ht="15.75" hidden="false" customHeight="false" outlineLevel="0" collapsed="false">
      <c r="A4" s="1" t="s">
        <v>456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customFormat="false" ht="15.75" hidden="false" customHeight="false" outlineLevel="0" collapsed="false">
      <c r="A5" s="3" t="s">
        <v>457</v>
      </c>
      <c r="B5" s="1"/>
      <c r="C5" s="1"/>
      <c r="D5" s="1"/>
      <c r="E5" s="1"/>
      <c r="F5" s="1"/>
      <c r="G5" s="1"/>
      <c r="H5" s="4"/>
      <c r="I5" s="1"/>
      <c r="J5" s="1"/>
      <c r="K5" s="1"/>
      <c r="L5" s="1"/>
      <c r="M5" s="1"/>
      <c r="N5" s="1"/>
    </row>
    <row r="6" customFormat="false" ht="15.75" hidden="false" customHeight="false" outlineLevel="0" collapsed="false">
      <c r="A6" s="5" t="s">
        <v>5</v>
      </c>
      <c r="B6" s="1"/>
      <c r="C6" s="1"/>
      <c r="D6" s="1"/>
      <c r="E6" s="1"/>
      <c r="F6" s="1"/>
      <c r="G6" s="1"/>
      <c r="H6" s="4"/>
      <c r="I6" s="1"/>
      <c r="J6" s="1"/>
      <c r="K6" s="1"/>
      <c r="L6" s="1"/>
      <c r="M6" s="1"/>
      <c r="N6" s="1"/>
    </row>
    <row r="7" customFormat="false" ht="15.75" hidden="false" customHeight="false" outlineLevel="0" collapsed="false">
      <c r="A7" s="3"/>
      <c r="B7" s="1"/>
      <c r="C7" s="1"/>
      <c r="D7" s="1"/>
      <c r="E7" s="1"/>
      <c r="F7" s="1"/>
      <c r="G7" s="1"/>
      <c r="H7" s="4"/>
      <c r="I7" s="1"/>
      <c r="J7" s="1"/>
      <c r="K7" s="1"/>
      <c r="L7" s="1"/>
      <c r="M7" s="1"/>
      <c r="N7" s="1"/>
    </row>
    <row r="8" customFormat="false" ht="15.75" hidden="false" customHeight="false" outlineLevel="0" collapsed="false">
      <c r="A8" s="3" t="n">
        <v>5</v>
      </c>
      <c r="B8" s="1"/>
      <c r="C8" s="1"/>
      <c r="D8" s="1"/>
      <c r="E8" s="1"/>
      <c r="F8" s="1"/>
      <c r="G8" s="1"/>
      <c r="H8" s="4"/>
      <c r="I8" s="1"/>
      <c r="J8" s="1"/>
      <c r="K8" s="1"/>
      <c r="L8" s="1"/>
      <c r="M8" s="1"/>
      <c r="N8" s="1"/>
    </row>
    <row r="9" customFormat="false" ht="15.75" hidden="false" customHeight="false" outlineLevel="0" collapsed="false">
      <c r="A9" s="3"/>
      <c r="B9" s="6"/>
      <c r="C9" s="6"/>
      <c r="D9" s="6"/>
      <c r="E9" s="6"/>
      <c r="F9" s="6"/>
      <c r="G9" s="6"/>
      <c r="H9" s="7"/>
      <c r="I9" s="6"/>
      <c r="J9" s="6"/>
      <c r="K9" s="6"/>
      <c r="L9" s="6"/>
      <c r="M9" s="6"/>
      <c r="N9" s="1" t="n">
        <f aca="false">8*18</f>
        <v>144</v>
      </c>
    </row>
    <row r="10" customFormat="false" ht="15.75" hidden="false" customHeight="false" outlineLevel="0" collapsed="false">
      <c r="A10" s="6" t="s">
        <v>7</v>
      </c>
      <c r="B10" s="8" t="n">
        <v>1</v>
      </c>
      <c r="C10" s="8" t="n">
        <v>2</v>
      </c>
      <c r="D10" s="8" t="n">
        <v>3</v>
      </c>
      <c r="E10" s="8" t="n">
        <v>4</v>
      </c>
      <c r="F10" s="8" t="n">
        <v>5</v>
      </c>
      <c r="G10" s="8" t="n">
        <v>6</v>
      </c>
      <c r="H10" s="8" t="n">
        <v>7</v>
      </c>
      <c r="I10" s="8" t="n">
        <v>8</v>
      </c>
      <c r="J10" s="8" t="n">
        <v>9</v>
      </c>
      <c r="K10" s="8" t="n">
        <v>10</v>
      </c>
      <c r="L10" s="8" t="n">
        <v>11</v>
      </c>
      <c r="M10" s="8" t="n">
        <v>12</v>
      </c>
      <c r="N10" s="1" t="n">
        <f aca="false">N9/2</f>
        <v>72</v>
      </c>
    </row>
    <row r="11" customFormat="false" ht="15.75" hidden="false" customHeight="false" outlineLevel="0" collapsed="false">
      <c r="A11" s="6" t="s">
        <v>8</v>
      </c>
      <c r="B11" s="83" t="s">
        <v>458</v>
      </c>
      <c r="C11" s="9" t="s">
        <v>10</v>
      </c>
      <c r="D11" s="9" t="s">
        <v>10</v>
      </c>
      <c r="E11" s="9" t="s">
        <v>10</v>
      </c>
      <c r="F11" s="9" t="s">
        <v>10</v>
      </c>
      <c r="G11" s="9" t="s">
        <v>10</v>
      </c>
      <c r="H11" s="83" t="s">
        <v>458</v>
      </c>
      <c r="I11" s="84" t="s">
        <v>10</v>
      </c>
      <c r="J11" s="10" t="s">
        <v>11</v>
      </c>
      <c r="K11" s="10" t="s">
        <v>11</v>
      </c>
      <c r="L11" s="10" t="s">
        <v>11</v>
      </c>
      <c r="M11" s="10" t="s">
        <v>11</v>
      </c>
      <c r="N11" s="11"/>
    </row>
    <row r="12" customFormat="false" ht="15.75" hidden="false" customHeight="false" outlineLevel="0" collapsed="false">
      <c r="A12" s="6" t="s">
        <v>13</v>
      </c>
      <c r="B12" s="9" t="s">
        <v>10</v>
      </c>
      <c r="C12" s="84" t="s">
        <v>10</v>
      </c>
      <c r="D12" s="9" t="s">
        <v>10</v>
      </c>
      <c r="E12" s="9" t="s">
        <v>10</v>
      </c>
      <c r="F12" s="84" t="s">
        <v>10</v>
      </c>
      <c r="G12" s="9" t="s">
        <v>10</v>
      </c>
      <c r="H12" s="10" t="s">
        <v>11</v>
      </c>
      <c r="I12" s="10" t="s">
        <v>11</v>
      </c>
      <c r="J12" s="10" t="s">
        <v>11</v>
      </c>
      <c r="K12" s="10" t="s">
        <v>11</v>
      </c>
      <c r="L12" s="84" t="s">
        <v>11</v>
      </c>
      <c r="M12" s="84" t="s">
        <v>11</v>
      </c>
      <c r="N12" s="11"/>
    </row>
    <row r="13" customFormat="false" ht="15.75" hidden="false" customHeight="false" outlineLevel="0" collapsed="false">
      <c r="A13" s="6" t="s">
        <v>14</v>
      </c>
      <c r="B13" s="9" t="s">
        <v>10</v>
      </c>
      <c r="C13" s="9" t="s">
        <v>10</v>
      </c>
      <c r="D13" s="9" t="s">
        <v>10</v>
      </c>
      <c r="E13" s="9" t="s">
        <v>10</v>
      </c>
      <c r="F13" s="9" t="s">
        <v>10</v>
      </c>
      <c r="G13" s="9" t="s">
        <v>10</v>
      </c>
      <c r="H13" s="10" t="s">
        <v>11</v>
      </c>
      <c r="I13" s="10" t="s">
        <v>11</v>
      </c>
      <c r="J13" s="84" t="s">
        <v>11</v>
      </c>
      <c r="K13" s="10" t="s">
        <v>11</v>
      </c>
      <c r="L13" s="10" t="s">
        <v>11</v>
      </c>
      <c r="M13" s="10" t="s">
        <v>11</v>
      </c>
      <c r="N13" s="11"/>
    </row>
    <row r="14" customFormat="false" ht="15.75" hidden="false" customHeight="false" outlineLevel="0" collapsed="false">
      <c r="A14" s="6" t="s">
        <v>15</v>
      </c>
      <c r="B14" s="9" t="s">
        <v>10</v>
      </c>
      <c r="C14" s="9" t="s">
        <v>10</v>
      </c>
      <c r="D14" s="9" t="s">
        <v>10</v>
      </c>
      <c r="E14" s="84" t="s">
        <v>10</v>
      </c>
      <c r="F14" s="84" t="s">
        <v>10</v>
      </c>
      <c r="G14" s="84" t="s">
        <v>10</v>
      </c>
      <c r="H14" s="10" t="s">
        <v>11</v>
      </c>
      <c r="I14" s="10" t="s">
        <v>11</v>
      </c>
      <c r="J14" s="10" t="s">
        <v>11</v>
      </c>
      <c r="K14" s="10" t="s">
        <v>11</v>
      </c>
      <c r="L14" s="10" t="s">
        <v>11</v>
      </c>
      <c r="M14" s="10" t="s">
        <v>11</v>
      </c>
      <c r="N14" s="11"/>
    </row>
    <row r="15" customFormat="false" ht="15.75" hidden="false" customHeight="false" outlineLevel="0" collapsed="false">
      <c r="A15" s="6" t="s">
        <v>16</v>
      </c>
      <c r="B15" s="84" t="s">
        <v>9</v>
      </c>
      <c r="C15" s="9" t="s">
        <v>10</v>
      </c>
      <c r="D15" s="9" t="s">
        <v>10</v>
      </c>
      <c r="E15" s="9" t="s">
        <v>10</v>
      </c>
      <c r="F15" s="9" t="s">
        <v>10</v>
      </c>
      <c r="G15" s="84" t="s">
        <v>10</v>
      </c>
      <c r="H15" s="10" t="s">
        <v>11</v>
      </c>
      <c r="I15" s="84" t="s">
        <v>11</v>
      </c>
      <c r="J15" s="10" t="s">
        <v>11</v>
      </c>
      <c r="K15" s="84" t="s">
        <v>11</v>
      </c>
      <c r="L15" s="10" t="s">
        <v>11</v>
      </c>
      <c r="M15" s="10" t="s">
        <v>11</v>
      </c>
      <c r="N15" s="11"/>
    </row>
    <row r="16" customFormat="false" ht="15.75" hidden="false" customHeight="false" outlineLevel="0" collapsed="false">
      <c r="A16" s="6" t="s">
        <v>17</v>
      </c>
      <c r="B16" s="9" t="s">
        <v>10</v>
      </c>
      <c r="C16" s="9" t="s">
        <v>10</v>
      </c>
      <c r="D16" s="9" t="s">
        <v>10</v>
      </c>
      <c r="E16" s="9" t="s">
        <v>10</v>
      </c>
      <c r="F16" s="9" t="s">
        <v>10</v>
      </c>
      <c r="G16" s="9" t="s">
        <v>10</v>
      </c>
      <c r="H16" s="10" t="s">
        <v>11</v>
      </c>
      <c r="I16" s="10" t="s">
        <v>11</v>
      </c>
      <c r="J16" s="10" t="s">
        <v>11</v>
      </c>
      <c r="K16" s="10" t="s">
        <v>11</v>
      </c>
      <c r="L16" s="10" t="s">
        <v>11</v>
      </c>
      <c r="M16" s="10" t="s">
        <v>11</v>
      </c>
      <c r="N16" s="11"/>
    </row>
    <row r="17" customFormat="false" ht="15.75" hidden="false" customHeight="false" outlineLevel="0" collapsed="false">
      <c r="A17" s="6" t="s">
        <v>18</v>
      </c>
      <c r="B17" s="9" t="s">
        <v>10</v>
      </c>
      <c r="C17" s="9" t="s">
        <v>10</v>
      </c>
      <c r="D17" s="84" t="s">
        <v>10</v>
      </c>
      <c r="E17" s="9" t="s">
        <v>10</v>
      </c>
      <c r="F17" s="9" t="s">
        <v>10</v>
      </c>
      <c r="G17" s="85" t="s">
        <v>459</v>
      </c>
      <c r="H17" s="10" t="s">
        <v>11</v>
      </c>
      <c r="I17" s="10" t="s">
        <v>11</v>
      </c>
      <c r="J17" s="84" t="s">
        <v>11</v>
      </c>
      <c r="K17" s="10" t="s">
        <v>11</v>
      </c>
      <c r="L17" s="10" t="s">
        <v>11</v>
      </c>
      <c r="M17" s="85" t="s">
        <v>460</v>
      </c>
      <c r="N17" s="11"/>
    </row>
    <row r="18" customFormat="false" ht="15.75" hidden="false" customHeight="false" outlineLevel="0" collapsed="false">
      <c r="A18" s="6" t="s">
        <v>19</v>
      </c>
      <c r="B18" s="9" t="s">
        <v>10</v>
      </c>
      <c r="C18" s="9" t="s">
        <v>10</v>
      </c>
      <c r="D18" s="9" t="s">
        <v>10</v>
      </c>
      <c r="E18" s="84" t="s">
        <v>10</v>
      </c>
      <c r="F18" s="9" t="s">
        <v>10</v>
      </c>
      <c r="G18" s="85" t="s">
        <v>459</v>
      </c>
      <c r="H18" s="10" t="s">
        <v>11</v>
      </c>
      <c r="I18" s="10" t="s">
        <v>11</v>
      </c>
      <c r="J18" s="10" t="s">
        <v>11</v>
      </c>
      <c r="K18" s="84" t="s">
        <v>11</v>
      </c>
      <c r="L18" s="10" t="s">
        <v>11</v>
      </c>
      <c r="M18" s="85" t="s">
        <v>460</v>
      </c>
      <c r="N18" s="11"/>
    </row>
    <row r="19" customFormat="false" ht="15.75" hidden="false" customHeight="false" outlineLevel="0" collapsed="false">
      <c r="A19" s="1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1"/>
    </row>
    <row r="20" customFormat="false" ht="15.75" hidden="false" customHeight="false" outlineLevel="0" collapsed="false">
      <c r="A20" s="6" t="s">
        <v>20</v>
      </c>
      <c r="B20" s="8" t="n">
        <v>1</v>
      </c>
      <c r="C20" s="8" t="n">
        <v>2</v>
      </c>
      <c r="D20" s="8" t="n">
        <v>3</v>
      </c>
      <c r="E20" s="8" t="n">
        <v>4</v>
      </c>
      <c r="F20" s="8" t="n">
        <v>5</v>
      </c>
      <c r="G20" s="8" t="n">
        <v>6</v>
      </c>
      <c r="H20" s="8" t="n">
        <v>7</v>
      </c>
      <c r="I20" s="8" t="n">
        <v>8</v>
      </c>
      <c r="J20" s="8" t="n">
        <v>9</v>
      </c>
      <c r="K20" s="8" t="n">
        <v>10</v>
      </c>
      <c r="L20" s="8" t="n">
        <v>11</v>
      </c>
      <c r="M20" s="8" t="n">
        <v>12</v>
      </c>
      <c r="N20" s="1"/>
    </row>
    <row r="21" customFormat="false" ht="15.75" hidden="false" customHeight="false" outlineLevel="0" collapsed="false">
      <c r="A21" s="6" t="s">
        <v>8</v>
      </c>
      <c r="B21" s="86" t="s">
        <v>22</v>
      </c>
      <c r="C21" s="12" t="s">
        <v>21</v>
      </c>
      <c r="D21" s="12" t="s">
        <v>21</v>
      </c>
      <c r="E21" s="12" t="s">
        <v>21</v>
      </c>
      <c r="F21" s="12" t="s">
        <v>21</v>
      </c>
      <c r="G21" s="12" t="s">
        <v>21</v>
      </c>
      <c r="H21" s="86" t="s">
        <v>22</v>
      </c>
      <c r="I21" s="13" t="s">
        <v>22</v>
      </c>
      <c r="J21" s="12" t="s">
        <v>21</v>
      </c>
      <c r="K21" s="12" t="s">
        <v>21</v>
      </c>
      <c r="L21" s="12" t="s">
        <v>21</v>
      </c>
      <c r="M21" s="12" t="s">
        <v>21</v>
      </c>
      <c r="N21" s="14" t="s">
        <v>23</v>
      </c>
    </row>
    <row r="22" customFormat="false" ht="15.75" hidden="false" customHeight="false" outlineLevel="0" collapsed="false">
      <c r="A22" s="6" t="s">
        <v>13</v>
      </c>
      <c r="B22" s="12" t="s">
        <v>21</v>
      </c>
      <c r="C22" s="13" t="s">
        <v>22</v>
      </c>
      <c r="D22" s="12" t="s">
        <v>21</v>
      </c>
      <c r="E22" s="12" t="s">
        <v>21</v>
      </c>
      <c r="F22" s="13" t="s">
        <v>22</v>
      </c>
      <c r="G22" s="12" t="s">
        <v>21</v>
      </c>
      <c r="H22" s="12" t="s">
        <v>21</v>
      </c>
      <c r="I22" s="12" t="s">
        <v>21</v>
      </c>
      <c r="J22" s="12" t="s">
        <v>21</v>
      </c>
      <c r="K22" s="12" t="s">
        <v>21</v>
      </c>
      <c r="L22" s="13" t="s">
        <v>22</v>
      </c>
      <c r="M22" s="13" t="s">
        <v>22</v>
      </c>
      <c r="N22" s="14" t="s">
        <v>24</v>
      </c>
    </row>
    <row r="23" customFormat="false" ht="15.75" hidden="false" customHeight="false" outlineLevel="0" collapsed="false">
      <c r="A23" s="6" t="s">
        <v>14</v>
      </c>
      <c r="B23" s="12" t="s">
        <v>21</v>
      </c>
      <c r="C23" s="12" t="s">
        <v>21</v>
      </c>
      <c r="D23" s="12" t="s">
        <v>21</v>
      </c>
      <c r="E23" s="12" t="s">
        <v>21</v>
      </c>
      <c r="F23" s="12" t="s">
        <v>21</v>
      </c>
      <c r="G23" s="12" t="s">
        <v>21</v>
      </c>
      <c r="H23" s="12" t="s">
        <v>21</v>
      </c>
      <c r="I23" s="12" t="s">
        <v>21</v>
      </c>
      <c r="J23" s="13" t="s">
        <v>22</v>
      </c>
      <c r="K23" s="12" t="s">
        <v>21</v>
      </c>
      <c r="L23" s="12" t="s">
        <v>21</v>
      </c>
      <c r="M23" s="12" t="s">
        <v>21</v>
      </c>
      <c r="N23" s="14" t="s">
        <v>25</v>
      </c>
    </row>
    <row r="24" customFormat="false" ht="15.75" hidden="false" customHeight="false" outlineLevel="0" collapsed="false">
      <c r="A24" s="6" t="s">
        <v>15</v>
      </c>
      <c r="B24" s="12" t="s">
        <v>21</v>
      </c>
      <c r="C24" s="12" t="s">
        <v>21</v>
      </c>
      <c r="D24" s="13" t="s">
        <v>22</v>
      </c>
      <c r="E24" s="13" t="s">
        <v>22</v>
      </c>
      <c r="F24" s="13" t="s">
        <v>22</v>
      </c>
      <c r="G24" s="13" t="s">
        <v>22</v>
      </c>
      <c r="H24" s="12" t="s">
        <v>21</v>
      </c>
      <c r="I24" s="12" t="s">
        <v>21</v>
      </c>
      <c r="J24" s="12" t="s">
        <v>21</v>
      </c>
      <c r="K24" s="12" t="s">
        <v>21</v>
      </c>
      <c r="L24" s="12" t="s">
        <v>21</v>
      </c>
      <c r="M24" s="12" t="s">
        <v>21</v>
      </c>
      <c r="N24" s="14" t="s">
        <v>26</v>
      </c>
    </row>
    <row r="25" customFormat="false" ht="15.75" hidden="false" customHeight="false" outlineLevel="0" collapsed="false">
      <c r="A25" s="6" t="s">
        <v>16</v>
      </c>
      <c r="B25" s="13" t="s">
        <v>22</v>
      </c>
      <c r="C25" s="12" t="s">
        <v>21</v>
      </c>
      <c r="D25" s="12" t="s">
        <v>21</v>
      </c>
      <c r="E25" s="12" t="s">
        <v>21</v>
      </c>
      <c r="F25" s="12" t="s">
        <v>21</v>
      </c>
      <c r="G25" s="13" t="s">
        <v>22</v>
      </c>
      <c r="H25" s="12" t="s">
        <v>21</v>
      </c>
      <c r="I25" s="13" t="s">
        <v>22</v>
      </c>
      <c r="J25" s="12" t="s">
        <v>21</v>
      </c>
      <c r="K25" s="13" t="s">
        <v>22</v>
      </c>
      <c r="L25" s="12" t="s">
        <v>21</v>
      </c>
      <c r="M25" s="12" t="s">
        <v>21</v>
      </c>
      <c r="N25" s="14" t="s">
        <v>27</v>
      </c>
    </row>
    <row r="26" customFormat="false" ht="15.75" hidden="false" customHeight="false" outlineLevel="0" collapsed="false">
      <c r="A26" s="6" t="s">
        <v>17</v>
      </c>
      <c r="B26" s="12" t="s">
        <v>21</v>
      </c>
      <c r="C26" s="13" t="s">
        <v>22</v>
      </c>
      <c r="D26" s="12" t="s">
        <v>21</v>
      </c>
      <c r="E26" s="12" t="s">
        <v>21</v>
      </c>
      <c r="F26" s="12" t="s">
        <v>21</v>
      </c>
      <c r="G26" s="12" t="s">
        <v>21</v>
      </c>
      <c r="H26" s="12" t="s">
        <v>21</v>
      </c>
      <c r="I26" s="12" t="s">
        <v>21</v>
      </c>
      <c r="J26" s="12" t="s">
        <v>21</v>
      </c>
      <c r="K26" s="12" t="s">
        <v>21</v>
      </c>
      <c r="L26" s="13" t="s">
        <v>22</v>
      </c>
      <c r="M26" s="13" t="s">
        <v>22</v>
      </c>
      <c r="N26" s="14"/>
    </row>
    <row r="27" customFormat="false" ht="15.75" hidden="false" customHeight="false" outlineLevel="0" collapsed="false">
      <c r="A27" s="6" t="s">
        <v>18</v>
      </c>
      <c r="B27" s="12" t="s">
        <v>21</v>
      </c>
      <c r="C27" s="12" t="s">
        <v>21</v>
      </c>
      <c r="D27" s="13" t="s">
        <v>22</v>
      </c>
      <c r="E27" s="12" t="s">
        <v>21</v>
      </c>
      <c r="F27" s="13" t="s">
        <v>22</v>
      </c>
      <c r="G27" s="12" t="s">
        <v>21</v>
      </c>
      <c r="H27" s="13" t="s">
        <v>22</v>
      </c>
      <c r="I27" s="12" t="s">
        <v>21</v>
      </c>
      <c r="J27" s="13" t="s">
        <v>22</v>
      </c>
      <c r="K27" s="12" t="s">
        <v>21</v>
      </c>
      <c r="L27" s="12" t="s">
        <v>21</v>
      </c>
      <c r="M27" s="12" t="s">
        <v>21</v>
      </c>
      <c r="N27" s="1"/>
    </row>
    <row r="28" customFormat="false" ht="15.75" hidden="false" customHeight="false" outlineLevel="0" collapsed="false">
      <c r="A28" s="6" t="s">
        <v>19</v>
      </c>
      <c r="B28" s="6" t="s">
        <v>21</v>
      </c>
      <c r="C28" s="6" t="s">
        <v>21</v>
      </c>
      <c r="D28" s="6" t="s">
        <v>21</v>
      </c>
      <c r="E28" s="13" t="s">
        <v>22</v>
      </c>
      <c r="F28" s="6" t="s">
        <v>21</v>
      </c>
      <c r="G28" s="6" t="s">
        <v>21</v>
      </c>
      <c r="H28" s="6" t="s">
        <v>21</v>
      </c>
      <c r="I28" s="6" t="s">
        <v>21</v>
      </c>
      <c r="J28" s="6" t="s">
        <v>21</v>
      </c>
      <c r="K28" s="13" t="s">
        <v>22</v>
      </c>
      <c r="L28" s="6" t="s">
        <v>21</v>
      </c>
      <c r="M28" s="6" t="s">
        <v>21</v>
      </c>
      <c r="N28" s="1"/>
    </row>
    <row r="29" customFormat="false" ht="15.75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customFormat="false" ht="15.75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customFormat="false" ht="15.75" hidden="false" customHeight="false" outlineLevel="0" collapsed="false">
      <c r="A31" s="1" t="s">
        <v>28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customFormat="false" ht="15.75" hidden="false" customHeight="false" outlineLevel="0" collapsed="false">
      <c r="A32" s="6" t="s">
        <v>29</v>
      </c>
      <c r="B32" s="8" t="n">
        <v>1</v>
      </c>
      <c r="C32" s="8" t="n">
        <v>2</v>
      </c>
      <c r="D32" s="8" t="n">
        <v>3</v>
      </c>
      <c r="E32" s="8" t="n">
        <v>4</v>
      </c>
      <c r="F32" s="8" t="n">
        <v>5</v>
      </c>
      <c r="G32" s="8" t="n">
        <v>6</v>
      </c>
      <c r="H32" s="8" t="n">
        <v>7</v>
      </c>
      <c r="I32" s="8" t="n">
        <v>8</v>
      </c>
      <c r="J32" s="8" t="n">
        <v>9</v>
      </c>
      <c r="K32" s="8" t="n">
        <v>10</v>
      </c>
      <c r="L32" s="8" t="n">
        <v>11</v>
      </c>
      <c r="M32" s="8" t="n">
        <v>12</v>
      </c>
      <c r="N32" s="1"/>
    </row>
    <row r="33" customFormat="false" ht="15.75" hidden="false" customHeight="false" outlineLevel="0" collapsed="false">
      <c r="A33" s="6" t="s">
        <v>8</v>
      </c>
      <c r="B33" s="13" t="n">
        <v>500</v>
      </c>
      <c r="C33" s="12" t="s">
        <v>21</v>
      </c>
      <c r="D33" s="12" t="s">
        <v>21</v>
      </c>
      <c r="E33" s="12" t="s">
        <v>21</v>
      </c>
      <c r="F33" s="12" t="s">
        <v>21</v>
      </c>
      <c r="G33" s="12" t="s">
        <v>21</v>
      </c>
      <c r="H33" s="13" t="n">
        <v>500</v>
      </c>
      <c r="I33" s="13" t="n">
        <v>300</v>
      </c>
      <c r="J33" s="12" t="s">
        <v>21</v>
      </c>
      <c r="K33" s="12" t="s">
        <v>21</v>
      </c>
      <c r="L33" s="12" t="s">
        <v>21</v>
      </c>
      <c r="M33" s="12" t="s">
        <v>21</v>
      </c>
      <c r="N33" s="14" t="s">
        <v>23</v>
      </c>
    </row>
    <row r="34" customFormat="false" ht="15.75" hidden="false" customHeight="false" outlineLevel="0" collapsed="false">
      <c r="A34" s="6" t="s">
        <v>13</v>
      </c>
      <c r="B34" s="12" t="s">
        <v>21</v>
      </c>
      <c r="C34" s="13" t="n">
        <v>100</v>
      </c>
      <c r="D34" s="12" t="s">
        <v>21</v>
      </c>
      <c r="E34" s="12" t="s">
        <v>21</v>
      </c>
      <c r="F34" s="13" t="n">
        <v>200</v>
      </c>
      <c r="G34" s="12" t="s">
        <v>21</v>
      </c>
      <c r="H34" s="12" t="s">
        <v>21</v>
      </c>
      <c r="I34" s="12" t="s">
        <v>21</v>
      </c>
      <c r="J34" s="12" t="s">
        <v>21</v>
      </c>
      <c r="K34" s="12" t="s">
        <v>21</v>
      </c>
      <c r="L34" s="13" t="n">
        <v>100</v>
      </c>
      <c r="M34" s="13" t="n">
        <v>500</v>
      </c>
      <c r="N34" s="14" t="s">
        <v>24</v>
      </c>
    </row>
    <row r="35" customFormat="false" ht="15.75" hidden="false" customHeight="false" outlineLevel="0" collapsed="false">
      <c r="A35" s="6" t="s">
        <v>14</v>
      </c>
      <c r="B35" s="12" t="s">
        <v>21</v>
      </c>
      <c r="C35" s="12" t="s">
        <v>21</v>
      </c>
      <c r="D35" s="12" t="s">
        <v>21</v>
      </c>
      <c r="E35" s="12" t="s">
        <v>21</v>
      </c>
      <c r="F35" s="12" t="s">
        <v>21</v>
      </c>
      <c r="G35" s="12" t="s">
        <v>21</v>
      </c>
      <c r="H35" s="12" t="s">
        <v>21</v>
      </c>
      <c r="I35" s="12" t="s">
        <v>21</v>
      </c>
      <c r="J35" s="13" t="n">
        <v>300</v>
      </c>
      <c r="K35" s="12" t="s">
        <v>21</v>
      </c>
      <c r="L35" s="12" t="s">
        <v>21</v>
      </c>
      <c r="M35" s="12" t="s">
        <v>21</v>
      </c>
      <c r="N35" s="14" t="s">
        <v>25</v>
      </c>
    </row>
    <row r="36" customFormat="false" ht="15.75" hidden="false" customHeight="false" outlineLevel="0" collapsed="false">
      <c r="A36" s="6" t="s">
        <v>15</v>
      </c>
      <c r="B36" s="12" t="s">
        <v>21</v>
      </c>
      <c r="C36" s="12" t="s">
        <v>21</v>
      </c>
      <c r="D36" s="13" t="n">
        <v>10</v>
      </c>
      <c r="E36" s="13" t="n">
        <v>200</v>
      </c>
      <c r="F36" s="13" t="n">
        <v>300</v>
      </c>
      <c r="G36" s="13" t="n">
        <v>50</v>
      </c>
      <c r="H36" s="12" t="s">
        <v>21</v>
      </c>
      <c r="I36" s="12" t="s">
        <v>21</v>
      </c>
      <c r="J36" s="12" t="s">
        <v>21</v>
      </c>
      <c r="K36" s="12" t="s">
        <v>21</v>
      </c>
      <c r="L36" s="12" t="s">
        <v>21</v>
      </c>
      <c r="M36" s="12" t="s">
        <v>21</v>
      </c>
      <c r="N36" s="14" t="s">
        <v>26</v>
      </c>
    </row>
    <row r="37" customFormat="false" ht="15.75" hidden="false" customHeight="false" outlineLevel="0" collapsed="false">
      <c r="A37" s="6" t="s">
        <v>16</v>
      </c>
      <c r="B37" s="13" t="n">
        <v>400</v>
      </c>
      <c r="C37" s="12" t="s">
        <v>21</v>
      </c>
      <c r="D37" s="12" t="s">
        <v>21</v>
      </c>
      <c r="E37" s="12" t="s">
        <v>21</v>
      </c>
      <c r="F37" s="12" t="s">
        <v>21</v>
      </c>
      <c r="G37" s="13" t="n">
        <v>100</v>
      </c>
      <c r="H37" s="12" t="s">
        <v>21</v>
      </c>
      <c r="I37" s="13" t="n">
        <v>400</v>
      </c>
      <c r="J37" s="12" t="s">
        <v>21</v>
      </c>
      <c r="K37" s="13" t="n">
        <v>200</v>
      </c>
      <c r="L37" s="12" t="s">
        <v>21</v>
      </c>
      <c r="M37" s="12" t="s">
        <v>21</v>
      </c>
      <c r="N37" s="14" t="s">
        <v>27</v>
      </c>
    </row>
    <row r="38" customFormat="false" ht="15.75" hidden="false" customHeight="false" outlineLevel="0" collapsed="false">
      <c r="A38" s="6" t="s">
        <v>17</v>
      </c>
      <c r="B38" s="12" t="s">
        <v>21</v>
      </c>
      <c r="C38" s="13" t="n">
        <v>50</v>
      </c>
      <c r="D38" s="12" t="s">
        <v>21</v>
      </c>
      <c r="E38" s="12" t="s">
        <v>21</v>
      </c>
      <c r="F38" s="12" t="s">
        <v>21</v>
      </c>
      <c r="G38" s="12" t="s">
        <v>21</v>
      </c>
      <c r="H38" s="12" t="s">
        <v>21</v>
      </c>
      <c r="I38" s="12" t="s">
        <v>21</v>
      </c>
      <c r="J38" s="12" t="s">
        <v>21</v>
      </c>
      <c r="K38" s="12" t="s">
        <v>21</v>
      </c>
      <c r="L38" s="13" t="n">
        <v>300</v>
      </c>
      <c r="M38" s="13" t="n">
        <v>200</v>
      </c>
      <c r="N38" s="14"/>
    </row>
    <row r="39" customFormat="false" ht="15.75" hidden="false" customHeight="false" outlineLevel="0" collapsed="false">
      <c r="A39" s="6" t="s">
        <v>18</v>
      </c>
      <c r="B39" s="12" t="s">
        <v>21</v>
      </c>
      <c r="C39" s="12" t="s">
        <v>21</v>
      </c>
      <c r="D39" s="13" t="n">
        <v>400</v>
      </c>
      <c r="E39" s="12" t="s">
        <v>21</v>
      </c>
      <c r="F39" s="13" t="n">
        <v>10</v>
      </c>
      <c r="G39" s="12" t="s">
        <v>21</v>
      </c>
      <c r="H39" s="13" t="n">
        <v>50</v>
      </c>
      <c r="I39" s="12" t="s">
        <v>21</v>
      </c>
      <c r="J39" s="13" t="n">
        <v>100</v>
      </c>
      <c r="K39" s="12" t="s">
        <v>21</v>
      </c>
      <c r="L39" s="12" t="s">
        <v>21</v>
      </c>
      <c r="M39" s="12" t="s">
        <v>21</v>
      </c>
      <c r="N39" s="1"/>
    </row>
    <row r="40" customFormat="false" ht="15.75" hidden="false" customHeight="false" outlineLevel="0" collapsed="false">
      <c r="A40" s="6" t="s">
        <v>19</v>
      </c>
      <c r="B40" s="12" t="s">
        <v>21</v>
      </c>
      <c r="C40" s="12" t="s">
        <v>21</v>
      </c>
      <c r="D40" s="12" t="s">
        <v>21</v>
      </c>
      <c r="E40" s="13" t="n">
        <v>500</v>
      </c>
      <c r="F40" s="12" t="s">
        <v>21</v>
      </c>
      <c r="G40" s="12" t="s">
        <v>21</v>
      </c>
      <c r="H40" s="12" t="s">
        <v>21</v>
      </c>
      <c r="I40" s="12" t="s">
        <v>21</v>
      </c>
      <c r="J40" s="12" t="s">
        <v>21</v>
      </c>
      <c r="K40" s="13" t="n">
        <v>10</v>
      </c>
      <c r="L40" s="12" t="s">
        <v>21</v>
      </c>
      <c r="M40" s="12" t="s">
        <v>21</v>
      </c>
      <c r="N40" s="1"/>
    </row>
    <row r="41" customFormat="false" ht="15.75" hidden="false" customHeight="false" outlineLevel="0" collapsed="false">
      <c r="A41" s="1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1"/>
    </row>
    <row r="42" customFormat="false" ht="15.75" hidden="false" customHeight="false" outlineLevel="0" collapsed="false">
      <c r="A42" s="16" t="s">
        <v>30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1"/>
    </row>
    <row r="43" customFormat="false" ht="15.75" hidden="false" customHeight="false" outlineLevel="0" collapsed="false">
      <c r="A43" s="1" t="s">
        <v>31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1"/>
    </row>
    <row r="44" customFormat="false" ht="15.75" hidden="false" customHeight="false" outlineLevel="0" collapsed="false">
      <c r="A44" s="6" t="s">
        <v>32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1"/>
    </row>
    <row r="45" customFormat="false" ht="15.75" hidden="false" customHeight="false" outlineLevel="0" collapsed="false">
      <c r="B45" s="8" t="n">
        <v>1</v>
      </c>
      <c r="C45" s="8" t="n">
        <v>2</v>
      </c>
      <c r="D45" s="8" t="n">
        <v>3</v>
      </c>
      <c r="E45" s="8" t="n">
        <v>4</v>
      </c>
      <c r="F45" s="8" t="n">
        <v>5</v>
      </c>
      <c r="G45" s="8" t="n">
        <v>6</v>
      </c>
      <c r="H45" s="8" t="n">
        <v>7</v>
      </c>
      <c r="I45" s="8" t="n">
        <v>8</v>
      </c>
      <c r="J45" s="8" t="n">
        <v>9</v>
      </c>
      <c r="K45" s="8" t="n">
        <v>10</v>
      </c>
      <c r="L45" s="8" t="n">
        <v>11</v>
      </c>
      <c r="M45" s="8" t="n">
        <v>12</v>
      </c>
      <c r="N45" s="1"/>
    </row>
    <row r="46" customFormat="false" ht="15.75" hidden="false" customHeight="false" outlineLevel="0" collapsed="false">
      <c r="A46" s="6" t="s">
        <v>8</v>
      </c>
      <c r="B46" s="8" t="s">
        <v>33</v>
      </c>
      <c r="C46" s="8" t="s">
        <v>33</v>
      </c>
      <c r="D46" s="8" t="s">
        <v>33</v>
      </c>
      <c r="E46" s="8" t="s">
        <v>33</v>
      </c>
      <c r="F46" s="8" t="s">
        <v>33</v>
      </c>
      <c r="G46" s="8" t="s">
        <v>33</v>
      </c>
      <c r="H46" s="8" t="s">
        <v>33</v>
      </c>
      <c r="I46" s="8" t="s">
        <v>33</v>
      </c>
      <c r="J46" s="8" t="s">
        <v>33</v>
      </c>
      <c r="K46" s="8" t="s">
        <v>33</v>
      </c>
      <c r="L46" s="8" t="s">
        <v>33</v>
      </c>
      <c r="M46" s="8" t="s">
        <v>33</v>
      </c>
      <c r="N46" s="14" t="s">
        <v>23</v>
      </c>
    </row>
    <row r="47" customFormat="false" ht="15.75" hidden="false" customHeight="false" outlineLevel="0" collapsed="false">
      <c r="A47" s="6" t="s">
        <v>13</v>
      </c>
      <c r="B47" s="8" t="s">
        <v>33</v>
      </c>
      <c r="C47" s="8" t="s">
        <v>33</v>
      </c>
      <c r="D47" s="8" t="s">
        <v>33</v>
      </c>
      <c r="E47" s="8" t="s">
        <v>33</v>
      </c>
      <c r="F47" s="8" t="s">
        <v>33</v>
      </c>
      <c r="G47" s="8" t="s">
        <v>33</v>
      </c>
      <c r="H47" s="8" t="s">
        <v>33</v>
      </c>
      <c r="I47" s="8" t="s">
        <v>33</v>
      </c>
      <c r="J47" s="8" t="s">
        <v>33</v>
      </c>
      <c r="K47" s="8" t="s">
        <v>33</v>
      </c>
      <c r="L47" s="8" t="s">
        <v>33</v>
      </c>
      <c r="M47" s="8" t="s">
        <v>33</v>
      </c>
      <c r="N47" s="14" t="s">
        <v>24</v>
      </c>
    </row>
    <row r="48" customFormat="false" ht="15.75" hidden="false" customHeight="false" outlineLevel="0" collapsed="false">
      <c r="A48" s="6" t="s">
        <v>14</v>
      </c>
      <c r="B48" s="8" t="s">
        <v>33</v>
      </c>
      <c r="C48" s="8" t="s">
        <v>33</v>
      </c>
      <c r="D48" s="8" t="s">
        <v>33</v>
      </c>
      <c r="E48" s="8" t="s">
        <v>33</v>
      </c>
      <c r="F48" s="8" t="s">
        <v>33</v>
      </c>
      <c r="G48" s="8" t="s">
        <v>33</v>
      </c>
      <c r="H48" s="8" t="s">
        <v>33</v>
      </c>
      <c r="I48" s="8" t="s">
        <v>33</v>
      </c>
      <c r="J48" s="8" t="s">
        <v>33</v>
      </c>
      <c r="K48" s="8" t="s">
        <v>33</v>
      </c>
      <c r="L48" s="8" t="s">
        <v>33</v>
      </c>
      <c r="M48" s="8" t="s">
        <v>33</v>
      </c>
      <c r="N48" s="14" t="s">
        <v>25</v>
      </c>
    </row>
    <row r="49" customFormat="false" ht="15.75" hidden="false" customHeight="false" outlineLevel="0" collapsed="false">
      <c r="A49" s="6" t="s">
        <v>15</v>
      </c>
      <c r="B49" s="8" t="s">
        <v>33</v>
      </c>
      <c r="C49" s="8" t="s">
        <v>33</v>
      </c>
      <c r="D49" s="8" t="s">
        <v>33</v>
      </c>
      <c r="E49" s="8" t="s">
        <v>33</v>
      </c>
      <c r="F49" s="8" t="s">
        <v>33</v>
      </c>
      <c r="G49" s="8" t="s">
        <v>33</v>
      </c>
      <c r="H49" s="8" t="s">
        <v>33</v>
      </c>
      <c r="I49" s="8" t="s">
        <v>33</v>
      </c>
      <c r="J49" s="8" t="s">
        <v>33</v>
      </c>
      <c r="K49" s="8" t="s">
        <v>33</v>
      </c>
      <c r="L49" s="8" t="s">
        <v>33</v>
      </c>
      <c r="M49" s="8" t="s">
        <v>33</v>
      </c>
      <c r="N49" s="14" t="s">
        <v>26</v>
      </c>
    </row>
    <row r="50" customFormat="false" ht="15.75" hidden="false" customHeight="false" outlineLevel="0" collapsed="false">
      <c r="A50" s="6" t="s">
        <v>16</v>
      </c>
      <c r="B50" s="8" t="s">
        <v>33</v>
      </c>
      <c r="C50" s="8" t="s">
        <v>33</v>
      </c>
      <c r="D50" s="8" t="s">
        <v>33</v>
      </c>
      <c r="E50" s="8" t="s">
        <v>33</v>
      </c>
      <c r="F50" s="8" t="s">
        <v>33</v>
      </c>
      <c r="G50" s="8" t="s">
        <v>33</v>
      </c>
      <c r="H50" s="8" t="s">
        <v>33</v>
      </c>
      <c r="I50" s="8" t="s">
        <v>33</v>
      </c>
      <c r="J50" s="8" t="s">
        <v>33</v>
      </c>
      <c r="K50" s="8" t="s">
        <v>33</v>
      </c>
      <c r="L50" s="8" t="s">
        <v>33</v>
      </c>
      <c r="M50" s="8" t="s">
        <v>33</v>
      </c>
      <c r="N50" s="14" t="s">
        <v>27</v>
      </c>
    </row>
    <row r="51" customFormat="false" ht="15.75" hidden="false" customHeight="false" outlineLevel="0" collapsed="false">
      <c r="A51" s="6" t="s">
        <v>17</v>
      </c>
      <c r="B51" s="8" t="s">
        <v>33</v>
      </c>
      <c r="C51" s="8" t="s">
        <v>33</v>
      </c>
      <c r="D51" s="8" t="s">
        <v>33</v>
      </c>
      <c r="E51" s="8" t="s">
        <v>33</v>
      </c>
      <c r="F51" s="8" t="s">
        <v>33</v>
      </c>
      <c r="G51" s="8" t="s">
        <v>33</v>
      </c>
      <c r="H51" s="8" t="s">
        <v>33</v>
      </c>
      <c r="I51" s="8" t="s">
        <v>33</v>
      </c>
      <c r="J51" s="8" t="s">
        <v>33</v>
      </c>
      <c r="K51" s="8" t="s">
        <v>33</v>
      </c>
      <c r="L51" s="8" t="s">
        <v>33</v>
      </c>
      <c r="M51" s="8" t="s">
        <v>33</v>
      </c>
      <c r="N51" s="14"/>
    </row>
    <row r="52" customFormat="false" ht="15.75" hidden="false" customHeight="false" outlineLevel="0" collapsed="false">
      <c r="A52" s="6" t="s">
        <v>18</v>
      </c>
      <c r="B52" s="8" t="s">
        <v>33</v>
      </c>
      <c r="C52" s="8" t="s">
        <v>33</v>
      </c>
      <c r="D52" s="8" t="s">
        <v>33</v>
      </c>
      <c r="E52" s="8" t="s">
        <v>33</v>
      </c>
      <c r="F52" s="8" t="s">
        <v>33</v>
      </c>
      <c r="G52" s="8" t="s">
        <v>33</v>
      </c>
      <c r="H52" s="8" t="s">
        <v>33</v>
      </c>
      <c r="I52" s="8" t="s">
        <v>33</v>
      </c>
      <c r="J52" s="8" t="s">
        <v>33</v>
      </c>
      <c r="K52" s="8" t="s">
        <v>33</v>
      </c>
      <c r="L52" s="8" t="s">
        <v>33</v>
      </c>
      <c r="M52" s="8" t="s">
        <v>33</v>
      </c>
      <c r="N52" s="1"/>
    </row>
    <row r="53" customFormat="false" ht="15.75" hidden="false" customHeight="false" outlineLevel="0" collapsed="false">
      <c r="A53" s="6" t="s">
        <v>19</v>
      </c>
      <c r="B53" s="8" t="s">
        <v>33</v>
      </c>
      <c r="C53" s="8" t="s">
        <v>33</v>
      </c>
      <c r="D53" s="8" t="s">
        <v>33</v>
      </c>
      <c r="E53" s="8" t="s">
        <v>33</v>
      </c>
      <c r="F53" s="8" t="s">
        <v>33</v>
      </c>
      <c r="G53" s="8" t="s">
        <v>33</v>
      </c>
      <c r="H53" s="8" t="s">
        <v>33</v>
      </c>
      <c r="I53" s="8" t="s">
        <v>33</v>
      </c>
      <c r="J53" s="8" t="s">
        <v>33</v>
      </c>
      <c r="K53" s="8" t="s">
        <v>33</v>
      </c>
      <c r="L53" s="8" t="s">
        <v>33</v>
      </c>
      <c r="M53" s="8" t="s">
        <v>33</v>
      </c>
      <c r="N53" s="1"/>
    </row>
    <row r="54" customFormat="false" ht="15.75" hidden="false" customHeight="false" outlineLevel="0" collapsed="false">
      <c r="A54" s="1"/>
      <c r="B54" s="6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customFormat="false" ht="15.75" hidden="false" customHeight="false" outlineLevel="0" collapsed="false">
      <c r="A55" s="1"/>
      <c r="B55" s="6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customFormat="false" ht="15.75" hidden="false" customHeight="false" outlineLevel="0" collapsed="false">
      <c r="A56" s="1"/>
      <c r="B56" s="6" t="s">
        <v>34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customFormat="false" ht="15.75" hidden="false" customHeight="false" outlineLevel="0" collapsed="false">
      <c r="A57" s="6"/>
      <c r="B57" s="17" t="s">
        <v>35</v>
      </c>
      <c r="C57" s="18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customFormat="false" ht="15.75" hidden="false" customHeight="false" outlineLevel="0" collapsed="false">
      <c r="A58" s="19"/>
      <c r="B58" s="1"/>
      <c r="C58" s="1" t="s">
        <v>36</v>
      </c>
      <c r="D58" s="1"/>
      <c r="E58" s="6"/>
      <c r="F58" s="20" t="s">
        <v>37</v>
      </c>
      <c r="G58" s="20" t="s">
        <v>38</v>
      </c>
      <c r="H58" s="20" t="s">
        <v>39</v>
      </c>
      <c r="I58" s="21" t="s">
        <v>461</v>
      </c>
      <c r="J58" s="21" t="s">
        <v>462</v>
      </c>
      <c r="K58" s="21" t="s">
        <v>463</v>
      </c>
      <c r="L58" s="21" t="s">
        <v>464</v>
      </c>
      <c r="M58" s="21"/>
      <c r="N58" s="22"/>
    </row>
    <row r="59" customFormat="false" ht="15.75" hidden="false" customHeight="false" outlineLevel="0" collapsed="false">
      <c r="A59" s="19"/>
      <c r="B59" s="23" t="s">
        <v>43</v>
      </c>
      <c r="C59" s="6" t="s">
        <v>44</v>
      </c>
      <c r="D59" s="1"/>
      <c r="E59" s="24" t="s">
        <v>45</v>
      </c>
      <c r="F59" s="6" t="n">
        <v>5</v>
      </c>
      <c r="G59" s="6" t="n">
        <f aca="false">40*8</f>
        <v>320</v>
      </c>
      <c r="H59" s="6" t="n">
        <f aca="false">G59*F59</f>
        <v>1600</v>
      </c>
      <c r="I59" s="25" t="n">
        <f aca="false">5*10</f>
        <v>50</v>
      </c>
      <c r="J59" s="26" t="n">
        <v>2</v>
      </c>
      <c r="K59" s="26" t="n">
        <v>2</v>
      </c>
      <c r="L59" s="25" t="n">
        <f aca="false">8000/G59</f>
        <v>25</v>
      </c>
      <c r="M59" s="25"/>
      <c r="N59" s="25"/>
    </row>
    <row r="60" customFormat="false" ht="15.75" hidden="false" customHeight="false" outlineLevel="0" collapsed="false">
      <c r="A60" s="1"/>
      <c r="B60" s="27" t="s">
        <v>11</v>
      </c>
      <c r="C60" s="18" t="s">
        <v>46</v>
      </c>
      <c r="D60" s="1"/>
      <c r="E60" s="24" t="s">
        <v>11</v>
      </c>
      <c r="F60" s="6" t="n">
        <v>5</v>
      </c>
      <c r="G60" s="6" t="n">
        <f aca="false">40*8</f>
        <v>320</v>
      </c>
      <c r="H60" s="6" t="n">
        <f aca="false">G60*F60</f>
        <v>1600</v>
      </c>
      <c r="I60" s="25" t="n">
        <f aca="false">5*10</f>
        <v>50</v>
      </c>
      <c r="J60" s="26" t="s">
        <v>21</v>
      </c>
      <c r="K60" s="26" t="s">
        <v>21</v>
      </c>
      <c r="L60" s="25"/>
      <c r="M60" s="25"/>
      <c r="N60" s="25"/>
    </row>
    <row r="61" customFormat="false" ht="15.75" hidden="false" customHeight="false" outlineLevel="0" collapsed="false">
      <c r="A61" s="1"/>
      <c r="B61" s="1"/>
      <c r="C61" s="1"/>
      <c r="D61" s="1"/>
      <c r="E61" s="24" t="s">
        <v>48</v>
      </c>
      <c r="F61" s="6" t="n">
        <v>5</v>
      </c>
      <c r="G61" s="6" t="n">
        <f aca="false">40*8</f>
        <v>320</v>
      </c>
      <c r="H61" s="6" t="n">
        <f aca="false">G61*F61</f>
        <v>1600</v>
      </c>
      <c r="I61" s="25" t="n">
        <f aca="false">5*10</f>
        <v>50</v>
      </c>
      <c r="J61" s="28" t="n">
        <v>2</v>
      </c>
      <c r="K61" s="28" t="n">
        <v>2</v>
      </c>
      <c r="L61" s="30"/>
      <c r="M61" s="30"/>
      <c r="N61" s="1"/>
    </row>
    <row r="62" customFormat="false" ht="15.75" hidden="false" customHeight="false" outlineLevel="0" collapsed="false">
      <c r="A62" s="1"/>
      <c r="B62" s="1"/>
      <c r="C62" s="1"/>
      <c r="D62" s="1"/>
      <c r="E62" s="24" t="s">
        <v>12</v>
      </c>
      <c r="F62" s="6" t="n">
        <v>5</v>
      </c>
      <c r="G62" s="6" t="n">
        <f aca="false">40*8</f>
        <v>320</v>
      </c>
      <c r="H62" s="6" t="n">
        <f aca="false">G62*F62</f>
        <v>1600</v>
      </c>
      <c r="I62" s="25" t="n">
        <f aca="false">5*10</f>
        <v>50</v>
      </c>
      <c r="J62" s="30"/>
      <c r="K62" s="30"/>
      <c r="L62" s="30"/>
      <c r="M62" s="30"/>
      <c r="N62" s="1"/>
    </row>
    <row r="63" customFormat="false" ht="15.75" hidden="false" customHeight="false" outlineLevel="0" collapsed="false">
      <c r="A63" s="1"/>
      <c r="B63" s="1"/>
      <c r="C63" s="1"/>
      <c r="D63" s="1"/>
      <c r="F63" s="1"/>
      <c r="G63" s="1"/>
      <c r="H63" s="30"/>
      <c r="I63" s="30"/>
      <c r="J63" s="30"/>
      <c r="K63" s="30"/>
      <c r="L63" s="30"/>
      <c r="M63" s="30"/>
      <c r="N63" s="1"/>
    </row>
    <row r="64" customFormat="false" ht="15.75" hidden="false" customHeight="false" outlineLevel="0" collapsed="false">
      <c r="A64" s="1"/>
      <c r="B64" s="1" t="s">
        <v>51</v>
      </c>
      <c r="C64" s="1"/>
      <c r="D64" s="1"/>
      <c r="E64" s="1"/>
      <c r="F64" s="1"/>
      <c r="G64" s="1"/>
      <c r="H64" s="30"/>
      <c r="I64" s="30"/>
      <c r="J64" s="31" t="s">
        <v>52</v>
      </c>
      <c r="K64" s="32" t="s">
        <v>53</v>
      </c>
      <c r="L64" s="31" t="s">
        <v>54</v>
      </c>
      <c r="M64" s="30"/>
      <c r="N64" s="1"/>
    </row>
    <row r="65" customFormat="false" ht="15.75" hidden="false" customHeight="false" outlineLevel="0" collapsed="false">
      <c r="A65" s="1"/>
      <c r="B65" s="1" t="s">
        <v>55</v>
      </c>
      <c r="C65" s="1"/>
      <c r="D65" s="1"/>
      <c r="E65" s="1"/>
      <c r="F65" s="1"/>
      <c r="G65" s="1"/>
      <c r="H65" s="30"/>
      <c r="I65" s="30"/>
      <c r="J65" s="8" t="n">
        <v>2</v>
      </c>
      <c r="K65" s="32" t="n">
        <f aca="false">100-L65-L65</f>
        <v>96</v>
      </c>
      <c r="L65" s="32" t="n">
        <f aca="false">(J65*100)/100</f>
        <v>2</v>
      </c>
      <c r="M65" s="30"/>
      <c r="N65" s="1"/>
    </row>
    <row r="66" customFormat="false" ht="15.75" hidden="false" customHeight="false" outlineLevel="0" collapsed="false">
      <c r="A66" s="1"/>
      <c r="B66" s="1"/>
      <c r="C66" s="1"/>
      <c r="D66" s="1"/>
      <c r="E66" s="1"/>
      <c r="F66" s="1"/>
      <c r="G66" s="1"/>
      <c r="H66" s="30"/>
      <c r="I66" s="30"/>
      <c r="J66" s="30"/>
      <c r="K66" s="1"/>
    </row>
    <row r="67" customFormat="false" ht="15.75" hidden="false" customHeight="false" outlineLevel="0" collapsed="false">
      <c r="A67" s="1"/>
      <c r="B67" s="1"/>
      <c r="C67" s="1"/>
      <c r="D67" s="1"/>
      <c r="E67" s="1"/>
      <c r="F67" s="1"/>
      <c r="G67" s="1"/>
      <c r="H67" s="30"/>
      <c r="I67" s="30"/>
      <c r="J67" s="1"/>
      <c r="K67" s="1"/>
      <c r="L67" s="1"/>
      <c r="M67" s="30"/>
      <c r="N67" s="1"/>
    </row>
    <row r="68" customFormat="false" ht="15.75" hidden="false" customHeight="false" outlineLevel="0" collapsed="false">
      <c r="A68" s="1"/>
      <c r="B68" s="3"/>
      <c r="C68" s="1"/>
      <c r="D68" s="1"/>
      <c r="E68" s="1"/>
      <c r="F68" s="1"/>
      <c r="G68" s="1"/>
      <c r="H68" s="1"/>
      <c r="I68" s="1"/>
      <c r="K68" s="1"/>
      <c r="L68" s="1"/>
      <c r="M68" s="1"/>
      <c r="N68" s="1"/>
    </row>
    <row r="69" customFormat="false" ht="15.75" hidden="false" customHeight="false" outlineLevel="0" collapsed="false">
      <c r="A69" s="1"/>
      <c r="B69" s="33" t="s">
        <v>56</v>
      </c>
      <c r="C69" s="1"/>
      <c r="D69" s="1"/>
      <c r="E69" s="1"/>
      <c r="F69" s="1"/>
      <c r="G69" s="1"/>
      <c r="H69" s="1"/>
      <c r="I69" s="1"/>
      <c r="K69" s="1"/>
      <c r="L69" s="1"/>
      <c r="M69" s="1"/>
      <c r="N69" s="1"/>
    </row>
    <row r="70" customFormat="false" ht="15.75" hidden="false" customHeight="false" outlineLevel="0" collapsed="false">
      <c r="A70" s="1"/>
      <c r="B70" s="1"/>
      <c r="C70" s="6" t="s">
        <v>57</v>
      </c>
      <c r="D70" s="6"/>
      <c r="E70" s="6"/>
      <c r="F70" s="1"/>
      <c r="G70" s="1"/>
      <c r="H70" s="1"/>
      <c r="I70" s="1"/>
      <c r="K70" s="1"/>
      <c r="L70" s="1"/>
      <c r="M70" s="1"/>
      <c r="N70" s="1"/>
    </row>
    <row r="71" customFormat="false" ht="15.75" hidden="false" customHeight="false" outlineLevel="0" collapsed="false">
      <c r="A71" s="1"/>
      <c r="B71" s="1"/>
      <c r="C71" s="6" t="s">
        <v>58</v>
      </c>
      <c r="D71" s="6"/>
      <c r="E71" s="1"/>
      <c r="F71" s="1"/>
      <c r="G71" s="1"/>
      <c r="H71" s="1"/>
      <c r="I71" s="1"/>
      <c r="K71" s="1"/>
      <c r="L71" s="1"/>
      <c r="M71" s="1"/>
      <c r="N71" s="1"/>
    </row>
    <row r="72" customFormat="false" ht="15.75" hidden="false" customHeight="false" outlineLevel="0" collapsed="false">
      <c r="A72" s="1"/>
      <c r="C72" s="1" t="s">
        <v>59</v>
      </c>
      <c r="J72" s="6" t="s">
        <v>60</v>
      </c>
      <c r="K72" s="6" t="s">
        <v>61</v>
      </c>
      <c r="L72" s="6" t="s">
        <v>62</v>
      </c>
      <c r="M72" s="1"/>
      <c r="N72" s="1"/>
    </row>
    <row r="73" customFormat="false" ht="15.75" hidden="false" customHeight="false" outlineLevel="0" collapsed="false">
      <c r="A73" s="1"/>
      <c r="B73" s="34" t="s">
        <v>63</v>
      </c>
      <c r="C73" s="1" t="s">
        <v>465</v>
      </c>
      <c r="J73" s="35" t="n">
        <v>10</v>
      </c>
      <c r="K73" s="6" t="n">
        <v>8</v>
      </c>
      <c r="L73" s="6" t="n">
        <v>5</v>
      </c>
      <c r="M73" s="1"/>
      <c r="N73" s="1"/>
    </row>
    <row r="74" customFormat="false" ht="15.75" hidden="false" customHeight="false" outlineLevel="0" collapsed="false">
      <c r="A74" s="1"/>
      <c r="B74" s="1"/>
      <c r="J74" s="36"/>
      <c r="K74" s="1"/>
      <c r="L74" s="1"/>
      <c r="M74" s="1"/>
      <c r="N74" s="1"/>
    </row>
    <row r="75" customFormat="false" ht="15.75" hidden="false" customHeight="false" outlineLevel="0" collapsed="false">
      <c r="A75" s="1"/>
      <c r="B75" s="1"/>
      <c r="J75" s="1"/>
      <c r="K75" s="1"/>
      <c r="L75" s="1"/>
      <c r="M75" s="1"/>
      <c r="N75" s="1"/>
    </row>
    <row r="76" customFormat="false" ht="15.75" hidden="false" customHeight="false" outlineLevel="0" collapsed="false">
      <c r="A76" s="1"/>
      <c r="B76" s="1"/>
      <c r="C76" s="1"/>
      <c r="D76" s="1"/>
      <c r="E76" s="1"/>
      <c r="F76" s="1"/>
      <c r="G76" s="1"/>
      <c r="H76" s="6" t="s">
        <v>64</v>
      </c>
      <c r="I76" s="6" t="s">
        <v>65</v>
      </c>
      <c r="J76" s="1"/>
      <c r="K76" s="1"/>
      <c r="L76" s="1"/>
      <c r="M76" s="1"/>
      <c r="N76" s="1"/>
    </row>
    <row r="77" customFormat="false" ht="15.75" hidden="false" customHeight="false" outlineLevel="0" collapsed="false">
      <c r="A77" s="1"/>
      <c r="B77" s="34"/>
      <c r="D77" s="1"/>
      <c r="E77" s="1"/>
      <c r="F77" s="1"/>
      <c r="G77" s="1"/>
      <c r="H77" s="35" t="n">
        <f aca="false">(J73*K73)/L73</f>
        <v>16</v>
      </c>
      <c r="I77" s="35" t="n">
        <f aca="false">(J73*K73)-H77</f>
        <v>64</v>
      </c>
      <c r="J77" s="1"/>
      <c r="K77" s="1"/>
      <c r="L77" s="1"/>
      <c r="M77" s="1"/>
      <c r="N77" s="1"/>
    </row>
    <row r="78" customFormat="false" ht="15.75" hidden="false" customHeight="false" outlineLevel="0" collapsed="false">
      <c r="A78" s="1"/>
      <c r="B78" s="1"/>
      <c r="C78" s="1"/>
      <c r="D78" s="1"/>
      <c r="E78" s="1"/>
      <c r="F78" s="1"/>
      <c r="G78" s="1"/>
      <c r="H78" s="36"/>
      <c r="I78" s="36"/>
      <c r="J78" s="1"/>
      <c r="K78" s="1"/>
      <c r="L78" s="1"/>
      <c r="M78" s="1"/>
      <c r="N78" s="1"/>
    </row>
    <row r="79" customFormat="false" ht="15.75" hidden="false" customHeight="false" outlineLevel="0" collapsed="false">
      <c r="A79" s="1"/>
      <c r="B79" s="3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customFormat="false" ht="15.75" hidden="false" customHeight="false" outlineLevel="0" collapsed="false">
      <c r="A80" s="1"/>
      <c r="B80" s="24" t="s">
        <v>66</v>
      </c>
      <c r="C80" s="6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customFormat="false" ht="15.75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customFormat="false" ht="15.75" hidden="false" customHeight="false" outlineLevel="0" collapsed="false">
      <c r="A82" s="1"/>
      <c r="B82" s="3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customFormat="false" ht="15.75" hidden="false" customHeight="false" outlineLevel="0" collapsed="false">
      <c r="A83" s="1"/>
      <c r="B83" s="3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customFormat="false" ht="15.75" hidden="false" customHeight="false" outlineLevel="0" collapsed="false">
      <c r="A84" s="1"/>
      <c r="B84" s="24" t="s">
        <v>67</v>
      </c>
      <c r="C84" s="6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customFormat="false" ht="15.75" hidden="false" customHeight="false" outlineLevel="0" collapsed="false">
      <c r="A85" s="1"/>
      <c r="B85" s="6" t="s">
        <v>68</v>
      </c>
      <c r="C85" s="6"/>
      <c r="D85" s="6"/>
      <c r="E85" s="6"/>
      <c r="F85" s="6"/>
      <c r="G85" s="6"/>
      <c r="H85" s="6"/>
      <c r="I85" s="6"/>
      <c r="J85" s="1"/>
      <c r="K85" s="1"/>
      <c r="L85" s="1"/>
      <c r="M85" s="1"/>
      <c r="N85" s="1"/>
    </row>
    <row r="86" customFormat="false" ht="15.75" hidden="false" customHeight="false" outlineLevel="0" collapsed="false">
      <c r="A86" s="1"/>
      <c r="B86" s="6" t="str">
        <f aca="false">"Prepare " &amp;TEXT(I106, "0.0") &amp;" uL per sample &gt; need to add " &amp;TEXT(I99,"0") &amp; " uL to PCR; make sure have sufficient pipetting reserved, here its 12uL"</f>
        <v>Prepare 105.0 uL per sample &gt; need to add 5 uL to PCR; make sure have sufficient pipetting reserved, here its 12uL</v>
      </c>
      <c r="C86" s="6"/>
      <c r="D86" s="6"/>
      <c r="E86" s="6"/>
      <c r="F86" s="6"/>
      <c r="G86" s="1"/>
      <c r="H86" s="1"/>
      <c r="I86" s="1"/>
      <c r="J86" s="1"/>
      <c r="K86" s="1"/>
      <c r="L86" s="1"/>
      <c r="M86" s="1"/>
      <c r="N86" s="1"/>
    </row>
    <row r="87" customFormat="false" ht="15.75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customFormat="false" ht="15.75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36" t="n">
        <f aca="false">3*48</f>
        <v>144</v>
      </c>
      <c r="J88" s="1"/>
      <c r="K88" s="1"/>
      <c r="L88" s="1"/>
      <c r="M88" s="1"/>
      <c r="N88" s="1"/>
    </row>
    <row r="89" customFormat="false" ht="15.75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36" t="n">
        <f aca="false">165*8</f>
        <v>1320</v>
      </c>
      <c r="J89" s="1"/>
      <c r="K89" s="1"/>
      <c r="L89" s="1"/>
      <c r="M89" s="1"/>
      <c r="N89" s="1"/>
    </row>
    <row r="90" customFormat="false" ht="15.75" hidden="false" customHeight="false" outlineLevel="0" collapsed="false">
      <c r="A90" s="1"/>
      <c r="B90" s="1" t="s">
        <v>69</v>
      </c>
      <c r="C90" s="36" t="n">
        <f aca="false">I102</f>
        <v>4</v>
      </c>
      <c r="D90" s="1"/>
      <c r="E90" s="1"/>
      <c r="F90" s="1"/>
      <c r="G90" s="1"/>
      <c r="H90" s="6"/>
      <c r="I90" s="1"/>
      <c r="J90" s="1"/>
      <c r="K90" s="1"/>
      <c r="L90" s="1"/>
      <c r="M90" s="1"/>
      <c r="N90" s="1"/>
    </row>
    <row r="91" customFormat="false" ht="15.75" hidden="false" customHeight="false" outlineLevel="0" collapsed="false">
      <c r="A91" s="1"/>
      <c r="B91" s="1" t="s">
        <v>70</v>
      </c>
      <c r="C91" s="1"/>
      <c r="D91" s="1"/>
      <c r="E91" s="1"/>
      <c r="F91" s="1"/>
      <c r="G91" s="6"/>
      <c r="H91" s="6" t="s">
        <v>71</v>
      </c>
      <c r="I91" s="1"/>
      <c r="J91" s="1"/>
      <c r="K91" s="1"/>
      <c r="L91" s="1"/>
      <c r="M91" s="1"/>
      <c r="N91" s="1"/>
    </row>
    <row r="92" customFormat="false" ht="15.75" hidden="false" customHeight="false" outlineLevel="0" collapsed="false">
      <c r="A92" s="1"/>
      <c r="B92" s="1" t="s">
        <v>72</v>
      </c>
      <c r="C92" s="6" t="str">
        <f aca="false">TEXT(I103,"0") &amp;" uL total volume: appropriate background with virus spike-in (see below)"</f>
        <v>140 uL total volume: appropriate background with virus spike-in (see below)</v>
      </c>
      <c r="D92" s="6"/>
      <c r="E92" s="6"/>
      <c r="F92" s="6"/>
      <c r="G92" s="1"/>
      <c r="H92" s="1"/>
      <c r="I92" s="1"/>
      <c r="J92" s="1"/>
      <c r="K92" s="1"/>
      <c r="L92" s="1"/>
      <c r="M92" s="1"/>
      <c r="N92" s="1"/>
    </row>
    <row r="93" customFormat="false" ht="15.75" hidden="false" customHeight="false" outlineLevel="0" collapsed="false">
      <c r="A93" s="1"/>
      <c r="B93" s="1" t="s">
        <v>73</v>
      </c>
      <c r="C93" s="6" t="str">
        <f aca="false">TEXT(I101,"0.0") &amp;" from D1, pipet up and down 8 times"</f>
        <v>35.0 from D1, pipet up and down 8 times</v>
      </c>
      <c r="D93" s="6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customFormat="false" ht="15.75" hidden="false" customHeight="false" outlineLevel="0" collapsed="false">
      <c r="A94" s="1"/>
      <c r="B94" s="1" t="s">
        <v>74</v>
      </c>
      <c r="C94" s="6" t="str">
        <f aca="false">TEXT(I101,"0.0") &amp;" from D2, pipet up and down 8 times"</f>
        <v>35.0 from D2, pipet up and down 8 times</v>
      </c>
      <c r="D94" s="6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customFormat="false" ht="15.75" hidden="false" customHeight="false" outlineLevel="0" collapsed="false">
      <c r="A95" s="1"/>
      <c r="B95" s="1" t="s">
        <v>75</v>
      </c>
      <c r="C95" s="6" t="str">
        <f aca="false">TEXT(I101,"0.0") &amp;" from D3, pipet up and down 8 times"</f>
        <v>35.0 from D3, pipet up and down 8 times</v>
      </c>
      <c r="D95" s="6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customFormat="false" ht="15.75" hidden="false" customHeight="false" outlineLevel="0" collapsed="false">
      <c r="A96" s="1"/>
      <c r="B96" s="1" t="s">
        <v>76</v>
      </c>
      <c r="C96" s="6" t="str">
        <f aca="false">TEXT(I101,"0.0") &amp;" from D4, pipet up and down 8 times"</f>
        <v>35.0 from D4, pipet up and down 8 times</v>
      </c>
      <c r="D96" s="6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customFormat="false" ht="15.75" hidden="false" customHeight="false" outlineLevel="0" collapsed="false">
      <c r="A97" s="1"/>
      <c r="B97" s="1"/>
      <c r="C97" s="6" t="s">
        <v>77</v>
      </c>
      <c r="D97" s="6"/>
      <c r="E97" s="6"/>
      <c r="F97" s="6"/>
      <c r="G97" s="6"/>
      <c r="H97" s="6"/>
      <c r="I97" s="6"/>
      <c r="J97" s="1"/>
      <c r="K97" s="1" t="s">
        <v>78</v>
      </c>
      <c r="L97" s="1"/>
      <c r="M97" s="1"/>
      <c r="N97" s="1"/>
    </row>
    <row r="98" customFormat="false" ht="15.75" hidden="false" customHeight="false" outlineLevel="0" collapsed="false">
      <c r="A98" s="1"/>
      <c r="B98" s="6"/>
      <c r="C98" s="6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customFormat="false" ht="15.75" hidden="false" customHeight="false" outlineLevel="0" collapsed="false">
      <c r="A99" s="1"/>
      <c r="B99" s="6" t="s">
        <v>466</v>
      </c>
      <c r="C99" s="6"/>
      <c r="D99" s="6"/>
      <c r="E99" s="6"/>
      <c r="F99" s="1"/>
      <c r="G99" s="1"/>
      <c r="H99" s="1" t="s">
        <v>80</v>
      </c>
      <c r="I99" s="1" t="n">
        <v>5</v>
      </c>
      <c r="J99" s="1"/>
      <c r="K99" s="1"/>
      <c r="L99" s="1"/>
      <c r="M99" s="1"/>
      <c r="N99" s="1"/>
    </row>
    <row r="100" customFormat="false" ht="15.75" hidden="false" customHeight="false" outlineLevel="0" collapsed="false">
      <c r="A100" s="1"/>
      <c r="B100" s="6"/>
      <c r="C100" s="6" t="s">
        <v>81</v>
      </c>
      <c r="D100" s="6"/>
      <c r="E100" s="6"/>
      <c r="F100" s="1"/>
      <c r="G100" s="1"/>
      <c r="H100" s="1" t="s">
        <v>82</v>
      </c>
      <c r="I100" s="1" t="n">
        <f aca="false">I99*I104</f>
        <v>80</v>
      </c>
      <c r="J100" s="1"/>
      <c r="K100" s="1"/>
      <c r="L100" s="1"/>
      <c r="M100" s="1"/>
      <c r="N100" s="1"/>
    </row>
    <row r="101" customFormat="false" ht="15.75" hidden="false" customHeight="false" outlineLevel="0" collapsed="false">
      <c r="A101" s="1"/>
      <c r="B101" s="6"/>
      <c r="C101" s="6"/>
      <c r="D101" s="6"/>
      <c r="E101" s="6"/>
      <c r="F101" s="6"/>
      <c r="G101" s="1"/>
      <c r="H101" s="1" t="s">
        <v>83</v>
      </c>
      <c r="I101" s="37" t="n">
        <f aca="false">I103/I102</f>
        <v>35</v>
      </c>
      <c r="J101" s="1"/>
      <c r="K101" s="20" t="s">
        <v>84</v>
      </c>
      <c r="L101" s="20" t="s">
        <v>85</v>
      </c>
      <c r="M101" s="1"/>
      <c r="N101" s="1"/>
    </row>
    <row r="102" customFormat="false" ht="15.75" hidden="false" customHeight="false" outlineLevel="0" collapsed="false">
      <c r="A102" s="1"/>
      <c r="B102" s="24" t="s">
        <v>86</v>
      </c>
      <c r="C102" s="6"/>
      <c r="D102" s="6"/>
      <c r="E102" s="6"/>
      <c r="F102" s="6"/>
      <c r="G102" s="38"/>
      <c r="H102" s="1" t="s">
        <v>87</v>
      </c>
      <c r="I102" s="39" t="n">
        <v>4</v>
      </c>
      <c r="J102" s="2"/>
      <c r="K102" s="87"/>
      <c r="L102" s="87"/>
      <c r="M102" s="1"/>
      <c r="N102" s="1"/>
    </row>
    <row r="103" customFormat="false" ht="15.75" hidden="false" customHeight="false" outlineLevel="0" collapsed="false">
      <c r="A103" s="1"/>
      <c r="B103" s="6" t="str">
        <f aca="false">"&gt;We aim for " &amp; TEXT(G103,"0") &amp;" copies at the highest dilution in 7 uL volume (amount added to PCR rxn)"</f>
        <v>&gt;We aim for 1000 copies at the highest dilution in 7 uL volume (amount added to PCR rxn)</v>
      </c>
      <c r="C103" s="6"/>
      <c r="D103" s="6"/>
      <c r="E103" s="6"/>
      <c r="F103" s="6"/>
      <c r="G103" s="40" t="n">
        <v>1000</v>
      </c>
      <c r="H103" s="88" t="s">
        <v>88</v>
      </c>
      <c r="I103" s="39" t="n">
        <v>140</v>
      </c>
      <c r="J103" s="1" t="s">
        <v>89</v>
      </c>
      <c r="K103" s="8" t="n">
        <f aca="false">1160000/L103</f>
        <v>116000</v>
      </c>
      <c r="L103" s="42" t="n">
        <v>10</v>
      </c>
      <c r="M103" s="8" t="s">
        <v>23</v>
      </c>
      <c r="N103" s="1"/>
    </row>
    <row r="104" customFormat="false" ht="15.75" hidden="false" customHeight="false" outlineLevel="0" collapsed="false">
      <c r="A104" s="1"/>
      <c r="B104" s="6" t="str">
        <f aca="false">"&gt; that translates into " &amp; TEXT(G104,"0") &amp;" copies per uL in D1 "</f>
        <v>&gt; that translates into 143 copies per uL in D1</v>
      </c>
      <c r="C104" s="6"/>
      <c r="D104" s="6"/>
      <c r="E104" s="1"/>
      <c r="F104" s="1"/>
      <c r="G104" s="43" t="n">
        <f aca="false">G103/7</f>
        <v>142.8571429</v>
      </c>
      <c r="H104" s="1" t="s">
        <v>90</v>
      </c>
      <c r="I104" s="39" t="n">
        <v>16</v>
      </c>
      <c r="J104" s="2"/>
      <c r="K104" s="8" t="n">
        <f aca="false">1160000/L104</f>
        <v>11600</v>
      </c>
      <c r="L104" s="8" t="n">
        <v>100</v>
      </c>
      <c r="M104" s="8" t="s">
        <v>24</v>
      </c>
      <c r="N104" s="1"/>
    </row>
    <row r="105" customFormat="false" ht="15.75" hidden="false" customHeight="false" outlineLevel="0" collapsed="false">
      <c r="A105" s="1"/>
      <c r="B105" s="6" t="str">
        <f aca="false">"&gt; that translates into " &amp; TEXT(G105,"0") &amp;" copies in " &amp; TEXT(I103,"0") &amp;" uL D1"</f>
        <v>&gt; that translates into 20000 copies in 140 uL D1</v>
      </c>
      <c r="C105" s="6"/>
      <c r="D105" s="1"/>
      <c r="E105" s="1"/>
      <c r="F105" s="1"/>
      <c r="G105" s="44" t="n">
        <f aca="false">G104*I103</f>
        <v>20000</v>
      </c>
      <c r="H105" s="6" t="str">
        <f aca="false">"copies for " &amp; TEXT(I104,"0") &amp;" 96-well plates"</f>
        <v>copies for 16 96-well plates</v>
      </c>
      <c r="I105" s="44" t="n">
        <f aca="false">G105*I104</f>
        <v>320000</v>
      </c>
      <c r="J105" s="1"/>
      <c r="K105" s="8" t="n">
        <f aca="false">1116000/1000</f>
        <v>1116</v>
      </c>
      <c r="L105" s="8" t="n">
        <v>1000</v>
      </c>
      <c r="M105" s="8" t="s">
        <v>25</v>
      </c>
      <c r="N105" s="1"/>
    </row>
    <row r="106" customFormat="false" ht="15.75" hidden="false" customHeight="false" outlineLevel="0" collapsed="false">
      <c r="A106" s="1"/>
      <c r="B106" s="6" t="str">
        <f aca="false">"&gt; that translates to " &amp; TEXT(G106,"0") &amp; " copies in " &amp; TEXT(I103, "0") &amp; " uL (" &amp; TEXT(H77,"0.0") &amp; " is total of well + " &amp; TEXT(I101,"0.0") &amp; " added for dilution)"</f>
        <v>&gt; that translates to 20000 copies in 140 uL (16.0 is total of well + 35.0 added for dilution)</v>
      </c>
      <c r="C106" s="6"/>
      <c r="D106" s="6"/>
      <c r="E106" s="6"/>
      <c r="F106" s="1"/>
      <c r="G106" s="45" t="n">
        <f aca="false">G104*I103</f>
        <v>20000</v>
      </c>
      <c r="H106" s="1" t="s">
        <v>91</v>
      </c>
      <c r="I106" s="6" t="n">
        <f aca="false">I103-I101</f>
        <v>105</v>
      </c>
      <c r="J106" s="1"/>
      <c r="K106" s="8" t="n">
        <f aca="false">1160000/10000</f>
        <v>116</v>
      </c>
      <c r="L106" s="8" t="n">
        <v>10000</v>
      </c>
      <c r="M106" s="8" t="s">
        <v>26</v>
      </c>
      <c r="N106" s="1"/>
    </row>
    <row r="107" customFormat="false" ht="15.75" hidden="false" customHeight="false" outlineLevel="0" collapsed="false">
      <c r="A107" s="1"/>
      <c r="B107" s="6"/>
      <c r="C107" s="1"/>
      <c r="D107" s="1"/>
      <c r="E107" s="1"/>
      <c r="F107" s="1"/>
      <c r="G107" s="1"/>
      <c r="H107" s="6"/>
      <c r="I107" s="6"/>
      <c r="J107" s="1"/>
      <c r="K107" s="1"/>
      <c r="L107" s="1"/>
      <c r="M107" s="1"/>
      <c r="N107" s="1"/>
    </row>
    <row r="108" customFormat="false" ht="15.75" hidden="false" customHeight="false" outlineLevel="0" collapsed="false">
      <c r="A108" s="1"/>
      <c r="B108" s="24" t="s">
        <v>92</v>
      </c>
      <c r="C108" s="6"/>
      <c r="D108" s="1"/>
      <c r="E108" s="6"/>
      <c r="F108" s="6"/>
      <c r="G108" s="6"/>
      <c r="H108" s="6"/>
      <c r="I108" s="1"/>
      <c r="J108" s="1"/>
      <c r="K108" s="36" t="n">
        <f aca="false">580/2</f>
        <v>290</v>
      </c>
      <c r="L108" s="1"/>
      <c r="M108" s="1"/>
      <c r="N108" s="1"/>
    </row>
    <row r="109" customFormat="false" ht="15.75" hidden="false" customHeight="false" outlineLevel="0" collapsed="false">
      <c r="A109" s="1"/>
      <c r="B109" s="6" t="s">
        <v>93</v>
      </c>
      <c r="C109" s="6"/>
      <c r="D109" s="6"/>
      <c r="E109" s="6"/>
      <c r="F109" s="6"/>
      <c r="G109" s="6"/>
      <c r="H109" s="6"/>
      <c r="I109" s="1"/>
      <c r="J109" s="1"/>
      <c r="K109" s="1"/>
      <c r="L109" s="1"/>
      <c r="M109" s="1"/>
      <c r="N109" s="1"/>
    </row>
    <row r="110" customFormat="false" ht="15.75" hidden="false" customHeight="false" outlineLevel="0" collapsed="false">
      <c r="A110" s="1" t="s">
        <v>94</v>
      </c>
      <c r="B110" s="6" t="s">
        <v>467</v>
      </c>
      <c r="C110" s="6"/>
      <c r="D110" s="6"/>
      <c r="E110" s="6" t="s">
        <v>96</v>
      </c>
      <c r="F110" s="6"/>
      <c r="G110" s="6"/>
      <c r="H110" s="6"/>
      <c r="I110" s="1"/>
      <c r="J110" s="1"/>
      <c r="K110" s="1"/>
      <c r="L110" s="1"/>
      <c r="M110" s="1"/>
      <c r="N110" s="1"/>
    </row>
    <row r="111" customFormat="false" ht="15.75" hidden="false" customHeight="false" outlineLevel="0" collapsed="false">
      <c r="A111" s="1"/>
      <c r="B111" s="6" t="s">
        <v>97</v>
      </c>
      <c r="C111" s="6"/>
      <c r="D111" s="6"/>
      <c r="E111" s="46"/>
      <c r="F111" s="1"/>
      <c r="G111" s="6"/>
      <c r="H111" s="6"/>
      <c r="I111" s="1"/>
      <c r="J111" s="1"/>
      <c r="K111" s="1"/>
      <c r="L111" s="1"/>
      <c r="M111" s="1"/>
      <c r="N111" s="1"/>
    </row>
    <row r="112" customFormat="false" ht="15.75" hidden="false" customHeight="false" outlineLevel="0" collapsed="false">
      <c r="A112" s="1"/>
      <c r="B112" s="6" t="s">
        <v>98</v>
      </c>
      <c r="C112" s="6"/>
      <c r="D112" s="6"/>
      <c r="E112" s="47"/>
      <c r="F112" s="1"/>
      <c r="G112" s="6"/>
      <c r="H112" s="6"/>
      <c r="I112" s="1"/>
      <c r="J112" s="1" t="s">
        <v>468</v>
      </c>
      <c r="K112" s="1" t="s">
        <v>469</v>
      </c>
      <c r="L112" s="36" t="s">
        <v>470</v>
      </c>
      <c r="M112" s="1" t="s">
        <v>471</v>
      </c>
      <c r="N112" s="1" t="s">
        <v>472</v>
      </c>
    </row>
    <row r="113" customFormat="false" ht="15.75" hidden="false" customHeight="false" outlineLevel="0" collapsed="false">
      <c r="A113" s="1"/>
      <c r="B113" s="6"/>
      <c r="C113" s="6"/>
      <c r="D113" s="48" t="s">
        <v>99</v>
      </c>
      <c r="E113" s="49" t="n">
        <f aca="false">K103</f>
        <v>116000</v>
      </c>
      <c r="F113" s="1"/>
      <c r="G113" s="1"/>
      <c r="H113" s="1"/>
      <c r="I113" s="1"/>
      <c r="J113" s="6" t="n">
        <v>500</v>
      </c>
      <c r="K113" s="6" t="n">
        <f aca="false">J113/5</f>
        <v>100</v>
      </c>
      <c r="L113" s="6" t="n">
        <f aca="false">K113*40</f>
        <v>4000</v>
      </c>
      <c r="M113" s="89" t="n">
        <f aca="false">L113/K105</f>
        <v>3.584229391</v>
      </c>
      <c r="N113" s="7"/>
    </row>
    <row r="114" customFormat="false" ht="15.75" hidden="false" customHeight="false" outlineLevel="0" collapsed="false">
      <c r="A114" s="1"/>
      <c r="B114" s="6"/>
      <c r="C114" s="6"/>
      <c r="D114" s="48" t="s">
        <v>100</v>
      </c>
      <c r="E114" s="50" t="n">
        <f aca="false">I105/E113</f>
        <v>2.75862069</v>
      </c>
      <c r="F114" s="38" t="n">
        <f aca="false">E114*12</f>
        <v>33.10344828</v>
      </c>
      <c r="G114" s="1"/>
      <c r="H114" s="1"/>
      <c r="I114" s="1"/>
      <c r="J114" s="6" t="n">
        <v>400</v>
      </c>
      <c r="K114" s="6" t="n">
        <f aca="false">J114/5</f>
        <v>80</v>
      </c>
      <c r="L114" s="6" t="n">
        <f aca="false">K114*40</f>
        <v>3200</v>
      </c>
      <c r="M114" s="89" t="n">
        <f aca="false">L114/K105</f>
        <v>2.867383513</v>
      </c>
      <c r="N114" s="7"/>
    </row>
    <row r="115" customFormat="false" ht="15.75" hidden="false" customHeight="false" outlineLevel="0" collapsed="false">
      <c r="A115" s="1"/>
      <c r="B115" s="6"/>
      <c r="C115" s="6"/>
      <c r="D115" s="48" t="s">
        <v>101</v>
      </c>
      <c r="E115" s="50" t="n">
        <f aca="false">I101-E114</f>
        <v>32.24137931</v>
      </c>
      <c r="F115" s="38" t="n">
        <f aca="false">E115*12</f>
        <v>386.89655172</v>
      </c>
      <c r="G115" s="1"/>
      <c r="H115" s="1"/>
      <c r="I115" s="1"/>
      <c r="J115" s="6" t="n">
        <v>300</v>
      </c>
      <c r="K115" s="6" t="n">
        <f aca="false">J115/5</f>
        <v>60</v>
      </c>
      <c r="L115" s="6" t="n">
        <f aca="false">K115*40</f>
        <v>2400</v>
      </c>
      <c r="M115" s="89" t="n">
        <f aca="false">L115/K105</f>
        <v>2.150537634</v>
      </c>
      <c r="N115" s="7"/>
    </row>
    <row r="116" customFormat="false" ht="15.75" hidden="false" customHeight="false" outlineLevel="0" collapsed="false">
      <c r="A116" s="1"/>
      <c r="B116" s="6"/>
      <c r="C116" s="6"/>
      <c r="D116" s="6"/>
      <c r="E116" s="6"/>
      <c r="F116" s="1"/>
      <c r="G116" s="36" t="n">
        <f aca="false">80*1.25</f>
        <v>100</v>
      </c>
      <c r="H116" s="1"/>
      <c r="I116" s="1"/>
      <c r="J116" s="6" t="n">
        <v>200</v>
      </c>
      <c r="K116" s="6" t="n">
        <f aca="false">J116/5</f>
        <v>40</v>
      </c>
      <c r="L116" s="6" t="n">
        <f aca="false">K116*40</f>
        <v>1600</v>
      </c>
      <c r="M116" s="89" t="n">
        <f aca="false">L116/K105</f>
        <v>1.433691756</v>
      </c>
      <c r="N116" s="90"/>
    </row>
    <row r="117" customFormat="false" ht="15.75" hidden="false" customHeight="false" outlineLevel="0" collapsed="false">
      <c r="A117" s="1"/>
      <c r="B117" s="6" t="s">
        <v>102</v>
      </c>
      <c r="C117" s="1"/>
      <c r="D117" s="1"/>
      <c r="E117" s="1"/>
      <c r="F117" s="1"/>
      <c r="G117" s="1" t="s">
        <v>103</v>
      </c>
      <c r="H117" s="1"/>
      <c r="I117" s="1"/>
      <c r="J117" s="6" t="n">
        <v>100</v>
      </c>
      <c r="K117" s="6" t="n">
        <f aca="false">J117/5</f>
        <v>20</v>
      </c>
      <c r="L117" s="6" t="n">
        <f aca="false">K117*40</f>
        <v>800</v>
      </c>
      <c r="M117" s="91"/>
      <c r="N117" s="92" t="n">
        <f aca="false">L117/K106</f>
        <v>6.896551724</v>
      </c>
    </row>
    <row r="118" customFormat="false" ht="15.75" hidden="false" customHeight="false" outlineLevel="0" collapsed="false">
      <c r="A118" s="1"/>
      <c r="B118" s="6" t="s">
        <v>104</v>
      </c>
      <c r="C118" s="6"/>
      <c r="D118" s="1"/>
      <c r="E118" s="1"/>
      <c r="F118" s="1"/>
      <c r="G118" s="4"/>
      <c r="H118" s="1"/>
      <c r="I118" s="1"/>
      <c r="J118" s="6" t="n">
        <v>50</v>
      </c>
      <c r="K118" s="6" t="n">
        <f aca="false">J118/5</f>
        <v>10</v>
      </c>
      <c r="L118" s="6" t="n">
        <f aca="false">K118*40</f>
        <v>400</v>
      </c>
      <c r="M118" s="91"/>
      <c r="N118" s="92" t="n">
        <f aca="false">L118/K106</f>
        <v>3.448275862</v>
      </c>
    </row>
    <row r="119" customFormat="false" ht="15.75" hidden="false" customHeight="false" outlineLevel="0" collapsed="false">
      <c r="A119" s="1"/>
      <c r="B119" s="36" t="n">
        <v>1</v>
      </c>
      <c r="C119" s="1" t="s">
        <v>105</v>
      </c>
      <c r="D119" s="1" t="s">
        <v>106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customFormat="false" ht="15.75" hidden="false" customHeight="false" outlineLevel="0" collapsed="false">
      <c r="A120" s="1"/>
      <c r="B120" s="36" t="n">
        <v>2</v>
      </c>
      <c r="C120" s="1" t="s">
        <v>107</v>
      </c>
      <c r="D120" s="1" t="s">
        <v>108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customFormat="false" ht="15.75" hidden="false" customHeight="false" outlineLevel="0" collapsed="false">
      <c r="A121" s="1"/>
      <c r="B121" s="36" t="n">
        <v>3</v>
      </c>
      <c r="C121" s="1" t="s">
        <v>107</v>
      </c>
      <c r="D121" s="1" t="s">
        <v>109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customFormat="false" ht="15.75" hidden="false" customHeight="false" outlineLevel="0" collapsed="false">
      <c r="A122" s="1"/>
      <c r="B122" s="36" t="n">
        <v>4</v>
      </c>
      <c r="C122" s="1" t="s">
        <v>110</v>
      </c>
      <c r="D122" s="1" t="s">
        <v>111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customFormat="false" ht="15.75" hidden="false" customHeight="false" outlineLevel="0" collapsed="false">
      <c r="A123" s="1"/>
      <c r="B123" s="1"/>
      <c r="C123" s="1" t="s">
        <v>473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customFormat="false" ht="15.75" hidden="false" customHeight="false" outlineLevel="0" collapsed="false">
      <c r="A124" s="1"/>
      <c r="B124" s="1"/>
      <c r="C124" s="1" t="s">
        <v>113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customFormat="false" ht="15.75" hidden="false" customHeight="false" outlineLevel="0" collapsed="false">
      <c r="A125" s="1"/>
      <c r="B125" s="3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customFormat="false" ht="15.75" hidden="false" customHeight="false" outlineLevel="0" collapsed="false">
      <c r="A126" s="1"/>
      <c r="B126" s="24" t="s">
        <v>114</v>
      </c>
      <c r="C126" s="6" t="s">
        <v>39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customFormat="false" ht="15.75" hidden="false" customHeight="false" outlineLevel="0" collapsed="false">
      <c r="A127" s="24" t="s">
        <v>115</v>
      </c>
      <c r="B127" s="51" t="s">
        <v>116</v>
      </c>
      <c r="C127" s="51" t="n">
        <v>20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customFormat="false" ht="15.75" hidden="false" customHeight="false" outlineLevel="0" collapsed="false">
      <c r="B128" s="51" t="s">
        <v>118</v>
      </c>
      <c r="C128" s="51" t="n">
        <v>20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customFormat="false" ht="15.75" hidden="false" customHeight="false" outlineLevel="0" collapsed="false">
      <c r="A129" s="24" t="s">
        <v>122</v>
      </c>
      <c r="B129" s="51" t="s">
        <v>123</v>
      </c>
      <c r="C129" s="51" t="n">
        <v>15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customFormat="false" ht="15.75" hidden="false" customHeight="false" outlineLevel="0" collapsed="false">
      <c r="A130" s="1"/>
      <c r="B130" s="51" t="s">
        <v>120</v>
      </c>
      <c r="C130" s="7" t="n">
        <v>15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customFormat="false" ht="15.75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customFormat="false" ht="15.75" hidden="false" customHeight="false" outlineLevel="0" collapsed="false">
      <c r="A132" s="6"/>
      <c r="B132" s="6" t="s">
        <v>124</v>
      </c>
      <c r="C132" s="6"/>
      <c r="D132" s="6"/>
      <c r="E132" s="6"/>
      <c r="F132" s="1"/>
      <c r="G132" s="1"/>
      <c r="H132" s="1"/>
      <c r="I132" s="1"/>
      <c r="J132" s="1"/>
      <c r="K132" s="1"/>
      <c r="L132" s="1"/>
      <c r="M132" s="1"/>
      <c r="N132" s="1"/>
    </row>
    <row r="133" customFormat="false" ht="15.75" hidden="false" customHeight="false" outlineLevel="0" collapsed="false">
      <c r="A133" s="1"/>
      <c r="B133" s="6"/>
      <c r="C133" s="6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customFormat="false" ht="15.75" hidden="false" customHeight="false" outlineLevel="0" collapsed="false">
      <c r="A134" s="6"/>
      <c r="B134" s="24" t="s">
        <v>125</v>
      </c>
      <c r="C134" s="6"/>
      <c r="D134" s="6"/>
      <c r="E134" s="1"/>
      <c r="F134" s="1"/>
      <c r="G134" s="1"/>
      <c r="H134" s="6" t="s">
        <v>126</v>
      </c>
      <c r="I134" s="6"/>
      <c r="J134" s="1"/>
      <c r="K134" s="1"/>
      <c r="L134" s="1"/>
      <c r="M134" s="1"/>
      <c r="N134" s="1"/>
    </row>
    <row r="135" customFormat="false" ht="15.75" hidden="false" customHeight="false" outlineLevel="0" collapsed="false">
      <c r="A135" s="6"/>
      <c r="B135" s="6" t="s">
        <v>127</v>
      </c>
      <c r="C135" s="6"/>
      <c r="D135" s="6"/>
      <c r="E135" s="1"/>
      <c r="F135" s="1"/>
      <c r="G135" s="1" t="s">
        <v>128</v>
      </c>
      <c r="H135" s="52"/>
      <c r="I135" s="1"/>
      <c r="J135" s="1"/>
      <c r="K135" s="1"/>
      <c r="L135" s="1"/>
      <c r="M135" s="1"/>
      <c r="N135" s="1"/>
    </row>
    <row r="136" customFormat="false" ht="15.75" hidden="false" customHeight="false" outlineLevel="0" collapsed="false">
      <c r="A136" s="6"/>
      <c r="B136" s="6" t="s">
        <v>129</v>
      </c>
      <c r="C136" s="6"/>
      <c r="D136" s="6"/>
      <c r="E136" s="6"/>
      <c r="F136" s="1"/>
      <c r="G136" s="1" t="s">
        <v>128</v>
      </c>
      <c r="H136" s="52"/>
      <c r="I136" s="1"/>
      <c r="J136" s="1"/>
      <c r="K136" s="1"/>
      <c r="L136" s="1"/>
      <c r="M136" s="1"/>
      <c r="N136" s="1"/>
    </row>
    <row r="137" customFormat="false" ht="15.75" hidden="false" customHeight="false" outlineLevel="0" collapsed="false">
      <c r="A137" s="6"/>
      <c r="B137" s="6" t="s">
        <v>130</v>
      </c>
      <c r="C137" s="6"/>
      <c r="D137" s="6"/>
      <c r="E137" s="6"/>
      <c r="F137" s="1"/>
      <c r="G137" s="1"/>
      <c r="H137" s="1"/>
      <c r="I137" s="1"/>
      <c r="J137" s="1"/>
      <c r="K137" s="1"/>
      <c r="L137" s="1"/>
      <c r="M137" s="1"/>
      <c r="N137" s="1"/>
    </row>
    <row r="138" customFormat="false" ht="15.75" hidden="false" customHeight="false" outlineLevel="0" collapsed="false">
      <c r="A138" s="1"/>
      <c r="B138" s="6"/>
      <c r="C138" s="6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customFormat="false" ht="15.75" hidden="false" customHeight="false" outlineLevel="0" collapsed="false">
      <c r="A139" s="6"/>
      <c r="B139" s="6" t="s">
        <v>131</v>
      </c>
      <c r="C139" s="6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customFormat="false" ht="15.75" hidden="false" customHeight="false" outlineLevel="0" collapsed="false">
      <c r="A140" s="6"/>
      <c r="B140" s="6" t="s">
        <v>132</v>
      </c>
      <c r="C140" s="6"/>
      <c r="D140" s="6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customFormat="false" ht="15.75" hidden="false" customHeight="false" outlineLevel="0" collapsed="false">
      <c r="A141" s="6"/>
      <c r="B141" s="6" t="s">
        <v>133</v>
      </c>
      <c r="C141" s="6"/>
      <c r="D141" s="6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customFormat="false" ht="15.75" hidden="false" customHeight="false" outlineLevel="0" collapsed="false">
      <c r="A142" s="6"/>
      <c r="B142" s="6" t="s">
        <v>134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customFormat="false" ht="15.75" hidden="false" customHeight="false" outlineLevel="0" collapsed="false">
      <c r="A143" s="1"/>
      <c r="B143" s="6"/>
      <c r="C143" s="6"/>
      <c r="D143" s="6"/>
      <c r="E143" s="6"/>
      <c r="F143" s="6"/>
      <c r="G143" s="6"/>
      <c r="H143" s="1"/>
      <c r="I143" s="1"/>
      <c r="J143" s="1"/>
      <c r="K143" s="1"/>
      <c r="L143" s="1"/>
      <c r="M143" s="1"/>
      <c r="N143" s="1"/>
    </row>
    <row r="144" customFormat="false" ht="15.75" hidden="false" customHeight="false" outlineLevel="0" collapsed="false">
      <c r="A144" s="6"/>
      <c r="B144" s="6" t="s">
        <v>135</v>
      </c>
      <c r="C144" s="6"/>
      <c r="D144" s="6"/>
      <c r="E144" s="6"/>
      <c r="F144" s="6"/>
      <c r="G144" s="6"/>
      <c r="H144" s="1"/>
      <c r="I144" s="1"/>
      <c r="J144" s="1"/>
      <c r="K144" s="1"/>
      <c r="L144" s="1"/>
      <c r="M144" s="1"/>
      <c r="N144" s="1"/>
    </row>
    <row r="145" customFormat="false" ht="15.75" hidden="false" customHeight="false" outlineLevel="0" collapsed="false">
      <c r="A145" s="6"/>
      <c r="B145" s="6" t="s">
        <v>136</v>
      </c>
      <c r="C145" s="1"/>
      <c r="D145" s="1"/>
      <c r="E145" s="6"/>
      <c r="F145" s="1"/>
      <c r="G145" s="1"/>
      <c r="H145" s="1"/>
      <c r="I145" s="1"/>
      <c r="J145" s="1"/>
      <c r="K145" s="1"/>
      <c r="L145" s="1"/>
      <c r="M145" s="1"/>
      <c r="N145" s="1"/>
    </row>
    <row r="146" customFormat="false" ht="15.75" hidden="false" customHeight="false" outlineLevel="0" collapsed="false">
      <c r="A146" s="1"/>
      <c r="B146" s="1" t="s">
        <v>137</v>
      </c>
      <c r="C146" s="1" t="s">
        <v>138</v>
      </c>
      <c r="D146" s="6" t="s">
        <v>139</v>
      </c>
      <c r="E146" s="6" t="s">
        <v>140</v>
      </c>
      <c r="F146" s="1"/>
      <c r="G146" s="1"/>
      <c r="H146" s="1"/>
      <c r="I146" s="1"/>
      <c r="J146" s="1"/>
      <c r="K146" s="1"/>
      <c r="L146" s="1"/>
      <c r="M146" s="1"/>
      <c r="N146" s="1"/>
    </row>
    <row r="147" customFormat="false" ht="15.75" hidden="false" customHeight="false" outlineLevel="0" collapsed="false">
      <c r="A147" s="1"/>
      <c r="B147" s="6" t="s">
        <v>141</v>
      </c>
      <c r="C147" s="1" t="s">
        <v>138</v>
      </c>
      <c r="D147" s="1" t="s">
        <v>142</v>
      </c>
      <c r="E147" s="1" t="s">
        <v>143</v>
      </c>
      <c r="F147" s="1"/>
      <c r="G147" s="1"/>
      <c r="H147" s="1"/>
      <c r="I147" s="1"/>
      <c r="J147" s="1"/>
      <c r="K147" s="1"/>
      <c r="L147" s="1"/>
      <c r="M147" s="1"/>
      <c r="N147" s="1"/>
    </row>
    <row r="148" customFormat="false" ht="15.75" hidden="false" customHeight="false" outlineLevel="0" collapsed="false">
      <c r="A148" s="6"/>
      <c r="B148" s="6" t="s">
        <v>134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</sheetData>
  <mergeCells count="1">
    <mergeCell ref="B118:C118"/>
  </mergeCells>
  <hyperlinks>
    <hyperlink ref="A6" r:id="rId1" location="gid=1490559299" display="https://docs.google.com/spreadsheets/d/1BQsejgFC_puH2WJUyWngWh3Bo1GUN8iiMYwQ4ydvodw/edit#gid=1490559299"/>
  </hyperlinks>
  <printOptions headings="false" gridLines="true" gridLinesSet="true" horizontalCentered="true" verticalCentered="false"/>
  <pageMargins left="0.7" right="0.7" top="0.75" bottom="0.75" header="0.511805555555555" footer="0.511805555555555"/>
  <pageSetup paperSize="1" scale="100" firstPageNumber="0" fitToWidth="1" fitToHeight="0" pageOrder="overThenDown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V7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1" sqref="I9:I16 A1"/>
    </sheetView>
  </sheetViews>
  <sheetFormatPr defaultRowHeight="15.75"/>
  <cols>
    <col collapsed="false" hidden="false" max="1025" min="1" style="0" width="14.1734693877551"/>
  </cols>
  <sheetData>
    <row r="1" customFormat="false" ht="15.75" hidden="false" customHeight="false" outlineLevel="0" collapsed="false">
      <c r="A1" s="93" t="s">
        <v>474</v>
      </c>
      <c r="B1" s="93" t="s">
        <v>475</v>
      </c>
      <c r="C1" s="94" t="s">
        <v>476</v>
      </c>
      <c r="D1" s="95" t="n">
        <f aca="false">384*2.4</f>
        <v>921.6</v>
      </c>
      <c r="E1" s="1"/>
      <c r="G1" s="1"/>
      <c r="H1" s="36"/>
      <c r="I1" s="6"/>
      <c r="J1" s="6"/>
      <c r="K1" s="6"/>
      <c r="L1" s="1"/>
      <c r="M1" s="1"/>
    </row>
    <row r="2" customFormat="false" ht="15.75" hidden="false" customHeight="false" outlineLevel="0" collapsed="false">
      <c r="A2" s="96"/>
      <c r="B2" s="6" t="s">
        <v>477</v>
      </c>
      <c r="C2" s="35" t="n">
        <f aca="false">B8/4</f>
        <v>5</v>
      </c>
      <c r="D2" s="97" t="n">
        <f aca="false">C2*D1</f>
        <v>4608</v>
      </c>
      <c r="G2" s="1"/>
      <c r="H2" s="1"/>
      <c r="I2" s="1"/>
      <c r="J2" s="1"/>
      <c r="K2" s="1"/>
      <c r="L2" s="1"/>
      <c r="M2" s="1"/>
      <c r="N2" s="1"/>
      <c r="O2" s="1"/>
      <c r="T2" s="1"/>
      <c r="U2" s="1"/>
      <c r="V2" s="1"/>
    </row>
    <row r="3" customFormat="false" ht="15.75" hidden="false" customHeight="false" outlineLevel="0" collapsed="false">
      <c r="A3" s="96"/>
      <c r="B3" s="6" t="s">
        <v>478</v>
      </c>
      <c r="C3" s="35" t="n">
        <f aca="false">B9-C2-C5</f>
        <v>6</v>
      </c>
      <c r="D3" s="97" t="n">
        <f aca="false">C3*D1</f>
        <v>5529.6</v>
      </c>
      <c r="G3" s="6" t="s">
        <v>479</v>
      </c>
      <c r="H3" s="6"/>
      <c r="I3" s="1"/>
      <c r="J3" s="1"/>
      <c r="K3" s="1"/>
      <c r="L3" s="1"/>
      <c r="M3" s="1"/>
      <c r="N3" s="1"/>
      <c r="O3" s="1"/>
      <c r="T3" s="1"/>
      <c r="U3" s="1"/>
      <c r="V3" s="1"/>
    </row>
    <row r="4" customFormat="false" ht="15.75" hidden="false" customHeight="false" outlineLevel="0" collapsed="false">
      <c r="A4" s="96" t="s">
        <v>480</v>
      </c>
      <c r="B4" s="6" t="s">
        <v>481</v>
      </c>
      <c r="C4" s="35" t="n">
        <f aca="false">D1*100</f>
        <v>92160</v>
      </c>
      <c r="D4" s="97" t="n">
        <f aca="false">C4/J19</f>
        <v>8.24742268</v>
      </c>
      <c r="G4" s="6" t="s">
        <v>482</v>
      </c>
      <c r="H4" s="6"/>
      <c r="I4" s="6"/>
      <c r="J4" s="6"/>
      <c r="K4" s="6"/>
      <c r="L4" s="1"/>
      <c r="M4" s="1"/>
      <c r="N4" s="1"/>
      <c r="O4" s="1"/>
      <c r="T4" s="1"/>
      <c r="U4" s="1"/>
      <c r="V4" s="1"/>
    </row>
    <row r="5" customFormat="false" ht="15.75" hidden="false" customHeight="true" outlineLevel="0" collapsed="false">
      <c r="A5" s="96" t="s">
        <v>483</v>
      </c>
      <c r="B5" s="96"/>
      <c r="C5" s="98" t="n">
        <f aca="false">B8/10</f>
        <v>2</v>
      </c>
      <c r="D5" s="99" t="n">
        <f aca="false">C5*D1</f>
        <v>1843.2</v>
      </c>
      <c r="E5" s="80" t="n">
        <f aca="false">SUM(D2:D5)</f>
        <v>11989.04742</v>
      </c>
      <c r="G5" s="48" t="s">
        <v>484</v>
      </c>
      <c r="H5" s="100" t="s">
        <v>485</v>
      </c>
      <c r="I5" s="6"/>
      <c r="J5" s="6"/>
      <c r="K5" s="6"/>
      <c r="L5" s="1"/>
      <c r="M5" s="1"/>
      <c r="N5" s="1"/>
      <c r="O5" s="1"/>
      <c r="T5" s="1"/>
      <c r="U5" s="1"/>
      <c r="V5" s="1"/>
    </row>
    <row r="6" customFormat="false" ht="15.75" hidden="false" customHeight="false" outlineLevel="0" collapsed="false">
      <c r="A6" s="7" t="s">
        <v>486</v>
      </c>
      <c r="B6" s="7" t="n">
        <v>5</v>
      </c>
      <c r="C6" s="101"/>
      <c r="D6" s="101"/>
      <c r="E6" s="80" t="n">
        <f aca="false">E5/(384*2)</f>
        <v>15.61073883</v>
      </c>
      <c r="G6" s="6" t="s">
        <v>487</v>
      </c>
      <c r="H6" s="6"/>
      <c r="I6" s="6"/>
      <c r="J6" s="6"/>
      <c r="K6" s="1"/>
      <c r="L6" s="1"/>
      <c r="M6" s="1"/>
      <c r="N6" s="1"/>
      <c r="O6" s="1"/>
      <c r="T6" s="1"/>
      <c r="U6" s="1"/>
      <c r="V6" s="1"/>
    </row>
    <row r="7" customFormat="false" ht="15.75" hidden="false" customHeight="false" outlineLevel="0" collapsed="false">
      <c r="A7" s="7" t="s">
        <v>488</v>
      </c>
      <c r="B7" s="7" t="n">
        <f aca="false">B8/10</f>
        <v>2</v>
      </c>
      <c r="C7" s="101"/>
      <c r="D7" s="101"/>
      <c r="G7" s="6"/>
      <c r="H7" s="6" t="s">
        <v>489</v>
      </c>
      <c r="I7" s="6"/>
      <c r="J7" s="6"/>
      <c r="K7" s="1"/>
      <c r="L7" s="1"/>
      <c r="M7" s="1"/>
      <c r="N7" s="1"/>
      <c r="O7" s="1"/>
      <c r="T7" s="1"/>
      <c r="U7" s="1"/>
      <c r="V7" s="1"/>
    </row>
    <row r="8" customFormat="false" ht="15.75" hidden="false" customHeight="false" outlineLevel="0" collapsed="false">
      <c r="A8" s="102" t="s">
        <v>490</v>
      </c>
      <c r="B8" s="90" t="n">
        <v>20</v>
      </c>
      <c r="C8" s="90"/>
      <c r="D8" s="90"/>
      <c r="F8" s="1"/>
      <c r="G8" s="6" t="s">
        <v>491</v>
      </c>
      <c r="H8" s="6"/>
      <c r="I8" s="1"/>
      <c r="J8" s="1"/>
      <c r="K8" s="1"/>
      <c r="L8" s="1"/>
      <c r="M8" s="1"/>
      <c r="N8" s="1"/>
      <c r="O8" s="1"/>
      <c r="T8" s="1"/>
      <c r="U8" s="1"/>
      <c r="V8" s="1"/>
    </row>
    <row r="9" customFormat="false" ht="15.75" hidden="false" customHeight="false" outlineLevel="0" collapsed="false">
      <c r="A9" s="102" t="s">
        <v>492</v>
      </c>
      <c r="B9" s="7" t="n">
        <f aca="false">B8-B6-B7</f>
        <v>13</v>
      </c>
      <c r="C9" s="7"/>
      <c r="D9" s="7"/>
      <c r="F9" s="1"/>
      <c r="G9" s="6" t="s">
        <v>493</v>
      </c>
      <c r="H9" s="6"/>
      <c r="I9" s="1"/>
      <c r="J9" s="1"/>
      <c r="K9" s="1"/>
      <c r="L9" s="1"/>
      <c r="M9" s="1"/>
      <c r="N9" s="1"/>
      <c r="O9" s="1"/>
      <c r="T9" s="1"/>
      <c r="U9" s="1"/>
      <c r="V9" s="1"/>
    </row>
    <row r="10" customFormat="false" ht="15.75" hidden="false" customHeight="false" outlineLevel="0" collapsed="false">
      <c r="A10" s="103"/>
      <c r="B10" s="103"/>
      <c r="C10" s="103"/>
      <c r="D10" s="103"/>
      <c r="F10" s="1"/>
      <c r="G10" s="1"/>
      <c r="H10" s="1"/>
      <c r="I10" s="1"/>
      <c r="J10" s="1"/>
      <c r="K10" s="1"/>
      <c r="L10" s="1"/>
      <c r="M10" s="1"/>
      <c r="N10" s="1"/>
      <c r="O10" s="1"/>
      <c r="T10" s="1"/>
      <c r="U10" s="1"/>
      <c r="V10" s="1"/>
    </row>
    <row r="11" customFormat="false" ht="15.75" hidden="false" customHeight="false" outlineLevel="0" collapsed="false">
      <c r="A11" s="104" t="s">
        <v>494</v>
      </c>
      <c r="B11" s="104" t="s">
        <v>475</v>
      </c>
      <c r="C11" s="105" t="s">
        <v>476</v>
      </c>
      <c r="D11" s="106" t="n">
        <f aca="false">384*1.2</f>
        <v>460.8</v>
      </c>
      <c r="F11" s="1"/>
      <c r="G11" s="52"/>
      <c r="H11" s="52"/>
      <c r="I11" s="90" t="s">
        <v>495</v>
      </c>
      <c r="J11" s="90"/>
      <c r="K11" s="90"/>
      <c r="L11" s="90"/>
      <c r="M11" s="90"/>
      <c r="N11" s="90"/>
      <c r="O11" s="1"/>
      <c r="T11" s="1"/>
      <c r="U11" s="1"/>
      <c r="V11" s="1"/>
    </row>
    <row r="12" customFormat="false" ht="15.75" hidden="false" customHeight="false" outlineLevel="0" collapsed="false">
      <c r="A12" s="102"/>
      <c r="B12" s="7" t="s">
        <v>477</v>
      </c>
      <c r="C12" s="107" t="n">
        <f aca="false">B18/4</f>
        <v>3.75</v>
      </c>
      <c r="D12" s="107" t="n">
        <f aca="false">C12*D11</f>
        <v>1728</v>
      </c>
      <c r="F12" s="1"/>
      <c r="G12" s="52"/>
      <c r="H12" s="52"/>
      <c r="I12" s="90" t="s">
        <v>496</v>
      </c>
      <c r="J12" s="90"/>
      <c r="K12" s="52"/>
      <c r="L12" s="52"/>
      <c r="M12" s="52"/>
      <c r="N12" s="52"/>
      <c r="O12" s="1"/>
      <c r="T12" s="1"/>
      <c r="U12" s="1"/>
      <c r="V12" s="1"/>
    </row>
    <row r="13" customFormat="false" ht="15.75" hidden="false" customHeight="false" outlineLevel="0" collapsed="false">
      <c r="A13" s="102"/>
      <c r="B13" s="7" t="s">
        <v>478</v>
      </c>
      <c r="C13" s="107" t="n">
        <f aca="false">B19-C12-C15</f>
        <v>3.25</v>
      </c>
      <c r="D13" s="107" t="n">
        <f aca="false">C13*D11</f>
        <v>1497.6</v>
      </c>
      <c r="F13" s="1"/>
      <c r="G13" s="52"/>
      <c r="H13" s="52"/>
      <c r="I13" s="52"/>
      <c r="J13" s="52" t="s">
        <v>469</v>
      </c>
      <c r="K13" s="52"/>
      <c r="L13" s="52"/>
      <c r="M13" s="52"/>
      <c r="N13" s="52"/>
      <c r="O13" s="1"/>
      <c r="T13" s="1"/>
      <c r="U13" s="1"/>
      <c r="V13" s="1"/>
    </row>
    <row r="14" customFormat="false" ht="15.75" hidden="false" customHeight="false" outlineLevel="0" collapsed="false">
      <c r="A14" s="102" t="s">
        <v>480</v>
      </c>
      <c r="B14" s="7" t="s">
        <v>481</v>
      </c>
      <c r="C14" s="107" t="n">
        <f aca="false">D11*100</f>
        <v>46080</v>
      </c>
      <c r="D14" s="43" t="n">
        <f aca="false">C14/J19</f>
        <v>4.12371134</v>
      </c>
      <c r="F14" s="1"/>
      <c r="G14" s="108" t="s">
        <v>497</v>
      </c>
      <c r="H14" s="52" t="s">
        <v>498</v>
      </c>
      <c r="I14" s="52" t="s">
        <v>499</v>
      </c>
      <c r="J14" s="39" t="n">
        <f aca="false">(3.6*10^11)* (3.104)</f>
        <v>1117440000000</v>
      </c>
      <c r="K14" s="52"/>
      <c r="L14" s="52"/>
      <c r="M14" s="52"/>
      <c r="N14" s="52" t="s">
        <v>500</v>
      </c>
      <c r="O14" s="1" t="s">
        <v>501</v>
      </c>
      <c r="T14" s="1"/>
      <c r="U14" s="1"/>
      <c r="V14" s="1"/>
    </row>
    <row r="15" customFormat="false" ht="15.75" hidden="false" customHeight="true" outlineLevel="0" collapsed="false">
      <c r="A15" s="102" t="s">
        <v>483</v>
      </c>
      <c r="B15" s="102"/>
      <c r="C15" s="98" t="n">
        <f aca="false">B18/10</f>
        <v>1.5</v>
      </c>
      <c r="D15" s="101" t="n">
        <f aca="false">C15*D11</f>
        <v>691.2</v>
      </c>
      <c r="E15" s="80" t="n">
        <f aca="false">SUM(D12:D15)</f>
        <v>3920.923711</v>
      </c>
      <c r="F15" s="1"/>
      <c r="G15" s="108"/>
      <c r="H15" s="39"/>
      <c r="I15" s="39"/>
      <c r="J15" s="39"/>
      <c r="K15" s="52"/>
      <c r="L15" s="52"/>
      <c r="M15" s="52"/>
      <c r="N15" s="39"/>
      <c r="O15" s="59"/>
      <c r="T15" s="59"/>
      <c r="U15" s="1"/>
      <c r="V15" s="1"/>
    </row>
    <row r="16" customFormat="false" ht="15.75" hidden="false" customHeight="false" outlineLevel="0" collapsed="false">
      <c r="A16" s="7" t="s">
        <v>486</v>
      </c>
      <c r="B16" s="7" t="n">
        <v>5</v>
      </c>
      <c r="C16" s="101"/>
      <c r="D16" s="101"/>
      <c r="E16" s="80" t="n">
        <f aca="false">E15/384</f>
        <v>10.21073883</v>
      </c>
      <c r="F16" s="1"/>
      <c r="G16" s="108" t="n">
        <v>1</v>
      </c>
      <c r="H16" s="39" t="n">
        <v>100</v>
      </c>
      <c r="I16" s="39" t="n">
        <v>100</v>
      </c>
      <c r="J16" s="39" t="n">
        <f aca="false">J14/H16</f>
        <v>11174400000</v>
      </c>
      <c r="K16" s="52"/>
      <c r="L16" s="90"/>
      <c r="M16" s="52"/>
      <c r="N16" s="39" t="n">
        <v>1.79</v>
      </c>
      <c r="O16" s="59" t="s">
        <v>502</v>
      </c>
      <c r="T16" s="59"/>
      <c r="U16" s="1"/>
      <c r="V16" s="1"/>
    </row>
    <row r="17" customFormat="false" ht="15.75" hidden="false" customHeight="false" outlineLevel="0" collapsed="false">
      <c r="A17" s="7" t="s">
        <v>488</v>
      </c>
      <c r="B17" s="7" t="n">
        <f aca="false">B18/10</f>
        <v>1.5</v>
      </c>
      <c r="C17" s="101"/>
      <c r="D17" s="101"/>
      <c r="F17" s="1"/>
      <c r="G17" s="108" t="n">
        <v>2</v>
      </c>
      <c r="H17" s="39" t="n">
        <v>100</v>
      </c>
      <c r="I17" s="39" t="n">
        <v>10000</v>
      </c>
      <c r="J17" s="39" t="n">
        <f aca="false">J16/H17</f>
        <v>111744000</v>
      </c>
      <c r="K17" s="52"/>
      <c r="L17" s="90"/>
      <c r="M17" s="52"/>
      <c r="N17" s="39" t="n">
        <f aca="false">N16/H17</f>
        <v>0.0179</v>
      </c>
      <c r="O17" s="36" t="n">
        <f aca="false">(N17/N16)*O16</f>
        <v>258000000</v>
      </c>
      <c r="T17" s="59"/>
      <c r="U17" s="1"/>
      <c r="V17" s="1"/>
    </row>
    <row r="18" customFormat="false" ht="15.75" hidden="false" customHeight="false" outlineLevel="0" collapsed="false">
      <c r="A18" s="102" t="s">
        <v>490</v>
      </c>
      <c r="B18" s="90" t="n">
        <v>15</v>
      </c>
      <c r="C18" s="90"/>
      <c r="D18" s="90"/>
      <c r="F18" s="1"/>
      <c r="G18" s="108" t="n">
        <v>3</v>
      </c>
      <c r="H18" s="39" t="n">
        <v>100</v>
      </c>
      <c r="I18" s="39" t="n">
        <v>1000000</v>
      </c>
      <c r="J18" s="39" t="n">
        <f aca="false">J17/H18</f>
        <v>1117440</v>
      </c>
      <c r="K18" s="52"/>
      <c r="L18" s="90"/>
      <c r="M18" s="52"/>
      <c r="N18" s="39" t="n">
        <f aca="false">N17/H18</f>
        <v>0.000179</v>
      </c>
      <c r="O18" s="36" t="n">
        <f aca="false">(N18/N17)*O17</f>
        <v>2580000</v>
      </c>
      <c r="T18" s="59"/>
      <c r="U18" s="1"/>
      <c r="V18" s="1"/>
    </row>
    <row r="19" customFormat="false" ht="15.75" hidden="false" customHeight="false" outlineLevel="0" collapsed="false">
      <c r="A19" s="102" t="s">
        <v>492</v>
      </c>
      <c r="B19" s="7" t="n">
        <f aca="false">B18-B16-B17</f>
        <v>8.5</v>
      </c>
      <c r="C19" s="7"/>
      <c r="D19" s="7"/>
      <c r="F19" s="1"/>
      <c r="G19" s="108" t="n">
        <v>4</v>
      </c>
      <c r="H19" s="39" t="n">
        <v>100</v>
      </c>
      <c r="I19" s="39" t="n">
        <v>10000000</v>
      </c>
      <c r="J19" s="39" t="n">
        <f aca="false">J18/H19</f>
        <v>11174.4</v>
      </c>
      <c r="K19" s="39" t="n">
        <f aca="false">40000/J19</f>
        <v>3.579610538</v>
      </c>
      <c r="L19" s="90"/>
      <c r="M19" s="52"/>
      <c r="N19" s="39" t="n">
        <f aca="false">N18/H19</f>
        <v>1.79E-006</v>
      </c>
      <c r="O19" s="36" t="n">
        <f aca="false">(N19/N18)*O18</f>
        <v>25800</v>
      </c>
      <c r="T19" s="59"/>
      <c r="U19" s="1"/>
      <c r="V19" s="1"/>
    </row>
    <row r="20" customFormat="false" ht="15.75" hidden="false" customHeight="false" outlineLevel="0" collapsed="false">
      <c r="A20" s="4"/>
      <c r="B20" s="4"/>
      <c r="C20" s="37"/>
      <c r="D20" s="37"/>
      <c r="F20" s="1"/>
      <c r="G20" s="108" t="n">
        <v>5</v>
      </c>
      <c r="H20" s="39" t="n">
        <v>3</v>
      </c>
      <c r="I20" s="39" t="n">
        <f aca="false">I19*3</f>
        <v>30000000</v>
      </c>
      <c r="J20" s="39" t="n">
        <f aca="false">J19/H20</f>
        <v>3724.8</v>
      </c>
      <c r="K20" s="39" t="n">
        <f aca="false">5000/J20</f>
        <v>1.342353952</v>
      </c>
      <c r="L20" s="90"/>
      <c r="M20" s="52"/>
      <c r="N20" s="39" t="n">
        <f aca="false">N19/H20</f>
        <v>5.96666666666667E-007</v>
      </c>
      <c r="O20" s="36" t="n">
        <f aca="false">(N20/N19)*O19</f>
        <v>8600</v>
      </c>
      <c r="T20" s="59"/>
      <c r="U20" s="1"/>
      <c r="V20" s="1"/>
    </row>
    <row r="21" customFormat="false" ht="15.75" hidden="false" customHeight="false" outlineLevel="0" collapsed="false">
      <c r="A21" s="104" t="s">
        <v>503</v>
      </c>
      <c r="B21" s="104" t="s">
        <v>475</v>
      </c>
      <c r="C21" s="105" t="s">
        <v>476</v>
      </c>
      <c r="D21" s="109" t="n">
        <f aca="false">384*1.2</f>
        <v>460.8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customFormat="false" ht="15.75" hidden="false" customHeight="false" outlineLevel="0" collapsed="false">
      <c r="A22" s="7"/>
      <c r="B22" s="7" t="s">
        <v>477</v>
      </c>
      <c r="C22" s="107" t="n">
        <f aca="false">B28/4</f>
        <v>5</v>
      </c>
      <c r="D22" s="107" t="n">
        <f aca="false">C22*D21</f>
        <v>2304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customFormat="false" ht="15.75" hidden="false" customHeight="false" outlineLevel="0" collapsed="false">
      <c r="A23" s="7"/>
      <c r="B23" s="7" t="s">
        <v>478</v>
      </c>
      <c r="C23" s="107" t="n">
        <f aca="false">B29-C22-C25</f>
        <v>6</v>
      </c>
      <c r="D23" s="107" t="n">
        <f aca="false">C23*D21</f>
        <v>2764.8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customFormat="false" ht="15.75" hidden="false" customHeight="false" outlineLevel="0" collapsed="false">
      <c r="A24" s="7" t="s">
        <v>480</v>
      </c>
      <c r="B24" s="7" t="s">
        <v>481</v>
      </c>
      <c r="C24" s="107" t="n">
        <f aca="false">D21*100</f>
        <v>46080</v>
      </c>
      <c r="D24" s="107" t="n">
        <f aca="false">C24/J19</f>
        <v>4.12371134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customFormat="false" ht="15.75" hidden="false" customHeight="true" outlineLevel="0" collapsed="false">
      <c r="A25" s="102" t="s">
        <v>483</v>
      </c>
      <c r="B25" s="102"/>
      <c r="C25" s="107" t="n">
        <f aca="false">B28/10</f>
        <v>2</v>
      </c>
      <c r="D25" s="7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customFormat="false" ht="15.75" hidden="false" customHeight="false" outlineLevel="0" collapsed="false">
      <c r="A26" s="7" t="s">
        <v>486</v>
      </c>
      <c r="B26" s="107" t="n">
        <v>5</v>
      </c>
      <c r="C26" s="7"/>
      <c r="D26" s="7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customFormat="false" ht="15.75" hidden="false" customHeight="false" outlineLevel="0" collapsed="false">
      <c r="A27" s="7" t="s">
        <v>488</v>
      </c>
      <c r="B27" s="107" t="n">
        <f aca="false">B28/10</f>
        <v>2</v>
      </c>
      <c r="C27" s="7"/>
      <c r="D27" s="7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customFormat="false" ht="15.75" hidden="false" customHeight="false" outlineLevel="0" collapsed="false">
      <c r="A28" s="102" t="s">
        <v>490</v>
      </c>
      <c r="B28" s="110" t="n">
        <v>20</v>
      </c>
      <c r="C28" s="110"/>
      <c r="D28" s="110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customFormat="false" ht="15.75" hidden="false" customHeight="false" outlineLevel="0" collapsed="false">
      <c r="A29" s="102" t="s">
        <v>492</v>
      </c>
      <c r="B29" s="107" t="n">
        <f aca="false">B28-B26-B27</f>
        <v>13</v>
      </c>
      <c r="C29" s="107"/>
      <c r="D29" s="107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customFormat="false" ht="15.75" hidden="false" customHeight="false" outlineLevel="0" collapsed="false"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customFormat="false" ht="15.75" hidden="false" customHeight="false" outlineLevel="0" collapsed="false"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customFormat="false" ht="15.75" hidden="false" customHeight="false" outlineLevel="0" collapsed="false"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customFormat="false" ht="15.75" hidden="false" customHeight="false" outlineLevel="0" collapsed="false"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customFormat="false" ht="15.75" hidden="false" customHeight="false" outlineLevel="0" collapsed="false"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customFormat="false" ht="15.75" hidden="false" customHeight="false" outlineLevel="0" collapsed="false"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customFormat="false" ht="15.75" hidden="false" customHeight="false" outlineLevel="0" collapsed="false"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customFormat="false" ht="15.75" hidden="false" customHeight="false" outlineLevel="0" collapsed="false"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customFormat="false" ht="15.75" hidden="false" customHeight="false" outlineLevel="0" collapsed="false"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customFormat="false" ht="15.75" hidden="false" customHeight="false" outlineLevel="0" collapsed="false">
      <c r="A39" s="1"/>
      <c r="B39" s="1" t="s">
        <v>102</v>
      </c>
      <c r="C39" s="1"/>
      <c r="D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customFormat="false" ht="15.75" hidden="false" customHeight="false" outlineLevel="0" collapsed="false">
      <c r="A40" s="1"/>
      <c r="B40" s="1" t="s">
        <v>504</v>
      </c>
      <c r="C40" s="1"/>
      <c r="D40" s="1"/>
      <c r="E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customFormat="false" ht="15.75" hidden="false" customHeight="false" outlineLevel="0" collapsed="false">
      <c r="A41" s="1"/>
      <c r="B41" s="35" t="n">
        <v>1</v>
      </c>
      <c r="C41" s="6" t="s">
        <v>105</v>
      </c>
      <c r="D41" s="6" t="s">
        <v>106</v>
      </c>
      <c r="E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customFormat="false" ht="15.75" hidden="false" customHeight="false" outlineLevel="0" collapsed="false">
      <c r="A42" s="1"/>
      <c r="B42" s="35" t="n">
        <v>2</v>
      </c>
      <c r="C42" s="6" t="s">
        <v>107</v>
      </c>
      <c r="D42" s="6" t="s">
        <v>108</v>
      </c>
      <c r="E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customFormat="false" ht="15.75" hidden="false" customHeight="false" outlineLevel="0" collapsed="false">
      <c r="A43" s="1"/>
      <c r="B43" s="35" t="n">
        <v>3</v>
      </c>
      <c r="C43" s="6" t="s">
        <v>107</v>
      </c>
      <c r="D43" s="6" t="s">
        <v>109</v>
      </c>
      <c r="E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customFormat="false" ht="15.75" hidden="false" customHeight="false" outlineLevel="0" collapsed="false">
      <c r="A44" s="1"/>
      <c r="B44" s="35" t="n">
        <v>4</v>
      </c>
      <c r="C44" s="6" t="s">
        <v>110</v>
      </c>
      <c r="D44" s="6" t="s">
        <v>111</v>
      </c>
      <c r="E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customFormat="false" ht="15.75" hidden="false" customHeight="false" outlineLevel="0" collapsed="false">
      <c r="A45" s="1"/>
      <c r="B45" s="6"/>
      <c r="C45" s="6" t="s">
        <v>473</v>
      </c>
      <c r="D45" s="6"/>
      <c r="E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customFormat="false" ht="15.75" hidden="false" customHeight="false" outlineLevel="0" collapsed="false">
      <c r="A46" s="1"/>
      <c r="B46" s="6"/>
      <c r="C46" s="6" t="s">
        <v>113</v>
      </c>
      <c r="D46" s="6"/>
      <c r="E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customFormat="false" ht="15.75" hidden="false" customHeight="false" outlineLevel="0" collapsed="false">
      <c r="A47" s="1"/>
      <c r="B47" s="3"/>
      <c r="C47" s="1"/>
      <c r="D47" s="1"/>
      <c r="E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customFormat="false" ht="15.75" hidden="false" customHeight="false" outlineLevel="0" collapsed="false">
      <c r="A48" s="1"/>
      <c r="B48" s="3" t="s">
        <v>114</v>
      </c>
      <c r="C48" s="1"/>
      <c r="D48" s="1"/>
      <c r="E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customFormat="false" ht="15.75" hidden="false" customHeight="false" outlineLevel="0" collapsed="false">
      <c r="A49" s="1"/>
      <c r="B49" s="1" t="s">
        <v>116</v>
      </c>
      <c r="C49" s="1" t="s">
        <v>128</v>
      </c>
      <c r="D49" s="1"/>
      <c r="E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customFormat="false" ht="15.75" hidden="false" customHeight="false" outlineLevel="0" collapsed="false">
      <c r="A50" s="1"/>
      <c r="B50" s="1" t="s">
        <v>118</v>
      </c>
      <c r="C50" s="1" t="s">
        <v>128</v>
      </c>
      <c r="D50" s="1"/>
      <c r="E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customFormat="false" ht="15.75" hidden="false" customHeight="false" outlineLevel="0" collapsed="false">
      <c r="A51" s="1"/>
      <c r="B51" s="1" t="s">
        <v>123</v>
      </c>
      <c r="C51" s="1" t="s">
        <v>128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customFormat="false" ht="15.75" hidden="false" customHeight="false" outlineLevel="0" collapsed="false">
      <c r="A52" s="1"/>
      <c r="B52" s="1" t="s">
        <v>120</v>
      </c>
      <c r="C52" s="1" t="s">
        <v>128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customFormat="false" ht="15.75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customFormat="false" ht="15.75" hidden="false" customHeight="false" outlineLevel="0" collapsed="false">
      <c r="A54" s="6"/>
      <c r="B54" s="6" t="s">
        <v>124</v>
      </c>
      <c r="C54" s="6"/>
      <c r="D54" s="6"/>
      <c r="E54" s="6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customFormat="false" ht="15.75" hidden="false" customHeight="false" outlineLevel="0" collapsed="false">
      <c r="A55" s="1"/>
      <c r="B55" s="6"/>
      <c r="C55" s="6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customFormat="false" ht="15.75" hidden="false" customHeight="false" outlineLevel="0" collapsed="false">
      <c r="A56" s="6"/>
      <c r="B56" s="24" t="s">
        <v>125</v>
      </c>
      <c r="C56" s="6"/>
      <c r="D56" s="6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customFormat="false" ht="15.75" hidden="false" customHeight="false" outlineLevel="0" collapsed="false">
      <c r="A57" s="6"/>
      <c r="B57" s="6" t="s">
        <v>127</v>
      </c>
      <c r="C57" s="6"/>
      <c r="D57" s="6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customFormat="false" ht="15.75" hidden="false" customHeight="false" outlineLevel="0" collapsed="false">
      <c r="A58" s="6"/>
      <c r="B58" s="6" t="s">
        <v>129</v>
      </c>
      <c r="C58" s="6"/>
      <c r="D58" s="6"/>
      <c r="E58" s="6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customFormat="false" ht="15.75" hidden="false" customHeight="false" outlineLevel="0" collapsed="false">
      <c r="A59" s="6"/>
      <c r="B59" s="6" t="s">
        <v>130</v>
      </c>
      <c r="C59" s="6"/>
      <c r="D59" s="6"/>
      <c r="E59" s="6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customFormat="false" ht="15.75" hidden="false" customHeight="false" outlineLevel="0" collapsed="false">
      <c r="A60" s="1"/>
      <c r="B60" s="6"/>
      <c r="C60" s="6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customFormat="false" ht="15.75" hidden="false" customHeight="false" outlineLevel="0" collapsed="false">
      <c r="A61" s="6"/>
      <c r="B61" s="6" t="s">
        <v>131</v>
      </c>
      <c r="C61" s="6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customFormat="false" ht="15.75" hidden="false" customHeight="false" outlineLevel="0" collapsed="false">
      <c r="A62" s="6"/>
      <c r="B62" s="6" t="s">
        <v>132</v>
      </c>
      <c r="C62" s="6"/>
      <c r="D62" s="6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customFormat="false" ht="15.75" hidden="false" customHeight="false" outlineLevel="0" collapsed="false">
      <c r="A63" s="6"/>
      <c r="B63" s="6" t="s">
        <v>133</v>
      </c>
      <c r="C63" s="6"/>
      <c r="D63" s="6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customFormat="false" ht="15.75" hidden="false" customHeight="false" outlineLevel="0" collapsed="false">
      <c r="A64" s="6"/>
      <c r="B64" s="6" t="s">
        <v>134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customFormat="false" ht="15.75" hidden="false" customHeight="false" outlineLevel="0" collapsed="false">
      <c r="A65" s="1"/>
      <c r="B65" s="6"/>
      <c r="C65" s="6"/>
      <c r="D65" s="6"/>
      <c r="E65" s="6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customFormat="false" ht="15.75" hidden="false" customHeight="false" outlineLevel="0" collapsed="false">
      <c r="A66" s="6"/>
      <c r="B66" s="6" t="s">
        <v>135</v>
      </c>
      <c r="C66" s="6"/>
      <c r="D66" s="6"/>
      <c r="E66" s="6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customFormat="false" ht="15.75" hidden="false" customHeight="false" outlineLevel="0" collapsed="false">
      <c r="A67" s="6"/>
      <c r="B67" s="6" t="s">
        <v>136</v>
      </c>
      <c r="C67" s="1"/>
      <c r="D67" s="1"/>
      <c r="E67" s="6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customFormat="false" ht="15.75" hidden="false" customHeight="false" outlineLevel="0" collapsed="false">
      <c r="A68" s="1"/>
      <c r="B68" s="1" t="s">
        <v>137</v>
      </c>
      <c r="C68" s="1" t="s">
        <v>138</v>
      </c>
      <c r="D68" s="6" t="s">
        <v>139</v>
      </c>
      <c r="E68" s="6" t="s">
        <v>140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customFormat="false" ht="15.75" hidden="false" customHeight="false" outlineLevel="0" collapsed="false">
      <c r="A69" s="1"/>
      <c r="B69" s="6" t="s">
        <v>141</v>
      </c>
      <c r="C69" s="1" t="s">
        <v>138</v>
      </c>
      <c r="D69" s="1" t="s">
        <v>142</v>
      </c>
      <c r="E69" s="1" t="s">
        <v>143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customFormat="false" ht="15.75" hidden="false" customHeight="false" outlineLevel="0" collapsed="false">
      <c r="A70" s="6"/>
      <c r="B70" s="6" t="s">
        <v>134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</sheetData>
  <mergeCells count="9">
    <mergeCell ref="A5:B5"/>
    <mergeCell ref="B8:D8"/>
    <mergeCell ref="B9:D9"/>
    <mergeCell ref="A15:B15"/>
    <mergeCell ref="B18:D18"/>
    <mergeCell ref="B19:D19"/>
    <mergeCell ref="A25:B25"/>
    <mergeCell ref="B28:D28"/>
    <mergeCell ref="B29:D29"/>
  </mergeCells>
  <printOptions headings="false" gridLines="true" gridLinesSet="true" horizontalCentered="true" verticalCentered="false"/>
  <pageMargins left="0.25" right="0.25" top="0.75" bottom="0.75" header="0.511805555555555" footer="0.511805555555555"/>
  <pageSetup paperSize="1" scale="100" firstPageNumber="0" fitToWidth="1" fitToHeight="0" pageOrder="overThenDown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I9" activeCellId="0" sqref="I9:I16"/>
    </sheetView>
  </sheetViews>
  <sheetFormatPr defaultRowHeight="15.75"/>
  <cols>
    <col collapsed="false" hidden="false" max="1025" min="1" style="0" width="14.1734693877551"/>
  </cols>
  <sheetData>
    <row r="1" customFormat="false" ht="15.75" hidden="false" customHeight="false" outlineLevel="0" collapsed="false">
      <c r="A1" s="111" t="s">
        <v>505</v>
      </c>
    </row>
    <row r="2" customFormat="false" ht="15.75" hidden="false" customHeight="false" outlineLevel="0" collapsed="false">
      <c r="A2" s="1" t="s">
        <v>506</v>
      </c>
    </row>
    <row r="3" customFormat="false" ht="15.75" hidden="false" customHeight="false" outlineLevel="0" collapsed="false">
      <c r="A3" s="1" t="s">
        <v>507</v>
      </c>
    </row>
    <row r="4" customFormat="false" ht="15.75" hidden="false" customHeight="false" outlineLevel="0" collapsed="false">
      <c r="A4" s="1" t="s">
        <v>508</v>
      </c>
    </row>
    <row r="6" customFormat="false" ht="15.75" hidden="false" customHeight="false" outlineLevel="0" collapsed="false">
      <c r="A6" s="111" t="s">
        <v>509</v>
      </c>
    </row>
    <row r="7" customFormat="false" ht="15.75" hidden="false" customHeight="false" outlineLevel="0" collapsed="false">
      <c r="A7" s="1" t="s">
        <v>510</v>
      </c>
    </row>
    <row r="9" customFormat="false" ht="13.8" hidden="false" customHeight="false" outlineLevel="0" collapsed="false">
      <c r="A9" s="111" t="s">
        <v>511</v>
      </c>
    </row>
    <row r="10" customFormat="false" ht="13.8" hidden="false" customHeight="false" outlineLevel="0" collapsed="false">
      <c r="A10" s="1" t="s">
        <v>512</v>
      </c>
    </row>
    <row r="11" customFormat="false" ht="13.8" hidden="false" customHeight="false" outlineLevel="0" collapsed="false">
      <c r="A11" s="1" t="s">
        <v>513</v>
      </c>
    </row>
    <row r="12" customFormat="false" ht="13.8" hidden="false" customHeight="false" outlineLevel="0" collapsed="false">
      <c r="A12" s="1" t="s">
        <v>514</v>
      </c>
    </row>
    <row r="13" customFormat="false" ht="13.8" hidden="false" customHeight="false" outlineLevel="0" collapsed="false">
      <c r="A13" s="1" t="s">
        <v>515</v>
      </c>
    </row>
    <row r="14" customFormat="false" ht="13.8" hidden="false" customHeight="false" outlineLevel="0" collapsed="false">
      <c r="A14" s="1" t="s">
        <v>516</v>
      </c>
    </row>
    <row r="16" customFormat="false" ht="13.8" hidden="false" customHeight="false" outlineLevel="0" collapsed="false">
      <c r="A16" s="111" t="s">
        <v>517</v>
      </c>
    </row>
    <row r="17" customFormat="false" ht="15.75" hidden="false" customHeight="false" outlineLevel="0" collapsed="false">
      <c r="A17" s="1" t="s">
        <v>518</v>
      </c>
    </row>
    <row r="18" customFormat="false" ht="15.75" hidden="false" customHeight="false" outlineLevel="0" collapsed="false">
      <c r="A18" s="1" t="s">
        <v>519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Joshua Bloom</cp:lastModifiedBy>
  <dcterms:modified xsi:type="dcterms:W3CDTF">2020-05-28T10:18:44Z</dcterms:modified>
  <cp:revision>1</cp:revision>
  <dc:subject/>
  <dc:title/>
</cp:coreProperties>
</file>