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un set up notes" sheetId="1" r:id="rId4"/>
    <sheet state="visible" name="MasterMix" sheetId="2" r:id="rId5"/>
    <sheet state="visible" name="ContrivedEUA" sheetId="3" r:id="rId6"/>
    <sheet state="visible" name="Dilution for empty wells" sheetId="4" r:id="rId7"/>
    <sheet state="visible" name="Plate 1" sheetId="5" r:id="rId8"/>
    <sheet state="visible" name="Plate 2" sheetId="6" r:id="rId9"/>
    <sheet state="visible" name="Plate 3" sheetId="7" r:id="rId10"/>
    <sheet state="visible" name="Plate 4" sheetId="8" r:id="rId11"/>
  </sheets>
  <definedNames/>
  <calcPr/>
</workbook>
</file>

<file path=xl/sharedStrings.xml><?xml version="1.0" encoding="utf-8"?>
<sst xmlns="http://schemas.openxmlformats.org/spreadsheetml/2006/main" count="1856" uniqueCount="690">
  <si>
    <t>V17</t>
  </si>
  <si>
    <t>** All Volumes will be 20uL</t>
  </si>
  <si>
    <t>fill out yellow wells and these will autopopulate sections of experimental plan</t>
  </si>
  <si>
    <t>** New Primers 96x96 fomrat</t>
  </si>
  <si>
    <t xml:space="preserve">For each plate, will have at least 1 plate that has </t>
  </si>
  <si>
    <t>384-Primer Sets: 2, 3, 4?</t>
  </si>
  <si>
    <t>384-well primer plates</t>
  </si>
  <si>
    <t>Plate 1</t>
  </si>
  <si>
    <t>Plate 2</t>
  </si>
  <si>
    <t>Plate 3</t>
  </si>
  <si>
    <t>Plate 4</t>
  </si>
  <si>
    <t>Goals of  experiment: optimization around no naked primer, only primer at 50nM; test out negative controls with random dilution spike ins; maybe 1-2 plates of dilutions</t>
  </si>
  <si>
    <t>**All set up is in 4-384 well plates; 40 cycles</t>
  </si>
  <si>
    <t>** 96 well format, copied over into 4 quadrants of 384 well plate</t>
  </si>
  <si>
    <t>1804</t>
  </si>
  <si>
    <t>all wells full</t>
  </si>
  <si>
    <t>384 well plate will have different final volume</t>
  </si>
  <si>
    <t>008</t>
  </si>
  <si>
    <t>9 wells empty</t>
  </si>
  <si>
    <t>2056</t>
  </si>
  <si>
    <t>14 wells empty</t>
  </si>
  <si>
    <t>96-well sample plate used for each quadrent</t>
  </si>
  <si>
    <t>1976</t>
  </si>
  <si>
    <t>5 wells empty</t>
  </si>
  <si>
    <t>Contrived EUA</t>
  </si>
  <si>
    <t>1900</t>
  </si>
  <si>
    <t>all full</t>
  </si>
  <si>
    <t>2028</t>
  </si>
  <si>
    <t>2 wells empty</t>
  </si>
  <si>
    <t>Wells needed filled</t>
  </si>
  <si>
    <t>uL of dilution needed</t>
  </si>
  <si>
    <t xml:space="preserve">make 2 dilutions: </t>
  </si>
  <si>
    <t>v8_Dilution Plate</t>
  </si>
  <si>
    <t>plate left out overnight - which run was this?</t>
  </si>
  <si>
    <t>** Only Ran Plates 1 &amp; 2 of the 384 well set up</t>
  </si>
  <si>
    <t>** Need to Mkae more Spike so we can run other plates</t>
  </si>
  <si>
    <t>** Centrifuge?!</t>
  </si>
  <si>
    <t>v15 Dilution Plate</t>
  </si>
  <si>
    <t>SSV17 - Mastermixes</t>
  </si>
  <si>
    <t>Mix 1 - plate 1.1-1.4</t>
  </si>
  <si>
    <t>RT-PCR mix:</t>
  </si>
  <si>
    <t>uL or copies per reaction</t>
  </si>
  <si>
    <t>4x Mastermix</t>
  </si>
  <si>
    <t>H2O</t>
  </si>
  <si>
    <t>Stock is 3000ng/uL (per EJ)</t>
  </si>
  <si>
    <t>Dilution 4</t>
  </si>
  <si>
    <t>S2 RNA spike quant</t>
  </si>
  <si>
    <t>1:20 working stock prepared from Eric's stock</t>
  </si>
  <si>
    <t>qubit RNA HS(ng/uL)</t>
  </si>
  <si>
    <t>77.6 ng/uL</t>
  </si>
  <si>
    <t>Lysate</t>
  </si>
  <si>
    <t xml:space="preserve">&gt; prepare 4 consecutive 1:100 dilution steps </t>
  </si>
  <si>
    <t>indexed primers (prestampled)</t>
  </si>
  <si>
    <t>&gt; 99 uL ddH2O, 0.1% Tween + 1 uL previous dilution</t>
  </si>
  <si>
    <t>Total Volume</t>
  </si>
  <si>
    <t>&gt; the final dilution should have 3600 copies / uL</t>
  </si>
  <si>
    <t>Total to add to 384 well plate</t>
  </si>
  <si>
    <t>&gt; add 3.8uL (42500 copies) to RT-PCR mix</t>
  </si>
  <si>
    <t>From V3 expt: Measured at 25 ng/uL, corresponding to 3.6*10^11 copies/uL (assuming a length of 130 nt)</t>
  </si>
  <si>
    <t>Based on this should 3.6*10^11 (3.104)=</t>
  </si>
  <si>
    <t>copies/uL</t>
  </si>
  <si>
    <t xml:space="preserve">dilution </t>
  </si>
  <si>
    <t>dilution step</t>
  </si>
  <si>
    <t>dilution 1: X</t>
  </si>
  <si>
    <t>ng/uL</t>
  </si>
  <si>
    <t>actual copies/uL</t>
  </si>
  <si>
    <t>2.58E+10</t>
  </si>
  <si>
    <t>400 uL lysate to be purified</t>
  </si>
  <si>
    <t xml:space="preserve">linked to COntribed EUA </t>
  </si>
  <si>
    <t>Lysate Background</t>
  </si>
  <si>
    <t>A</t>
  </si>
  <si>
    <t>NP swab into VTM</t>
  </si>
  <si>
    <t>B</t>
  </si>
  <si>
    <t>C</t>
  </si>
  <si>
    <t>D</t>
  </si>
  <si>
    <t>E</t>
  </si>
  <si>
    <t>F</t>
  </si>
  <si>
    <t>G</t>
  </si>
  <si>
    <t>H</t>
  </si>
  <si>
    <t>BLANK</t>
  </si>
  <si>
    <t>Virus Spike-In (Identity)</t>
  </si>
  <si>
    <t xml:space="preserve">ATCC Inactivated </t>
  </si>
  <si>
    <t>D1</t>
  </si>
  <si>
    <t>D2</t>
  </si>
  <si>
    <t>D3</t>
  </si>
  <si>
    <t>D4</t>
  </si>
  <si>
    <t>D5</t>
  </si>
  <si>
    <t>D6</t>
  </si>
  <si>
    <t>D7</t>
  </si>
  <si>
    <t>DD1</t>
  </si>
  <si>
    <t>DD2</t>
  </si>
  <si>
    <t>DD3</t>
  </si>
  <si>
    <t>DD4</t>
  </si>
  <si>
    <t>DD5</t>
  </si>
  <si>
    <t>Virus Spike-In (Copies/mL)</t>
  </si>
  <si>
    <t xml:space="preserve">Virus Spike-In (Copies/uL) </t>
  </si>
  <si>
    <t>Background Purified Extract Information:</t>
  </si>
  <si>
    <t xml:space="preserve"> </t>
  </si>
  <si>
    <t>per well (uL)</t>
  </si>
  <si>
    <t>wells</t>
  </si>
  <si>
    <t>uL</t>
  </si>
  <si>
    <t>NP Swab Sample #</t>
  </si>
  <si>
    <t>extra lysate</t>
  </si>
  <si>
    <t>270uL into column 1</t>
  </si>
  <si>
    <t>136.0 into column 4</t>
  </si>
  <si>
    <t xml:space="preserve">columns </t>
  </si>
  <si>
    <t xml:space="preserve">Dilution Series: </t>
  </si>
  <si>
    <t>Per sample:</t>
  </si>
  <si>
    <t>1,2,3,5,7,9,11</t>
  </si>
  <si>
    <t>1,4,6,8,10,12</t>
  </si>
  <si>
    <t>D1:</t>
  </si>
  <si>
    <t>D2:</t>
  </si>
  <si>
    <t>D3:</t>
  </si>
  <si>
    <t>column</t>
  </si>
  <si>
    <t xml:space="preserve">D4: </t>
  </si>
  <si>
    <t xml:space="preserve">D5: </t>
  </si>
  <si>
    <t xml:space="preserve">D6: </t>
  </si>
  <si>
    <t xml:space="preserve">D7: </t>
  </si>
  <si>
    <t>uL per reaction</t>
  </si>
  <si>
    <t>VR-1986HK™
Lot Number:</t>
  </si>
  <si>
    <t>minimum volume needed</t>
  </si>
  <si>
    <t>uL to carry to dilution well</t>
  </si>
  <si>
    <t>Virus Dilution</t>
  </si>
  <si>
    <t>Dilution factor</t>
  </si>
  <si>
    <t>Contrived SARS-CoV2 Spike-in:</t>
  </si>
  <si>
    <t>Dilution Factor</t>
  </si>
  <si>
    <t>1 : 1</t>
  </si>
  <si>
    <t>uL for D1</t>
  </si>
  <si>
    <t>number of 96-well plates</t>
  </si>
  <si>
    <t>volume per row</t>
  </si>
  <si>
    <t>2) ATCC inactivated Virus Spike</t>
  </si>
  <si>
    <t>&gt; perform 2x dilution series from vial 1 (D1) as detailed above</t>
  </si>
  <si>
    <t>Copies/uL of Final Dilution of Virus</t>
  </si>
  <si>
    <t>ATCC to add to first row, 2 wells , A5, A11</t>
  </si>
  <si>
    <t>background lysate to add to first row</t>
  </si>
  <si>
    <t>6.125 x dilution from D1--&gt;DD1 (column 4)</t>
  </si>
  <si>
    <t>copies in 400uL</t>
  </si>
  <si>
    <t>uL of sample to add of D1 to DD1</t>
  </si>
  <si>
    <t>uL of matrix to add to DD1</t>
  </si>
  <si>
    <t>uL of Clinical Matrix</t>
  </si>
  <si>
    <t>Dilution 1</t>
  </si>
  <si>
    <t>50 copies/uL</t>
  </si>
  <si>
    <t>ATCC to add to dilution</t>
  </si>
  <si>
    <t>Dilution 2</t>
  </si>
  <si>
    <t>25 copies /uL</t>
  </si>
  <si>
    <t>Plate Number 2</t>
  </si>
  <si>
    <t>NBC</t>
  </si>
  <si>
    <t>N3851</t>
  </si>
  <si>
    <t>N3859</t>
  </si>
  <si>
    <t>N3867</t>
  </si>
  <si>
    <t>N3875</t>
  </si>
  <si>
    <t>N3883</t>
  </si>
  <si>
    <t>N3891</t>
  </si>
  <si>
    <t>N3899</t>
  </si>
  <si>
    <t>N3907</t>
  </si>
  <si>
    <t>N3915</t>
  </si>
  <si>
    <t>N3923</t>
  </si>
  <si>
    <t>N3931</t>
  </si>
  <si>
    <t>N3844</t>
  </si>
  <si>
    <t>N3852</t>
  </si>
  <si>
    <t>N3860</t>
  </si>
  <si>
    <t>N3868</t>
  </si>
  <si>
    <t>N3876</t>
  </si>
  <si>
    <t>N3884</t>
  </si>
  <si>
    <t>N3892</t>
  </si>
  <si>
    <t>N3900</t>
  </si>
  <si>
    <t>N3908</t>
  </si>
  <si>
    <t>N3916</t>
  </si>
  <si>
    <t>N3924</t>
  </si>
  <si>
    <t>N3932</t>
  </si>
  <si>
    <t>N3845</t>
  </si>
  <si>
    <t>N3853</t>
  </si>
  <si>
    <t>N3861</t>
  </si>
  <si>
    <t>N3869</t>
  </si>
  <si>
    <t>N3877</t>
  </si>
  <si>
    <t>N3885</t>
  </si>
  <si>
    <t>N3893</t>
  </si>
  <si>
    <t>N3901</t>
  </si>
  <si>
    <t>N3909</t>
  </si>
  <si>
    <t>N3917</t>
  </si>
  <si>
    <t>N3925</t>
  </si>
  <si>
    <t>N3933</t>
  </si>
  <si>
    <t>N3846</t>
  </si>
  <si>
    <t>N3854</t>
  </si>
  <si>
    <t>N3862</t>
  </si>
  <si>
    <t>N3870</t>
  </si>
  <si>
    <t>N3878</t>
  </si>
  <si>
    <t>N3886</t>
  </si>
  <si>
    <t>N3894</t>
  </si>
  <si>
    <t>N3902</t>
  </si>
  <si>
    <t>N3910</t>
  </si>
  <si>
    <t>N3918</t>
  </si>
  <si>
    <t>N3926</t>
  </si>
  <si>
    <t>N3934</t>
  </si>
  <si>
    <t>N3847</t>
  </si>
  <si>
    <t>N3855</t>
  </si>
  <si>
    <t>N3863</t>
  </si>
  <si>
    <t>N3871</t>
  </si>
  <si>
    <t>N3879</t>
  </si>
  <si>
    <t>N3887</t>
  </si>
  <si>
    <t>N3895</t>
  </si>
  <si>
    <t>N3903</t>
  </si>
  <si>
    <t>N3911</t>
  </si>
  <si>
    <t>N3919</t>
  </si>
  <si>
    <t>N3927</t>
  </si>
  <si>
    <t>N3935</t>
  </si>
  <si>
    <t>N3848</t>
  </si>
  <si>
    <t>N3856</t>
  </si>
  <si>
    <t>N3864</t>
  </si>
  <si>
    <t>N3872</t>
  </si>
  <si>
    <t>N3880</t>
  </si>
  <si>
    <t>N3888</t>
  </si>
  <si>
    <t>N3896</t>
  </si>
  <si>
    <t>N3904</t>
  </si>
  <si>
    <t>N3912</t>
  </si>
  <si>
    <t>N3920</t>
  </si>
  <si>
    <t>N3928</t>
  </si>
  <si>
    <t>N3936</t>
  </si>
  <si>
    <t>N3849</t>
  </si>
  <si>
    <t>N3857</t>
  </si>
  <si>
    <t>N3865</t>
  </si>
  <si>
    <t>N3873</t>
  </si>
  <si>
    <t>N3881</t>
  </si>
  <si>
    <t>N3889</t>
  </si>
  <si>
    <t>N3897</t>
  </si>
  <si>
    <t>N3905</t>
  </si>
  <si>
    <t>N3913</t>
  </si>
  <si>
    <t>N3921</t>
  </si>
  <si>
    <t>N3929</t>
  </si>
  <si>
    <t>N3937</t>
  </si>
  <si>
    <t>N3850</t>
  </si>
  <si>
    <t>N3858</t>
  </si>
  <si>
    <t>N3866</t>
  </si>
  <si>
    <t>N3874</t>
  </si>
  <si>
    <t>N3882</t>
  </si>
  <si>
    <t>N3890</t>
  </si>
  <si>
    <t>N3898</t>
  </si>
  <si>
    <t>N3906</t>
  </si>
  <si>
    <t>N3914</t>
  </si>
  <si>
    <t>N3922</t>
  </si>
  <si>
    <t>N3930</t>
  </si>
  <si>
    <t>PPC</t>
  </si>
  <si>
    <t>water</t>
  </si>
  <si>
    <t>N5698</t>
  </si>
  <si>
    <t>N5706</t>
  </si>
  <si>
    <t>N5713</t>
  </si>
  <si>
    <t>N5721</t>
  </si>
  <si>
    <t>N5736</t>
  </si>
  <si>
    <t>N5744</t>
  </si>
  <si>
    <t>N5752</t>
  </si>
  <si>
    <t>N5760</t>
  </si>
  <si>
    <t>N5768</t>
  </si>
  <si>
    <t>N5691</t>
  </si>
  <si>
    <t>N5699</t>
  </si>
  <si>
    <t>N5714</t>
  </si>
  <si>
    <t>N5722</t>
  </si>
  <si>
    <t>N5729</t>
  </si>
  <si>
    <t>N5737</t>
  </si>
  <si>
    <t>N5745</t>
  </si>
  <si>
    <t>N5753</t>
  </si>
  <si>
    <t>N5761</t>
  </si>
  <si>
    <t>N5769</t>
  </si>
  <si>
    <t>N5692</t>
  </si>
  <si>
    <t>N5700</t>
  </si>
  <si>
    <t>N5707</t>
  </si>
  <si>
    <t>N5715</t>
  </si>
  <si>
    <t>N5723</t>
  </si>
  <si>
    <t>N5730</t>
  </si>
  <si>
    <t>N5738</t>
  </si>
  <si>
    <t>N5746</t>
  </si>
  <si>
    <t>N5754</t>
  </si>
  <si>
    <t>N5762</t>
  </si>
  <si>
    <t>N5770</t>
  </si>
  <si>
    <t>N5693</t>
  </si>
  <si>
    <t>N5701</t>
  </si>
  <si>
    <t>N5708</t>
  </si>
  <si>
    <t>N5716</t>
  </si>
  <si>
    <t>N5724</t>
  </si>
  <si>
    <t>N5731</t>
  </si>
  <si>
    <t>N5739</t>
  </si>
  <si>
    <t>N5747</t>
  </si>
  <si>
    <t>N5755</t>
  </si>
  <si>
    <t>N5763</t>
  </si>
  <si>
    <t>N5771</t>
  </si>
  <si>
    <t>N5694</t>
  </si>
  <si>
    <t>N5702</t>
  </si>
  <si>
    <t>N5709</t>
  </si>
  <si>
    <t>N5717</t>
  </si>
  <si>
    <t>N5725</t>
  </si>
  <si>
    <t>N5732</t>
  </si>
  <si>
    <t>N5740</t>
  </si>
  <si>
    <t>N5748</t>
  </si>
  <si>
    <t>N5756</t>
  </si>
  <si>
    <t>N5764</t>
  </si>
  <si>
    <t>N5695</t>
  </si>
  <si>
    <t>N5703</t>
  </si>
  <si>
    <t>N5710</t>
  </si>
  <si>
    <t>N5718</t>
  </si>
  <si>
    <t>N5726</t>
  </si>
  <si>
    <t>N5733</t>
  </si>
  <si>
    <t>N5741</t>
  </si>
  <si>
    <t>N5749</t>
  </si>
  <si>
    <t>N5757</t>
  </si>
  <si>
    <t>N5765</t>
  </si>
  <si>
    <t>N5696</t>
  </si>
  <si>
    <t>N5704</t>
  </si>
  <si>
    <t>N5711</t>
  </si>
  <si>
    <t>N5719</t>
  </si>
  <si>
    <t>N5727</t>
  </si>
  <si>
    <t>N5734</t>
  </si>
  <si>
    <t>N5742</t>
  </si>
  <si>
    <t>N5750</t>
  </si>
  <si>
    <t>N5758</t>
  </si>
  <si>
    <t>N5766</t>
  </si>
  <si>
    <t>N5697</t>
  </si>
  <si>
    <t>N5705</t>
  </si>
  <si>
    <t>N5712</t>
  </si>
  <si>
    <t>N5720</t>
  </si>
  <si>
    <t>N5728</t>
  </si>
  <si>
    <t>N5735</t>
  </si>
  <si>
    <t>N5743</t>
  </si>
  <si>
    <t>N5751</t>
  </si>
  <si>
    <t>N5759</t>
  </si>
  <si>
    <t>N5767</t>
  </si>
  <si>
    <t>N5337</t>
  </si>
  <si>
    <t>N5345</t>
  </si>
  <si>
    <t>N5353</t>
  </si>
  <si>
    <t>N5361</t>
  </si>
  <si>
    <t>N5369</t>
  </si>
  <si>
    <t>N5377</t>
  </si>
  <si>
    <t>N5385</t>
  </si>
  <si>
    <t>N5392</t>
  </si>
  <si>
    <t>N5398</t>
  </si>
  <si>
    <t>N5406</t>
  </si>
  <si>
    <t>N5413</t>
  </si>
  <si>
    <t>N5330</t>
  </si>
  <si>
    <t>N5338</t>
  </si>
  <si>
    <t>N5346</t>
  </si>
  <si>
    <t>N5354</t>
  </si>
  <si>
    <t>N5362</t>
  </si>
  <si>
    <t>N5370</t>
  </si>
  <si>
    <t>N5378</t>
  </si>
  <si>
    <t>N5386</t>
  </si>
  <si>
    <t>N5393</t>
  </si>
  <si>
    <t>N5399</t>
  </si>
  <si>
    <t>N5407</t>
  </si>
  <si>
    <t>N5414</t>
  </si>
  <si>
    <t>N5331</t>
  </si>
  <si>
    <t>N5339</t>
  </si>
  <si>
    <t>N5347</t>
  </si>
  <si>
    <t>N5355</t>
  </si>
  <si>
    <t>N5363</t>
  </si>
  <si>
    <t>N5371</t>
  </si>
  <si>
    <t>N5379</t>
  </si>
  <si>
    <t>N5387</t>
  </si>
  <si>
    <t>N5394</t>
  </si>
  <si>
    <t>N5400</t>
  </si>
  <si>
    <t>N5415</t>
  </si>
  <si>
    <t>N5332</t>
  </si>
  <si>
    <t>N5340</t>
  </si>
  <si>
    <t>N5348</t>
  </si>
  <si>
    <t>N5356</t>
  </si>
  <si>
    <t>N5364</t>
  </si>
  <si>
    <t>N5372</t>
  </si>
  <si>
    <t>N5380</t>
  </si>
  <si>
    <t>N5388</t>
  </si>
  <si>
    <t>N5395</t>
  </si>
  <si>
    <t>N5401</t>
  </si>
  <si>
    <t>N5408</t>
  </si>
  <si>
    <t>N5416</t>
  </si>
  <si>
    <t>N5333</t>
  </si>
  <si>
    <t>N5341</t>
  </si>
  <si>
    <t>N5349</t>
  </si>
  <si>
    <t>N5357</t>
  </si>
  <si>
    <t>N5365</t>
  </si>
  <si>
    <t>N5373</t>
  </si>
  <si>
    <t>N5381</t>
  </si>
  <si>
    <t>N5389</t>
  </si>
  <si>
    <t>N5396</t>
  </si>
  <si>
    <t>N5402</t>
  </si>
  <si>
    <t>N5409</t>
  </si>
  <si>
    <t>N5417</t>
  </si>
  <si>
    <t>N5334</t>
  </si>
  <si>
    <t>N5342</t>
  </si>
  <si>
    <t>N5350</t>
  </si>
  <si>
    <t>N5358</t>
  </si>
  <si>
    <t>N5366</t>
  </si>
  <si>
    <t>N5374</t>
  </si>
  <si>
    <t>N5382</t>
  </si>
  <si>
    <t>N5390</t>
  </si>
  <si>
    <t>N5403</t>
  </si>
  <si>
    <t>N5410</t>
  </si>
  <si>
    <t>N5418</t>
  </si>
  <si>
    <t>N5335</t>
  </si>
  <si>
    <t>N5343</t>
  </si>
  <si>
    <t>N5351</t>
  </si>
  <si>
    <t>N5359</t>
  </si>
  <si>
    <t>N5367</t>
  </si>
  <si>
    <t>N5375</t>
  </si>
  <si>
    <t>N5383</t>
  </si>
  <si>
    <t>N5391</t>
  </si>
  <si>
    <t>N5404</t>
  </si>
  <si>
    <t>N5411</t>
  </si>
  <si>
    <t>N5336</t>
  </si>
  <si>
    <t>N5344</t>
  </si>
  <si>
    <t>N5352</t>
  </si>
  <si>
    <t>N5360</t>
  </si>
  <si>
    <t>N5368</t>
  </si>
  <si>
    <t>N5376</t>
  </si>
  <si>
    <t>N5384</t>
  </si>
  <si>
    <t>N5397</t>
  </si>
  <si>
    <t>N5405</t>
  </si>
  <si>
    <t>N5412</t>
  </si>
  <si>
    <t>NTC</t>
  </si>
  <si>
    <t>Water</t>
  </si>
  <si>
    <t>** Not RUN, not enough spike</t>
  </si>
  <si>
    <t>N5106</t>
  </si>
  <si>
    <t>N5114</t>
  </si>
  <si>
    <t>N5122</t>
  </si>
  <si>
    <t>N5130</t>
  </si>
  <si>
    <t>N5138</t>
  </si>
  <si>
    <t>N5657</t>
  </si>
  <si>
    <t>N5665</t>
  </si>
  <si>
    <t>N5673</t>
  </si>
  <si>
    <t>N5681</t>
  </si>
  <si>
    <t>N5688</t>
  </si>
  <si>
    <t>N5099</t>
  </si>
  <si>
    <t>N5107</t>
  </si>
  <si>
    <t>N5115</t>
  </si>
  <si>
    <t>N5123</t>
  </si>
  <si>
    <t>N5131</t>
  </si>
  <si>
    <t>N5139</t>
  </si>
  <si>
    <t>N5650</t>
  </si>
  <si>
    <t>N5658</t>
  </si>
  <si>
    <t>N5666</t>
  </si>
  <si>
    <t>N5674</t>
  </si>
  <si>
    <t>N5682</t>
  </si>
  <si>
    <t>N5689</t>
  </si>
  <si>
    <t>N5100</t>
  </si>
  <si>
    <t>N5108</t>
  </si>
  <si>
    <t>N5116</t>
  </si>
  <si>
    <t>N5124</t>
  </si>
  <si>
    <t>N5132</t>
  </si>
  <si>
    <t>N5140</t>
  </si>
  <si>
    <t>N5651</t>
  </si>
  <si>
    <t>N5659</t>
  </si>
  <si>
    <t>N5667</t>
  </si>
  <si>
    <t>N5675</t>
  </si>
  <si>
    <t>N5683</t>
  </si>
  <si>
    <t>N5690</t>
  </si>
  <si>
    <t>N5101</t>
  </si>
  <si>
    <t>N5109</t>
  </si>
  <si>
    <t>N5117</t>
  </si>
  <si>
    <t>N5125</t>
  </si>
  <si>
    <t>N5133</t>
  </si>
  <si>
    <t>N5141</t>
  </si>
  <si>
    <t>N5652</t>
  </si>
  <si>
    <t>N5660</t>
  </si>
  <si>
    <t>N5668</t>
  </si>
  <si>
    <t>N5676</t>
  </si>
  <si>
    <t>N5684</t>
  </si>
  <si>
    <t>N5102</t>
  </si>
  <si>
    <t>N5110</t>
  </si>
  <si>
    <t>N5118</t>
  </si>
  <si>
    <t>N5126</t>
  </si>
  <si>
    <t>N5134</t>
  </si>
  <si>
    <t>N5142</t>
  </si>
  <si>
    <t>N5653</t>
  </si>
  <si>
    <t>N5661</t>
  </si>
  <si>
    <t>N5669</t>
  </si>
  <si>
    <t>N5677</t>
  </si>
  <si>
    <t>N5685</t>
  </si>
  <si>
    <t>N5103</t>
  </si>
  <si>
    <t>N5111</t>
  </si>
  <si>
    <t>N5119</t>
  </si>
  <si>
    <t>N5127</t>
  </si>
  <si>
    <t>N5135</t>
  </si>
  <si>
    <t>N5143</t>
  </si>
  <si>
    <t>N5654</t>
  </si>
  <si>
    <t>N5662</t>
  </si>
  <si>
    <t>N5670</t>
  </si>
  <si>
    <t>N5678</t>
  </si>
  <si>
    <t>N5686</t>
  </si>
  <si>
    <t>N5104</t>
  </si>
  <si>
    <t>N5112</t>
  </si>
  <si>
    <t>N5120</t>
  </si>
  <si>
    <t>N5128</t>
  </si>
  <si>
    <t>N5136</t>
  </si>
  <si>
    <t>N5655</t>
  </si>
  <si>
    <t>N5663</t>
  </si>
  <si>
    <t>N5671</t>
  </si>
  <si>
    <t>N5679</t>
  </si>
  <si>
    <t>N5105</t>
  </si>
  <si>
    <t>N5113</t>
  </si>
  <si>
    <t>N5121</t>
  </si>
  <si>
    <t>N5129</t>
  </si>
  <si>
    <t>N5137</t>
  </si>
  <si>
    <t>N5656</t>
  </si>
  <si>
    <t>N5664</t>
  </si>
  <si>
    <t>N5672</t>
  </si>
  <si>
    <t>N5680</t>
  </si>
  <si>
    <t>N5687</t>
  </si>
  <si>
    <t>N4825</t>
  </si>
  <si>
    <t>N4833</t>
  </si>
  <si>
    <t>N4841</t>
  </si>
  <si>
    <t>N4849</t>
  </si>
  <si>
    <t>N4857</t>
  </si>
  <si>
    <t>N4865</t>
  </si>
  <si>
    <t>N4873</t>
  </si>
  <si>
    <t>N4881</t>
  </si>
  <si>
    <t>N4889</t>
  </si>
  <si>
    <t>N4897</t>
  </si>
  <si>
    <t>N4905</t>
  </si>
  <si>
    <t>N4818</t>
  </si>
  <si>
    <t>N4826</t>
  </si>
  <si>
    <t>N4834</t>
  </si>
  <si>
    <t>N4842</t>
  </si>
  <si>
    <t>N4850</t>
  </si>
  <si>
    <t>N4858</t>
  </si>
  <si>
    <t>N4866</t>
  </si>
  <si>
    <t>N4874</t>
  </si>
  <si>
    <t>N4882</t>
  </si>
  <si>
    <t>N4890</t>
  </si>
  <si>
    <t>N4898</t>
  </si>
  <si>
    <t>N4906</t>
  </si>
  <si>
    <t>N4819</t>
  </si>
  <si>
    <t>N4827</t>
  </si>
  <si>
    <t>N4835</t>
  </si>
  <si>
    <t>N4843</t>
  </si>
  <si>
    <t>N4851</t>
  </si>
  <si>
    <t>N4859</t>
  </si>
  <si>
    <t>N4867</t>
  </si>
  <si>
    <t>N4875</t>
  </si>
  <si>
    <t>N4883</t>
  </si>
  <si>
    <t>N4891</t>
  </si>
  <si>
    <t>N4899</t>
  </si>
  <si>
    <t>N4907</t>
  </si>
  <si>
    <t>N4820</t>
  </si>
  <si>
    <t>N4828</t>
  </si>
  <si>
    <t>N4836</t>
  </si>
  <si>
    <t>N4844</t>
  </si>
  <si>
    <t>N4852</t>
  </si>
  <si>
    <t>N4860</t>
  </si>
  <si>
    <t>N4868</t>
  </si>
  <si>
    <t>N4876</t>
  </si>
  <si>
    <t>N4884</t>
  </si>
  <si>
    <t>N4892</t>
  </si>
  <si>
    <t>N4900</t>
  </si>
  <si>
    <t>N4908</t>
  </si>
  <si>
    <t>N4821</t>
  </si>
  <si>
    <t>N4829</t>
  </si>
  <si>
    <t>N4837</t>
  </si>
  <si>
    <t>N4845</t>
  </si>
  <si>
    <t>N4853</t>
  </si>
  <si>
    <t>N4861</t>
  </si>
  <si>
    <t>N4869</t>
  </si>
  <si>
    <t>N4877</t>
  </si>
  <si>
    <t>N4885</t>
  </si>
  <si>
    <t>N4893</t>
  </si>
  <si>
    <t>N4901</t>
  </si>
  <si>
    <t>N4909</t>
  </si>
  <si>
    <t>N4822</t>
  </si>
  <si>
    <t>N4830</t>
  </si>
  <si>
    <t>N4838</t>
  </si>
  <si>
    <t>N4846</t>
  </si>
  <si>
    <t>N4854</t>
  </si>
  <si>
    <t>N4862</t>
  </si>
  <si>
    <t>N4870</t>
  </si>
  <si>
    <t>N4878</t>
  </si>
  <si>
    <t>N4886</t>
  </si>
  <si>
    <t>N4894</t>
  </si>
  <si>
    <t>N4902</t>
  </si>
  <si>
    <t>N4910</t>
  </si>
  <si>
    <t>N4823</t>
  </si>
  <si>
    <t>N4831</t>
  </si>
  <si>
    <t>N4839</t>
  </si>
  <si>
    <t>N4847</t>
  </si>
  <si>
    <t>N4855</t>
  </si>
  <si>
    <t>N4863</t>
  </si>
  <si>
    <t>N4871</t>
  </si>
  <si>
    <t>N4879</t>
  </si>
  <si>
    <t>N4887</t>
  </si>
  <si>
    <t>N4895</t>
  </si>
  <si>
    <t>N4903</t>
  </si>
  <si>
    <t>N4911</t>
  </si>
  <si>
    <t>N4824</t>
  </si>
  <si>
    <t>N4832</t>
  </si>
  <si>
    <t>N4840</t>
  </si>
  <si>
    <t>N4848</t>
  </si>
  <si>
    <t>N4856</t>
  </si>
  <si>
    <t>N4864</t>
  </si>
  <si>
    <t>N4872</t>
  </si>
  <si>
    <t>N4880</t>
  </si>
  <si>
    <t>N4888</t>
  </si>
  <si>
    <t>N4896</t>
  </si>
  <si>
    <t>N4904</t>
  </si>
  <si>
    <t>v15 dilution plate</t>
  </si>
  <si>
    <t>-</t>
  </si>
  <si>
    <t>N5873</t>
  </si>
  <si>
    <t>N5881</t>
  </si>
  <si>
    <t>N5889</t>
  </si>
  <si>
    <t>N5897</t>
  </si>
  <si>
    <t>N5905</t>
  </si>
  <si>
    <t>N5913</t>
  </si>
  <si>
    <t>N5921</t>
  </si>
  <si>
    <t>N5936</t>
  </si>
  <si>
    <t>N5944</t>
  </si>
  <si>
    <t>N5952</t>
  </si>
  <si>
    <t>N5866</t>
  </si>
  <si>
    <t>N5874</t>
  </si>
  <si>
    <t>N5882</t>
  </si>
  <si>
    <t>N5890</t>
  </si>
  <si>
    <t>N5898</t>
  </si>
  <si>
    <t>N5906</t>
  </si>
  <si>
    <t>N5914</t>
  </si>
  <si>
    <t>N5922</t>
  </si>
  <si>
    <t>N5929</t>
  </si>
  <si>
    <t>N5937</t>
  </si>
  <si>
    <t>N5945</t>
  </si>
  <si>
    <t>N5953</t>
  </si>
  <si>
    <t>N5867</t>
  </si>
  <si>
    <t>N5875</t>
  </si>
  <si>
    <t>N5883</t>
  </si>
  <si>
    <t>N5891</t>
  </si>
  <si>
    <t>N5899</t>
  </si>
  <si>
    <t>N5907</t>
  </si>
  <si>
    <t>N5915</t>
  </si>
  <si>
    <t>N5923</t>
  </si>
  <si>
    <t>N5930</t>
  </si>
  <si>
    <t>N5938</t>
  </si>
  <si>
    <t>N5946</t>
  </si>
  <si>
    <t>N5954</t>
  </si>
  <si>
    <t>N5868</t>
  </si>
  <si>
    <t>N5876</t>
  </si>
  <si>
    <t>N5884</t>
  </si>
  <si>
    <t>N5892</t>
  </si>
  <si>
    <t>N5900</t>
  </si>
  <si>
    <t>N5908</t>
  </si>
  <si>
    <t>N5916</t>
  </si>
  <si>
    <t>N5924</t>
  </si>
  <si>
    <t>N5931</t>
  </si>
  <si>
    <t>N5939</t>
  </si>
  <si>
    <t>N5947</t>
  </si>
  <si>
    <t>N5955</t>
  </si>
  <si>
    <t>N5869</t>
  </si>
  <si>
    <t>N5877</t>
  </si>
  <si>
    <t>N5885</t>
  </si>
  <si>
    <t>N5893</t>
  </si>
  <si>
    <t>N5901</t>
  </si>
  <si>
    <t>N5909</t>
  </si>
  <si>
    <t>N5917</t>
  </si>
  <si>
    <t>N5925</t>
  </si>
  <si>
    <t>N5932</t>
  </si>
  <si>
    <t>N5948</t>
  </si>
  <si>
    <t>N5956</t>
  </si>
  <si>
    <t>N5870</t>
  </si>
  <si>
    <t>N5878</t>
  </si>
  <si>
    <t>N5886</t>
  </si>
  <si>
    <t>N5894</t>
  </si>
  <si>
    <t>N5902</t>
  </si>
  <si>
    <t>N5910</t>
  </si>
  <si>
    <t>N5918</t>
  </si>
  <si>
    <t>N5926</t>
  </si>
  <si>
    <t>N5933</t>
  </si>
  <si>
    <t>N5941</t>
  </si>
  <si>
    <t>N5949</t>
  </si>
  <si>
    <t>N5957</t>
  </si>
  <si>
    <t>N5871</t>
  </si>
  <si>
    <t>N5879</t>
  </si>
  <si>
    <t>N5887</t>
  </si>
  <si>
    <t>N5895</t>
  </si>
  <si>
    <t>N5903</t>
  </si>
  <si>
    <t>N5911</t>
  </si>
  <si>
    <t>N5919</t>
  </si>
  <si>
    <t>N5927</t>
  </si>
  <si>
    <t>N5934</t>
  </si>
  <si>
    <t>N5942</t>
  </si>
  <si>
    <t>N5950</t>
  </si>
  <si>
    <t>N5958</t>
  </si>
  <si>
    <t>N5872</t>
  </si>
  <si>
    <t>N5880</t>
  </si>
  <si>
    <t>N5888</t>
  </si>
  <si>
    <t>N5896</t>
  </si>
  <si>
    <t>N5904</t>
  </si>
  <si>
    <t>N5912</t>
  </si>
  <si>
    <t>N5920</t>
  </si>
  <si>
    <t>N5928</t>
  </si>
  <si>
    <t>N5935</t>
  </si>
  <si>
    <t>N5943</t>
  </si>
  <si>
    <t>N5951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</si>
</sst>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"/>
    <numFmt numFmtId="165" formatCode="0.000"/>
  </numFmts>
  <fonts count="33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b/>
      <sz val="12.0"/>
      <color theme="1"/>
      <name val="Arial"/>
    </font>
    <font>
      <b/>
      <sz val="12.0"/>
      <color rgb="FF000000"/>
      <name val="Arial"/>
    </font>
    <font>
      <b/>
      <sz val="10.0"/>
      <color rgb="FF000000"/>
      <name val="Arial"/>
    </font>
    <font>
      <b/>
      <sz val="11.0"/>
      <color rgb="FF000000"/>
      <name val="Arial"/>
    </font>
    <font>
      <b/>
      <u/>
      <sz val="11.0"/>
      <color rgb="FF1155CC"/>
      <name val="Arial"/>
    </font>
    <font>
      <sz val="12.0"/>
      <color theme="1"/>
      <name val="Arial"/>
    </font>
    <font>
      <b/>
      <sz val="11.0"/>
      <color theme="1"/>
      <name val="Arial"/>
    </font>
    <font/>
    <font>
      <sz val="11.0"/>
      <color rgb="FF000000"/>
      <name val="Inconsolata"/>
    </font>
    <font>
      <sz val="11.0"/>
      <color rgb="FF1155CC"/>
      <name val="Inconsolata"/>
    </font>
    <font>
      <b/>
      <name val="Arial"/>
    </font>
    <font>
      <name val="Arial"/>
    </font>
    <font>
      <u/>
      <color rgb="FF1155CC"/>
      <name val="Arial"/>
    </font>
    <font>
      <sz val="12.0"/>
      <color rgb="FF000000"/>
      <name val="Calibri"/>
    </font>
    <font>
      <sz val="11.0"/>
      <color theme="1"/>
      <name val="Arial"/>
    </font>
    <font>
      <sz val="11.0"/>
      <color rgb="FF000000"/>
      <name val="Arial"/>
    </font>
    <font>
      <color rgb="FF000000"/>
      <name val="Arial"/>
    </font>
    <font>
      <strike/>
      <color theme="1"/>
      <name val="Arial"/>
    </font>
    <font>
      <b/>
      <sz val="11.0"/>
      <name val="Arial"/>
    </font>
    <font>
      <b/>
      <sz val="14.0"/>
      <color theme="1"/>
      <name val="Arial"/>
    </font>
    <font>
      <b/>
      <sz val="14.0"/>
      <color rgb="FF000000"/>
      <name val="Arial"/>
    </font>
    <font>
      <b/>
      <sz val="11.0"/>
      <color rgb="FF000000"/>
      <name val="Calibri"/>
    </font>
    <font>
      <sz val="14.0"/>
      <color theme="1"/>
      <name val="Arial"/>
    </font>
    <font>
      <sz val="14.0"/>
      <color rgb="FF1D1C1D"/>
      <name val="Arial"/>
    </font>
    <font>
      <sz val="14.0"/>
      <name val="Arial"/>
    </font>
    <font>
      <sz val="12.0"/>
      <color rgb="FF000000"/>
      <name val="Arial"/>
    </font>
    <font>
      <b/>
      <sz val="12.0"/>
      <color rgb="FF000000"/>
      <name val="Calibri"/>
    </font>
    <font>
      <sz val="11.0"/>
      <color rgb="FF1D1C1D"/>
      <name val="Slack-Lato"/>
    </font>
    <font>
      <b/>
      <u/>
      <sz val="12.0"/>
      <color rgb="FF0000FF"/>
      <name val="Arial"/>
    </font>
    <font>
      <u/>
      <sz val="12.0"/>
      <color rgb="FF00000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F00FF"/>
        <bgColor rgb="FFFF00FF"/>
      </patternFill>
    </fill>
    <fill>
      <patternFill patternType="solid">
        <fgColor rgb="FFD9D2E9"/>
        <bgColor rgb="FFD9D2E9"/>
      </patternFill>
    </fill>
    <fill>
      <patternFill patternType="solid">
        <fgColor rgb="FFFF9900"/>
        <bgColor rgb="FFFF9900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EAD1DC"/>
        <bgColor rgb="FFEAD1DC"/>
      </patternFill>
    </fill>
    <fill>
      <patternFill patternType="solid">
        <fgColor rgb="FFBFBFBF"/>
        <bgColor rgb="FFBFBFB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3" fontId="1" numFmtId="0" xfId="0" applyAlignment="1" applyFill="1" applyFont="1">
      <alignment readingOrder="0" vertical="bottom"/>
    </xf>
    <xf borderId="0" fillId="0" fontId="1" numFmtId="20" xfId="0" applyAlignment="1" applyFont="1" applyNumberFormat="1">
      <alignment readingOrder="0" vertical="bottom"/>
    </xf>
    <xf borderId="0" fillId="0" fontId="2" numFmtId="0" xfId="0" applyAlignment="1" applyFont="1">
      <alignment readingOrder="0" vertical="bottom"/>
    </xf>
    <xf borderId="0" fillId="3" fontId="1" numFmtId="0" xfId="0" applyAlignment="1" applyFont="1">
      <alignment vertical="bottom"/>
    </xf>
    <xf borderId="0" fillId="3" fontId="1" numFmtId="49" xfId="0" applyAlignment="1" applyFont="1" applyNumberFormat="1">
      <alignment readingOrder="0" vertical="bottom"/>
    </xf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3" fontId="3" numFmtId="0" xfId="0" applyAlignment="1" applyFont="1">
      <alignment horizontal="center" readingOrder="0" vertical="bottom"/>
    </xf>
    <xf borderId="1" fillId="3" fontId="3" numFmtId="0" xfId="0" applyAlignment="1" applyBorder="1" applyFont="1">
      <alignment horizontal="center" readingOrder="0" vertical="bottom"/>
    </xf>
    <xf borderId="1" fillId="3" fontId="4" numFmtId="0" xfId="0" applyAlignment="1" applyBorder="1" applyFont="1">
      <alignment horizontal="center" readingOrder="0" vertical="bottom"/>
    </xf>
    <xf borderId="0" fillId="3" fontId="5" numFmtId="0" xfId="0" applyAlignment="1" applyFont="1">
      <alignment horizontal="center" vertical="bottom"/>
    </xf>
    <xf borderId="1" fillId="2" fontId="6" numFmtId="49" xfId="0" applyAlignment="1" applyBorder="1" applyFont="1" applyNumberFormat="1">
      <alignment horizontal="center" readingOrder="0" vertical="bottom"/>
    </xf>
    <xf borderId="1" fillId="2" fontId="7" numFmtId="49" xfId="0" applyAlignment="1" applyBorder="1" applyFont="1" applyNumberFormat="1">
      <alignment horizontal="center" readingOrder="0" vertical="bottom"/>
    </xf>
    <xf borderId="1" fillId="2" fontId="6" numFmtId="0" xfId="0" applyAlignment="1" applyBorder="1" applyFont="1">
      <alignment horizontal="center" readingOrder="0" vertical="bottom"/>
    </xf>
    <xf borderId="2" fillId="0" fontId="1" numFmtId="49" xfId="0" applyAlignment="1" applyBorder="1" applyFont="1" applyNumberFormat="1">
      <alignment readingOrder="0"/>
    </xf>
    <xf borderId="2" fillId="0" fontId="1" numFmtId="0" xfId="0" applyAlignment="1" applyBorder="1" applyFont="1">
      <alignment readingOrder="0"/>
    </xf>
    <xf borderId="0" fillId="0" fontId="8" numFmtId="0" xfId="0" applyFont="1"/>
    <xf borderId="0" fillId="0" fontId="9" numFmtId="0" xfId="0" applyFont="1"/>
    <xf borderId="0" fillId="0" fontId="1" numFmtId="49" xfId="0" applyFont="1" applyNumberFormat="1"/>
    <xf borderId="0" fillId="0" fontId="1" numFmtId="0" xfId="0" applyFont="1"/>
    <xf borderId="0" fillId="3" fontId="6" numFmtId="0" xfId="0" applyAlignment="1" applyFont="1">
      <alignment horizontal="center" vertical="bottom"/>
    </xf>
    <xf borderId="0" fillId="0" fontId="1" numFmtId="164" xfId="0" applyAlignment="1" applyFont="1" applyNumberFormat="1">
      <alignment readingOrder="0"/>
    </xf>
    <xf borderId="0" fillId="3" fontId="3" numFmtId="0" xfId="0" applyAlignment="1" applyFont="1">
      <alignment horizontal="center" readingOrder="0" vertical="center"/>
    </xf>
    <xf borderId="1" fillId="3" fontId="3" numFmtId="0" xfId="0" applyAlignment="1" applyBorder="1" applyFont="1">
      <alignment horizontal="center" readingOrder="0" vertical="center"/>
    </xf>
    <xf borderId="1" fillId="3" fontId="4" numFmtId="0" xfId="0" applyAlignment="1" applyBorder="1" applyFont="1">
      <alignment horizontal="center" readingOrder="0" vertical="center"/>
    </xf>
    <xf borderId="0" fillId="3" fontId="4" numFmtId="0" xfId="0" applyAlignment="1" applyFont="1">
      <alignment horizontal="center" vertical="bottom"/>
    </xf>
    <xf borderId="0" fillId="0" fontId="10" numFmtId="0" xfId="0" applyAlignment="1" applyFont="1">
      <alignment readingOrder="0"/>
    </xf>
    <xf borderId="0" fillId="3" fontId="3" numFmtId="0" xfId="0" applyAlignment="1" applyFont="1">
      <alignment horizontal="left" readingOrder="0" vertical="bottom"/>
    </xf>
    <xf borderId="0" fillId="0" fontId="2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horizontal="center" shrinkToFit="0" vertical="bottom" wrapText="1"/>
    </xf>
    <xf borderId="1" fillId="4" fontId="2" numFmtId="0" xfId="0" applyAlignment="1" applyBorder="1" applyFill="1" applyFont="1">
      <alignment horizontal="right" readingOrder="0" vertical="bottom"/>
    </xf>
    <xf borderId="1" fillId="0" fontId="1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horizontal="right" readingOrder="0" vertical="bottom"/>
    </xf>
    <xf borderId="1" fillId="4" fontId="1" numFmtId="0" xfId="0" applyAlignment="1" applyBorder="1" applyFont="1">
      <alignment horizontal="right" vertical="bottom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horizontal="right" vertical="bottom"/>
    </xf>
    <xf borderId="3" fillId="0" fontId="1" numFmtId="0" xfId="0" applyAlignment="1" applyBorder="1" applyFont="1">
      <alignment readingOrder="0" shrinkToFit="0" wrapText="1"/>
    </xf>
    <xf borderId="4" fillId="0" fontId="10" numFmtId="0" xfId="0" applyBorder="1" applyFont="1"/>
    <xf borderId="5" fillId="3" fontId="1" numFmtId="0" xfId="0" applyAlignment="1" applyBorder="1" applyFont="1">
      <alignment horizontal="right" vertical="bottom"/>
    </xf>
    <xf borderId="1" fillId="4" fontId="1" numFmtId="0" xfId="0" applyBorder="1" applyFont="1"/>
    <xf borderId="1" fillId="0" fontId="1" numFmtId="0" xfId="0" applyAlignment="1" applyBorder="1" applyFont="1">
      <alignment horizontal="center" shrinkToFit="0" vertical="bottom" wrapText="1"/>
    </xf>
    <xf borderId="1" fillId="3" fontId="11" numFmtId="0" xfId="0" applyAlignment="1" applyBorder="1" applyFont="1">
      <alignment vertical="bottom"/>
    </xf>
    <xf borderId="1" fillId="3" fontId="1" numFmtId="0" xfId="0" applyAlignment="1" applyBorder="1" applyFont="1">
      <alignment readingOrder="0"/>
    </xf>
    <xf borderId="1" fillId="3" fontId="1" numFmtId="0" xfId="0" applyBorder="1" applyFont="1"/>
    <xf borderId="1" fillId="3" fontId="1" numFmtId="0" xfId="0" applyAlignment="1" applyBorder="1" applyFont="1">
      <alignment readingOrder="0" shrinkToFit="0" vertical="bottom" wrapText="1"/>
    </xf>
    <xf borderId="3" fillId="2" fontId="1" numFmtId="0" xfId="0" applyAlignment="1" applyBorder="1" applyFont="1">
      <alignment readingOrder="0" vertical="bottom"/>
    </xf>
    <xf borderId="6" fillId="0" fontId="10" numFmtId="0" xfId="0" applyBorder="1" applyFont="1"/>
    <xf borderId="3" fillId="3" fontId="1" numFmtId="0" xfId="0" applyAlignment="1" applyBorder="1" applyFont="1">
      <alignment vertical="bottom"/>
    </xf>
    <xf borderId="0" fillId="3" fontId="1" numFmtId="0" xfId="0" applyFont="1"/>
    <xf borderId="0" fillId="3" fontId="2" numFmtId="0" xfId="0" applyAlignment="1" applyFont="1">
      <alignment readingOrder="0" shrinkToFit="0" vertical="bottom" wrapText="1"/>
    </xf>
    <xf borderId="0" fillId="3" fontId="2" numFmtId="0" xfId="0" applyAlignment="1" applyFont="1">
      <alignment shrinkToFit="0" vertical="bottom" wrapText="1"/>
    </xf>
    <xf borderId="0" fillId="3" fontId="2" numFmtId="0" xfId="0" applyAlignment="1" applyFont="1">
      <alignment horizontal="center" shrinkToFit="0" vertical="bottom" wrapText="1"/>
    </xf>
    <xf borderId="0" fillId="3" fontId="12" numFmtId="0" xfId="0" applyFont="1"/>
    <xf borderId="1" fillId="2" fontId="1" numFmtId="0" xfId="0" applyAlignment="1" applyBorder="1" applyFont="1">
      <alignment shrinkToFit="0" vertical="bottom" wrapText="0"/>
    </xf>
    <xf borderId="1" fillId="2" fontId="1" numFmtId="0" xfId="0" applyAlignment="1" applyBorder="1" applyFont="1">
      <alignment vertical="bottom"/>
    </xf>
    <xf borderId="0" fillId="0" fontId="13" numFmtId="0" xfId="0" applyAlignment="1" applyFont="1">
      <alignment readingOrder="0" shrinkToFit="0" vertical="bottom" wrapText="1"/>
    </xf>
    <xf borderId="0" fillId="0" fontId="13" numFmtId="0" xfId="0" applyAlignment="1" applyFont="1">
      <alignment shrinkToFit="0" vertical="bottom" wrapText="1"/>
    </xf>
    <xf borderId="0" fillId="0" fontId="13" numFmtId="0" xfId="0" applyAlignment="1" applyFont="1">
      <alignment horizontal="center" shrinkToFit="0" vertical="bottom" wrapText="1"/>
    </xf>
    <xf borderId="0" fillId="0" fontId="13" numFmtId="0" xfId="0" applyAlignment="1" applyFont="1">
      <alignment horizontal="right" readingOrder="0" vertical="bottom"/>
    </xf>
    <xf borderId="0" fillId="0" fontId="14" numFmtId="0" xfId="0" applyAlignment="1" applyFont="1">
      <alignment shrinkToFit="0" vertical="bottom" wrapText="1"/>
    </xf>
    <xf borderId="0" fillId="0" fontId="14" numFmtId="0" xfId="0" applyAlignment="1" applyFont="1">
      <alignment readingOrder="0" vertical="bottom"/>
    </xf>
    <xf borderId="0" fillId="0" fontId="14" numFmtId="0" xfId="0" applyAlignment="1" applyFont="1">
      <alignment horizontal="right" readingOrder="0" vertical="bottom"/>
    </xf>
    <xf borderId="0" fillId="0" fontId="14" numFmtId="0" xfId="0" applyAlignment="1" applyFont="1">
      <alignment horizontal="right" vertical="bottom"/>
    </xf>
    <xf borderId="0" fillId="2" fontId="2" numFmtId="0" xfId="0" applyAlignment="1" applyFont="1">
      <alignment horizontal="center" vertical="bottom"/>
    </xf>
    <xf borderId="0" fillId="2" fontId="1" numFmtId="0" xfId="0" applyAlignment="1" applyFont="1">
      <alignment horizontal="right" vertical="bottom"/>
    </xf>
    <xf borderId="0" fillId="2" fontId="1" numFmtId="0" xfId="0" applyAlignment="1" applyFont="1">
      <alignment shrinkToFit="0" vertical="bottom" wrapText="0"/>
    </xf>
    <xf borderId="0" fillId="0" fontId="1" numFmtId="49" xfId="0" applyAlignment="1" applyFont="1" applyNumberFormat="1">
      <alignment vertical="bottom"/>
    </xf>
    <xf borderId="0" fillId="0" fontId="1" numFmtId="0" xfId="0" applyAlignment="1" applyFont="1">
      <alignment readingOrder="0" shrinkToFit="0" wrapText="1"/>
    </xf>
    <xf borderId="0" fillId="0" fontId="14" numFmtId="0" xfId="0" applyAlignment="1" applyFont="1">
      <alignment readingOrder="0" shrinkToFit="0" vertical="bottom" wrapText="1"/>
    </xf>
    <xf borderId="0" fillId="3" fontId="1" numFmtId="0" xfId="0" applyAlignment="1" applyFont="1">
      <alignment horizontal="right" vertical="bottom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3" fontId="1" numFmtId="0" xfId="0" applyAlignment="1" applyBorder="1" applyFont="1">
      <alignment vertical="bottom"/>
    </xf>
    <xf borderId="1" fillId="0" fontId="15" numFmtId="0" xfId="0" applyAlignment="1" applyBorder="1" applyFont="1">
      <alignment readingOrder="0" vertical="bottom"/>
    </xf>
    <xf borderId="1" fillId="0" fontId="1" numFmtId="0" xfId="0" applyAlignment="1" applyBorder="1" applyFont="1">
      <alignment horizontal="center" vertical="bottom"/>
    </xf>
    <xf borderId="1" fillId="5" fontId="16" numFmtId="0" xfId="0" applyAlignment="1" applyBorder="1" applyFill="1" applyFont="1">
      <alignment horizontal="center" shrinkToFit="0" vertical="bottom" wrapText="1"/>
    </xf>
    <xf borderId="0" fillId="0" fontId="1" numFmtId="0" xfId="0" applyAlignment="1" applyFont="1">
      <alignment vertical="bottom"/>
    </xf>
    <xf borderId="1" fillId="6" fontId="16" numFmtId="0" xfId="0" applyAlignment="1" applyBorder="1" applyFill="1" applyFont="1">
      <alignment horizontal="center" shrinkToFit="0" wrapText="1"/>
    </xf>
    <xf borderId="1" fillId="7" fontId="1" numFmtId="0" xfId="0" applyAlignment="1" applyBorder="1" applyFill="1" applyFont="1">
      <alignment vertical="bottom"/>
    </xf>
    <xf borderId="1" fillId="7" fontId="1" numFmtId="0" xfId="0" applyAlignment="1" applyBorder="1" applyFont="1">
      <alignment shrinkToFit="0" vertical="bottom" wrapText="0"/>
    </xf>
    <xf borderId="1" fillId="7" fontId="1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1" fillId="2" fontId="1" numFmtId="0" xfId="0" applyAlignment="1" applyBorder="1" applyFont="1">
      <alignment horizontal="center" vertical="bottom"/>
    </xf>
    <xf borderId="1" fillId="8" fontId="1" numFmtId="0" xfId="0" applyAlignment="1" applyBorder="1" applyFill="1" applyFont="1">
      <alignment horizontal="center" vertical="bottom"/>
    </xf>
    <xf borderId="1" fillId="9" fontId="1" numFmtId="0" xfId="0" applyAlignment="1" applyBorder="1" applyFill="1" applyFont="1">
      <alignment horizontal="center" vertical="bottom"/>
    </xf>
    <xf borderId="1" fillId="5" fontId="1" numFmtId="0" xfId="0" applyAlignment="1" applyBorder="1" applyFont="1">
      <alignment horizontal="center" vertical="bottom"/>
    </xf>
    <xf borderId="1" fillId="9" fontId="2" numFmtId="0" xfId="0" applyAlignment="1" applyBorder="1" applyFont="1">
      <alignment horizontal="center" vertical="bottom"/>
    </xf>
    <xf borderId="1" fillId="9" fontId="2" numFmtId="0" xfId="0" applyAlignment="1" applyBorder="1" applyFont="1">
      <alignment vertical="bottom"/>
    </xf>
    <xf borderId="1" fillId="0" fontId="2" numFmtId="0" xfId="0" applyAlignment="1" applyBorder="1" applyFont="1">
      <alignment horizontal="center" vertical="bottom"/>
    </xf>
    <xf borderId="1" fillId="5" fontId="2" numFmtId="0" xfId="0" applyAlignment="1" applyBorder="1" applyFont="1">
      <alignment horizontal="center" vertical="bottom"/>
    </xf>
    <xf borderId="1" fillId="9" fontId="2" numFmtId="0" xfId="0" applyAlignment="1" applyBorder="1" applyFont="1">
      <alignment vertical="bottom"/>
    </xf>
    <xf borderId="1" fillId="0" fontId="2" numFmtId="0" xfId="0" applyAlignment="1" applyBorder="1" applyFont="1">
      <alignment horizontal="center" vertical="bottom"/>
    </xf>
    <xf borderId="1" fillId="5" fontId="2" numFmtId="0" xfId="0" applyAlignment="1" applyBorder="1" applyFont="1">
      <alignment horizontal="center" vertical="bottom"/>
    </xf>
    <xf borderId="1" fillId="0" fontId="2" numFmtId="0" xfId="0" applyAlignment="1" applyBorder="1" applyFont="1">
      <alignment shrinkToFit="0" vertical="bottom" wrapText="0"/>
    </xf>
    <xf borderId="1" fillId="3" fontId="17" numFmtId="0" xfId="0" applyAlignment="1" applyBorder="1" applyFont="1">
      <alignment horizontal="center" shrinkToFit="0" vertical="bottom" wrapText="1"/>
    </xf>
    <xf borderId="3" fillId="0" fontId="1" numFmtId="0" xfId="0" applyAlignment="1" applyBorder="1" applyFont="1">
      <alignment vertical="bottom"/>
    </xf>
    <xf borderId="0" fillId="3" fontId="1" numFmtId="0" xfId="0" applyAlignment="1" applyFont="1">
      <alignment vertical="bottom"/>
    </xf>
    <xf borderId="1" fillId="2" fontId="1" numFmtId="0" xfId="0" applyAlignment="1" applyBorder="1" applyFont="1">
      <alignment horizontal="right" vertical="bottom"/>
    </xf>
    <xf borderId="3" fillId="10" fontId="1" numFmtId="0" xfId="0" applyAlignment="1" applyBorder="1" applyFill="1" applyFont="1">
      <alignment vertical="bottom"/>
    </xf>
    <xf borderId="7" fillId="0" fontId="2" numFmtId="0" xfId="0" applyAlignment="1" applyBorder="1" applyFont="1">
      <alignment horizontal="center"/>
    </xf>
    <xf borderId="8" fillId="0" fontId="10" numFmtId="0" xfId="0" applyBorder="1" applyFont="1"/>
    <xf borderId="9" fillId="0" fontId="10" numFmtId="0" xfId="0" applyBorder="1" applyFont="1"/>
    <xf borderId="1" fillId="0" fontId="17" numFmtId="0" xfId="0" applyAlignment="1" applyBorder="1" applyFont="1">
      <alignment vertical="bottom"/>
    </xf>
    <xf borderId="1" fillId="2" fontId="18" numFmtId="0" xfId="0" applyAlignment="1" applyBorder="1" applyFont="1">
      <alignment horizontal="right" vertical="bottom"/>
    </xf>
    <xf borderId="1" fillId="3" fontId="1" numFmtId="0" xfId="0" applyAlignment="1" applyBorder="1" applyFont="1">
      <alignment horizontal="right" vertical="bottom"/>
    </xf>
    <xf borderId="1" fillId="2" fontId="1" numFmtId="3" xfId="0" applyAlignment="1" applyBorder="1" applyFont="1" applyNumberFormat="1">
      <alignment horizontal="center" vertical="bottom"/>
    </xf>
    <xf borderId="1" fillId="2" fontId="19" numFmtId="0" xfId="0" applyAlignment="1" applyBorder="1" applyFont="1">
      <alignment horizontal="right" vertical="bottom"/>
    </xf>
    <xf borderId="1" fillId="3" fontId="18" numFmtId="0" xfId="0" applyAlignment="1" applyBorder="1" applyFont="1">
      <alignment vertical="bottom"/>
    </xf>
    <xf borderId="1" fillId="0" fontId="1" numFmtId="3" xfId="0" applyAlignment="1" applyBorder="1" applyFont="1" applyNumberFormat="1">
      <alignment horizontal="center" vertical="bottom"/>
    </xf>
    <xf borderId="3" fillId="0" fontId="1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vertical="bottom"/>
    </xf>
    <xf borderId="1" fillId="2" fontId="1" numFmtId="3" xfId="0" applyAlignment="1" applyBorder="1" applyFont="1" applyNumberFormat="1">
      <alignment horizontal="right" vertical="bottom"/>
    </xf>
    <xf borderId="1" fillId="2" fontId="1" numFmtId="165" xfId="0" applyAlignment="1" applyBorder="1" applyFont="1" applyNumberFormat="1">
      <alignment horizontal="right" vertical="bottom"/>
    </xf>
    <xf borderId="1" fillId="0" fontId="1" numFmtId="165" xfId="0" applyAlignment="1" applyBorder="1" applyFont="1" applyNumberFormat="1">
      <alignment horizontal="right" vertical="bottom"/>
    </xf>
    <xf borderId="0" fillId="9" fontId="1" numFmtId="0" xfId="0" applyAlignment="1" applyFont="1">
      <alignment vertical="bottom"/>
    </xf>
    <xf borderId="1" fillId="9" fontId="1" numFmtId="0" xfId="0" applyAlignment="1" applyBorder="1" applyFont="1">
      <alignment vertical="bottom"/>
    </xf>
    <xf borderId="1" fillId="0" fontId="2" numFmtId="0" xfId="0" applyAlignment="1" applyBorder="1" applyFont="1">
      <alignment horizontal="center" shrinkToFit="0" wrapText="1"/>
    </xf>
    <xf borderId="1" fillId="3" fontId="2" numFmtId="0" xfId="0" applyAlignment="1" applyBorder="1" applyFont="1">
      <alignment horizontal="center" shrinkToFit="0" wrapText="1"/>
    </xf>
    <xf borderId="1" fillId="8" fontId="2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1" fillId="11" fontId="1" numFmtId="0" xfId="0" applyAlignment="1" applyBorder="1" applyFill="1" applyFont="1">
      <alignment horizontal="center" vertical="bottom"/>
    </xf>
    <xf borderId="1" fillId="9" fontId="1" numFmtId="0" xfId="0" applyAlignment="1" applyBorder="1" applyFont="1">
      <alignment horizontal="center" vertical="bottom"/>
    </xf>
    <xf borderId="1" fillId="5" fontId="1" numFmtId="0" xfId="0" applyAlignment="1" applyBorder="1" applyFont="1">
      <alignment horizontal="center" vertical="bottom"/>
    </xf>
    <xf borderId="1" fillId="6" fontId="16" numFmtId="0" xfId="0" applyAlignment="1" applyBorder="1" applyFont="1">
      <alignment horizontal="center" shrinkToFit="0" wrapText="1"/>
    </xf>
    <xf borderId="1" fillId="3" fontId="1" numFmtId="0" xfId="0" applyAlignment="1" applyBorder="1" applyFont="1">
      <alignment horizontal="right" readingOrder="0" vertical="bottom"/>
    </xf>
    <xf borderId="1" fillId="2" fontId="1" numFmtId="0" xfId="0" applyAlignment="1" applyBorder="1" applyFont="1">
      <alignment horizontal="right" readingOrder="0" vertical="bottom"/>
    </xf>
    <xf borderId="1" fillId="2" fontId="19" numFmtId="0" xfId="0" applyAlignment="1" applyBorder="1" applyFont="1">
      <alignment horizontal="right" readingOrder="0" vertical="bottom"/>
    </xf>
    <xf borderId="1" fillId="2" fontId="1" numFmtId="0" xfId="0" applyAlignment="1" applyBorder="1" applyFont="1">
      <alignment horizontal="center" readingOrder="0" vertical="bottom"/>
    </xf>
    <xf borderId="1" fillId="0" fontId="14" numFmtId="0" xfId="0" applyAlignment="1" applyBorder="1" applyFont="1">
      <alignment readingOrder="0" vertical="bottom"/>
    </xf>
    <xf borderId="1" fillId="0" fontId="1" numFmtId="0" xfId="0" applyAlignment="1" applyBorder="1" applyFont="1">
      <alignment horizontal="center" readingOrder="0" shrinkToFit="0" vertical="bottom" wrapText="1"/>
    </xf>
    <xf borderId="1" fillId="0" fontId="20" numFmtId="0" xfId="0" applyAlignment="1" applyBorder="1" applyFont="1">
      <alignment horizontal="center" shrinkToFit="0" vertical="bottom" wrapText="1"/>
    </xf>
    <xf borderId="1" fillId="2" fontId="20" numFmtId="165" xfId="0" applyAlignment="1" applyBorder="1" applyFont="1" applyNumberFormat="1">
      <alignment horizontal="right" vertical="bottom"/>
    </xf>
    <xf borderId="1" fillId="0" fontId="20" numFmtId="0" xfId="0" applyAlignment="1" applyBorder="1" applyFont="1">
      <alignment horizontal="right" vertical="bottom"/>
    </xf>
    <xf borderId="0" fillId="3" fontId="21" numFmtId="0" xfId="0" applyAlignment="1" applyFont="1">
      <alignment horizontal="center" readingOrder="0" vertical="bottom"/>
    </xf>
    <xf borderId="0" fillId="3" fontId="6" numFmtId="0" xfId="0" applyAlignment="1" applyFont="1">
      <alignment horizontal="center" readingOrder="0" vertical="bottom"/>
    </xf>
    <xf borderId="0" fillId="3" fontId="6" numFmtId="49" xfId="0" applyAlignment="1" applyFont="1" applyNumberFormat="1">
      <alignment horizontal="center" readingOrder="0" vertical="bottom"/>
    </xf>
    <xf borderId="0" fillId="3" fontId="4" numFmtId="0" xfId="0" applyAlignment="1" applyFont="1">
      <alignment horizontal="center" vertical="bottom"/>
    </xf>
    <xf borderId="0" fillId="3" fontId="22" numFmtId="0" xfId="0" applyAlignment="1" applyFont="1">
      <alignment horizontal="center" readingOrder="0" vertical="bottom"/>
    </xf>
    <xf borderId="0" fillId="3" fontId="23" numFmtId="0" xfId="0" applyAlignment="1" applyFont="1">
      <alignment horizontal="center" readingOrder="0" vertical="bottom"/>
    </xf>
    <xf borderId="0" fillId="3" fontId="23" numFmtId="0" xfId="0" applyAlignment="1" applyFont="1">
      <alignment horizontal="center" vertical="bottom"/>
    </xf>
    <xf borderId="0" fillId="3" fontId="23" numFmtId="49" xfId="0" applyAlignment="1" applyFont="1" applyNumberFormat="1">
      <alignment horizontal="center" readingOrder="0" vertical="bottom"/>
    </xf>
    <xf borderId="1" fillId="3" fontId="9" numFmtId="0" xfId="0" applyAlignment="1" applyBorder="1" applyFont="1">
      <alignment horizontal="center" readingOrder="0" vertical="bottom"/>
    </xf>
    <xf borderId="1" fillId="3" fontId="6" numFmtId="0" xfId="0" applyAlignment="1" applyBorder="1" applyFont="1">
      <alignment horizontal="center" readingOrder="0" vertical="bottom"/>
    </xf>
    <xf borderId="1" fillId="0" fontId="3" numFmtId="49" xfId="0" applyAlignment="1" applyBorder="1" applyFont="1" applyNumberFormat="1">
      <alignment horizontal="center" readingOrder="0" vertical="bottom"/>
    </xf>
    <xf borderId="1" fillId="12" fontId="4" numFmtId="0" xfId="0" applyAlignment="1" applyBorder="1" applyFill="1" applyFont="1">
      <alignment horizontal="center" vertical="bottom"/>
    </xf>
    <xf borderId="0" fillId="0" fontId="24" numFmtId="0" xfId="0" applyAlignment="1" applyFont="1">
      <alignment horizontal="center" vertical="bottom"/>
    </xf>
    <xf borderId="1" fillId="0" fontId="24" numFmtId="0" xfId="0" applyAlignment="1" applyBorder="1" applyFont="1">
      <alignment horizontal="center" vertical="bottom"/>
    </xf>
    <xf borderId="0" fillId="0" fontId="3" numFmtId="49" xfId="0" applyAlignment="1" applyFont="1" applyNumberFormat="1">
      <alignment horizontal="center" readingOrder="0" vertical="bottom"/>
    </xf>
    <xf borderId="1" fillId="12" fontId="3" numFmtId="0" xfId="0" applyAlignment="1" applyBorder="1" applyFont="1">
      <alignment horizontal="center" vertical="bottom"/>
    </xf>
    <xf borderId="1" fillId="0" fontId="22" numFmtId="0" xfId="0" applyAlignment="1" applyBorder="1" applyFont="1">
      <alignment horizontal="center" shrinkToFit="0" vertical="bottom" wrapText="1"/>
    </xf>
    <xf borderId="1" fillId="3" fontId="22" numFmtId="0" xfId="0" applyAlignment="1" applyBorder="1" applyFont="1">
      <alignment horizontal="center" shrinkToFit="0" vertical="bottom" wrapText="1"/>
    </xf>
    <xf borderId="1" fillId="3" fontId="25" numFmtId="0" xfId="0" applyAlignment="1" applyBorder="1" applyFont="1">
      <alignment horizontal="center" vertical="bottom"/>
    </xf>
    <xf borderId="0" fillId="3" fontId="26" numFmtId="0" xfId="0" applyAlignment="1" applyFont="1">
      <alignment horizontal="center" vertical="bottom"/>
    </xf>
    <xf borderId="0" fillId="3" fontId="25" numFmtId="0" xfId="0" applyAlignment="1" applyFont="1">
      <alignment horizontal="center" vertical="bottom"/>
    </xf>
    <xf borderId="4" fillId="3" fontId="25" numFmtId="0" xfId="0" applyAlignment="1" applyBorder="1" applyFont="1">
      <alignment horizontal="center" vertical="bottom"/>
    </xf>
    <xf borderId="0" fillId="3" fontId="25" numFmtId="0" xfId="0" applyAlignment="1" applyFont="1">
      <alignment horizontal="center" vertical="bottom"/>
    </xf>
    <xf borderId="4" fillId="3" fontId="27" numFmtId="0" xfId="0" applyAlignment="1" applyBorder="1" applyFont="1">
      <alignment horizontal="center" readingOrder="0" vertical="bottom"/>
    </xf>
    <xf borderId="1" fillId="0" fontId="28" numFmtId="49" xfId="0" applyAlignment="1" applyBorder="1" applyFont="1" applyNumberFormat="1">
      <alignment horizontal="center" vertical="bottom"/>
    </xf>
    <xf borderId="0" fillId="0" fontId="29" numFmtId="0" xfId="0" applyAlignment="1" applyFont="1">
      <alignment horizontal="center" vertical="bottom"/>
    </xf>
    <xf borderId="1" fillId="0" fontId="29" numFmtId="0" xfId="0" applyAlignment="1" applyBorder="1" applyFont="1">
      <alignment horizontal="center" vertical="bottom"/>
    </xf>
    <xf borderId="1" fillId="2" fontId="14" numFmtId="0" xfId="0" applyAlignment="1" applyBorder="1" applyFont="1">
      <alignment horizontal="center" readingOrder="0" vertical="bottom"/>
    </xf>
    <xf borderId="1" fillId="0" fontId="29" numFmtId="0" xfId="0" applyAlignment="1" applyBorder="1" applyFont="1">
      <alignment horizontal="center" vertical="bottom"/>
    </xf>
    <xf borderId="1" fillId="2" fontId="16" numFmtId="0" xfId="0" applyAlignment="1" applyBorder="1" applyFont="1">
      <alignment horizontal="center" readingOrder="0" vertical="bottom"/>
    </xf>
    <xf borderId="0" fillId="3" fontId="1" numFmtId="0" xfId="0" applyAlignment="1" applyFont="1">
      <alignment readingOrder="0" shrinkToFit="0" wrapText="0"/>
    </xf>
    <xf borderId="0" fillId="3" fontId="30" numFmtId="0" xfId="0" applyAlignment="1" applyFont="1">
      <alignment vertical="bottom"/>
    </xf>
    <xf borderId="0" fillId="3" fontId="30" numFmtId="0" xfId="0" applyAlignment="1" applyFont="1">
      <alignment horizontal="left" readingOrder="0"/>
    </xf>
    <xf borderId="0" fillId="9" fontId="1" numFmtId="0" xfId="0" applyAlignment="1" applyFont="1">
      <alignment horizontal="right" vertical="bottom"/>
    </xf>
    <xf borderId="1" fillId="9" fontId="1" numFmtId="0" xfId="0" applyAlignment="1" applyBorder="1" applyFont="1">
      <alignment horizontal="right" vertical="bottom"/>
    </xf>
    <xf borderId="1" fillId="9" fontId="1" numFmtId="0" xfId="0" applyAlignment="1" applyBorder="1" applyFont="1">
      <alignment horizontal="right" vertical="bottom"/>
    </xf>
    <xf borderId="0" fillId="3" fontId="21" numFmtId="0" xfId="0" applyAlignment="1" applyFont="1">
      <alignment horizontal="left" readingOrder="0" vertical="bottom"/>
    </xf>
    <xf borderId="0" fillId="3" fontId="14" numFmtId="0" xfId="0" applyAlignment="1" applyFont="1">
      <alignment readingOrder="0" vertical="bottom"/>
    </xf>
    <xf borderId="1" fillId="2" fontId="1" numFmtId="0" xfId="0" applyAlignment="1" applyBorder="1" applyFont="1">
      <alignment vertical="bottom"/>
    </xf>
    <xf borderId="1" fillId="0" fontId="31" numFmtId="49" xfId="0" applyAlignment="1" applyBorder="1" applyFont="1" applyNumberFormat="1">
      <alignment horizontal="center" readingOrder="0" vertical="bottom"/>
    </xf>
    <xf borderId="1" fillId="0" fontId="32" numFmtId="49" xfId="0" applyAlignment="1" applyBorder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cJkRIz24CZx_iT_OuiKOl_lqVUOORxG3edTij1mrQHA/edit?usp=sharing" TargetMode="External"/><Relationship Id="rId2" Type="http://schemas.openxmlformats.org/officeDocument/2006/relationships/hyperlink" Target="https://docs.google.com/spreadsheets/d/1cJkRIz24CZx_iT_OuiKOl_lqVUOORxG3edTij1mrQHA/edit?usp=sharing" TargetMode="External"/><Relationship Id="rId3" Type="http://schemas.openxmlformats.org/officeDocument/2006/relationships/hyperlink" Target="https://docs.google.com/spreadsheets/d/1--GJUV1vAlDUy3v0ZJAHCH0HtympF9ShZwJLKcWGego/edit?usp=sharing" TargetMode="External"/><Relationship Id="rId4" Type="http://schemas.openxmlformats.org/officeDocument/2006/relationships/hyperlink" Target="https://docs.google.com/spreadsheets/d/1--GJUV1vAlDUy3v0ZJAHCH0HtympF9ShZwJLKcWGego/edit?usp=sharing" TargetMode="External"/><Relationship Id="rId5" Type="http://schemas.openxmlformats.org/officeDocument/2006/relationships/hyperlink" Target="https://docs.google.com/spreadsheets/d/1Y7NF5KTVn_0sM23YFrpXedPQJknLZhtOfzuc0H6FS3k/edit?usp=sharing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cJkRIz24CZx_iT_OuiKOl_lqVUOORxG3edTij1mrQHA/edit?usp=sharing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--GJUV1vAlDUy3v0ZJAHCH0HtympF9ShZwJLKcWGego/edit?usp=sharing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Y7NF5KTVn_0sM23YFrpXedPQJknLZhtOfzuc0H6FS3k/edit?usp=sharing" TargetMode="External"/><Relationship Id="rId2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/>
      <c r="D1" s="3"/>
      <c r="E1" s="4"/>
      <c r="F1" s="2" t="s">
        <v>2</v>
      </c>
      <c r="G1" s="3"/>
      <c r="H1" s="3"/>
      <c r="I1" s="3"/>
      <c r="J1" s="3"/>
      <c r="K1" s="3"/>
      <c r="L1" s="3"/>
      <c r="M1" s="3"/>
      <c r="N1" s="3"/>
      <c r="O1" s="3"/>
    </row>
    <row r="2">
      <c r="A2" s="2"/>
      <c r="B2" s="2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>
      <c r="A3" s="2"/>
      <c r="B3" s="2" t="s">
        <v>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>
      <c r="A4" s="2"/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>
      <c r="A5" s="5"/>
      <c r="B5" s="1" t="s">
        <v>5</v>
      </c>
      <c r="C5" s="2" t="s">
        <v>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>
      <c r="A6" s="2"/>
      <c r="B6" s="2" t="s">
        <v>7</v>
      </c>
      <c r="C6" s="1">
        <v>1.0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>
      <c r="A7" s="2"/>
      <c r="B7" s="2" t="s">
        <v>8</v>
      </c>
      <c r="C7" s="1">
        <v>2.0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>
      <c r="A8" s="2"/>
      <c r="B8" s="2" t="s">
        <v>9</v>
      </c>
      <c r="C8" s="1">
        <v>3.0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>
      <c r="A9" s="2"/>
      <c r="B9" s="2" t="s">
        <v>10</v>
      </c>
      <c r="C9" s="1">
        <v>4.0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>
      <c r="A10" s="2"/>
      <c r="B10" s="2" t="s">
        <v>11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>
      <c r="A11" s="2"/>
      <c r="B11" s="2" t="s">
        <v>12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>
      <c r="A12" s="2"/>
      <c r="B12" s="2"/>
      <c r="C12" s="2"/>
      <c r="D12" s="3"/>
      <c r="E12" s="3"/>
      <c r="F12" s="3"/>
      <c r="G12" s="3"/>
      <c r="H12" s="3"/>
      <c r="I12" s="3"/>
      <c r="J12" s="3"/>
      <c r="K12" s="2"/>
      <c r="L12" s="2"/>
      <c r="M12" s="6"/>
      <c r="N12" s="3"/>
      <c r="O12" s="3"/>
    </row>
    <row r="13">
      <c r="A13" s="7"/>
      <c r="B13" s="7" t="s">
        <v>13</v>
      </c>
      <c r="C13" s="3"/>
      <c r="D13" s="3"/>
      <c r="E13" s="3"/>
      <c r="F13" s="3"/>
      <c r="G13" s="3"/>
      <c r="H13" s="3"/>
      <c r="I13" s="8"/>
      <c r="J13" s="3"/>
      <c r="K13" s="3"/>
      <c r="L13" s="3"/>
      <c r="M13" s="3"/>
      <c r="N13" s="3"/>
      <c r="O13" s="3"/>
    </row>
    <row r="14">
      <c r="A14" s="7"/>
      <c r="B14" s="7"/>
      <c r="C14" s="3"/>
      <c r="D14" s="3"/>
      <c r="E14" s="3"/>
      <c r="F14" s="3"/>
      <c r="G14" s="3"/>
      <c r="H14" s="3"/>
      <c r="I14" s="9" t="s">
        <v>14</v>
      </c>
      <c r="J14" s="2" t="s">
        <v>15</v>
      </c>
      <c r="K14" s="2">
        <v>2.0</v>
      </c>
      <c r="L14" s="3"/>
      <c r="M14" s="3"/>
      <c r="N14" s="3"/>
      <c r="O14" s="3"/>
    </row>
    <row r="15">
      <c r="A15" s="7"/>
      <c r="B15" s="7" t="s">
        <v>16</v>
      </c>
      <c r="C15" s="3"/>
      <c r="D15" s="3"/>
      <c r="E15" s="3"/>
      <c r="F15" s="3"/>
      <c r="G15" s="3"/>
      <c r="H15" s="3"/>
      <c r="I15" s="10" t="s">
        <v>17</v>
      </c>
      <c r="J15" s="2" t="s">
        <v>18</v>
      </c>
      <c r="K15" s="2">
        <v>9.0</v>
      </c>
      <c r="L15" s="3"/>
      <c r="M15" s="3"/>
      <c r="N15" s="3"/>
      <c r="O15" s="3"/>
    </row>
    <row r="16">
      <c r="I16" s="10" t="s">
        <v>19</v>
      </c>
      <c r="J16" s="11" t="s">
        <v>20</v>
      </c>
      <c r="K16" s="11">
        <v>14.0</v>
      </c>
    </row>
    <row r="17">
      <c r="A17" s="12"/>
      <c r="B17" s="12" t="str">
        <f> text(A1,"0") &amp; " " &amp; text(B6,"0") </f>
        <v>V17 Plate 1</v>
      </c>
      <c r="C17" s="12" t="str">
        <f>"384 primer plate " &amp; text(C6,"0")</f>
        <v>384 primer plate 1</v>
      </c>
      <c r="E17" s="12" t="s">
        <v>21</v>
      </c>
      <c r="I17" s="10" t="s">
        <v>22</v>
      </c>
      <c r="J17" s="11" t="s">
        <v>23</v>
      </c>
      <c r="K17" s="11">
        <v>5.0</v>
      </c>
    </row>
    <row r="18">
      <c r="A18" s="13"/>
      <c r="B18" s="14">
        <v>1.0</v>
      </c>
      <c r="C18" s="15">
        <v>2.0</v>
      </c>
      <c r="D18" s="16"/>
      <c r="E18" s="17" t="s">
        <v>14</v>
      </c>
      <c r="F18" s="18" t="s">
        <v>24</v>
      </c>
      <c r="I18" s="10" t="s">
        <v>25</v>
      </c>
      <c r="J18" s="11" t="s">
        <v>26</v>
      </c>
      <c r="K18" s="11">
        <v>2.0</v>
      </c>
    </row>
    <row r="19">
      <c r="A19" s="13"/>
      <c r="B19" s="14">
        <v>3.0</v>
      </c>
      <c r="C19" s="15">
        <v>4.0</v>
      </c>
      <c r="D19" s="16"/>
      <c r="E19" s="17" t="s">
        <v>19</v>
      </c>
      <c r="F19" s="19">
        <v>1976.0</v>
      </c>
      <c r="I19" s="20" t="s">
        <v>27</v>
      </c>
      <c r="J19" s="21" t="s">
        <v>28</v>
      </c>
      <c r="K19" s="21">
        <v>2.0</v>
      </c>
    </row>
    <row r="20">
      <c r="A20" s="22"/>
      <c r="B20" s="22"/>
      <c r="C20" s="22"/>
      <c r="E20" s="23"/>
      <c r="F20" s="23"/>
      <c r="I20" s="24"/>
      <c r="J20" s="11" t="s">
        <v>29</v>
      </c>
      <c r="K20" s="25">
        <f>SUM(K14:K19)</f>
        <v>34</v>
      </c>
    </row>
    <row r="21">
      <c r="A21" s="12"/>
      <c r="B21" s="12" t="str">
        <f> text(A1,"0") &amp; " " &amp; text(B7,"0") </f>
        <v>V17 Plate 2</v>
      </c>
      <c r="C21" s="12" t="str">
        <f>"384 primer plate " &amp; text(C7,"0")</f>
        <v>384 primer plate 2</v>
      </c>
      <c r="E21" s="23"/>
      <c r="F21" s="23"/>
      <c r="I21" s="24"/>
    </row>
    <row r="22">
      <c r="A22" s="13"/>
      <c r="B22" s="14">
        <v>5.0</v>
      </c>
      <c r="C22" s="15">
        <v>6.0</v>
      </c>
      <c r="D22" s="26"/>
      <c r="E22" s="18" t="s">
        <v>24</v>
      </c>
      <c r="F22" s="17" t="s">
        <v>14</v>
      </c>
      <c r="H22" s="11">
        <v>8.0</v>
      </c>
      <c r="I22" s="24"/>
      <c r="J22" s="11" t="s">
        <v>30</v>
      </c>
      <c r="K22" s="25">
        <f>(K20*7)*1.2</f>
        <v>285.6</v>
      </c>
      <c r="M22" s="11" t="s">
        <v>31</v>
      </c>
    </row>
    <row r="23">
      <c r="A23" s="13"/>
      <c r="B23" s="14">
        <v>7.0</v>
      </c>
      <c r="C23" s="15">
        <v>8.0</v>
      </c>
      <c r="D23" s="26"/>
      <c r="E23" s="17" t="s">
        <v>19</v>
      </c>
      <c r="F23" s="18" t="s">
        <v>32</v>
      </c>
      <c r="I23" s="24"/>
    </row>
    <row r="24">
      <c r="A24" s="22"/>
      <c r="B24" s="22"/>
      <c r="C24" s="22"/>
      <c r="E24" s="23"/>
      <c r="F24" s="23"/>
    </row>
    <row r="25">
      <c r="A25" s="12"/>
      <c r="B25" s="12" t="str">
        <f> text(A1,"0") &amp; " " &amp; text(B8,"0") </f>
        <v>V17 Plate 3</v>
      </c>
      <c r="C25" s="12" t="str">
        <f>"384 primer plate " &amp; text(C8,"0")</f>
        <v>384 primer plate 3</v>
      </c>
      <c r="E25" s="23"/>
      <c r="F25" s="23"/>
      <c r="I25" s="27">
        <v>43959.0</v>
      </c>
      <c r="J25" s="11" t="s">
        <v>33</v>
      </c>
    </row>
    <row r="26">
      <c r="A26" s="28"/>
      <c r="B26" s="29">
        <v>9.0</v>
      </c>
      <c r="C26" s="30">
        <v>10.0</v>
      </c>
      <c r="D26" s="31"/>
      <c r="E26" s="17" t="s">
        <v>22</v>
      </c>
      <c r="F26" s="17" t="s">
        <v>17</v>
      </c>
      <c r="H26" s="11"/>
      <c r="I26" s="11"/>
    </row>
    <row r="27">
      <c r="A27" s="28"/>
      <c r="B27" s="29">
        <v>11.0</v>
      </c>
      <c r="C27" s="30">
        <v>12.0</v>
      </c>
      <c r="D27" s="31"/>
      <c r="E27" s="17" t="s">
        <v>25</v>
      </c>
      <c r="F27" s="18" t="s">
        <v>32</v>
      </c>
      <c r="H27" s="11"/>
      <c r="I27" s="32" t="s">
        <v>34</v>
      </c>
    </row>
    <row r="28">
      <c r="A28" s="22"/>
      <c r="B28" s="22"/>
      <c r="C28" s="22"/>
      <c r="E28" s="23"/>
      <c r="F28" s="23"/>
      <c r="I28" s="11" t="s">
        <v>35</v>
      </c>
    </row>
    <row r="29">
      <c r="A29" s="12"/>
      <c r="B29" s="12" t="str">
        <f> text(A1,"0") &amp; " " &amp; text(B9,"0") </f>
        <v>V17 Plate 4</v>
      </c>
      <c r="C29" s="12" t="str">
        <f>"384 primer plate " &amp; text(C9,"0")</f>
        <v>384 primer plate 4</v>
      </c>
      <c r="E29" s="23"/>
      <c r="F29" s="23"/>
      <c r="I29" s="11" t="s">
        <v>36</v>
      </c>
    </row>
    <row r="30">
      <c r="A30" s="13"/>
      <c r="B30" s="29">
        <v>9.0</v>
      </c>
      <c r="C30" s="30">
        <v>10.0</v>
      </c>
      <c r="D30" s="31"/>
      <c r="E30" s="17" t="s">
        <v>17</v>
      </c>
      <c r="F30" s="17" t="s">
        <v>25</v>
      </c>
    </row>
    <row r="31">
      <c r="A31" s="33"/>
      <c r="B31" s="29">
        <v>11.0</v>
      </c>
      <c r="C31" s="30">
        <v>12.0</v>
      </c>
      <c r="D31" s="31"/>
      <c r="E31" s="18" t="s">
        <v>37</v>
      </c>
      <c r="F31" s="17" t="s">
        <v>27</v>
      </c>
    </row>
  </sheetData>
  <hyperlinks>
    <hyperlink r:id="rId1" ref="F18"/>
    <hyperlink r:id="rId2" ref="E22"/>
    <hyperlink r:id="rId3" ref="F23"/>
    <hyperlink r:id="rId4" ref="F27"/>
    <hyperlink r:id="rId5" ref="E31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6" max="6" width="15.57"/>
  </cols>
  <sheetData>
    <row r="1">
      <c r="A1" s="34" t="s">
        <v>38</v>
      </c>
      <c r="B1" s="35"/>
      <c r="C1" s="36"/>
      <c r="D1" s="37"/>
      <c r="E1" s="3"/>
      <c r="G1" s="3"/>
      <c r="H1" s="38"/>
      <c r="I1" s="39"/>
      <c r="J1" s="3"/>
      <c r="K1" s="3"/>
      <c r="L1" s="3"/>
      <c r="M1" s="3"/>
    </row>
    <row r="2">
      <c r="A2" s="40"/>
      <c r="B2" s="35"/>
      <c r="C2" s="36"/>
      <c r="D2" s="37"/>
      <c r="E2" s="3"/>
      <c r="G2" s="3"/>
      <c r="H2" s="38"/>
      <c r="I2" s="39"/>
      <c r="J2" s="3"/>
      <c r="K2" s="3"/>
      <c r="L2" s="3"/>
      <c r="M2" s="3"/>
    </row>
    <row r="3">
      <c r="A3" s="41" t="s">
        <v>39</v>
      </c>
      <c r="B3" s="42" t="s">
        <v>40</v>
      </c>
      <c r="C3" s="43" t="s">
        <v>41</v>
      </c>
      <c r="D3" s="44">
        <f>384*1*1.2</f>
        <v>460.8</v>
      </c>
      <c r="E3" s="3"/>
      <c r="G3" s="3"/>
      <c r="H3" s="38"/>
      <c r="I3" s="39"/>
      <c r="J3" s="3"/>
      <c r="K3" s="3"/>
      <c r="L3" s="3"/>
      <c r="M3" s="3"/>
    </row>
    <row r="4">
      <c r="A4" s="45"/>
      <c r="B4" s="46" t="s">
        <v>42</v>
      </c>
      <c r="C4" s="47">
        <f>B10/4</f>
        <v>5</v>
      </c>
      <c r="D4" s="48">
        <f>C4*D3</f>
        <v>2304</v>
      </c>
      <c r="G4" s="3"/>
      <c r="H4" s="3"/>
      <c r="I4" s="3"/>
      <c r="J4" s="3"/>
      <c r="K4" s="3"/>
      <c r="L4" s="3"/>
      <c r="M4" s="3"/>
      <c r="N4" s="3"/>
      <c r="O4" s="3"/>
      <c r="T4" s="3"/>
      <c r="U4" s="3"/>
      <c r="V4" s="3"/>
    </row>
    <row r="5">
      <c r="A5" s="45"/>
      <c r="B5" s="46" t="s">
        <v>43</v>
      </c>
      <c r="C5" s="47">
        <f>B11-C4-C7</f>
        <v>6</v>
      </c>
      <c r="D5" s="48">
        <f>C5*D3</f>
        <v>2764.8</v>
      </c>
      <c r="G5" s="49" t="s">
        <v>44</v>
      </c>
      <c r="H5" s="50"/>
      <c r="I5" s="3"/>
      <c r="J5" s="3"/>
      <c r="K5" s="3"/>
      <c r="L5" s="3"/>
      <c r="M5" s="3"/>
      <c r="N5" s="3"/>
      <c r="O5" s="3"/>
      <c r="T5" s="3"/>
      <c r="U5" s="3"/>
      <c r="V5" s="3"/>
    </row>
    <row r="6">
      <c r="A6" s="45" t="s">
        <v>45</v>
      </c>
      <c r="B6" s="46" t="s">
        <v>46</v>
      </c>
      <c r="C6" s="51">
        <f>D3*500</f>
        <v>230400</v>
      </c>
      <c r="D6" s="48">
        <f>C6/$J$21</f>
        <v>20.6185567</v>
      </c>
      <c r="G6" s="49" t="s">
        <v>47</v>
      </c>
      <c r="H6" s="50"/>
      <c r="I6" s="50"/>
      <c r="J6" s="50"/>
      <c r="K6" s="50"/>
      <c r="L6" s="3"/>
      <c r="M6" s="3"/>
      <c r="N6" s="3"/>
      <c r="O6" s="3"/>
      <c r="T6" s="3"/>
      <c r="U6" s="3"/>
      <c r="V6" s="3"/>
    </row>
    <row r="7">
      <c r="A7" s="52"/>
      <c r="B7" s="53"/>
      <c r="C7" s="54"/>
      <c r="D7" s="55">
        <f>C7*D3</f>
        <v>0</v>
      </c>
      <c r="E7" s="25">
        <f>SUM(D4:D7)</f>
        <v>5089.418557</v>
      </c>
      <c r="G7" s="56" t="s">
        <v>48</v>
      </c>
      <c r="H7" s="57" t="s">
        <v>49</v>
      </c>
      <c r="I7" s="50"/>
      <c r="J7" s="50"/>
      <c r="K7" s="50"/>
      <c r="L7" s="3"/>
      <c r="M7" s="3"/>
      <c r="N7" s="3"/>
      <c r="O7" s="3"/>
      <c r="T7" s="3"/>
      <c r="U7" s="3"/>
      <c r="V7" s="3"/>
    </row>
    <row r="8">
      <c r="A8" s="58" t="s">
        <v>50</v>
      </c>
      <c r="B8" s="58">
        <v>7.0</v>
      </c>
      <c r="C8" s="59"/>
      <c r="D8" s="59"/>
      <c r="E8" s="25">
        <f>E7/(384*2)</f>
        <v>6.626847079</v>
      </c>
      <c r="G8" s="49" t="s">
        <v>51</v>
      </c>
      <c r="H8" s="50"/>
      <c r="I8" s="50"/>
      <c r="J8" s="50"/>
      <c r="K8" s="3"/>
      <c r="L8" s="3"/>
      <c r="M8" s="3"/>
      <c r="N8" s="3"/>
      <c r="O8" s="3"/>
      <c r="T8" s="3"/>
      <c r="U8" s="3"/>
      <c r="V8" s="3"/>
    </row>
    <row r="9">
      <c r="A9" s="58" t="s">
        <v>52</v>
      </c>
      <c r="B9" s="58">
        <f>B10/10</f>
        <v>2</v>
      </c>
      <c r="C9" s="59"/>
      <c r="D9" s="59"/>
      <c r="G9" s="50"/>
      <c r="H9" s="49" t="s">
        <v>53</v>
      </c>
      <c r="I9" s="50"/>
      <c r="J9" s="50"/>
      <c r="K9" s="3"/>
      <c r="L9" s="3"/>
      <c r="M9" s="3"/>
      <c r="N9" s="3"/>
      <c r="O9" s="3"/>
      <c r="T9" s="3"/>
      <c r="U9" s="3"/>
      <c r="V9" s="3"/>
    </row>
    <row r="10">
      <c r="A10" s="60" t="s">
        <v>54</v>
      </c>
      <c r="B10" s="61">
        <v>20.0</v>
      </c>
      <c r="C10" s="62"/>
      <c r="D10" s="53"/>
      <c r="F10" s="3"/>
      <c r="G10" s="49" t="s">
        <v>55</v>
      </c>
      <c r="H10" s="50"/>
      <c r="I10" s="3"/>
      <c r="J10" s="3"/>
      <c r="K10" s="3"/>
      <c r="L10" s="3"/>
      <c r="M10" s="3"/>
      <c r="N10" s="3"/>
      <c r="O10" s="3"/>
      <c r="T10" s="3"/>
      <c r="U10" s="3"/>
      <c r="V10" s="3"/>
    </row>
    <row r="11">
      <c r="A11" s="60" t="s">
        <v>56</v>
      </c>
      <c r="B11" s="63">
        <f>B10-B8-B9</f>
        <v>11</v>
      </c>
      <c r="C11" s="62"/>
      <c r="D11" s="53"/>
      <c r="F11" s="3"/>
      <c r="G11" s="49" t="s">
        <v>57</v>
      </c>
      <c r="H11" s="50"/>
      <c r="I11" s="3"/>
      <c r="J11" s="3"/>
      <c r="K11" s="3"/>
      <c r="L11" s="3"/>
      <c r="M11" s="3"/>
      <c r="N11" s="3"/>
      <c r="O11" s="3"/>
      <c r="T11" s="3"/>
      <c r="U11" s="3"/>
      <c r="V11" s="3"/>
    </row>
    <row r="12">
      <c r="A12" s="64"/>
      <c r="B12" s="64"/>
      <c r="C12" s="64"/>
      <c r="D12" s="64"/>
      <c r="F12" s="3"/>
      <c r="G12" s="3"/>
      <c r="H12" s="3"/>
      <c r="I12" s="3"/>
      <c r="J12" s="3"/>
      <c r="K12" s="3"/>
      <c r="L12" s="3"/>
      <c r="M12" s="3"/>
      <c r="N12" s="3"/>
      <c r="O12" s="3"/>
      <c r="T12" s="3"/>
      <c r="U12" s="3"/>
      <c r="V12" s="3"/>
    </row>
    <row r="13">
      <c r="A13" s="65"/>
      <c r="B13" s="66"/>
      <c r="C13" s="67"/>
      <c r="D13" s="68"/>
      <c r="E13" s="64"/>
      <c r="F13" s="3"/>
      <c r="G13" s="4"/>
      <c r="H13" s="4"/>
      <c r="I13" s="69" t="s">
        <v>58</v>
      </c>
      <c r="J13" s="70"/>
      <c r="K13" s="70"/>
      <c r="L13" s="70"/>
      <c r="M13" s="70"/>
      <c r="N13" s="70"/>
      <c r="O13" s="3"/>
      <c r="T13" s="3"/>
      <c r="U13" s="3"/>
      <c r="V13" s="3"/>
    </row>
    <row r="14">
      <c r="A14" s="71"/>
      <c r="B14" s="72"/>
      <c r="C14" s="73"/>
      <c r="D14" s="74"/>
      <c r="F14" s="3"/>
      <c r="G14" s="4"/>
      <c r="H14" s="4"/>
      <c r="I14" s="69" t="s">
        <v>59</v>
      </c>
      <c r="J14" s="70"/>
      <c r="K14" s="4"/>
      <c r="L14" s="4"/>
      <c r="M14" s="4"/>
      <c r="N14" s="4"/>
      <c r="O14" s="3"/>
      <c r="T14" s="3"/>
      <c r="U14" s="3"/>
      <c r="V14" s="3"/>
    </row>
    <row r="15">
      <c r="A15" s="75"/>
      <c r="B15" s="76"/>
      <c r="C15" s="77"/>
      <c r="D15" s="78"/>
      <c r="F15" s="3"/>
      <c r="G15" s="4"/>
      <c r="H15" s="4"/>
      <c r="I15" s="4"/>
      <c r="J15" s="4" t="s">
        <v>60</v>
      </c>
      <c r="K15" s="4"/>
      <c r="L15" s="4"/>
      <c r="M15" s="4"/>
      <c r="N15" s="4"/>
      <c r="O15" s="3"/>
      <c r="T15" s="3"/>
      <c r="U15" s="3"/>
      <c r="V15" s="3"/>
    </row>
    <row r="16">
      <c r="A16" s="75"/>
      <c r="B16" s="76"/>
      <c r="C16" s="77"/>
      <c r="D16" s="78"/>
      <c r="F16" s="3"/>
      <c r="G16" s="79" t="s">
        <v>61</v>
      </c>
      <c r="H16" s="4" t="s">
        <v>62</v>
      </c>
      <c r="I16" s="4" t="s">
        <v>63</v>
      </c>
      <c r="J16" s="80">
        <f> (3.6*10^11)* (3.104)</f>
        <v>1117440000000</v>
      </c>
      <c r="K16" s="4"/>
      <c r="L16" s="4"/>
      <c r="M16" s="4"/>
      <c r="N16" s="4" t="s">
        <v>64</v>
      </c>
      <c r="O16" s="3" t="s">
        <v>65</v>
      </c>
      <c r="T16" s="3"/>
      <c r="U16" s="3"/>
      <c r="V16" s="3"/>
    </row>
    <row r="17">
      <c r="A17" s="75"/>
      <c r="B17" s="76"/>
      <c r="C17" s="78"/>
      <c r="D17" s="78"/>
      <c r="F17" s="3"/>
      <c r="G17" s="79"/>
      <c r="H17" s="80"/>
      <c r="I17" s="80"/>
      <c r="J17" s="80"/>
      <c r="K17" s="4"/>
      <c r="L17" s="81"/>
      <c r="M17" s="4"/>
      <c r="N17" s="80"/>
      <c r="O17" s="82"/>
      <c r="T17" s="82"/>
      <c r="U17" s="39"/>
      <c r="V17" s="3"/>
    </row>
    <row r="18">
      <c r="A18" s="83"/>
      <c r="C18" s="78"/>
      <c r="F18" s="3"/>
      <c r="G18" s="79">
        <v>1.0</v>
      </c>
      <c r="H18" s="80">
        <v>100.0</v>
      </c>
      <c r="I18" s="80">
        <v>100.0</v>
      </c>
      <c r="J18" s="80">
        <f>J16/H18</f>
        <v>11174400000</v>
      </c>
      <c r="K18" s="4"/>
      <c r="L18" s="69"/>
      <c r="M18" s="4"/>
      <c r="N18" s="80">
        <v>1.79</v>
      </c>
      <c r="O18" s="82" t="s">
        <v>66</v>
      </c>
      <c r="T18" s="82"/>
      <c r="U18" s="39"/>
      <c r="V18" s="3"/>
    </row>
    <row r="19">
      <c r="A19" s="32"/>
      <c r="B19" s="32"/>
      <c r="F19" s="3"/>
      <c r="G19" s="79">
        <v>2.0</v>
      </c>
      <c r="H19" s="80">
        <v>100.0</v>
      </c>
      <c r="I19" s="80">
        <v>10000.0</v>
      </c>
      <c r="J19" s="80">
        <f t="shared" ref="J19:J22" si="1">J18/H19</f>
        <v>111744000</v>
      </c>
      <c r="K19" s="4"/>
      <c r="L19" s="69"/>
      <c r="M19" s="4"/>
      <c r="N19" s="80">
        <f t="shared" ref="N19:N22" si="2">N18/H19</f>
        <v>0.0179</v>
      </c>
      <c r="O19" s="38">
        <f t="shared" ref="O19:O22" si="3">(N19/N18)*O18</f>
        <v>258000000</v>
      </c>
      <c r="T19" s="82"/>
      <c r="U19" s="3"/>
      <c r="V19" s="3"/>
    </row>
    <row r="20">
      <c r="A20" s="32"/>
      <c r="B20" s="32"/>
      <c r="F20" s="3"/>
      <c r="G20" s="79">
        <v>3.0</v>
      </c>
      <c r="H20" s="80">
        <v>100.0</v>
      </c>
      <c r="I20" s="80">
        <v>1000000.0</v>
      </c>
      <c r="J20" s="80">
        <f t="shared" si="1"/>
        <v>1117440</v>
      </c>
      <c r="K20" s="4"/>
      <c r="L20" s="69"/>
      <c r="M20" s="4"/>
      <c r="N20" s="80">
        <f t="shared" si="2"/>
        <v>0.000179</v>
      </c>
      <c r="O20" s="38">
        <f t="shared" si="3"/>
        <v>2580000</v>
      </c>
      <c r="T20" s="82"/>
      <c r="U20" s="3"/>
      <c r="V20" s="3"/>
    </row>
    <row r="21">
      <c r="A21" s="84"/>
      <c r="B21" s="2"/>
      <c r="F21" s="3"/>
      <c r="G21" s="79">
        <v>4.0</v>
      </c>
      <c r="H21" s="80">
        <v>100.0</v>
      </c>
      <c r="I21" s="80">
        <v>1.0E7</v>
      </c>
      <c r="J21" s="80">
        <f t="shared" si="1"/>
        <v>11174.4</v>
      </c>
      <c r="K21" s="80">
        <f>40000/J21</f>
        <v>3.579610538</v>
      </c>
      <c r="L21" s="69"/>
      <c r="M21" s="4"/>
      <c r="N21" s="80">
        <f t="shared" si="2"/>
        <v>0.00000179</v>
      </c>
      <c r="O21" s="38">
        <f t="shared" si="3"/>
        <v>25800</v>
      </c>
      <c r="T21" s="82"/>
      <c r="U21" s="3"/>
      <c r="V21" s="3"/>
    </row>
    <row r="22">
      <c r="A22" s="84"/>
      <c r="B22" s="3"/>
      <c r="F22" s="3"/>
      <c r="G22" s="79">
        <v>5.0</v>
      </c>
      <c r="H22" s="80">
        <v>3.0</v>
      </c>
      <c r="I22" s="80">
        <f>I21*3</f>
        <v>30000000</v>
      </c>
      <c r="J22" s="80">
        <f t="shared" si="1"/>
        <v>3724.8</v>
      </c>
      <c r="K22" s="80">
        <f>5000/J22</f>
        <v>1.342353952</v>
      </c>
      <c r="L22" s="69"/>
      <c r="M22" s="4"/>
      <c r="N22" s="80">
        <f t="shared" si="2"/>
        <v>0.0000005966666667</v>
      </c>
      <c r="O22" s="38">
        <f t="shared" si="3"/>
        <v>8600</v>
      </c>
      <c r="T22" s="82"/>
      <c r="U22" s="3"/>
      <c r="V22" s="3"/>
    </row>
    <row r="23">
      <c r="A23" s="65"/>
      <c r="B23" s="66"/>
      <c r="C23" s="67"/>
      <c r="D23" s="68"/>
      <c r="E23" s="64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>
      <c r="A24" s="8"/>
      <c r="B24" s="8"/>
      <c r="C24" s="85"/>
      <c r="D24" s="85"/>
      <c r="E24" s="64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>
      <c r="A25" s="40"/>
      <c r="B25" s="35"/>
      <c r="C25" s="36"/>
      <c r="D25" s="37"/>
      <c r="F25" s="40"/>
      <c r="G25" s="35"/>
      <c r="H25" s="36"/>
      <c r="I25" s="37"/>
      <c r="J25" s="3"/>
      <c r="O25" s="3"/>
      <c r="P25" s="3"/>
      <c r="Q25" s="3"/>
    </row>
    <row r="26">
      <c r="A26" s="86"/>
      <c r="B26" s="2"/>
      <c r="C26" s="87"/>
      <c r="D26" s="38"/>
      <c r="F26" s="86"/>
      <c r="G26" s="2"/>
      <c r="H26" s="87"/>
      <c r="I26" s="38"/>
      <c r="O26" s="3"/>
      <c r="P26" s="3"/>
      <c r="Q26" s="3"/>
    </row>
    <row r="27">
      <c r="A27" s="86"/>
      <c r="B27" s="2"/>
      <c r="C27" s="87"/>
      <c r="D27" s="38"/>
      <c r="F27" s="86"/>
      <c r="G27" s="2"/>
      <c r="H27" s="87"/>
      <c r="I27" s="38"/>
      <c r="O27" s="3"/>
      <c r="P27" s="3"/>
      <c r="Q27" s="3"/>
    </row>
    <row r="28">
      <c r="A28" s="86"/>
      <c r="B28" s="2"/>
      <c r="C28" s="38"/>
      <c r="D28" s="38"/>
      <c r="F28" s="86"/>
      <c r="G28" s="2"/>
      <c r="H28" s="38"/>
      <c r="I28" s="38"/>
      <c r="J28" s="3"/>
      <c r="O28" s="3"/>
      <c r="P28" s="3"/>
      <c r="Q28" s="3"/>
    </row>
    <row r="29">
      <c r="A29" s="83"/>
      <c r="C29" s="38"/>
      <c r="F29" s="83"/>
      <c r="H29" s="87"/>
      <c r="J29" s="3"/>
      <c r="O29" s="3"/>
      <c r="P29" s="3"/>
      <c r="Q29" s="3"/>
    </row>
    <row r="30">
      <c r="A30" s="11"/>
      <c r="B30" s="11"/>
      <c r="C30" s="11"/>
      <c r="F30" s="11"/>
      <c r="G30" s="11"/>
      <c r="H30" s="11"/>
      <c r="J30" s="3"/>
      <c r="O30" s="3"/>
      <c r="P30" s="3"/>
      <c r="Q30" s="3"/>
    </row>
    <row r="31">
      <c r="A31" s="11"/>
      <c r="B31" s="11"/>
      <c r="C31" s="11"/>
      <c r="F31" s="11"/>
      <c r="G31" s="11"/>
      <c r="H31" s="11"/>
      <c r="J31" s="3"/>
      <c r="O31" s="3"/>
      <c r="P31" s="3"/>
      <c r="Q31" s="3"/>
    </row>
    <row r="32">
      <c r="A32" s="11"/>
      <c r="B32" s="11"/>
      <c r="F32" s="11"/>
      <c r="G32" s="11"/>
      <c r="J32" s="3"/>
      <c r="O32" s="3"/>
      <c r="P32" s="3"/>
      <c r="Q32" s="3"/>
    </row>
    <row r="33">
      <c r="A33" s="11"/>
      <c r="B33" s="11"/>
      <c r="F33" s="11"/>
      <c r="G33" s="11"/>
      <c r="J33" s="3"/>
      <c r="O33" s="3"/>
      <c r="P33" s="3"/>
      <c r="Q33" s="3"/>
    </row>
    <row r="34">
      <c r="A34" s="11"/>
      <c r="B34" s="11"/>
      <c r="F34" s="11"/>
      <c r="G34" s="11"/>
      <c r="J34" s="3"/>
      <c r="O34" s="3"/>
      <c r="P34" s="3"/>
      <c r="Q34" s="3"/>
    </row>
    <row r="35">
      <c r="A35" s="88"/>
      <c r="B35" s="2"/>
      <c r="F35" s="88"/>
      <c r="G35" s="2"/>
      <c r="J35" s="3"/>
      <c r="O35" s="3"/>
      <c r="P35" s="3"/>
      <c r="Q35" s="3"/>
    </row>
    <row r="36">
      <c r="A36" s="88"/>
      <c r="B36" s="3"/>
      <c r="F36" s="88"/>
      <c r="G36" s="3"/>
      <c r="J36" s="3"/>
      <c r="O36" s="3"/>
      <c r="P36" s="3"/>
      <c r="Q36" s="3"/>
    </row>
    <row r="37"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>
      <c r="A38" s="40"/>
      <c r="B38" s="35"/>
      <c r="C38" s="36"/>
      <c r="D38" s="37"/>
      <c r="F38" s="40"/>
      <c r="G38" s="40"/>
      <c r="H38" s="34"/>
      <c r="I38" s="12"/>
      <c r="J38" s="37"/>
      <c r="K38" s="7"/>
      <c r="L38" s="3"/>
      <c r="M38" s="3"/>
      <c r="N38" s="3"/>
      <c r="O38" s="3"/>
      <c r="P38" s="3"/>
      <c r="Q38" s="3"/>
    </row>
    <row r="39">
      <c r="A39" s="86"/>
      <c r="B39" s="2"/>
      <c r="C39" s="87"/>
      <c r="D39" s="38"/>
      <c r="F39" s="88"/>
      <c r="G39" s="2"/>
      <c r="H39" s="87"/>
      <c r="J39" s="38"/>
      <c r="K39" s="3"/>
      <c r="L39" s="3"/>
      <c r="M39" s="3"/>
      <c r="N39" s="3"/>
      <c r="O39" s="3"/>
      <c r="P39" s="3"/>
      <c r="Q39" s="3"/>
    </row>
    <row r="40">
      <c r="A40" s="86"/>
      <c r="B40" s="2"/>
      <c r="C40" s="87"/>
      <c r="D40" s="38"/>
      <c r="F40" s="88"/>
      <c r="G40" s="2"/>
      <c r="H40" s="87"/>
      <c r="J40" s="38"/>
      <c r="K40" s="3"/>
      <c r="L40" s="3"/>
      <c r="M40" s="3"/>
      <c r="N40" s="3"/>
      <c r="O40" s="3"/>
      <c r="P40" s="3"/>
      <c r="Q40" s="3"/>
    </row>
    <row r="41">
      <c r="A41" s="86"/>
      <c r="B41" s="2"/>
      <c r="C41" s="38"/>
      <c r="D41" s="38"/>
      <c r="F41" s="86"/>
      <c r="G41" s="2"/>
      <c r="H41" s="38"/>
      <c r="J41" s="38"/>
      <c r="K41" s="3"/>
      <c r="L41" s="3"/>
      <c r="M41" s="3"/>
      <c r="N41" s="3"/>
      <c r="O41" s="3"/>
      <c r="P41" s="3"/>
      <c r="Q41" s="3"/>
    </row>
    <row r="42">
      <c r="A42" s="83"/>
      <c r="C42" s="87"/>
      <c r="F42" s="40"/>
      <c r="G42" s="89"/>
      <c r="I42" s="90"/>
      <c r="J42" s="37"/>
      <c r="K42" s="7"/>
      <c r="L42" s="3"/>
      <c r="M42" s="3"/>
      <c r="N42" s="3"/>
      <c r="O42" s="3"/>
      <c r="P42" s="3"/>
      <c r="Q42" s="3"/>
    </row>
    <row r="43">
      <c r="J43" s="38"/>
      <c r="K43" s="3"/>
      <c r="L43" s="3"/>
      <c r="M43" s="3"/>
      <c r="N43" s="3"/>
      <c r="O43" s="3"/>
      <c r="P43" s="3"/>
      <c r="Q43" s="3"/>
    </row>
    <row r="44">
      <c r="F44" s="2"/>
      <c r="G44" s="2"/>
      <c r="H44" s="2"/>
      <c r="J44" s="38"/>
      <c r="K44" s="3"/>
      <c r="L44" s="3"/>
      <c r="M44" s="3"/>
      <c r="N44" s="3"/>
      <c r="O44" s="3"/>
      <c r="P44" s="3"/>
      <c r="Q44" s="3"/>
    </row>
    <row r="45">
      <c r="E45" s="3"/>
      <c r="F45" s="12"/>
      <c r="G45" s="3"/>
      <c r="H45" s="3"/>
      <c r="I45" s="2"/>
      <c r="J45" s="3"/>
      <c r="K45" s="3"/>
      <c r="L45" s="3"/>
      <c r="M45" s="3"/>
      <c r="N45" s="3"/>
      <c r="O45" s="3"/>
      <c r="P45" s="3"/>
      <c r="Q45" s="3"/>
    </row>
    <row r="46">
      <c r="E46" s="3"/>
      <c r="G46" s="3"/>
      <c r="H46" s="3"/>
      <c r="I46" s="88"/>
      <c r="J46" s="3"/>
      <c r="K46" s="3"/>
      <c r="L46" s="3"/>
      <c r="M46" s="3"/>
      <c r="N46" s="3"/>
      <c r="O46" s="3"/>
      <c r="P46" s="3"/>
      <c r="Q46" s="3"/>
    </row>
    <row r="47">
      <c r="E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>
      <c r="A48" s="88"/>
      <c r="B48" s="2"/>
      <c r="E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>
      <c r="A49" s="88"/>
      <c r="B49" s="3"/>
      <c r="E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>
      <c r="A50" s="3"/>
      <c r="B50" s="3"/>
      <c r="C50" s="39"/>
      <c r="D50" s="3"/>
      <c r="E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>
      <c r="A51" s="3"/>
      <c r="B51" s="3"/>
      <c r="C51" s="3"/>
      <c r="D51" s="3"/>
      <c r="E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>
      <c r="A52" s="3"/>
      <c r="B52" s="91"/>
      <c r="C52" s="3"/>
      <c r="D52" s="3"/>
      <c r="E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>
      <c r="A53" s="3"/>
      <c r="B53" s="91"/>
      <c r="C53" s="3"/>
      <c r="D53" s="3"/>
      <c r="E53" s="3"/>
      <c r="H53" s="3"/>
      <c r="I53" s="3"/>
      <c r="J53" s="3"/>
      <c r="K53" s="3"/>
      <c r="L53" s="3"/>
      <c r="M53" s="3"/>
      <c r="N53" s="3"/>
      <c r="O53" s="3"/>
      <c r="P53" s="3"/>
      <c r="Q53" s="3"/>
    </row>
    <row r="54">
      <c r="A54" s="3"/>
      <c r="B54" s="3"/>
      <c r="C54" s="3"/>
      <c r="D54" s="3"/>
      <c r="E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>
      <c r="A55" s="3"/>
      <c r="B55" s="3"/>
      <c r="C55" s="3"/>
      <c r="D55" s="3"/>
      <c r="E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>
      <c r="A59" s="3"/>
      <c r="B59" s="39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>
      <c r="A61" s="3"/>
      <c r="B61" s="92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>
      <c r="A62" s="3"/>
      <c r="B62" s="39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>
      <c r="A63" s="3"/>
      <c r="B63" s="39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</row>
    <row r="64">
      <c r="A64" s="3"/>
      <c r="B64" s="39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</row>
    <row r="66">
      <c r="A66" s="3"/>
      <c r="B66" s="39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</row>
    <row r="68">
      <c r="A68" s="3"/>
      <c r="B68" s="39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>
      <c r="A69" s="3"/>
      <c r="B69" s="39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>
      <c r="A71" s="3"/>
      <c r="B71" s="39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>
      <c r="A72" s="3"/>
      <c r="B72" s="39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>
      <c r="A73" s="3"/>
      <c r="B73" s="3"/>
      <c r="C73" s="3"/>
      <c r="D73" s="3"/>
      <c r="E73" s="39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>
      <c r="A75" s="3"/>
      <c r="B75" s="39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</row>
  </sheetData>
  <mergeCells count="16">
    <mergeCell ref="A7:B7"/>
    <mergeCell ref="B10:D10"/>
    <mergeCell ref="B11:D11"/>
    <mergeCell ref="A18:B18"/>
    <mergeCell ref="B21:D21"/>
    <mergeCell ref="B22:D22"/>
    <mergeCell ref="F29:G29"/>
    <mergeCell ref="B48:D48"/>
    <mergeCell ref="B49:D49"/>
    <mergeCell ref="A29:B29"/>
    <mergeCell ref="B35:D35"/>
    <mergeCell ref="G35:I35"/>
    <mergeCell ref="B36:D36"/>
    <mergeCell ref="G36:I36"/>
    <mergeCell ref="A42:B42"/>
    <mergeCell ref="G42:H42"/>
  </mergeCells>
  <printOptions gridLines="1" horizontalCentered="1"/>
  <pageMargins bottom="0.75" footer="0.0" header="0.0" left="0.25" right="0.25" top="0.75"/>
  <pageSetup fitToWidth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93" t="s">
        <v>67</v>
      </c>
      <c r="B1" s="50"/>
      <c r="C1" s="50"/>
      <c r="D1" s="50"/>
      <c r="E1" s="50"/>
      <c r="F1" s="50"/>
      <c r="G1" s="50"/>
      <c r="H1" s="94"/>
      <c r="I1" s="50"/>
      <c r="J1" s="50"/>
      <c r="K1" s="50"/>
      <c r="L1" s="50"/>
      <c r="M1" s="50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95" t="s">
        <v>68</v>
      </c>
      <c r="B2" s="50"/>
      <c r="C2" s="50"/>
      <c r="D2" s="50"/>
      <c r="E2" s="50"/>
      <c r="F2" s="50"/>
      <c r="G2" s="50"/>
      <c r="H2" s="94"/>
      <c r="I2" s="50"/>
      <c r="J2" s="50"/>
      <c r="K2" s="50"/>
      <c r="L2" s="50"/>
      <c r="M2" s="50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50" t="s">
        <v>69</v>
      </c>
      <c r="B3" s="96">
        <v>1.0</v>
      </c>
      <c r="C3" s="96">
        <v>2.0</v>
      </c>
      <c r="D3" s="96">
        <v>3.0</v>
      </c>
      <c r="E3" s="96">
        <v>4.0</v>
      </c>
      <c r="F3" s="96">
        <v>5.0</v>
      </c>
      <c r="G3" s="96">
        <v>6.0</v>
      </c>
      <c r="H3" s="96">
        <v>7.0</v>
      </c>
      <c r="I3" s="96">
        <v>8.0</v>
      </c>
      <c r="J3" s="96">
        <v>9.0</v>
      </c>
      <c r="K3" s="96">
        <v>10.0</v>
      </c>
      <c r="L3" s="96">
        <v>11.0</v>
      </c>
      <c r="M3" s="96">
        <v>12.0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50" t="s">
        <v>70</v>
      </c>
      <c r="B4" s="97" t="s">
        <v>71</v>
      </c>
      <c r="C4" s="97" t="s">
        <v>71</v>
      </c>
      <c r="D4" s="97" t="s">
        <v>71</v>
      </c>
      <c r="E4" s="97" t="s">
        <v>71</v>
      </c>
      <c r="F4" s="97" t="s">
        <v>71</v>
      </c>
      <c r="G4" s="97" t="s">
        <v>71</v>
      </c>
      <c r="H4" s="97" t="s">
        <v>71</v>
      </c>
      <c r="I4" s="97" t="s">
        <v>71</v>
      </c>
      <c r="J4" s="97" t="s">
        <v>71</v>
      </c>
      <c r="K4" s="97" t="s">
        <v>71</v>
      </c>
      <c r="L4" s="97" t="s">
        <v>71</v>
      </c>
      <c r="M4" s="97" t="s">
        <v>71</v>
      </c>
      <c r="N4" s="98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50" t="s">
        <v>72</v>
      </c>
      <c r="B5" s="97" t="s">
        <v>71</v>
      </c>
      <c r="C5" s="97" t="s">
        <v>71</v>
      </c>
      <c r="D5" s="97" t="s">
        <v>71</v>
      </c>
      <c r="E5" s="97" t="s">
        <v>71</v>
      </c>
      <c r="F5" s="97" t="s">
        <v>71</v>
      </c>
      <c r="G5" s="97" t="s">
        <v>71</v>
      </c>
      <c r="H5" s="97" t="s">
        <v>71</v>
      </c>
      <c r="I5" s="97" t="s">
        <v>71</v>
      </c>
      <c r="J5" s="97" t="s">
        <v>71</v>
      </c>
      <c r="K5" s="97" t="s">
        <v>71</v>
      </c>
      <c r="L5" s="97" t="s">
        <v>71</v>
      </c>
      <c r="M5" s="97" t="s">
        <v>71</v>
      </c>
      <c r="N5" s="98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50" t="s">
        <v>73</v>
      </c>
      <c r="B6" s="97" t="s">
        <v>71</v>
      </c>
      <c r="C6" s="97" t="s">
        <v>71</v>
      </c>
      <c r="D6" s="97" t="s">
        <v>71</v>
      </c>
      <c r="E6" s="97" t="s">
        <v>71</v>
      </c>
      <c r="F6" s="97" t="s">
        <v>71</v>
      </c>
      <c r="G6" s="97" t="s">
        <v>71</v>
      </c>
      <c r="H6" s="97" t="s">
        <v>71</v>
      </c>
      <c r="I6" s="97" t="s">
        <v>71</v>
      </c>
      <c r="J6" s="97" t="s">
        <v>71</v>
      </c>
      <c r="K6" s="97" t="s">
        <v>71</v>
      </c>
      <c r="L6" s="97" t="s">
        <v>71</v>
      </c>
      <c r="M6" s="97" t="s">
        <v>71</v>
      </c>
      <c r="N6" s="98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50" t="s">
        <v>74</v>
      </c>
      <c r="B7" s="97" t="s">
        <v>71</v>
      </c>
      <c r="C7" s="97" t="s">
        <v>71</v>
      </c>
      <c r="D7" s="97" t="s">
        <v>71</v>
      </c>
      <c r="E7" s="97" t="s">
        <v>71</v>
      </c>
      <c r="F7" s="97" t="s">
        <v>71</v>
      </c>
      <c r="G7" s="97" t="s">
        <v>71</v>
      </c>
      <c r="H7" s="97" t="s">
        <v>71</v>
      </c>
      <c r="I7" s="97" t="s">
        <v>71</v>
      </c>
      <c r="J7" s="97" t="s">
        <v>71</v>
      </c>
      <c r="K7" s="97" t="s">
        <v>71</v>
      </c>
      <c r="L7" s="97" t="s">
        <v>71</v>
      </c>
      <c r="M7" s="97" t="s">
        <v>71</v>
      </c>
      <c r="N7" s="98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50" t="s">
        <v>75</v>
      </c>
      <c r="B8" s="97" t="s">
        <v>71</v>
      </c>
      <c r="C8" s="97" t="s">
        <v>71</v>
      </c>
      <c r="D8" s="97" t="s">
        <v>71</v>
      </c>
      <c r="E8" s="97" t="s">
        <v>71</v>
      </c>
      <c r="F8" s="97" t="s">
        <v>71</v>
      </c>
      <c r="G8" s="97" t="s">
        <v>71</v>
      </c>
      <c r="H8" s="97" t="s">
        <v>71</v>
      </c>
      <c r="I8" s="97" t="s">
        <v>71</v>
      </c>
      <c r="J8" s="97" t="s">
        <v>71</v>
      </c>
      <c r="K8" s="97" t="s">
        <v>71</v>
      </c>
      <c r="L8" s="97" t="s">
        <v>71</v>
      </c>
      <c r="M8" s="97" t="s">
        <v>71</v>
      </c>
      <c r="N8" s="98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50" t="s">
        <v>76</v>
      </c>
      <c r="B9" s="97" t="s">
        <v>71</v>
      </c>
      <c r="C9" s="97" t="s">
        <v>71</v>
      </c>
      <c r="D9" s="97" t="s">
        <v>71</v>
      </c>
      <c r="E9" s="97" t="s">
        <v>71</v>
      </c>
      <c r="F9" s="97" t="s">
        <v>71</v>
      </c>
      <c r="G9" s="97" t="s">
        <v>71</v>
      </c>
      <c r="H9" s="97" t="s">
        <v>71</v>
      </c>
      <c r="I9" s="97" t="s">
        <v>71</v>
      </c>
      <c r="J9" s="97" t="s">
        <v>71</v>
      </c>
      <c r="K9" s="97" t="s">
        <v>71</v>
      </c>
      <c r="L9" s="97" t="s">
        <v>71</v>
      </c>
      <c r="M9" s="97" t="s">
        <v>71</v>
      </c>
      <c r="N9" s="98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50" t="s">
        <v>77</v>
      </c>
      <c r="B10" s="97" t="s">
        <v>71</v>
      </c>
      <c r="C10" s="97" t="s">
        <v>71</v>
      </c>
      <c r="D10" s="97" t="s">
        <v>71</v>
      </c>
      <c r="E10" s="97" t="s">
        <v>71</v>
      </c>
      <c r="F10" s="97" t="s">
        <v>71</v>
      </c>
      <c r="G10" s="97" t="s">
        <v>71</v>
      </c>
      <c r="H10" s="97" t="s">
        <v>71</v>
      </c>
      <c r="I10" s="97" t="s">
        <v>71</v>
      </c>
      <c r="J10" s="97" t="s">
        <v>71</v>
      </c>
      <c r="K10" s="97" t="s">
        <v>71</v>
      </c>
      <c r="L10" s="97" t="s">
        <v>71</v>
      </c>
      <c r="M10" s="97" t="s">
        <v>71</v>
      </c>
      <c r="N10" s="98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50" t="s">
        <v>78</v>
      </c>
      <c r="B11" s="97" t="s">
        <v>71</v>
      </c>
      <c r="C11" s="97" t="s">
        <v>71</v>
      </c>
      <c r="D11" s="97" t="s">
        <v>71</v>
      </c>
      <c r="E11" s="97" t="s">
        <v>71</v>
      </c>
      <c r="F11" s="97" t="s">
        <v>71</v>
      </c>
      <c r="G11" s="97" t="s">
        <v>71</v>
      </c>
      <c r="H11" s="97" t="s">
        <v>71</v>
      </c>
      <c r="I11" s="97" t="s">
        <v>71</v>
      </c>
      <c r="J11" s="97" t="s">
        <v>71</v>
      </c>
      <c r="K11" s="97" t="s">
        <v>71</v>
      </c>
      <c r="L11" s="97" t="s">
        <v>71</v>
      </c>
      <c r="M11" s="99" t="s">
        <v>79</v>
      </c>
      <c r="N11" s="98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50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50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50" t="s">
        <v>80</v>
      </c>
      <c r="B14" s="96">
        <v>1.0</v>
      </c>
      <c r="C14" s="96">
        <v>2.0</v>
      </c>
      <c r="D14" s="96">
        <v>3.0</v>
      </c>
      <c r="E14" s="96">
        <v>4.0</v>
      </c>
      <c r="F14" s="96">
        <v>5.0</v>
      </c>
      <c r="G14" s="96">
        <v>6.0</v>
      </c>
      <c r="H14" s="96">
        <v>7.0</v>
      </c>
      <c r="I14" s="96">
        <v>8.0</v>
      </c>
      <c r="J14" s="96">
        <v>9.0</v>
      </c>
      <c r="K14" s="96">
        <v>10.0</v>
      </c>
      <c r="L14" s="96">
        <v>11.0</v>
      </c>
      <c r="M14" s="96">
        <v>12.0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50" t="s">
        <v>70</v>
      </c>
      <c r="B15" s="99" t="s">
        <v>79</v>
      </c>
      <c r="C15" s="100" t="s">
        <v>81</v>
      </c>
      <c r="D15" s="100" t="s">
        <v>81</v>
      </c>
      <c r="E15" s="100" t="s">
        <v>81</v>
      </c>
      <c r="F15" s="100" t="s">
        <v>81</v>
      </c>
      <c r="G15" s="100" t="s">
        <v>81</v>
      </c>
      <c r="H15" s="100" t="s">
        <v>81</v>
      </c>
      <c r="I15" s="100" t="s">
        <v>81</v>
      </c>
      <c r="J15" s="100" t="s">
        <v>81</v>
      </c>
      <c r="K15" s="100" t="s">
        <v>81</v>
      </c>
      <c r="L15" s="100" t="s">
        <v>81</v>
      </c>
      <c r="M15" s="101" t="s">
        <v>81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50" t="s">
        <v>72</v>
      </c>
      <c r="B16" s="100" t="s">
        <v>81</v>
      </c>
      <c r="C16" s="100" t="s">
        <v>81</v>
      </c>
      <c r="D16" s="100" t="s">
        <v>81</v>
      </c>
      <c r="E16" s="100" t="s">
        <v>81</v>
      </c>
      <c r="F16" s="100" t="s">
        <v>81</v>
      </c>
      <c r="G16" s="100" t="s">
        <v>81</v>
      </c>
      <c r="H16" s="100" t="s">
        <v>81</v>
      </c>
      <c r="I16" s="100" t="s">
        <v>81</v>
      </c>
      <c r="J16" s="100" t="s">
        <v>81</v>
      </c>
      <c r="K16" s="100" t="s">
        <v>81</v>
      </c>
      <c r="L16" s="100" t="s">
        <v>81</v>
      </c>
      <c r="M16" s="101" t="s">
        <v>81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50" t="s">
        <v>73</v>
      </c>
      <c r="B17" s="100" t="s">
        <v>81</v>
      </c>
      <c r="C17" s="102" t="s">
        <v>81</v>
      </c>
      <c r="D17" s="102" t="s">
        <v>81</v>
      </c>
      <c r="E17" s="102" t="s">
        <v>81</v>
      </c>
      <c r="F17" s="102" t="s">
        <v>81</v>
      </c>
      <c r="G17" s="102" t="s">
        <v>81</v>
      </c>
      <c r="H17" s="102" t="s">
        <v>81</v>
      </c>
      <c r="I17" s="102" t="s">
        <v>81</v>
      </c>
      <c r="J17" s="102" t="s">
        <v>81</v>
      </c>
      <c r="K17" s="102" t="s">
        <v>81</v>
      </c>
      <c r="L17" s="102" t="s">
        <v>81</v>
      </c>
      <c r="M17" s="101" t="s">
        <v>81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50" t="s">
        <v>74</v>
      </c>
      <c r="B18" s="100" t="s">
        <v>81</v>
      </c>
      <c r="C18" s="102" t="s">
        <v>81</v>
      </c>
      <c r="D18" s="102" t="s">
        <v>81</v>
      </c>
      <c r="E18" s="102" t="s">
        <v>81</v>
      </c>
      <c r="F18" s="102" t="s">
        <v>81</v>
      </c>
      <c r="G18" s="102" t="s">
        <v>81</v>
      </c>
      <c r="H18" s="102" t="s">
        <v>81</v>
      </c>
      <c r="I18" s="102" t="s">
        <v>81</v>
      </c>
      <c r="J18" s="102" t="s">
        <v>81</v>
      </c>
      <c r="K18" s="102" t="s">
        <v>81</v>
      </c>
      <c r="L18" s="102" t="s">
        <v>81</v>
      </c>
      <c r="M18" s="101" t="s">
        <v>81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50" t="s">
        <v>75</v>
      </c>
      <c r="B19" s="100" t="s">
        <v>81</v>
      </c>
      <c r="C19" s="102" t="s">
        <v>81</v>
      </c>
      <c r="D19" s="102" t="s">
        <v>81</v>
      </c>
      <c r="E19" s="102" t="s">
        <v>81</v>
      </c>
      <c r="F19" s="102" t="s">
        <v>81</v>
      </c>
      <c r="G19" s="102" t="s">
        <v>81</v>
      </c>
      <c r="H19" s="102" t="s">
        <v>81</v>
      </c>
      <c r="I19" s="102" t="s">
        <v>81</v>
      </c>
      <c r="J19" s="102" t="s">
        <v>81</v>
      </c>
      <c r="K19" s="102" t="s">
        <v>81</v>
      </c>
      <c r="L19" s="102" t="s">
        <v>81</v>
      </c>
      <c r="M19" s="101" t="s">
        <v>81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50" t="s">
        <v>76</v>
      </c>
      <c r="B20" s="100" t="s">
        <v>81</v>
      </c>
      <c r="C20" s="102" t="s">
        <v>81</v>
      </c>
      <c r="D20" s="102" t="s">
        <v>81</v>
      </c>
      <c r="E20" s="102" t="s">
        <v>81</v>
      </c>
      <c r="F20" s="102" t="s">
        <v>81</v>
      </c>
      <c r="G20" s="102" t="s">
        <v>81</v>
      </c>
      <c r="H20" s="102" t="s">
        <v>81</v>
      </c>
      <c r="I20" s="102" t="s">
        <v>81</v>
      </c>
      <c r="J20" s="102" t="s">
        <v>81</v>
      </c>
      <c r="K20" s="102" t="s">
        <v>81</v>
      </c>
      <c r="L20" s="102" t="s">
        <v>81</v>
      </c>
      <c r="M20" s="101" t="s">
        <v>81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50" t="s">
        <v>77</v>
      </c>
      <c r="B21" s="100" t="s">
        <v>81</v>
      </c>
      <c r="C21" s="102" t="s">
        <v>81</v>
      </c>
      <c r="D21" s="102" t="s">
        <v>81</v>
      </c>
      <c r="E21" s="102" t="s">
        <v>81</v>
      </c>
      <c r="F21" s="102" t="s">
        <v>81</v>
      </c>
      <c r="G21" s="102" t="s">
        <v>81</v>
      </c>
      <c r="H21" s="102" t="s">
        <v>81</v>
      </c>
      <c r="I21" s="102" t="s">
        <v>81</v>
      </c>
      <c r="J21" s="102" t="s">
        <v>81</v>
      </c>
      <c r="K21" s="102" t="s">
        <v>81</v>
      </c>
      <c r="L21" s="102" t="s">
        <v>81</v>
      </c>
      <c r="M21" s="101" t="s">
        <v>81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50" t="s">
        <v>78</v>
      </c>
      <c r="B22" s="100" t="s">
        <v>81</v>
      </c>
      <c r="C22" s="102" t="s">
        <v>81</v>
      </c>
      <c r="D22" s="102" t="s">
        <v>81</v>
      </c>
      <c r="E22" s="102" t="s">
        <v>81</v>
      </c>
      <c r="F22" s="102" t="s">
        <v>81</v>
      </c>
      <c r="G22" s="102" t="s">
        <v>81</v>
      </c>
      <c r="H22" s="102" t="s">
        <v>81</v>
      </c>
      <c r="I22" s="102" t="s">
        <v>81</v>
      </c>
      <c r="J22" s="102" t="s">
        <v>81</v>
      </c>
      <c r="K22" s="102" t="s">
        <v>81</v>
      </c>
      <c r="L22" s="102" t="s">
        <v>81</v>
      </c>
      <c r="M22" s="99" t="s">
        <v>79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103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103"/>
      <c r="B24" s="104" t="s">
        <v>82</v>
      </c>
      <c r="C24" s="104" t="s">
        <v>83</v>
      </c>
      <c r="D24" s="104" t="s">
        <v>84</v>
      </c>
      <c r="E24" s="104" t="s">
        <v>85</v>
      </c>
      <c r="F24" s="104" t="s">
        <v>86</v>
      </c>
      <c r="G24" s="104" t="s">
        <v>87</v>
      </c>
      <c r="H24" s="104" t="s">
        <v>88</v>
      </c>
      <c r="I24" s="105" t="s">
        <v>89</v>
      </c>
      <c r="J24" s="105" t="s">
        <v>90</v>
      </c>
      <c r="K24" s="105" t="s">
        <v>91</v>
      </c>
      <c r="L24" s="105" t="s">
        <v>92</v>
      </c>
      <c r="M24" s="105" t="s">
        <v>93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56" t="s">
        <v>94</v>
      </c>
      <c r="B25" s="96">
        <v>1.0</v>
      </c>
      <c r="C25" s="96">
        <v>2.0</v>
      </c>
      <c r="D25" s="96">
        <v>3.0</v>
      </c>
      <c r="E25" s="96">
        <v>4.0</v>
      </c>
      <c r="F25" s="96">
        <v>5.0</v>
      </c>
      <c r="G25" s="96">
        <v>6.0</v>
      </c>
      <c r="H25" s="96">
        <v>7.0</v>
      </c>
      <c r="I25" s="96">
        <v>8.0</v>
      </c>
      <c r="J25" s="96">
        <v>9.0</v>
      </c>
      <c r="K25" s="96">
        <v>10.0</v>
      </c>
      <c r="L25" s="96">
        <v>11.0</v>
      </c>
      <c r="M25" s="96">
        <v>12.0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50" t="s">
        <v>70</v>
      </c>
      <c r="B26" s="106">
        <v>10000.0</v>
      </c>
      <c r="C26" s="106">
        <v>5000.0</v>
      </c>
      <c r="D26" s="106">
        <v>2500.0</v>
      </c>
      <c r="E26" s="106">
        <v>1250.0</v>
      </c>
      <c r="F26" s="106">
        <v>625.0</v>
      </c>
      <c r="G26" s="106">
        <f t="shared" ref="G26:H26" si="1">E26/2</f>
        <v>625</v>
      </c>
      <c r="H26" s="106">
        <f t="shared" si="1"/>
        <v>312.5</v>
      </c>
      <c r="I26" s="107">
        <v>1600.0</v>
      </c>
      <c r="J26" s="107">
        <v>800.0</v>
      </c>
      <c r="K26" s="107">
        <v>400.0</v>
      </c>
      <c r="L26" s="107">
        <v>200.0</v>
      </c>
      <c r="M26" s="107">
        <v>100.0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50" t="s">
        <v>72</v>
      </c>
      <c r="B27" s="106">
        <v>10000.0</v>
      </c>
      <c r="C27" s="106">
        <v>5000.0</v>
      </c>
      <c r="D27" s="106">
        <v>2500.0</v>
      </c>
      <c r="E27" s="106">
        <v>1250.0</v>
      </c>
      <c r="F27" s="106">
        <v>625.0</v>
      </c>
      <c r="G27" s="106">
        <f t="shared" ref="G27:H27" si="2">E27/2</f>
        <v>625</v>
      </c>
      <c r="H27" s="106">
        <f t="shared" si="2"/>
        <v>312.5</v>
      </c>
      <c r="I27" s="107">
        <v>1600.0</v>
      </c>
      <c r="J27" s="107">
        <v>800.0</v>
      </c>
      <c r="K27" s="107">
        <v>400.0</v>
      </c>
      <c r="L27" s="107">
        <v>200.0</v>
      </c>
      <c r="M27" s="107">
        <v>100.0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50" t="s">
        <v>73</v>
      </c>
      <c r="B28" s="106">
        <v>10000.0</v>
      </c>
      <c r="C28" s="106">
        <v>5000.0</v>
      </c>
      <c r="D28" s="106">
        <v>2500.0</v>
      </c>
      <c r="E28" s="106">
        <v>1250.0</v>
      </c>
      <c r="F28" s="106">
        <v>625.0</v>
      </c>
      <c r="G28" s="106">
        <f t="shared" ref="G28:H28" si="3">E28/2</f>
        <v>625</v>
      </c>
      <c r="H28" s="106">
        <f t="shared" si="3"/>
        <v>312.5</v>
      </c>
      <c r="I28" s="107">
        <v>1600.0</v>
      </c>
      <c r="J28" s="107">
        <v>800.0</v>
      </c>
      <c r="K28" s="107">
        <v>400.0</v>
      </c>
      <c r="L28" s="107">
        <v>200.0</v>
      </c>
      <c r="M28" s="107">
        <v>100.0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50" t="s">
        <v>74</v>
      </c>
      <c r="B29" s="106">
        <v>10000.0</v>
      </c>
      <c r="C29" s="106">
        <v>5000.0</v>
      </c>
      <c r="D29" s="106">
        <v>2500.0</v>
      </c>
      <c r="E29" s="106">
        <v>1250.0</v>
      </c>
      <c r="F29" s="106">
        <v>625.0</v>
      </c>
      <c r="G29" s="106">
        <f t="shared" ref="G29:H29" si="4">E29/2</f>
        <v>625</v>
      </c>
      <c r="H29" s="106">
        <f t="shared" si="4"/>
        <v>312.5</v>
      </c>
      <c r="I29" s="107">
        <v>1600.0</v>
      </c>
      <c r="J29" s="107">
        <v>800.0</v>
      </c>
      <c r="K29" s="107">
        <v>400.0</v>
      </c>
      <c r="L29" s="107">
        <v>200.0</v>
      </c>
      <c r="M29" s="107">
        <v>100.0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50" t="s">
        <v>75</v>
      </c>
      <c r="B30" s="106">
        <v>10000.0</v>
      </c>
      <c r="C30" s="106">
        <v>5000.0</v>
      </c>
      <c r="D30" s="106">
        <v>2500.0</v>
      </c>
      <c r="E30" s="106">
        <v>1250.0</v>
      </c>
      <c r="F30" s="106">
        <v>625.0</v>
      </c>
      <c r="G30" s="106">
        <f t="shared" ref="G30:H30" si="5">E30/2</f>
        <v>625</v>
      </c>
      <c r="H30" s="106">
        <f t="shared" si="5"/>
        <v>312.5</v>
      </c>
      <c r="I30" s="107">
        <v>1600.0</v>
      </c>
      <c r="J30" s="107">
        <v>800.0</v>
      </c>
      <c r="K30" s="107">
        <v>400.0</v>
      </c>
      <c r="L30" s="107">
        <v>200.0</v>
      </c>
      <c r="M30" s="107">
        <v>100.0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50" t="s">
        <v>76</v>
      </c>
      <c r="B31" s="106">
        <v>10000.0</v>
      </c>
      <c r="C31" s="106">
        <v>5000.0</v>
      </c>
      <c r="D31" s="106">
        <v>2500.0</v>
      </c>
      <c r="E31" s="106">
        <v>1250.0</v>
      </c>
      <c r="F31" s="106">
        <v>625.0</v>
      </c>
      <c r="G31" s="106">
        <f t="shared" ref="G31:H31" si="6">E31/2</f>
        <v>625</v>
      </c>
      <c r="H31" s="106">
        <f t="shared" si="6"/>
        <v>312.5</v>
      </c>
      <c r="I31" s="107">
        <v>1600.0</v>
      </c>
      <c r="J31" s="107">
        <v>800.0</v>
      </c>
      <c r="K31" s="107">
        <v>400.0</v>
      </c>
      <c r="L31" s="107">
        <v>200.0</v>
      </c>
      <c r="M31" s="107">
        <v>100.0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50" t="s">
        <v>77</v>
      </c>
      <c r="B32" s="106">
        <v>10000.0</v>
      </c>
      <c r="C32" s="106">
        <v>5000.0</v>
      </c>
      <c r="D32" s="106">
        <v>2500.0</v>
      </c>
      <c r="E32" s="106">
        <v>1250.0</v>
      </c>
      <c r="F32" s="106">
        <v>625.0</v>
      </c>
      <c r="G32" s="106">
        <f t="shared" ref="G32:H32" si="7">E32/2</f>
        <v>625</v>
      </c>
      <c r="H32" s="106">
        <f t="shared" si="7"/>
        <v>312.5</v>
      </c>
      <c r="I32" s="107">
        <v>1600.0</v>
      </c>
      <c r="J32" s="107">
        <v>800.0</v>
      </c>
      <c r="K32" s="107">
        <v>400.0</v>
      </c>
      <c r="L32" s="107">
        <v>200.0</v>
      </c>
      <c r="M32" s="107">
        <v>100.0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25"/>
      <c r="Y32" s="3"/>
      <c r="Z32" s="3"/>
    </row>
    <row r="33">
      <c r="A33" s="50" t="s">
        <v>78</v>
      </c>
      <c r="B33" s="106">
        <v>10000.0</v>
      </c>
      <c r="C33" s="106">
        <v>5000.0</v>
      </c>
      <c r="D33" s="106">
        <v>2500.0</v>
      </c>
      <c r="E33" s="106">
        <v>1250.0</v>
      </c>
      <c r="F33" s="106">
        <v>625.0</v>
      </c>
      <c r="G33" s="106">
        <f t="shared" ref="G33:H33" si="8">E33/2</f>
        <v>625</v>
      </c>
      <c r="H33" s="106">
        <f t="shared" si="8"/>
        <v>312.5</v>
      </c>
      <c r="I33" s="107">
        <v>1600.0</v>
      </c>
      <c r="J33" s="107">
        <v>800.0</v>
      </c>
      <c r="K33" s="107">
        <v>400.0</v>
      </c>
      <c r="L33" s="107">
        <v>200.0</v>
      </c>
      <c r="M33" s="99" t="s">
        <v>79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103"/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103" t="s">
        <v>95</v>
      </c>
      <c r="B35" s="104" t="s">
        <v>82</v>
      </c>
      <c r="C35" s="104" t="s">
        <v>83</v>
      </c>
      <c r="D35" s="104" t="s">
        <v>84</v>
      </c>
      <c r="E35" s="104" t="s">
        <v>85</v>
      </c>
      <c r="F35" s="104" t="s">
        <v>86</v>
      </c>
      <c r="G35" s="104" t="s">
        <v>87</v>
      </c>
      <c r="H35" s="104" t="s">
        <v>88</v>
      </c>
      <c r="I35" s="105" t="s">
        <v>89</v>
      </c>
      <c r="J35" s="105" t="s">
        <v>90</v>
      </c>
      <c r="K35" s="105" t="s">
        <v>91</v>
      </c>
      <c r="L35" s="105" t="s">
        <v>92</v>
      </c>
      <c r="M35" s="105" t="s">
        <v>93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103"/>
      <c r="B36" s="108">
        <v>1.0</v>
      </c>
      <c r="C36" s="108">
        <v>2.0</v>
      </c>
      <c r="D36" s="108">
        <v>3.0</v>
      </c>
      <c r="E36" s="108">
        <v>4.0</v>
      </c>
      <c r="F36" s="108">
        <v>5.0</v>
      </c>
      <c r="G36" s="108">
        <v>6.0</v>
      </c>
      <c r="H36" s="108">
        <v>7.0</v>
      </c>
      <c r="I36" s="108">
        <v>8.0</v>
      </c>
      <c r="J36" s="108">
        <v>9.0</v>
      </c>
      <c r="K36" s="108">
        <v>10.0</v>
      </c>
      <c r="L36" s="108">
        <v>11.0</v>
      </c>
      <c r="M36" s="108">
        <v>12.0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109" t="s">
        <v>70</v>
      </c>
      <c r="B37" s="110">
        <f t="shared" ref="B37:M37" si="9">(B26/1000)*200</f>
        <v>2000</v>
      </c>
      <c r="C37" s="110">
        <f t="shared" si="9"/>
        <v>1000</v>
      </c>
      <c r="D37" s="110">
        <f t="shared" si="9"/>
        <v>500</v>
      </c>
      <c r="E37" s="110">
        <f t="shared" si="9"/>
        <v>250</v>
      </c>
      <c r="F37" s="110">
        <f t="shared" si="9"/>
        <v>125</v>
      </c>
      <c r="G37" s="110">
        <f t="shared" si="9"/>
        <v>125</v>
      </c>
      <c r="H37" s="110">
        <f t="shared" si="9"/>
        <v>62.5</v>
      </c>
      <c r="I37" s="111">
        <f t="shared" si="9"/>
        <v>320</v>
      </c>
      <c r="J37" s="111">
        <f t="shared" si="9"/>
        <v>160</v>
      </c>
      <c r="K37" s="111">
        <f t="shared" si="9"/>
        <v>80</v>
      </c>
      <c r="L37" s="111">
        <f t="shared" si="9"/>
        <v>40</v>
      </c>
      <c r="M37" s="111">
        <f t="shared" si="9"/>
        <v>20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112" t="s">
        <v>72</v>
      </c>
      <c r="B38" s="110">
        <f t="shared" ref="B38:M38" si="10">(B27/1000)*200</f>
        <v>2000</v>
      </c>
      <c r="C38" s="110">
        <f t="shared" si="10"/>
        <v>1000</v>
      </c>
      <c r="D38" s="110">
        <f t="shared" si="10"/>
        <v>500</v>
      </c>
      <c r="E38" s="110">
        <f t="shared" si="10"/>
        <v>250</v>
      </c>
      <c r="F38" s="110">
        <f t="shared" si="10"/>
        <v>125</v>
      </c>
      <c r="G38" s="110">
        <f t="shared" si="10"/>
        <v>125</v>
      </c>
      <c r="H38" s="110">
        <f t="shared" si="10"/>
        <v>62.5</v>
      </c>
      <c r="I38" s="111">
        <f t="shared" si="10"/>
        <v>320</v>
      </c>
      <c r="J38" s="111">
        <f t="shared" si="10"/>
        <v>160</v>
      </c>
      <c r="K38" s="111">
        <f t="shared" si="10"/>
        <v>80</v>
      </c>
      <c r="L38" s="111">
        <f t="shared" si="10"/>
        <v>40</v>
      </c>
      <c r="M38" s="111">
        <f t="shared" si="10"/>
        <v>20</v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112" t="s">
        <v>73</v>
      </c>
      <c r="B39" s="113">
        <f t="shared" ref="B39:M39" si="11">(B28/1000)*200</f>
        <v>2000</v>
      </c>
      <c r="C39" s="113">
        <f t="shared" si="11"/>
        <v>1000</v>
      </c>
      <c r="D39" s="113">
        <f t="shared" si="11"/>
        <v>500</v>
      </c>
      <c r="E39" s="113">
        <f t="shared" si="11"/>
        <v>250</v>
      </c>
      <c r="F39" s="113">
        <f t="shared" si="11"/>
        <v>125</v>
      </c>
      <c r="G39" s="113">
        <f t="shared" si="11"/>
        <v>125</v>
      </c>
      <c r="H39" s="113">
        <f t="shared" si="11"/>
        <v>62.5</v>
      </c>
      <c r="I39" s="114">
        <f t="shared" si="11"/>
        <v>320</v>
      </c>
      <c r="J39" s="114">
        <f t="shared" si="11"/>
        <v>160</v>
      </c>
      <c r="K39" s="114">
        <f t="shared" si="11"/>
        <v>80</v>
      </c>
      <c r="L39" s="114">
        <f t="shared" si="11"/>
        <v>40</v>
      </c>
      <c r="M39" s="114">
        <f t="shared" si="11"/>
        <v>20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112" t="s">
        <v>74</v>
      </c>
      <c r="B40" s="113">
        <f t="shared" ref="B40:M40" si="12">(B29/1000)*200</f>
        <v>2000</v>
      </c>
      <c r="C40" s="113">
        <f t="shared" si="12"/>
        <v>1000</v>
      </c>
      <c r="D40" s="113">
        <f t="shared" si="12"/>
        <v>500</v>
      </c>
      <c r="E40" s="113">
        <f t="shared" si="12"/>
        <v>250</v>
      </c>
      <c r="F40" s="113">
        <f t="shared" si="12"/>
        <v>125</v>
      </c>
      <c r="G40" s="113">
        <f t="shared" si="12"/>
        <v>125</v>
      </c>
      <c r="H40" s="113">
        <f t="shared" si="12"/>
        <v>62.5</v>
      </c>
      <c r="I40" s="114">
        <f t="shared" si="12"/>
        <v>320</v>
      </c>
      <c r="J40" s="114">
        <f t="shared" si="12"/>
        <v>160</v>
      </c>
      <c r="K40" s="114">
        <f t="shared" si="12"/>
        <v>80</v>
      </c>
      <c r="L40" s="114">
        <f t="shared" si="12"/>
        <v>40</v>
      </c>
      <c r="M40" s="114">
        <f t="shared" si="12"/>
        <v>20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112" t="s">
        <v>75</v>
      </c>
      <c r="B41" s="113">
        <f t="shared" ref="B41:M41" si="13">(B30/1000)*200</f>
        <v>2000</v>
      </c>
      <c r="C41" s="113">
        <f t="shared" si="13"/>
        <v>1000</v>
      </c>
      <c r="D41" s="113">
        <f t="shared" si="13"/>
        <v>500</v>
      </c>
      <c r="E41" s="113">
        <f t="shared" si="13"/>
        <v>250</v>
      </c>
      <c r="F41" s="113">
        <f t="shared" si="13"/>
        <v>125</v>
      </c>
      <c r="G41" s="113">
        <f t="shared" si="13"/>
        <v>125</v>
      </c>
      <c r="H41" s="113">
        <f t="shared" si="13"/>
        <v>62.5</v>
      </c>
      <c r="I41" s="114">
        <f t="shared" si="13"/>
        <v>320</v>
      </c>
      <c r="J41" s="114">
        <f t="shared" si="13"/>
        <v>160</v>
      </c>
      <c r="K41" s="114">
        <f t="shared" si="13"/>
        <v>80</v>
      </c>
      <c r="L41" s="114">
        <f t="shared" si="13"/>
        <v>40</v>
      </c>
      <c r="M41" s="114">
        <f t="shared" si="13"/>
        <v>20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112" t="s">
        <v>76</v>
      </c>
      <c r="B42" s="113">
        <f t="shared" ref="B42:M42" si="14">(B31/1000)*200</f>
        <v>2000</v>
      </c>
      <c r="C42" s="113">
        <f t="shared" si="14"/>
        <v>1000</v>
      </c>
      <c r="D42" s="113">
        <f t="shared" si="14"/>
        <v>500</v>
      </c>
      <c r="E42" s="113">
        <f t="shared" si="14"/>
        <v>250</v>
      </c>
      <c r="F42" s="113">
        <f t="shared" si="14"/>
        <v>125</v>
      </c>
      <c r="G42" s="113">
        <f t="shared" si="14"/>
        <v>125</v>
      </c>
      <c r="H42" s="113">
        <f t="shared" si="14"/>
        <v>62.5</v>
      </c>
      <c r="I42" s="114">
        <f t="shared" si="14"/>
        <v>320</v>
      </c>
      <c r="J42" s="114">
        <f t="shared" si="14"/>
        <v>160</v>
      </c>
      <c r="K42" s="114">
        <f t="shared" si="14"/>
        <v>80</v>
      </c>
      <c r="L42" s="114">
        <f t="shared" si="14"/>
        <v>40</v>
      </c>
      <c r="M42" s="114">
        <f t="shared" si="14"/>
        <v>20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112" t="s">
        <v>77</v>
      </c>
      <c r="B43" s="113">
        <f t="shared" ref="B43:M43" si="15">(B32/1000)*200</f>
        <v>2000</v>
      </c>
      <c r="C43" s="113">
        <f t="shared" si="15"/>
        <v>1000</v>
      </c>
      <c r="D43" s="113">
        <f t="shared" si="15"/>
        <v>500</v>
      </c>
      <c r="E43" s="113">
        <f t="shared" si="15"/>
        <v>250</v>
      </c>
      <c r="F43" s="113">
        <f t="shared" si="15"/>
        <v>125</v>
      </c>
      <c r="G43" s="113">
        <f t="shared" si="15"/>
        <v>125</v>
      </c>
      <c r="H43" s="113">
        <f t="shared" si="15"/>
        <v>62.5</v>
      </c>
      <c r="I43" s="114">
        <f t="shared" si="15"/>
        <v>320</v>
      </c>
      <c r="J43" s="114">
        <f t="shared" si="15"/>
        <v>160</v>
      </c>
      <c r="K43" s="114">
        <f t="shared" si="15"/>
        <v>80</v>
      </c>
      <c r="L43" s="114">
        <f t="shared" si="15"/>
        <v>40</v>
      </c>
      <c r="M43" s="114">
        <f t="shared" si="15"/>
        <v>20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25"/>
      <c r="Y43" s="3"/>
      <c r="Z43" s="3"/>
    </row>
    <row r="44">
      <c r="A44" s="112" t="s">
        <v>78</v>
      </c>
      <c r="B44" s="113">
        <f t="shared" ref="B44:L44" si="16">(B33/1000)*200</f>
        <v>2000</v>
      </c>
      <c r="C44" s="113">
        <f t="shared" si="16"/>
        <v>1000</v>
      </c>
      <c r="D44" s="113">
        <f t="shared" si="16"/>
        <v>500</v>
      </c>
      <c r="E44" s="113">
        <f t="shared" si="16"/>
        <v>250</v>
      </c>
      <c r="F44" s="113">
        <f t="shared" si="16"/>
        <v>125</v>
      </c>
      <c r="G44" s="113">
        <f t="shared" si="16"/>
        <v>125</v>
      </c>
      <c r="H44" s="113">
        <f t="shared" si="16"/>
        <v>62.5</v>
      </c>
      <c r="I44" s="114">
        <f t="shared" si="16"/>
        <v>320</v>
      </c>
      <c r="J44" s="114">
        <f t="shared" si="16"/>
        <v>160</v>
      </c>
      <c r="K44" s="114">
        <f t="shared" si="16"/>
        <v>80</v>
      </c>
      <c r="L44" s="114">
        <f t="shared" si="16"/>
        <v>40</v>
      </c>
      <c r="M44" s="99" t="s">
        <v>79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98"/>
      <c r="C45" s="98"/>
      <c r="D45" s="98"/>
      <c r="E45" s="98"/>
      <c r="F45" s="98"/>
      <c r="G45" s="103"/>
      <c r="H45" s="113">
        <f>(H34/1000)*200</f>
        <v>0</v>
      </c>
      <c r="I45" s="98"/>
      <c r="J45" s="98"/>
      <c r="K45" s="98"/>
      <c r="L45" s="98"/>
      <c r="M45" s="98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103"/>
      <c r="C46" s="103"/>
      <c r="D46" s="103"/>
      <c r="E46" s="103"/>
      <c r="F46" s="103"/>
      <c r="G46" s="103"/>
      <c r="H46" s="103"/>
      <c r="I46" s="98"/>
      <c r="J46" s="98"/>
      <c r="K46" s="98"/>
      <c r="L46" s="98"/>
      <c r="M46" s="98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50"/>
      <c r="B47" s="115" t="s">
        <v>96</v>
      </c>
      <c r="C47" s="50"/>
      <c r="D47" s="50"/>
      <c r="E47" s="50"/>
      <c r="F47" s="50"/>
      <c r="G47" s="50"/>
      <c r="H47" s="50"/>
      <c r="I47" s="3"/>
      <c r="J47" s="38">
        <f>B37/E37</f>
        <v>8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50"/>
      <c r="B48" s="50"/>
      <c r="C48" s="50" t="s">
        <v>97</v>
      </c>
      <c r="D48" s="50"/>
      <c r="E48" s="50"/>
      <c r="F48" s="110" t="s">
        <v>98</v>
      </c>
      <c r="G48" s="110" t="s">
        <v>99</v>
      </c>
      <c r="H48" s="110" t="s">
        <v>100</v>
      </c>
      <c r="I48" s="8"/>
      <c r="J48" s="8"/>
      <c r="K48" s="8"/>
      <c r="L48" s="8"/>
      <c r="M48" s="8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50"/>
      <c r="B49" s="116" t="s">
        <v>101</v>
      </c>
      <c r="C49" s="117"/>
      <c r="D49" s="53"/>
      <c r="E49" s="50"/>
      <c r="F49" s="51">
        <v>400.0</v>
      </c>
      <c r="G49" s="51">
        <v>96.0</v>
      </c>
      <c r="H49" s="51">
        <f>G49*F49</f>
        <v>38400</v>
      </c>
      <c r="I49" s="8"/>
      <c r="J49" s="8"/>
      <c r="K49" s="8"/>
      <c r="L49" s="8"/>
      <c r="M49" s="8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91" t="s">
        <v>102</v>
      </c>
      <c r="F50" s="38" t="s">
        <v>103</v>
      </c>
      <c r="G50" s="3"/>
      <c r="H50" s="3"/>
      <c r="I50" s="118"/>
      <c r="J50" s="8"/>
      <c r="K50" s="118"/>
      <c r="L50" s="3"/>
      <c r="M50" s="8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49" t="s">
        <v>104</v>
      </c>
      <c r="G51" s="3"/>
      <c r="H51" s="3"/>
      <c r="I51" s="3"/>
      <c r="J51" s="98"/>
      <c r="K51" s="98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50"/>
      <c r="C53" s="50" t="s">
        <v>105</v>
      </c>
      <c r="D53" s="3"/>
      <c r="E53" s="3"/>
      <c r="F53" s="3"/>
      <c r="G53" s="3"/>
      <c r="H53" s="3"/>
      <c r="I53" s="3"/>
      <c r="J53" s="3"/>
      <c r="K53" s="50"/>
      <c r="L53" s="50" t="s">
        <v>105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50"/>
      <c r="B54" s="50" t="s">
        <v>106</v>
      </c>
      <c r="C54" s="96">
        <v>2.0</v>
      </c>
      <c r="D54" s="3"/>
      <c r="E54" s="3"/>
      <c r="F54" s="3"/>
      <c r="G54" s="3"/>
      <c r="H54" s="3"/>
      <c r="I54" s="3"/>
      <c r="J54" s="50"/>
      <c r="K54" s="50" t="s">
        <v>106</v>
      </c>
      <c r="L54" s="105">
        <v>6.25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50"/>
      <c r="B55" s="50" t="s">
        <v>107</v>
      </c>
      <c r="C55" s="119" t="s">
        <v>108</v>
      </c>
      <c r="D55" s="50"/>
      <c r="E55" s="50"/>
      <c r="F55" s="50"/>
      <c r="G55" s="50"/>
      <c r="H55" s="3"/>
      <c r="I55" s="3"/>
      <c r="J55" s="50"/>
      <c r="K55" s="50" t="s">
        <v>107</v>
      </c>
      <c r="L55" s="105" t="s">
        <v>109</v>
      </c>
      <c r="M55" s="50"/>
      <c r="N55" s="50"/>
      <c r="O55" s="50"/>
      <c r="P55" s="50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51">
        <v>1.0</v>
      </c>
      <c r="B56" s="3" t="s">
        <v>110</v>
      </c>
      <c r="C56" s="49" t="str">
        <f> text(I67,"0") &amp;" uL total volume: appropriate background with virus spike-in (see below)"</f>
        <v>940 uL total volume: appropriate background with virus spike-in (see below)</v>
      </c>
      <c r="D56" s="50"/>
      <c r="E56" s="50"/>
      <c r="F56" s="50"/>
      <c r="G56" s="50"/>
      <c r="H56" s="3"/>
      <c r="I56" s="3"/>
      <c r="J56" s="51">
        <v>1.0</v>
      </c>
      <c r="K56" s="50" t="s">
        <v>110</v>
      </c>
      <c r="L56" s="49" t="str">
        <f> text(I67,"0") &amp;" uL total volume: appropriate background with virus spike-in (see below)"</f>
        <v>940 uL total volume: appropriate background with virus spike-in (see below)</v>
      </c>
      <c r="M56" s="50"/>
      <c r="N56" s="50"/>
      <c r="O56" s="50"/>
      <c r="P56" s="50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51">
        <v>2.0</v>
      </c>
      <c r="B57" s="3" t="s">
        <v>111</v>
      </c>
      <c r="C57" s="49" t="str">
        <f>text(I65,"0.0") &amp;" from D1, pipet up and down 8 times"</f>
        <v>400.0 from D1, pipet up and down 8 times</v>
      </c>
      <c r="D57" s="50"/>
      <c r="E57" s="3"/>
      <c r="F57" s="3"/>
      <c r="G57" s="50"/>
      <c r="H57" s="3"/>
      <c r="I57" s="50"/>
      <c r="J57" s="50"/>
      <c r="K57" s="120" t="str">
        <f>text(L87,"0.0") &amp;" from clinical matrix to entire column 4"</f>
        <v>0.0 from clinical matrix to entire column 4</v>
      </c>
      <c r="L57" s="62"/>
      <c r="M57" s="62"/>
      <c r="N57" s="62"/>
      <c r="O57" s="62"/>
      <c r="P57" s="5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51">
        <v>3.0</v>
      </c>
      <c r="B58" s="3" t="s">
        <v>112</v>
      </c>
      <c r="C58" s="49" t="str">
        <f>text(I65,"0.0") &amp;" from D2, pipet up and down 8 times"</f>
        <v>400.0 from D2, pipet up and down 8 times</v>
      </c>
      <c r="D58" s="50"/>
      <c r="E58" s="3"/>
      <c r="F58" s="3"/>
      <c r="G58" s="50"/>
      <c r="H58" s="50"/>
      <c r="I58" s="121" t="s">
        <v>113</v>
      </c>
      <c r="J58" s="51">
        <v>8.0</v>
      </c>
      <c r="K58" s="3" t="s">
        <v>89</v>
      </c>
      <c r="L58" s="49" t="str">
        <f>text(F87,"0.0") &amp;" from D1, pipet up and down 8 times"</f>
        <v>128.0 from D1, pipet up and down 8 times</v>
      </c>
      <c r="M58" s="50"/>
      <c r="N58" s="3"/>
      <c r="O58" s="3"/>
      <c r="P58" s="50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51">
        <v>4.0</v>
      </c>
      <c r="B59" s="3" t="s">
        <v>114</v>
      </c>
      <c r="C59" s="49" t="str">
        <f>text(I65,"0.0") &amp;" from D3, pipet up and down 8 times"</f>
        <v>400.0 from D3, pipet up and down 8 times</v>
      </c>
      <c r="D59" s="50"/>
      <c r="E59" s="3"/>
      <c r="F59" s="3"/>
      <c r="G59" s="50"/>
      <c r="H59" s="50"/>
      <c r="I59" s="122"/>
      <c r="J59" s="51">
        <v>9.0</v>
      </c>
      <c r="K59" s="3" t="s">
        <v>90</v>
      </c>
      <c r="L59" s="49" t="str">
        <f>text(I65,"0.0") &amp;" from DD1, pipet up and down 8 times"</f>
        <v>400.0 from DD1, pipet up and down 8 times</v>
      </c>
      <c r="M59" s="50"/>
      <c r="N59" s="3"/>
      <c r="O59" s="3"/>
      <c r="P59" s="50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51">
        <v>5.0</v>
      </c>
      <c r="B60" s="3" t="s">
        <v>115</v>
      </c>
      <c r="C60" s="49" t="str">
        <f>text(I65,"0.0") &amp;" from D4, pipet up and down 8 times"</f>
        <v>400.0 from D4, pipet up and down 8 times</v>
      </c>
      <c r="D60" s="50"/>
      <c r="E60" s="3"/>
      <c r="F60" s="3"/>
      <c r="G60" s="50"/>
      <c r="H60" s="50"/>
      <c r="I60" s="122"/>
      <c r="J60" s="51">
        <v>10.0</v>
      </c>
      <c r="K60" s="3" t="s">
        <v>91</v>
      </c>
      <c r="L60" s="49" t="str">
        <f>text(I65,"0.0") &amp;" from DD2, pipet up and down 8 times"</f>
        <v>400.0 from DD2, pipet up and down 8 times</v>
      </c>
      <c r="M60" s="50"/>
      <c r="N60" s="3"/>
      <c r="O60" s="3"/>
      <c r="P60" s="50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51">
        <v>6.0</v>
      </c>
      <c r="B61" s="3" t="s">
        <v>116</v>
      </c>
      <c r="C61" s="49" t="str">
        <f>text(I65,"0.0") &amp;" from D4, pipet up and down 8 times"</f>
        <v>400.0 from D4, pipet up and down 8 times</v>
      </c>
      <c r="D61" s="50"/>
      <c r="E61" s="3"/>
      <c r="F61" s="3"/>
      <c r="G61" s="50"/>
      <c r="H61" s="50"/>
      <c r="I61" s="122"/>
      <c r="J61" s="51">
        <v>11.0</v>
      </c>
      <c r="K61" s="3" t="s">
        <v>92</v>
      </c>
      <c r="L61" s="49" t="str">
        <f>text(I65,"0.0") &amp;" from DD3, pipet up and down 8 times"</f>
        <v>400.0 from DD3, pipet up and down 8 times</v>
      </c>
      <c r="M61" s="50"/>
      <c r="N61" s="3"/>
      <c r="O61" s="3"/>
      <c r="P61" s="50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51">
        <v>7.0</v>
      </c>
      <c r="B62" s="50" t="s">
        <v>117</v>
      </c>
      <c r="C62" s="49" t="str">
        <f>text(I65,"0.0") &amp;" from D4, pipet up and down 8 times"</f>
        <v>400.0 from D4, pipet up and down 8 times</v>
      </c>
      <c r="D62" s="50"/>
      <c r="E62" s="50"/>
      <c r="F62" s="50"/>
      <c r="G62" s="50"/>
      <c r="H62" s="50"/>
      <c r="I62" s="123"/>
      <c r="J62" s="51">
        <v>12.0</v>
      </c>
      <c r="K62" s="50" t="s">
        <v>93</v>
      </c>
      <c r="L62" s="49" t="str">
        <f>text(I65,"0.0") &amp;" from DD4, pipet up and down 8 times"</f>
        <v>400.0 from DD4, pipet up and down 8 times</v>
      </c>
      <c r="M62" s="50"/>
      <c r="N62" s="50"/>
      <c r="O62" s="50"/>
      <c r="P62" s="50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50"/>
      <c r="H63" s="56" t="s">
        <v>118</v>
      </c>
      <c r="I63" s="51">
        <v>1.0</v>
      </c>
      <c r="J63" s="50"/>
      <c r="K63" s="124" t="s">
        <v>119</v>
      </c>
      <c r="L63" s="125">
        <v>7.0035039E7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50"/>
      <c r="H64" s="56" t="s">
        <v>120</v>
      </c>
      <c r="I64" s="51">
        <v>2.0</v>
      </c>
      <c r="J64" s="50"/>
      <c r="K64" s="50"/>
      <c r="L64" s="50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50"/>
      <c r="C65" s="50"/>
      <c r="D65" s="50"/>
      <c r="E65" s="50"/>
      <c r="F65" s="50"/>
      <c r="G65" s="50"/>
      <c r="H65" s="56" t="s">
        <v>121</v>
      </c>
      <c r="I65" s="126">
        <v>400.0</v>
      </c>
      <c r="J65" s="50"/>
      <c r="K65" s="110" t="s">
        <v>122</v>
      </c>
      <c r="L65" s="110" t="s">
        <v>123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50"/>
      <c r="B66" s="115" t="s">
        <v>124</v>
      </c>
      <c r="C66" s="50"/>
      <c r="D66" s="50"/>
      <c r="E66" s="50"/>
      <c r="F66" s="50"/>
      <c r="G66" s="50"/>
      <c r="H66" s="56" t="s">
        <v>125</v>
      </c>
      <c r="I66" s="119">
        <v>2.0</v>
      </c>
      <c r="J66" s="50" t="s">
        <v>126</v>
      </c>
      <c r="K66" s="127">
        <v>375000.0</v>
      </c>
      <c r="L66" s="50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50"/>
      <c r="B67" s="49" t="str">
        <f>"&gt;We aim for " &amp; text(G67,"0") &amp;" copies at the highest dilution in "&amp; text(I63,"0") &amp;" uL volume (amount added to PCR rxn)"</f>
        <v>&gt;We aim for 2000 copies at the highest dilution in 1 uL volume (amount added to PCR rxn)</v>
      </c>
      <c r="C67" s="50"/>
      <c r="D67" s="50"/>
      <c r="E67" s="50"/>
      <c r="F67" s="50"/>
      <c r="G67" s="128">
        <v>2000.0</v>
      </c>
      <c r="H67" s="43" t="s">
        <v>127</v>
      </c>
      <c r="I67" s="119">
        <v>940.0</v>
      </c>
      <c r="J67" s="129" t="str">
        <f>"1 : " &amp; text(L67,"0")</f>
        <v>1 : 1</v>
      </c>
      <c r="K67" s="130">
        <f>K66/L67</f>
        <v>375000</v>
      </c>
      <c r="L67" s="104">
        <v>1.0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50"/>
      <c r="B68" s="49" t="str">
        <f>"&gt; that translates into " &amp; text(G68,"0") &amp;" copies per uL in D1 "</f>
        <v>&gt; that translates into 2000 copies per uL in D1 </v>
      </c>
      <c r="C68" s="50"/>
      <c r="D68" s="50"/>
      <c r="E68" s="50"/>
      <c r="F68" s="50"/>
      <c r="G68" s="126">
        <f>G67/I63</f>
        <v>2000</v>
      </c>
      <c r="H68" s="56" t="s">
        <v>128</v>
      </c>
      <c r="I68" s="119">
        <v>1.0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50"/>
      <c r="B69" s="49" t="str">
        <f>"&gt; that translates into " &amp; text(G69,"0") &amp;" copies in " &amp; text(I67,"0") &amp;" uL D1"</f>
        <v>&gt; that translates into 1880000 copies in 940 uL D1</v>
      </c>
      <c r="C69" s="50"/>
      <c r="D69" s="50"/>
      <c r="E69" s="50"/>
      <c r="F69" s="50"/>
      <c r="G69" s="126">
        <f>G68*I67</f>
        <v>1880000</v>
      </c>
      <c r="H69" s="56" t="str">
        <f>"copies for " &amp; text(I68,"0") &amp;" 96-well plates"</f>
        <v>copies for 1 96-well plates</v>
      </c>
      <c r="I69" s="126">
        <f>G69*I68</f>
        <v>1880000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50"/>
      <c r="B70" s="131" t="str">
        <f>"&gt; that translates to " &amp; text(K70,"0") &amp; " copies in " &amp; text(M67, "0") &amp; " uL (" &amp; text(M70,"0.0") &amp; " is total of well + " &amp; text(M65,"0.0") &amp; " added for dilution)"</f>
        <v>&gt; that translates to 0 copies in 0 uL (0.0 is total of well + 0.0 added for dilution)</v>
      </c>
      <c r="C70" s="62"/>
      <c r="D70" s="62"/>
      <c r="E70" s="62"/>
      <c r="F70" s="53"/>
      <c r="G70" s="51">
        <f>G68*I67</f>
        <v>1880000</v>
      </c>
      <c r="H70" s="132" t="s">
        <v>129</v>
      </c>
      <c r="I70" s="51">
        <v>200.0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115" t="s">
        <v>130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49" t="str">
        <f>"&gt;prepare a 1 to "&amp; text(L67,"0") &amp;" dilution to "&amp; text(K67,"0") &amp;" copies per uL"</f>
        <v>&gt;prepare a 1 to 1 dilution to 375000 copies per uL</v>
      </c>
      <c r="C74" s="50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49" t="str">
        <f>"&gt; add "&amp; text(E78,"0.0") &amp;" uL to "&amp; text(E79,"0.0") &amp;" uL background in first dilution well D1 (for "&amp; text(G69,"0") &amp;" total viral copies)"</f>
        <v>&gt; add 5.0 uL to 395.0 uL background in first dilution well D1 (for 1880000 total viral copies)</v>
      </c>
      <c r="C75" s="50"/>
      <c r="D75" s="50"/>
      <c r="E75" s="50"/>
      <c r="F75" s="50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49" t="s">
        <v>131</v>
      </c>
      <c r="C76" s="50"/>
      <c r="D76" s="50"/>
      <c r="E76" s="3"/>
      <c r="F76" s="3"/>
      <c r="G76" s="3"/>
      <c r="H76" s="3"/>
      <c r="I76" s="3"/>
      <c r="J76" s="3" t="s">
        <v>97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50"/>
      <c r="D77" s="56" t="s">
        <v>132</v>
      </c>
      <c r="E77" s="133">
        <f>K67</f>
        <v>375000</v>
      </c>
      <c r="F77" s="50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50"/>
      <c r="D78" s="56" t="s">
        <v>133</v>
      </c>
      <c r="E78" s="134">
        <f>I69/E77</f>
        <v>5.013333333</v>
      </c>
      <c r="F78" s="135">
        <f>E78*8</f>
        <v>40.10666667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50"/>
      <c r="D79" s="56" t="s">
        <v>134</v>
      </c>
      <c r="E79" s="134">
        <f>I65-E78</f>
        <v>394.9866667</v>
      </c>
      <c r="F79" s="51">
        <f>E79*12</f>
        <v>4739.84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50"/>
      <c r="C80" s="50"/>
      <c r="D80" s="50"/>
      <c r="E80" s="50"/>
      <c r="F80" s="3"/>
      <c r="G80" s="3">
        <f>80*1.25</f>
        <v>100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136"/>
      <c r="B81" s="137"/>
      <c r="C81" s="137"/>
      <c r="D81" s="137"/>
      <c r="E81" s="137"/>
      <c r="F81" s="137"/>
      <c r="G81" s="137"/>
      <c r="H81" s="137"/>
      <c r="I81" s="137"/>
      <c r="J81" s="136"/>
      <c r="K81" s="136"/>
      <c r="L81" s="136"/>
      <c r="M81" s="136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8"/>
      <c r="B82" s="50"/>
      <c r="C82" s="50"/>
      <c r="D82" s="50"/>
      <c r="E82" s="50"/>
      <c r="F82" s="50"/>
      <c r="G82" s="50"/>
      <c r="H82" s="50"/>
      <c r="I82" s="50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8"/>
      <c r="B83" s="3"/>
      <c r="C83" s="3"/>
      <c r="D83" s="3"/>
      <c r="E83" s="3"/>
      <c r="F83" s="8"/>
      <c r="G83" s="8"/>
      <c r="H83" s="8"/>
      <c r="I83" s="8"/>
      <c r="J83" s="8"/>
      <c r="K83" s="8"/>
      <c r="L83" s="8"/>
      <c r="M83" s="8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8"/>
      <c r="B84" s="3"/>
      <c r="C84" s="115" t="s">
        <v>135</v>
      </c>
      <c r="D84" s="50"/>
      <c r="E84" s="50"/>
      <c r="F84" s="94"/>
      <c r="G84" s="94"/>
      <c r="H84" s="8"/>
      <c r="I84" s="8"/>
      <c r="J84" s="8"/>
      <c r="K84" s="8"/>
      <c r="L84" s="8"/>
      <c r="M84" s="8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8"/>
      <c r="B85" s="50"/>
      <c r="C85" s="50"/>
      <c r="D85" s="138" t="s">
        <v>60</v>
      </c>
      <c r="E85" s="138" t="s">
        <v>136</v>
      </c>
      <c r="F85" s="139" t="s">
        <v>137</v>
      </c>
      <c r="G85" s="139" t="s">
        <v>138</v>
      </c>
      <c r="H85" s="8"/>
      <c r="I85" s="8"/>
      <c r="J85" s="8"/>
      <c r="K85" s="8"/>
      <c r="L85" s="8"/>
      <c r="M85" s="8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8"/>
      <c r="B86" s="50"/>
      <c r="C86" s="140" t="s">
        <v>89</v>
      </c>
      <c r="D86" s="51">
        <v>320.0</v>
      </c>
      <c r="E86" s="51">
        <f t="shared" ref="E86:E87" si="17">D86*400</f>
        <v>128000</v>
      </c>
      <c r="F86" s="137"/>
      <c r="G86" s="137"/>
      <c r="H86" s="8"/>
      <c r="I86" s="8"/>
      <c r="J86" s="8"/>
      <c r="K86" s="8"/>
      <c r="L86" s="8"/>
      <c r="M86" s="8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8"/>
      <c r="B87" s="50" t="s">
        <v>97</v>
      </c>
      <c r="C87" s="110" t="s">
        <v>82</v>
      </c>
      <c r="D87" s="51">
        <v>2000.0</v>
      </c>
      <c r="E87" s="51">
        <f t="shared" si="17"/>
        <v>800000</v>
      </c>
      <c r="F87" s="126">
        <f>(E86/E87)*800</f>
        <v>128</v>
      </c>
      <c r="G87" s="126">
        <f>400-F87</f>
        <v>272</v>
      </c>
      <c r="H87" s="8"/>
      <c r="I87" s="8"/>
      <c r="J87" s="8"/>
      <c r="K87" s="8"/>
      <c r="L87" s="8"/>
      <c r="M87" s="8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8"/>
      <c r="B88" s="50"/>
      <c r="C88" s="141" t="s">
        <v>123</v>
      </c>
      <c r="D88" s="142">
        <f>D87/D86</f>
        <v>6.25</v>
      </c>
      <c r="E88" s="3"/>
      <c r="F88" s="8"/>
      <c r="G88" s="8"/>
      <c r="H88" s="8"/>
      <c r="I88" s="8"/>
      <c r="J88" s="8"/>
      <c r="K88" s="8"/>
      <c r="L88" s="8"/>
      <c r="M88" s="8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8"/>
      <c r="B89" s="3"/>
      <c r="C89" s="3"/>
      <c r="D89" s="3"/>
      <c r="E89" s="3"/>
      <c r="F89" s="8"/>
      <c r="G89" s="8"/>
      <c r="H89" s="8"/>
      <c r="I89" s="8"/>
      <c r="J89" s="8"/>
      <c r="K89" s="8"/>
      <c r="L89" s="8"/>
      <c r="M89" s="8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94"/>
      <c r="B90" s="50"/>
      <c r="C90" s="50"/>
      <c r="D90" s="50"/>
      <c r="E90" s="50"/>
      <c r="F90" s="94"/>
      <c r="G90" s="94"/>
      <c r="H90" s="94"/>
      <c r="I90" s="94"/>
      <c r="J90" s="94"/>
      <c r="K90" s="94"/>
      <c r="L90" s="94"/>
      <c r="M90" s="94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56" t="s">
        <v>139</v>
      </c>
      <c r="B91" s="96">
        <v>1.0</v>
      </c>
      <c r="C91" s="96">
        <v>2.0</v>
      </c>
      <c r="D91" s="96">
        <v>3.0</v>
      </c>
      <c r="E91" s="96">
        <v>4.0</v>
      </c>
      <c r="F91" s="96">
        <v>5.0</v>
      </c>
      <c r="G91" s="96">
        <v>6.0</v>
      </c>
      <c r="H91" s="96">
        <v>7.0</v>
      </c>
      <c r="I91" s="96">
        <v>8.0</v>
      </c>
      <c r="J91" s="96">
        <v>9.0</v>
      </c>
      <c r="K91" s="96">
        <v>10.0</v>
      </c>
      <c r="L91" s="96">
        <v>11.0</v>
      </c>
      <c r="M91" s="96">
        <v>12.0</v>
      </c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50" t="s">
        <v>70</v>
      </c>
      <c r="B92" s="143">
        <f>470*2</f>
        <v>940</v>
      </c>
      <c r="C92" s="144">
        <v>400.0</v>
      </c>
      <c r="D92" s="144">
        <v>400.0</v>
      </c>
      <c r="E92" s="144">
        <v>400.0</v>
      </c>
      <c r="F92" s="144">
        <v>400.0</v>
      </c>
      <c r="G92" s="144">
        <v>400.0</v>
      </c>
      <c r="H92" s="144">
        <v>400.0</v>
      </c>
      <c r="I92" s="145">
        <f t="shared" ref="I92:I99" si="18">336*2</f>
        <v>672</v>
      </c>
      <c r="J92" s="144">
        <v>400.0</v>
      </c>
      <c r="K92" s="144">
        <v>400.0</v>
      </c>
      <c r="L92" s="144">
        <v>400.0</v>
      </c>
      <c r="M92" s="144">
        <v>400.0</v>
      </c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50" t="s">
        <v>72</v>
      </c>
      <c r="B93" s="143">
        <v>470.0</v>
      </c>
      <c r="C93" s="144">
        <v>400.0</v>
      </c>
      <c r="D93" s="144">
        <v>400.0</v>
      </c>
      <c r="E93" s="144">
        <v>400.0</v>
      </c>
      <c r="F93" s="144">
        <v>400.0</v>
      </c>
      <c r="G93" s="144">
        <v>400.0</v>
      </c>
      <c r="H93" s="144">
        <v>400.0</v>
      </c>
      <c r="I93" s="145">
        <f t="shared" si="18"/>
        <v>672</v>
      </c>
      <c r="J93" s="144">
        <v>400.0</v>
      </c>
      <c r="K93" s="144">
        <v>400.0</v>
      </c>
      <c r="L93" s="144">
        <v>400.0</v>
      </c>
      <c r="M93" s="144">
        <v>400.0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50" t="s">
        <v>73</v>
      </c>
      <c r="B94" s="143">
        <v>470.0</v>
      </c>
      <c r="C94" s="144">
        <v>400.0</v>
      </c>
      <c r="D94" s="144">
        <v>400.0</v>
      </c>
      <c r="E94" s="144">
        <v>400.0</v>
      </c>
      <c r="F94" s="144">
        <v>400.0</v>
      </c>
      <c r="G94" s="144">
        <v>400.0</v>
      </c>
      <c r="H94" s="144">
        <v>400.0</v>
      </c>
      <c r="I94" s="107">
        <f t="shared" si="18"/>
        <v>672</v>
      </c>
      <c r="J94" s="144">
        <v>400.0</v>
      </c>
      <c r="K94" s="144">
        <v>400.0</v>
      </c>
      <c r="L94" s="144">
        <v>400.0</v>
      </c>
      <c r="M94" s="144">
        <v>400.0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50" t="s">
        <v>74</v>
      </c>
      <c r="B95" s="143">
        <v>470.0</v>
      </c>
      <c r="C95" s="144">
        <v>400.0</v>
      </c>
      <c r="D95" s="144">
        <v>400.0</v>
      </c>
      <c r="E95" s="144">
        <v>400.0</v>
      </c>
      <c r="F95" s="144">
        <v>400.0</v>
      </c>
      <c r="G95" s="144">
        <v>400.0</v>
      </c>
      <c r="H95" s="144">
        <v>400.0</v>
      </c>
      <c r="I95" s="107">
        <f t="shared" si="18"/>
        <v>672</v>
      </c>
      <c r="J95" s="144">
        <v>400.0</v>
      </c>
      <c r="K95" s="144">
        <v>400.0</v>
      </c>
      <c r="L95" s="144">
        <v>400.0</v>
      </c>
      <c r="M95" s="144">
        <v>400.0</v>
      </c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50" t="s">
        <v>75</v>
      </c>
      <c r="B96" s="143">
        <v>470.0</v>
      </c>
      <c r="C96" s="144">
        <v>400.0</v>
      </c>
      <c r="D96" s="144">
        <v>400.0</v>
      </c>
      <c r="E96" s="144">
        <v>400.0</v>
      </c>
      <c r="F96" s="144">
        <v>400.0</v>
      </c>
      <c r="G96" s="106">
        <v>400.0</v>
      </c>
      <c r="H96" s="144">
        <v>400.0</v>
      </c>
      <c r="I96" s="107">
        <f t="shared" si="18"/>
        <v>672</v>
      </c>
      <c r="J96" s="106">
        <v>400.0</v>
      </c>
      <c r="K96" s="144">
        <v>400.0</v>
      </c>
      <c r="L96" s="106">
        <v>400.0</v>
      </c>
      <c r="M96" s="144">
        <v>400.0</v>
      </c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50" t="s">
        <v>76</v>
      </c>
      <c r="B97" s="143">
        <v>470.0</v>
      </c>
      <c r="C97" s="144">
        <v>400.0</v>
      </c>
      <c r="D97" s="144">
        <v>400.0</v>
      </c>
      <c r="E97" s="144">
        <v>400.0</v>
      </c>
      <c r="F97" s="144">
        <v>400.0</v>
      </c>
      <c r="G97" s="144">
        <v>400.0</v>
      </c>
      <c r="H97" s="144">
        <v>400.0</v>
      </c>
      <c r="I97" s="107">
        <f t="shared" si="18"/>
        <v>672</v>
      </c>
      <c r="J97" s="144">
        <v>400.0</v>
      </c>
      <c r="K97" s="144">
        <v>400.0</v>
      </c>
      <c r="L97" s="144">
        <v>400.0</v>
      </c>
      <c r="M97" s="144">
        <v>400.0</v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50" t="s">
        <v>77</v>
      </c>
      <c r="B98" s="143">
        <v>470.0</v>
      </c>
      <c r="C98" s="144">
        <v>400.0</v>
      </c>
      <c r="D98" s="144">
        <v>400.0</v>
      </c>
      <c r="E98" s="144">
        <v>400.0</v>
      </c>
      <c r="F98" s="144">
        <v>400.0</v>
      </c>
      <c r="G98" s="144">
        <v>400.0</v>
      </c>
      <c r="H98" s="144">
        <v>400.0</v>
      </c>
      <c r="I98" s="145">
        <f t="shared" si="18"/>
        <v>672</v>
      </c>
      <c r="J98" s="144">
        <v>400.0</v>
      </c>
      <c r="K98" s="144">
        <v>400.0</v>
      </c>
      <c r="L98" s="144">
        <v>400.0</v>
      </c>
      <c r="M98" s="144">
        <v>400.0</v>
      </c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50" t="s">
        <v>78</v>
      </c>
      <c r="B99" s="143">
        <v>470.0</v>
      </c>
      <c r="C99" s="144">
        <v>400.0</v>
      </c>
      <c r="D99" s="144">
        <v>400.0</v>
      </c>
      <c r="E99" s="144">
        <v>400.0</v>
      </c>
      <c r="F99" s="144">
        <v>400.0</v>
      </c>
      <c r="G99" s="144">
        <v>400.0</v>
      </c>
      <c r="H99" s="144">
        <v>400.0</v>
      </c>
      <c r="I99" s="145">
        <f t="shared" si="18"/>
        <v>672</v>
      </c>
      <c r="J99" s="144">
        <v>400.0</v>
      </c>
      <c r="K99" s="144">
        <v>400.0</v>
      </c>
      <c r="L99" s="144">
        <v>400.0</v>
      </c>
      <c r="M99" s="146" t="s">
        <v>79</v>
      </c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8"/>
      <c r="B103" s="11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4">
    <mergeCell ref="C49:D49"/>
    <mergeCell ref="K57:P57"/>
    <mergeCell ref="I58:I62"/>
    <mergeCell ref="B70:F70"/>
  </mergeCells>
  <hyperlinks>
    <hyperlink r:id="rId1" ref="A2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2">
      <c r="A2" s="3"/>
      <c r="B2" s="3"/>
      <c r="C2" s="3"/>
      <c r="D2" s="3"/>
      <c r="E2" s="3"/>
      <c r="F2" s="3"/>
      <c r="G2" s="50"/>
      <c r="H2" s="56" t="s">
        <v>118</v>
      </c>
      <c r="I2" s="47">
        <v>600.0</v>
      </c>
      <c r="J2" s="50"/>
      <c r="K2" s="124" t="s">
        <v>119</v>
      </c>
      <c r="L2" s="125">
        <v>7.0035039E7</v>
      </c>
      <c r="M2" s="3"/>
      <c r="N2" s="3"/>
      <c r="O2" s="3"/>
      <c r="P2" s="3"/>
    </row>
    <row r="3">
      <c r="A3" s="3"/>
      <c r="B3" s="3"/>
      <c r="C3" s="3"/>
      <c r="D3" s="3"/>
      <c r="E3" s="3"/>
      <c r="F3" s="3"/>
      <c r="G3" s="50"/>
      <c r="H3" s="56" t="s">
        <v>120</v>
      </c>
      <c r="I3" s="47">
        <v>7.0</v>
      </c>
      <c r="J3" s="50"/>
      <c r="K3" s="50"/>
      <c r="L3" s="50"/>
      <c r="M3" s="3"/>
      <c r="N3" s="3"/>
      <c r="O3" s="3"/>
      <c r="P3" s="3"/>
    </row>
    <row r="4">
      <c r="A4" s="3"/>
      <c r="B4" s="50"/>
      <c r="C4" s="50"/>
      <c r="D4" s="50"/>
      <c r="E4" s="50"/>
      <c r="F4" s="50"/>
      <c r="G4" s="50"/>
      <c r="H4" s="56" t="s">
        <v>121</v>
      </c>
      <c r="I4" s="147">
        <v>0.0</v>
      </c>
      <c r="J4" s="50"/>
      <c r="K4" s="110" t="s">
        <v>122</v>
      </c>
      <c r="L4" s="110" t="s">
        <v>123</v>
      </c>
      <c r="M4" s="3"/>
      <c r="N4" s="3"/>
      <c r="O4" s="3"/>
      <c r="P4" s="3"/>
    </row>
    <row r="5">
      <c r="A5" s="50"/>
      <c r="B5" s="115" t="s">
        <v>124</v>
      </c>
      <c r="C5" s="50"/>
      <c r="D5" s="50"/>
      <c r="E5" s="50"/>
      <c r="F5" s="50"/>
      <c r="G5" s="50"/>
      <c r="H5" s="56" t="s">
        <v>125</v>
      </c>
      <c r="I5" s="148">
        <v>1.0</v>
      </c>
      <c r="J5" s="50" t="s">
        <v>126</v>
      </c>
      <c r="K5" s="127">
        <v>375000.0</v>
      </c>
      <c r="L5" s="50"/>
      <c r="M5" s="3"/>
      <c r="N5" s="3"/>
      <c r="O5" s="3"/>
      <c r="P5" s="3"/>
    </row>
    <row r="6">
      <c r="A6" s="50"/>
      <c r="B6" s="49" t="str">
        <f>"&gt;We aim for " &amp; text(G6,"0") &amp;" copies at the highest dilution in "&amp; text(I2,"0") &amp;" uL volume (amount added to PCR rxn)"</f>
        <v>&gt;We aim for 30000 copies at the highest dilution in 600 uL volume (amount added to PCR rxn)</v>
      </c>
      <c r="C6" s="50"/>
      <c r="D6" s="50"/>
      <c r="E6" s="50"/>
      <c r="F6" s="50"/>
      <c r="G6" s="149">
        <v>30000.0</v>
      </c>
      <c r="H6" s="43" t="s">
        <v>127</v>
      </c>
      <c r="I6" s="148">
        <v>9.0</v>
      </c>
      <c r="J6" s="129" t="str">
        <f>"1 : " &amp; text(L6,"0")</f>
        <v>1 : 100</v>
      </c>
      <c r="K6" s="130">
        <f>K5/L6</f>
        <v>3750</v>
      </c>
      <c r="L6" s="150">
        <v>100.0</v>
      </c>
      <c r="M6" s="3"/>
      <c r="N6" s="3"/>
      <c r="O6" s="3"/>
      <c r="P6" s="3"/>
    </row>
    <row r="7">
      <c r="A7" s="50"/>
      <c r="B7" s="49" t="str">
        <f>"&gt; that translates into " &amp; text(G7,"0") &amp;" copies per uL in D1 "</f>
        <v>&gt; that translates into 50 copies per uL in D1 </v>
      </c>
      <c r="C7" s="50"/>
      <c r="D7" s="50"/>
      <c r="E7" s="50"/>
      <c r="F7" s="50"/>
      <c r="G7" s="126">
        <f>G6/I2</f>
        <v>50</v>
      </c>
      <c r="H7" s="56" t="s">
        <v>128</v>
      </c>
      <c r="I7" s="119">
        <v>1.0</v>
      </c>
      <c r="J7" s="3"/>
      <c r="K7" s="3"/>
      <c r="L7" s="3"/>
      <c r="M7" s="3"/>
      <c r="N7" s="3"/>
      <c r="O7" s="3"/>
      <c r="P7" s="3"/>
    </row>
    <row r="8">
      <c r="A8" s="50"/>
      <c r="B8" s="49" t="str">
        <f>"&gt; that translates into " &amp; text(G8,"0") &amp;" copies in " &amp; text(I6,"0") &amp;" uL D1"</f>
        <v>&gt; that translates into 450 copies in 9 uL D1</v>
      </c>
      <c r="C8" s="50"/>
      <c r="D8" s="50"/>
      <c r="E8" s="50"/>
      <c r="F8" s="50"/>
      <c r="G8" s="126">
        <f>G7*I6</f>
        <v>450</v>
      </c>
      <c r="H8" s="56" t="str">
        <f>"copies for " &amp; text(I7,"0") &amp;" 96-well plates"</f>
        <v>copies for 1 96-well plates</v>
      </c>
      <c r="I8" s="126">
        <f>G8*I7</f>
        <v>450</v>
      </c>
      <c r="J8" s="3"/>
      <c r="K8" s="3"/>
      <c r="L8" s="3"/>
      <c r="M8" s="3"/>
      <c r="N8" s="3"/>
      <c r="O8" s="3"/>
      <c r="P8" s="3"/>
    </row>
    <row r="9">
      <c r="A9" s="50"/>
      <c r="B9" s="131" t="str">
        <f>"&gt; that translates to " &amp; text(K9,"0") &amp; " copies in " &amp; text(M6, "0") &amp; " uL (" &amp; text(M9,"0.0") &amp; " is total of well + " &amp; text(M4,"0.0") &amp; " added for dilution)"</f>
        <v>&gt; that translates to 0 copies in 0 uL (0.0 is total of well + 0.0 added for dilution)</v>
      </c>
      <c r="C9" s="62"/>
      <c r="D9" s="62"/>
      <c r="E9" s="62"/>
      <c r="F9" s="53"/>
      <c r="G9" s="51">
        <f>G7*I6</f>
        <v>450</v>
      </c>
      <c r="H9" s="132" t="s">
        <v>129</v>
      </c>
      <c r="I9" s="51">
        <v>200.0</v>
      </c>
      <c r="J9" s="3"/>
      <c r="K9" s="3"/>
      <c r="L9" s="3"/>
      <c r="M9" s="3"/>
      <c r="N9" s="3"/>
      <c r="O9" s="3"/>
      <c r="P9" s="3"/>
    </row>
    <row r="10">
      <c r="A10" s="3"/>
      <c r="B10" s="50"/>
      <c r="C10" s="50"/>
      <c r="D10" s="50"/>
      <c r="E10" s="50"/>
      <c r="F10" s="50"/>
      <c r="G10" s="50"/>
      <c r="H10" s="50"/>
      <c r="I10" s="50"/>
      <c r="J10" s="3"/>
      <c r="K10" s="3">
        <f>50*600</f>
        <v>30000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115" t="s">
        <v>130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49" t="str">
        <f>"&gt;prepare a 1 to "&amp; text(L6,"0") &amp;" dilution to "&amp; text(K6,"0") &amp;" copies per uL"</f>
        <v>&gt;prepare a 1 to 100 dilution to 3750 copies per uL</v>
      </c>
      <c r="C13" s="50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49" t="str">
        <f>"&gt; add "&amp; text(E17,"0.0") &amp;" uL to "&amp; text(I2,"0.0") &amp;" uL background RNA (mixed purified RNA)"</f>
        <v>&gt; add 8.0 uL to 600.0 uL background RNA (mixed purified RNA)</v>
      </c>
      <c r="C14" s="50"/>
      <c r="D14" s="50"/>
      <c r="E14" s="50"/>
      <c r="F14" s="50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49" t="s">
        <v>131</v>
      </c>
      <c r="C15" s="50"/>
      <c r="D15" s="50"/>
      <c r="E15" s="3"/>
      <c r="F15" s="3"/>
      <c r="G15" s="3"/>
      <c r="H15" s="3"/>
      <c r="I15" s="3"/>
      <c r="J15" s="3" t="s">
        <v>97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50"/>
      <c r="D16" s="56" t="s">
        <v>132</v>
      </c>
      <c r="E16" s="133">
        <f>K6</f>
        <v>3750</v>
      </c>
      <c r="F16" s="50"/>
      <c r="G16" s="3"/>
      <c r="H16" s="151" t="s">
        <v>82</v>
      </c>
      <c r="I16" s="151" t="s">
        <v>140</v>
      </c>
      <c r="J16" s="151" t="s">
        <v>141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50"/>
      <c r="D17" s="152" t="s">
        <v>142</v>
      </c>
      <c r="E17" s="134">
        <f>G6/E16</f>
        <v>8</v>
      </c>
      <c r="F17" s="135"/>
      <c r="G17" s="3"/>
      <c r="H17" s="151" t="s">
        <v>83</v>
      </c>
      <c r="I17" s="151" t="s">
        <v>143</v>
      </c>
      <c r="J17" s="151" t="s">
        <v>144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50"/>
      <c r="D18" s="153" t="s">
        <v>134</v>
      </c>
      <c r="E18" s="154">
        <f>I4-E17</f>
        <v>-8</v>
      </c>
      <c r="F18" s="155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</sheetData>
  <mergeCells count="1">
    <mergeCell ref="B9:F9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5.71"/>
    <col customWidth="1" min="9" max="9" width="16.57"/>
    <col customWidth="1" min="10" max="11" width="16.71"/>
    <col customWidth="1" min="12" max="12" width="15.29"/>
    <col customWidth="1" min="13" max="13" width="15.86"/>
  </cols>
  <sheetData>
    <row r="1" ht="18.75" customHeight="1">
      <c r="A1" s="156" t="s">
        <v>145</v>
      </c>
      <c r="B1" s="157"/>
      <c r="C1" s="26"/>
      <c r="D1" s="158"/>
      <c r="E1" s="158"/>
      <c r="F1" s="159"/>
      <c r="G1" s="160"/>
      <c r="H1" s="161"/>
      <c r="I1" s="162"/>
      <c r="J1" s="163"/>
      <c r="K1" s="163"/>
      <c r="L1" s="159"/>
      <c r="M1" s="159"/>
      <c r="N1" s="3"/>
    </row>
    <row r="2" ht="18.75" customHeight="1">
      <c r="A2" s="164">
        <v>1.0</v>
      </c>
      <c r="B2" s="165">
        <v>2.0</v>
      </c>
      <c r="C2" s="26"/>
      <c r="D2" s="17" t="s">
        <v>14</v>
      </c>
      <c r="E2" s="17" t="s">
        <v>24</v>
      </c>
      <c r="F2" s="159"/>
      <c r="G2" s="160"/>
      <c r="H2" s="161"/>
      <c r="I2" s="162"/>
      <c r="J2" s="163"/>
      <c r="K2" s="163"/>
      <c r="L2" s="159"/>
      <c r="M2" s="159"/>
      <c r="N2" s="3"/>
    </row>
    <row r="3" ht="18.75" customHeight="1">
      <c r="A3" s="164">
        <v>3.0</v>
      </c>
      <c r="B3" s="165">
        <v>4.0</v>
      </c>
      <c r="C3" s="26"/>
      <c r="D3" s="17" t="s">
        <v>19</v>
      </c>
      <c r="E3" s="19">
        <v>1976.0</v>
      </c>
      <c r="F3" s="159"/>
      <c r="G3" s="160"/>
      <c r="H3" s="161"/>
      <c r="I3" s="162"/>
      <c r="K3" s="163"/>
      <c r="L3" s="159"/>
      <c r="M3" s="159"/>
      <c r="N3" s="3"/>
    </row>
    <row r="4">
      <c r="A4" s="5"/>
      <c r="B4" s="159"/>
      <c r="C4" s="159"/>
      <c r="E4" s="159"/>
      <c r="F4" s="159"/>
      <c r="G4" s="160"/>
      <c r="H4" s="161"/>
      <c r="I4" s="162"/>
      <c r="J4" s="163"/>
      <c r="K4" s="161"/>
      <c r="L4" s="159"/>
      <c r="M4" s="159"/>
      <c r="N4" s="3"/>
    </row>
    <row r="5">
      <c r="A5" s="5"/>
      <c r="B5" s="159"/>
      <c r="C5" s="159"/>
      <c r="D5" s="159"/>
      <c r="E5" s="159"/>
      <c r="F5" s="159"/>
      <c r="G5" s="159"/>
      <c r="H5" s="159"/>
      <c r="I5" s="159"/>
      <c r="J5" s="159"/>
      <c r="K5" s="159"/>
      <c r="L5" s="159"/>
      <c r="M5" s="159"/>
      <c r="N5" s="3"/>
    </row>
    <row r="6">
      <c r="A6" s="166" t="str">
        <f>D2</f>
        <v>1804</v>
      </c>
      <c r="B6" s="167">
        <v>1.0</v>
      </c>
      <c r="C6" s="167">
        <v>2.0</v>
      </c>
      <c r="D6" s="167">
        <v>3.0</v>
      </c>
      <c r="E6" s="167">
        <v>4.0</v>
      </c>
      <c r="F6" s="167">
        <v>5.0</v>
      </c>
      <c r="G6" s="167">
        <v>6.0</v>
      </c>
      <c r="H6" s="167">
        <v>7.0</v>
      </c>
      <c r="I6" s="167">
        <v>8.0</v>
      </c>
      <c r="J6" s="167">
        <v>9.0</v>
      </c>
      <c r="K6" s="167">
        <v>10.0</v>
      </c>
      <c r="L6" s="167">
        <v>11.0</v>
      </c>
      <c r="M6" s="167">
        <v>12.0</v>
      </c>
      <c r="N6" s="50"/>
    </row>
    <row r="7">
      <c r="A7" s="167" t="s">
        <v>70</v>
      </c>
      <c r="B7" s="168" t="s">
        <v>146</v>
      </c>
      <c r="C7" s="169" t="s">
        <v>147</v>
      </c>
      <c r="D7" s="169" t="s">
        <v>148</v>
      </c>
      <c r="E7" s="169" t="s">
        <v>149</v>
      </c>
      <c r="F7" s="169" t="s">
        <v>150</v>
      </c>
      <c r="G7" s="169" t="s">
        <v>151</v>
      </c>
      <c r="H7" s="169" t="s">
        <v>152</v>
      </c>
      <c r="I7" s="169" t="s">
        <v>153</v>
      </c>
      <c r="J7" s="169" t="s">
        <v>154</v>
      </c>
      <c r="K7" s="169" t="s">
        <v>155</v>
      </c>
      <c r="L7" s="169" t="s">
        <v>156</v>
      </c>
      <c r="M7" s="169" t="s">
        <v>157</v>
      </c>
      <c r="N7" s="167" t="s">
        <v>70</v>
      </c>
    </row>
    <row r="8">
      <c r="A8" s="167" t="s">
        <v>72</v>
      </c>
      <c r="B8" s="169" t="s">
        <v>158</v>
      </c>
      <c r="C8" s="169" t="s">
        <v>159</v>
      </c>
      <c r="D8" s="169" t="s">
        <v>160</v>
      </c>
      <c r="E8" s="169" t="s">
        <v>161</v>
      </c>
      <c r="F8" s="169" t="s">
        <v>162</v>
      </c>
      <c r="G8" s="169" t="s">
        <v>163</v>
      </c>
      <c r="H8" s="169" t="s">
        <v>164</v>
      </c>
      <c r="I8" s="169" t="s">
        <v>165</v>
      </c>
      <c r="J8" s="169" t="s">
        <v>166</v>
      </c>
      <c r="K8" s="169" t="s">
        <v>167</v>
      </c>
      <c r="L8" s="169" t="s">
        <v>168</v>
      </c>
      <c r="M8" s="169" t="s">
        <v>169</v>
      </c>
      <c r="N8" s="167" t="s">
        <v>72</v>
      </c>
    </row>
    <row r="9">
      <c r="A9" s="167" t="s">
        <v>73</v>
      </c>
      <c r="B9" s="169" t="s">
        <v>170</v>
      </c>
      <c r="C9" s="169" t="s">
        <v>171</v>
      </c>
      <c r="D9" s="169" t="s">
        <v>172</v>
      </c>
      <c r="E9" s="169" t="s">
        <v>173</v>
      </c>
      <c r="F9" s="169" t="s">
        <v>174</v>
      </c>
      <c r="G9" s="169" t="s">
        <v>175</v>
      </c>
      <c r="H9" s="169" t="s">
        <v>176</v>
      </c>
      <c r="I9" s="169" t="s">
        <v>177</v>
      </c>
      <c r="J9" s="169" t="s">
        <v>178</v>
      </c>
      <c r="K9" s="169" t="s">
        <v>179</v>
      </c>
      <c r="L9" s="169" t="s">
        <v>180</v>
      </c>
      <c r="M9" s="169" t="s">
        <v>181</v>
      </c>
      <c r="N9" s="167" t="s">
        <v>73</v>
      </c>
    </row>
    <row r="10">
      <c r="A10" s="167" t="s">
        <v>74</v>
      </c>
      <c r="B10" s="169" t="s">
        <v>182</v>
      </c>
      <c r="C10" s="169" t="s">
        <v>183</v>
      </c>
      <c r="D10" s="169" t="s">
        <v>184</v>
      </c>
      <c r="E10" s="169" t="s">
        <v>185</v>
      </c>
      <c r="F10" s="169" t="s">
        <v>186</v>
      </c>
      <c r="G10" s="169" t="s">
        <v>187</v>
      </c>
      <c r="H10" s="169" t="s">
        <v>188</v>
      </c>
      <c r="I10" s="169" t="s">
        <v>189</v>
      </c>
      <c r="J10" s="169" t="s">
        <v>190</v>
      </c>
      <c r="K10" s="169" t="s">
        <v>191</v>
      </c>
      <c r="L10" s="169" t="s">
        <v>192</v>
      </c>
      <c r="M10" s="169" t="s">
        <v>193</v>
      </c>
      <c r="N10" s="167" t="s">
        <v>74</v>
      </c>
    </row>
    <row r="11">
      <c r="A11" s="167" t="s">
        <v>75</v>
      </c>
      <c r="B11" s="169" t="s">
        <v>194</v>
      </c>
      <c r="C11" s="169" t="s">
        <v>195</v>
      </c>
      <c r="D11" s="169" t="s">
        <v>196</v>
      </c>
      <c r="E11" s="169" t="s">
        <v>197</v>
      </c>
      <c r="F11" s="169" t="s">
        <v>198</v>
      </c>
      <c r="G11" s="169" t="s">
        <v>199</v>
      </c>
      <c r="H11" s="169" t="s">
        <v>200</v>
      </c>
      <c r="I11" s="169" t="s">
        <v>201</v>
      </c>
      <c r="J11" s="169" t="s">
        <v>202</v>
      </c>
      <c r="K11" s="169" t="s">
        <v>203</v>
      </c>
      <c r="L11" s="169" t="s">
        <v>204</v>
      </c>
      <c r="M11" s="169" t="s">
        <v>205</v>
      </c>
      <c r="N11" s="167" t="s">
        <v>75</v>
      </c>
    </row>
    <row r="12">
      <c r="A12" s="167" t="s">
        <v>76</v>
      </c>
      <c r="B12" s="169" t="s">
        <v>206</v>
      </c>
      <c r="C12" s="169" t="s">
        <v>207</v>
      </c>
      <c r="D12" s="169" t="s">
        <v>208</v>
      </c>
      <c r="E12" s="169" t="s">
        <v>209</v>
      </c>
      <c r="F12" s="169" t="s">
        <v>210</v>
      </c>
      <c r="G12" s="169" t="s">
        <v>211</v>
      </c>
      <c r="H12" s="169" t="s">
        <v>212</v>
      </c>
      <c r="I12" s="169" t="s">
        <v>213</v>
      </c>
      <c r="J12" s="169" t="s">
        <v>214</v>
      </c>
      <c r="K12" s="169" t="s">
        <v>215</v>
      </c>
      <c r="L12" s="169" t="s">
        <v>216</v>
      </c>
      <c r="M12" s="169" t="s">
        <v>217</v>
      </c>
      <c r="N12" s="167" t="s">
        <v>76</v>
      </c>
    </row>
    <row r="13">
      <c r="A13" s="167" t="s">
        <v>77</v>
      </c>
      <c r="B13" s="169" t="s">
        <v>218</v>
      </c>
      <c r="C13" s="169" t="s">
        <v>219</v>
      </c>
      <c r="D13" s="169" t="s">
        <v>220</v>
      </c>
      <c r="E13" s="169" t="s">
        <v>221</v>
      </c>
      <c r="F13" s="169" t="s">
        <v>222</v>
      </c>
      <c r="G13" s="169" t="s">
        <v>223</v>
      </c>
      <c r="H13" s="169" t="s">
        <v>224</v>
      </c>
      <c r="I13" s="169" t="s">
        <v>225</v>
      </c>
      <c r="J13" s="169" t="s">
        <v>226</v>
      </c>
      <c r="K13" s="169" t="s">
        <v>227</v>
      </c>
      <c r="L13" s="169" t="s">
        <v>228</v>
      </c>
      <c r="M13" s="169" t="s">
        <v>229</v>
      </c>
      <c r="N13" s="167" t="s">
        <v>77</v>
      </c>
    </row>
    <row r="14">
      <c r="A14" s="167" t="s">
        <v>78</v>
      </c>
      <c r="B14" s="169" t="s">
        <v>230</v>
      </c>
      <c r="C14" s="169" t="s">
        <v>231</v>
      </c>
      <c r="D14" s="169" t="s">
        <v>232</v>
      </c>
      <c r="E14" s="169" t="s">
        <v>233</v>
      </c>
      <c r="F14" s="169" t="s">
        <v>234</v>
      </c>
      <c r="G14" s="169" t="s">
        <v>235</v>
      </c>
      <c r="H14" s="169" t="s">
        <v>236</v>
      </c>
      <c r="I14" s="169" t="s">
        <v>237</v>
      </c>
      <c r="J14" s="169" t="s">
        <v>238</v>
      </c>
      <c r="K14" s="169" t="s">
        <v>239</v>
      </c>
      <c r="L14" s="169" t="s">
        <v>240</v>
      </c>
      <c r="M14" s="169" t="s">
        <v>241</v>
      </c>
      <c r="N14" s="167" t="s">
        <v>78</v>
      </c>
    </row>
    <row r="15">
      <c r="A15" s="50"/>
      <c r="B15" s="167">
        <v>1.0</v>
      </c>
      <c r="C15" s="167">
        <v>2.0</v>
      </c>
      <c r="D15" s="167">
        <v>3.0</v>
      </c>
      <c r="E15" s="167">
        <v>4.0</v>
      </c>
      <c r="F15" s="167">
        <v>5.0</v>
      </c>
      <c r="G15" s="167">
        <v>6.0</v>
      </c>
      <c r="H15" s="167">
        <v>7.0</v>
      </c>
      <c r="I15" s="167">
        <v>8.0</v>
      </c>
      <c r="J15" s="167">
        <v>9.0</v>
      </c>
      <c r="K15" s="167">
        <v>10.0</v>
      </c>
      <c r="L15" s="167">
        <v>11.0</v>
      </c>
      <c r="M15" s="167">
        <v>12.0</v>
      </c>
      <c r="N15" s="3"/>
    </row>
    <row r="17">
      <c r="A17" s="170" t="str">
        <f>E2</f>
        <v>Contrived EUA</v>
      </c>
      <c r="B17" s="171">
        <v>1.0</v>
      </c>
      <c r="C17" s="171">
        <v>2.0</v>
      </c>
      <c r="D17" s="171">
        <v>3.0</v>
      </c>
      <c r="E17" s="171">
        <v>4.0</v>
      </c>
      <c r="F17" s="171">
        <v>5.0</v>
      </c>
      <c r="G17" s="171">
        <v>6.0</v>
      </c>
      <c r="H17" s="171">
        <v>7.0</v>
      </c>
      <c r="I17" s="171">
        <v>8.0</v>
      </c>
      <c r="J17" s="171">
        <v>9.0</v>
      </c>
      <c r="K17" s="171">
        <v>10.0</v>
      </c>
      <c r="L17" s="171">
        <v>11.0</v>
      </c>
      <c r="M17" s="171">
        <v>12.0</v>
      </c>
      <c r="N17" s="50"/>
    </row>
    <row r="18">
      <c r="A18" s="171" t="s">
        <v>70</v>
      </c>
      <c r="B18" s="172">
        <v>2000.0</v>
      </c>
      <c r="C18" s="172">
        <v>1000.0</v>
      </c>
      <c r="D18" s="172">
        <v>500.0</v>
      </c>
      <c r="E18" s="172">
        <v>250.0</v>
      </c>
      <c r="F18" s="172">
        <v>125.0</v>
      </c>
      <c r="G18" s="172">
        <v>125.0</v>
      </c>
      <c r="H18" s="172">
        <v>62.5</v>
      </c>
      <c r="I18" s="172">
        <v>320.0</v>
      </c>
      <c r="J18" s="172">
        <v>160.0</v>
      </c>
      <c r="K18" s="173">
        <v>80.0</v>
      </c>
      <c r="L18" s="173">
        <v>40.0</v>
      </c>
      <c r="M18" s="174">
        <v>20.0</v>
      </c>
      <c r="N18" s="171" t="s">
        <v>70</v>
      </c>
    </row>
    <row r="19">
      <c r="A19" s="171" t="s">
        <v>72</v>
      </c>
      <c r="B19" s="172">
        <v>2000.0</v>
      </c>
      <c r="C19" s="172">
        <v>1000.0</v>
      </c>
      <c r="D19" s="172">
        <v>500.0</v>
      </c>
      <c r="E19" s="172">
        <v>250.0</v>
      </c>
      <c r="F19" s="172">
        <v>125.0</v>
      </c>
      <c r="G19" s="172">
        <v>125.0</v>
      </c>
      <c r="H19" s="172">
        <v>62.5</v>
      </c>
      <c r="I19" s="172">
        <v>320.0</v>
      </c>
      <c r="J19" s="172">
        <v>160.0</v>
      </c>
      <c r="K19" s="173">
        <v>80.0</v>
      </c>
      <c r="L19" s="173">
        <v>40.0</v>
      </c>
      <c r="M19" s="174">
        <v>20.0</v>
      </c>
      <c r="N19" s="171" t="s">
        <v>72</v>
      </c>
    </row>
    <row r="20">
      <c r="A20" s="171" t="s">
        <v>73</v>
      </c>
      <c r="B20" s="173">
        <v>2000.0</v>
      </c>
      <c r="C20" s="173">
        <v>1000.0</v>
      </c>
      <c r="D20" s="173">
        <v>500.0</v>
      </c>
      <c r="E20" s="175">
        <v>250.0</v>
      </c>
      <c r="F20" s="172">
        <v>125.0</v>
      </c>
      <c r="G20" s="172">
        <v>125.0</v>
      </c>
      <c r="H20" s="172">
        <v>62.5</v>
      </c>
      <c r="I20" s="172">
        <v>320.0</v>
      </c>
      <c r="J20" s="172">
        <v>160.0</v>
      </c>
      <c r="K20" s="173">
        <v>80.0</v>
      </c>
      <c r="L20" s="174">
        <v>40.0</v>
      </c>
      <c r="M20" s="174">
        <v>20.0</v>
      </c>
      <c r="N20" s="171" t="s">
        <v>73</v>
      </c>
    </row>
    <row r="21">
      <c r="A21" s="171" t="s">
        <v>74</v>
      </c>
      <c r="B21" s="173">
        <v>2000.0</v>
      </c>
      <c r="C21" s="173">
        <v>1000.0</v>
      </c>
      <c r="D21" s="173">
        <v>500.0</v>
      </c>
      <c r="E21" s="173">
        <v>250.0</v>
      </c>
      <c r="F21" s="172">
        <v>125.0</v>
      </c>
      <c r="G21" s="172">
        <v>125.0</v>
      </c>
      <c r="H21" s="172">
        <v>62.5</v>
      </c>
      <c r="I21" s="172">
        <v>320.0</v>
      </c>
      <c r="J21" s="172">
        <v>160.0</v>
      </c>
      <c r="K21" s="173">
        <v>80.0</v>
      </c>
      <c r="L21" s="174">
        <v>40.0</v>
      </c>
      <c r="M21" s="174">
        <v>20.0</v>
      </c>
      <c r="N21" s="171" t="s">
        <v>74</v>
      </c>
    </row>
    <row r="22">
      <c r="A22" s="171" t="s">
        <v>75</v>
      </c>
      <c r="B22" s="176">
        <v>2000.0</v>
      </c>
      <c r="C22" s="173">
        <v>1000.0</v>
      </c>
      <c r="D22" s="173">
        <v>500.0</v>
      </c>
      <c r="E22" s="173">
        <v>250.0</v>
      </c>
      <c r="F22" s="172">
        <v>125.0</v>
      </c>
      <c r="G22" s="172">
        <v>125.0</v>
      </c>
      <c r="H22" s="172">
        <v>62.5</v>
      </c>
      <c r="I22" s="172">
        <v>320.0</v>
      </c>
      <c r="J22" s="172">
        <v>160.0</v>
      </c>
      <c r="K22" s="173">
        <v>80.0</v>
      </c>
      <c r="L22" s="174">
        <v>40.0</v>
      </c>
      <c r="M22" s="174">
        <v>20.0</v>
      </c>
      <c r="N22" s="171" t="s">
        <v>75</v>
      </c>
    </row>
    <row r="23">
      <c r="A23" s="171" t="s">
        <v>76</v>
      </c>
      <c r="B23" s="173">
        <v>2000.0</v>
      </c>
      <c r="C23" s="173">
        <v>1000.0</v>
      </c>
      <c r="D23" s="173">
        <v>500.0</v>
      </c>
      <c r="E23" s="173">
        <v>250.0</v>
      </c>
      <c r="F23" s="172">
        <v>125.0</v>
      </c>
      <c r="G23" s="172">
        <v>125.0</v>
      </c>
      <c r="H23" s="172">
        <v>62.5</v>
      </c>
      <c r="I23" s="172">
        <v>320.0</v>
      </c>
      <c r="J23" s="172">
        <v>160.0</v>
      </c>
      <c r="K23" s="173">
        <v>80.0</v>
      </c>
      <c r="L23" s="174">
        <v>40.0</v>
      </c>
      <c r="M23" s="177">
        <v>20.0</v>
      </c>
      <c r="N23" s="171" t="s">
        <v>76</v>
      </c>
    </row>
    <row r="24">
      <c r="A24" s="171" t="s">
        <v>77</v>
      </c>
      <c r="B24" s="173">
        <v>2000.0</v>
      </c>
      <c r="C24" s="173">
        <v>1000.0</v>
      </c>
      <c r="D24" s="173">
        <v>500.0</v>
      </c>
      <c r="E24" s="173">
        <v>250.0</v>
      </c>
      <c r="F24" s="172">
        <v>125.0</v>
      </c>
      <c r="G24" s="172">
        <v>125.0</v>
      </c>
      <c r="H24" s="172">
        <v>62.5</v>
      </c>
      <c r="I24" s="172">
        <v>320.0</v>
      </c>
      <c r="J24" s="172">
        <v>160.0</v>
      </c>
      <c r="K24" s="173">
        <v>80.0</v>
      </c>
      <c r="L24" s="174">
        <v>40.0</v>
      </c>
      <c r="M24" s="177">
        <v>20.0</v>
      </c>
      <c r="N24" s="171" t="s">
        <v>77</v>
      </c>
    </row>
    <row r="25">
      <c r="A25" s="171" t="s">
        <v>78</v>
      </c>
      <c r="B25" s="173">
        <v>2000.0</v>
      </c>
      <c r="C25" s="178">
        <v>1000.0</v>
      </c>
      <c r="D25" s="173">
        <v>500.0</v>
      </c>
      <c r="E25" s="173">
        <v>250.0</v>
      </c>
      <c r="F25" s="172">
        <v>125.0</v>
      </c>
      <c r="G25" s="172">
        <v>125.0</v>
      </c>
      <c r="H25" s="172">
        <v>62.5</v>
      </c>
      <c r="I25" s="172">
        <v>320.0</v>
      </c>
      <c r="J25" s="172">
        <v>160.0</v>
      </c>
      <c r="K25" s="173">
        <v>80.0</v>
      </c>
      <c r="L25" s="177">
        <v>40.0</v>
      </c>
      <c r="M25" s="179" t="s">
        <v>242</v>
      </c>
      <c r="N25" s="171" t="s">
        <v>78</v>
      </c>
    </row>
    <row r="26">
      <c r="A26" s="50"/>
      <c r="B26" s="171">
        <v>1.0</v>
      </c>
      <c r="C26" s="171">
        <v>2.0</v>
      </c>
      <c r="D26" s="171">
        <v>3.0</v>
      </c>
      <c r="E26" s="171">
        <v>4.0</v>
      </c>
      <c r="F26" s="171">
        <v>5.0</v>
      </c>
      <c r="G26" s="171">
        <v>6.0</v>
      </c>
      <c r="H26" s="171">
        <v>7.0</v>
      </c>
      <c r="I26" s="171">
        <v>8.0</v>
      </c>
      <c r="J26" s="171">
        <v>9.0</v>
      </c>
      <c r="K26" s="171">
        <v>10.0</v>
      </c>
      <c r="L26" s="171">
        <v>11.0</v>
      </c>
      <c r="M26" s="171">
        <v>12.0</v>
      </c>
      <c r="N26" s="3"/>
    </row>
    <row r="29">
      <c r="A29" s="180" t="str">
        <f>D3</f>
        <v>2056</v>
      </c>
      <c r="B29" s="167">
        <v>1.0</v>
      </c>
      <c r="C29" s="167">
        <v>2.0</v>
      </c>
      <c r="D29" s="167">
        <v>3.0</v>
      </c>
      <c r="E29" s="167">
        <v>4.0</v>
      </c>
      <c r="F29" s="167">
        <v>5.0</v>
      </c>
      <c r="G29" s="167">
        <v>6.0</v>
      </c>
      <c r="H29" s="167">
        <v>7.0</v>
      </c>
      <c r="I29" s="167">
        <v>8.0</v>
      </c>
      <c r="J29" s="167">
        <v>9.0</v>
      </c>
      <c r="K29" s="167">
        <v>10.0</v>
      </c>
      <c r="L29" s="167">
        <v>11.0</v>
      </c>
      <c r="M29" s="167">
        <v>12.0</v>
      </c>
      <c r="N29" s="50"/>
    </row>
    <row r="30">
      <c r="A30" s="167" t="s">
        <v>70</v>
      </c>
      <c r="B30" s="181" t="s">
        <v>146</v>
      </c>
      <c r="C30" s="182" t="s">
        <v>243</v>
      </c>
      <c r="D30" s="182" t="s">
        <v>244</v>
      </c>
      <c r="E30" s="182" t="s">
        <v>245</v>
      </c>
      <c r="F30" s="182" t="s">
        <v>246</v>
      </c>
      <c r="G30" s="183" t="s">
        <v>83</v>
      </c>
      <c r="H30" s="182" t="s">
        <v>247</v>
      </c>
      <c r="I30" s="182" t="s">
        <v>248</v>
      </c>
      <c r="J30" s="182" t="s">
        <v>249</v>
      </c>
      <c r="K30" s="182" t="s">
        <v>250</v>
      </c>
      <c r="L30" s="182" t="s">
        <v>251</v>
      </c>
      <c r="M30" s="183" t="s">
        <v>82</v>
      </c>
      <c r="N30" s="167" t="s">
        <v>70</v>
      </c>
    </row>
    <row r="31">
      <c r="A31" s="167" t="s">
        <v>72</v>
      </c>
      <c r="B31" s="182" t="s">
        <v>252</v>
      </c>
      <c r="C31" s="182" t="s">
        <v>253</v>
      </c>
      <c r="D31" s="183" t="s">
        <v>82</v>
      </c>
      <c r="E31" s="182" t="s">
        <v>254</v>
      </c>
      <c r="F31" s="182" t="s">
        <v>255</v>
      </c>
      <c r="G31" s="182" t="s">
        <v>256</v>
      </c>
      <c r="H31" s="182" t="s">
        <v>257</v>
      </c>
      <c r="I31" s="182" t="s">
        <v>258</v>
      </c>
      <c r="J31" s="182" t="s">
        <v>259</v>
      </c>
      <c r="K31" s="182" t="s">
        <v>260</v>
      </c>
      <c r="L31" s="182" t="s">
        <v>261</v>
      </c>
      <c r="M31" s="183" t="s">
        <v>83</v>
      </c>
      <c r="N31" s="167" t="s">
        <v>72</v>
      </c>
    </row>
    <row r="32">
      <c r="A32" s="167" t="s">
        <v>73</v>
      </c>
      <c r="B32" s="182" t="s">
        <v>262</v>
      </c>
      <c r="C32" s="182" t="s">
        <v>263</v>
      </c>
      <c r="D32" s="182" t="s">
        <v>264</v>
      </c>
      <c r="E32" s="184" t="s">
        <v>265</v>
      </c>
      <c r="F32" s="182" t="s">
        <v>266</v>
      </c>
      <c r="G32" s="182" t="s">
        <v>267</v>
      </c>
      <c r="H32" s="182" t="s">
        <v>268</v>
      </c>
      <c r="I32" s="182" t="s">
        <v>269</v>
      </c>
      <c r="J32" s="182" t="s">
        <v>270</v>
      </c>
      <c r="K32" s="182" t="s">
        <v>271</v>
      </c>
      <c r="L32" s="184" t="s">
        <v>272</v>
      </c>
      <c r="M32" s="183" t="s">
        <v>83</v>
      </c>
      <c r="N32" s="167" t="s">
        <v>73</v>
      </c>
    </row>
    <row r="33">
      <c r="A33" s="167" t="s">
        <v>74</v>
      </c>
      <c r="B33" s="182" t="s">
        <v>273</v>
      </c>
      <c r="C33" s="182" t="s">
        <v>274</v>
      </c>
      <c r="D33" s="182" t="s">
        <v>275</v>
      </c>
      <c r="E33" s="182" t="s">
        <v>276</v>
      </c>
      <c r="F33" s="182" t="s">
        <v>277</v>
      </c>
      <c r="G33" s="182" t="s">
        <v>278</v>
      </c>
      <c r="H33" s="182" t="s">
        <v>279</v>
      </c>
      <c r="I33" s="182" t="s">
        <v>280</v>
      </c>
      <c r="J33" s="182" t="s">
        <v>281</v>
      </c>
      <c r="K33" s="182" t="s">
        <v>282</v>
      </c>
      <c r="L33" s="184" t="s">
        <v>283</v>
      </c>
      <c r="M33" s="183" t="s">
        <v>83</v>
      </c>
      <c r="N33" s="167" t="s">
        <v>74</v>
      </c>
    </row>
    <row r="34">
      <c r="A34" s="167" t="s">
        <v>75</v>
      </c>
      <c r="B34" s="182" t="s">
        <v>284</v>
      </c>
      <c r="C34" s="182" t="s">
        <v>285</v>
      </c>
      <c r="D34" s="182" t="s">
        <v>286</v>
      </c>
      <c r="E34" s="182" t="s">
        <v>287</v>
      </c>
      <c r="F34" s="182" t="s">
        <v>288</v>
      </c>
      <c r="G34" s="182" t="s">
        <v>289</v>
      </c>
      <c r="H34" s="182" t="s">
        <v>290</v>
      </c>
      <c r="I34" s="182" t="s">
        <v>291</v>
      </c>
      <c r="J34" s="182" t="s">
        <v>292</v>
      </c>
      <c r="K34" s="182" t="s">
        <v>293</v>
      </c>
      <c r="L34" s="183" t="s">
        <v>82</v>
      </c>
      <c r="M34" s="183" t="s">
        <v>82</v>
      </c>
      <c r="N34" s="167" t="s">
        <v>75</v>
      </c>
    </row>
    <row r="35">
      <c r="A35" s="167" t="s">
        <v>76</v>
      </c>
      <c r="B35" s="182" t="s">
        <v>294</v>
      </c>
      <c r="C35" s="182" t="s">
        <v>295</v>
      </c>
      <c r="D35" s="182" t="s">
        <v>296</v>
      </c>
      <c r="E35" s="182" t="s">
        <v>297</v>
      </c>
      <c r="F35" s="182" t="s">
        <v>298</v>
      </c>
      <c r="G35" s="182" t="s">
        <v>299</v>
      </c>
      <c r="H35" s="182" t="s">
        <v>300</v>
      </c>
      <c r="I35" s="182" t="s">
        <v>301</v>
      </c>
      <c r="J35" s="182" t="s">
        <v>302</v>
      </c>
      <c r="K35" s="182" t="s">
        <v>303</v>
      </c>
      <c r="L35" s="183" t="s">
        <v>83</v>
      </c>
      <c r="M35" s="183" t="s">
        <v>83</v>
      </c>
      <c r="N35" s="167" t="s">
        <v>76</v>
      </c>
    </row>
    <row r="36">
      <c r="A36" s="167" t="s">
        <v>77</v>
      </c>
      <c r="B36" s="182" t="s">
        <v>304</v>
      </c>
      <c r="C36" s="182" t="s">
        <v>305</v>
      </c>
      <c r="D36" s="182" t="s">
        <v>306</v>
      </c>
      <c r="E36" s="182" t="s">
        <v>307</v>
      </c>
      <c r="F36" s="182" t="s">
        <v>308</v>
      </c>
      <c r="G36" s="182" t="s">
        <v>309</v>
      </c>
      <c r="H36" s="182" t="s">
        <v>310</v>
      </c>
      <c r="I36" s="182" t="s">
        <v>311</v>
      </c>
      <c r="J36" s="182" t="s">
        <v>312</v>
      </c>
      <c r="K36" s="182" t="s">
        <v>313</v>
      </c>
      <c r="L36" s="183" t="s">
        <v>82</v>
      </c>
      <c r="M36" s="183" t="s">
        <v>82</v>
      </c>
      <c r="N36" s="167" t="s">
        <v>77</v>
      </c>
    </row>
    <row r="37">
      <c r="A37" s="167" t="s">
        <v>78</v>
      </c>
      <c r="B37" s="182" t="s">
        <v>314</v>
      </c>
      <c r="C37" s="184" t="s">
        <v>315</v>
      </c>
      <c r="D37" s="182" t="s">
        <v>316</v>
      </c>
      <c r="E37" s="182" t="s">
        <v>317</v>
      </c>
      <c r="F37" s="182" t="s">
        <v>318</v>
      </c>
      <c r="G37" s="182" t="s">
        <v>319</v>
      </c>
      <c r="H37" s="182" t="s">
        <v>320</v>
      </c>
      <c r="I37" s="182" t="s">
        <v>321</v>
      </c>
      <c r="J37" s="182" t="s">
        <v>322</v>
      </c>
      <c r="K37" s="182" t="s">
        <v>323</v>
      </c>
      <c r="L37" s="183" t="s">
        <v>83</v>
      </c>
      <c r="M37" s="183" t="s">
        <v>83</v>
      </c>
      <c r="N37" s="167" t="s">
        <v>78</v>
      </c>
    </row>
    <row r="38">
      <c r="A38" s="50"/>
      <c r="B38" s="167">
        <v>1.0</v>
      </c>
      <c r="C38" s="167">
        <v>2.0</v>
      </c>
      <c r="D38" s="167">
        <v>3.0</v>
      </c>
      <c r="E38" s="167">
        <v>4.0</v>
      </c>
      <c r="F38" s="167">
        <v>5.0</v>
      </c>
      <c r="G38" s="167">
        <v>6.0</v>
      </c>
      <c r="H38" s="167">
        <v>7.0</v>
      </c>
      <c r="I38" s="167">
        <v>8.0</v>
      </c>
      <c r="J38" s="167">
        <v>9.0</v>
      </c>
      <c r="K38" s="167">
        <v>10.0</v>
      </c>
      <c r="L38" s="167">
        <v>11.0</v>
      </c>
      <c r="M38" s="167">
        <v>12.0</v>
      </c>
      <c r="N38" s="3"/>
    </row>
    <row r="39">
      <c r="A39" s="3"/>
      <c r="B39" s="50"/>
      <c r="C39" s="50"/>
      <c r="D39" s="50"/>
      <c r="E39" s="3"/>
      <c r="F39" s="3"/>
      <c r="G39" s="3"/>
      <c r="H39" s="3"/>
      <c r="I39" s="3"/>
      <c r="J39" s="3"/>
      <c r="K39" s="3"/>
      <c r="L39" s="3"/>
      <c r="M39" s="3"/>
      <c r="N39" s="3"/>
    </row>
    <row r="41">
      <c r="A41" s="166">
        <f>E3</f>
        <v>1976</v>
      </c>
      <c r="B41" s="171">
        <v>1.0</v>
      </c>
      <c r="C41" s="171">
        <v>2.0</v>
      </c>
      <c r="D41" s="171">
        <v>3.0</v>
      </c>
      <c r="E41" s="171">
        <v>4.0</v>
      </c>
      <c r="F41" s="171">
        <v>5.0</v>
      </c>
      <c r="G41" s="171">
        <v>6.0</v>
      </c>
      <c r="H41" s="171">
        <v>7.0</v>
      </c>
      <c r="I41" s="171">
        <v>8.0</v>
      </c>
      <c r="J41" s="171">
        <v>9.0</v>
      </c>
      <c r="K41" s="171">
        <v>10.0</v>
      </c>
      <c r="L41" s="171">
        <v>11.0</v>
      </c>
      <c r="M41" s="171">
        <v>12.0</v>
      </c>
      <c r="N41" s="50"/>
    </row>
    <row r="42">
      <c r="A42" s="171" t="s">
        <v>70</v>
      </c>
      <c r="B42" s="181" t="s">
        <v>146</v>
      </c>
      <c r="C42" s="182" t="s">
        <v>324</v>
      </c>
      <c r="D42" s="182" t="s">
        <v>325</v>
      </c>
      <c r="E42" s="182" t="s">
        <v>326</v>
      </c>
      <c r="F42" s="182" t="s">
        <v>327</v>
      </c>
      <c r="G42" s="182" t="s">
        <v>328</v>
      </c>
      <c r="H42" s="182" t="s">
        <v>329</v>
      </c>
      <c r="I42" s="182" t="s">
        <v>330</v>
      </c>
      <c r="J42" s="182" t="s">
        <v>331</v>
      </c>
      <c r="K42" s="182" t="s">
        <v>332</v>
      </c>
      <c r="L42" s="182" t="s">
        <v>333</v>
      </c>
      <c r="M42" s="184" t="s">
        <v>334</v>
      </c>
      <c r="N42" s="171" t="s">
        <v>70</v>
      </c>
    </row>
    <row r="43">
      <c r="A43" s="171" t="s">
        <v>72</v>
      </c>
      <c r="B43" s="182" t="s">
        <v>335</v>
      </c>
      <c r="C43" s="182" t="s">
        <v>336</v>
      </c>
      <c r="D43" s="182" t="s">
        <v>337</v>
      </c>
      <c r="E43" s="182" t="s">
        <v>338</v>
      </c>
      <c r="F43" s="182" t="s">
        <v>339</v>
      </c>
      <c r="G43" s="182" t="s">
        <v>340</v>
      </c>
      <c r="H43" s="182" t="s">
        <v>341</v>
      </c>
      <c r="I43" s="182" t="s">
        <v>342</v>
      </c>
      <c r="J43" s="182" t="s">
        <v>343</v>
      </c>
      <c r="K43" s="182" t="s">
        <v>344</v>
      </c>
      <c r="L43" s="182" t="s">
        <v>345</v>
      </c>
      <c r="M43" s="184" t="s">
        <v>346</v>
      </c>
      <c r="N43" s="171" t="s">
        <v>72</v>
      </c>
    </row>
    <row r="44">
      <c r="A44" s="171" t="s">
        <v>73</v>
      </c>
      <c r="B44" s="182" t="s">
        <v>347</v>
      </c>
      <c r="C44" s="182" t="s">
        <v>348</v>
      </c>
      <c r="D44" s="182" t="s">
        <v>349</v>
      </c>
      <c r="E44" s="184" t="s">
        <v>350</v>
      </c>
      <c r="F44" s="182" t="s">
        <v>351</v>
      </c>
      <c r="G44" s="182" t="s">
        <v>352</v>
      </c>
      <c r="H44" s="182" t="s">
        <v>353</v>
      </c>
      <c r="I44" s="182" t="s">
        <v>354</v>
      </c>
      <c r="J44" s="182" t="s">
        <v>355</v>
      </c>
      <c r="K44" s="182" t="s">
        <v>356</v>
      </c>
      <c r="L44" s="183" t="s">
        <v>82</v>
      </c>
      <c r="M44" s="184" t="s">
        <v>357</v>
      </c>
      <c r="N44" s="171" t="s">
        <v>73</v>
      </c>
    </row>
    <row r="45">
      <c r="A45" s="171" t="s">
        <v>74</v>
      </c>
      <c r="B45" s="182" t="s">
        <v>358</v>
      </c>
      <c r="C45" s="182" t="s">
        <v>359</v>
      </c>
      <c r="D45" s="182" t="s">
        <v>360</v>
      </c>
      <c r="E45" s="182" t="s">
        <v>361</v>
      </c>
      <c r="F45" s="182" t="s">
        <v>362</v>
      </c>
      <c r="G45" s="182" t="s">
        <v>363</v>
      </c>
      <c r="H45" s="182" t="s">
        <v>364</v>
      </c>
      <c r="I45" s="182" t="s">
        <v>365</v>
      </c>
      <c r="J45" s="182" t="s">
        <v>366</v>
      </c>
      <c r="K45" s="182" t="s">
        <v>367</v>
      </c>
      <c r="L45" s="184" t="s">
        <v>368</v>
      </c>
      <c r="M45" s="184" t="s">
        <v>369</v>
      </c>
      <c r="N45" s="171" t="s">
        <v>74</v>
      </c>
    </row>
    <row r="46">
      <c r="A46" s="171" t="s">
        <v>75</v>
      </c>
      <c r="B46" s="182" t="s">
        <v>370</v>
      </c>
      <c r="C46" s="182" t="s">
        <v>371</v>
      </c>
      <c r="D46" s="182" t="s">
        <v>372</v>
      </c>
      <c r="E46" s="182" t="s">
        <v>373</v>
      </c>
      <c r="F46" s="182" t="s">
        <v>374</v>
      </c>
      <c r="G46" s="182" t="s">
        <v>375</v>
      </c>
      <c r="H46" s="182" t="s">
        <v>376</v>
      </c>
      <c r="I46" s="182" t="s">
        <v>377</v>
      </c>
      <c r="J46" s="182" t="s">
        <v>378</v>
      </c>
      <c r="K46" s="182" t="s">
        <v>379</v>
      </c>
      <c r="L46" s="184" t="s">
        <v>380</v>
      </c>
      <c r="M46" s="184" t="s">
        <v>381</v>
      </c>
      <c r="N46" s="171" t="s">
        <v>75</v>
      </c>
    </row>
    <row r="47">
      <c r="A47" s="171" t="s">
        <v>76</v>
      </c>
      <c r="B47" s="182" t="s">
        <v>382</v>
      </c>
      <c r="C47" s="182" t="s">
        <v>383</v>
      </c>
      <c r="D47" s="182" t="s">
        <v>384</v>
      </c>
      <c r="E47" s="182" t="s">
        <v>385</v>
      </c>
      <c r="F47" s="182" t="s">
        <v>386</v>
      </c>
      <c r="G47" s="182" t="s">
        <v>387</v>
      </c>
      <c r="H47" s="182" t="s">
        <v>388</v>
      </c>
      <c r="I47" s="182" t="s">
        <v>389</v>
      </c>
      <c r="J47" s="183" t="s">
        <v>83</v>
      </c>
      <c r="K47" s="182" t="s">
        <v>390</v>
      </c>
      <c r="L47" s="184" t="s">
        <v>391</v>
      </c>
      <c r="M47" s="184" t="s">
        <v>392</v>
      </c>
      <c r="N47" s="171" t="s">
        <v>76</v>
      </c>
    </row>
    <row r="48">
      <c r="A48" s="171" t="s">
        <v>77</v>
      </c>
      <c r="B48" s="182" t="s">
        <v>393</v>
      </c>
      <c r="C48" s="182" t="s">
        <v>394</v>
      </c>
      <c r="D48" s="182" t="s">
        <v>395</v>
      </c>
      <c r="E48" s="182" t="s">
        <v>396</v>
      </c>
      <c r="F48" s="182" t="s">
        <v>397</v>
      </c>
      <c r="G48" s="182" t="s">
        <v>398</v>
      </c>
      <c r="H48" s="182" t="s">
        <v>399</v>
      </c>
      <c r="I48" s="182" t="s">
        <v>400</v>
      </c>
      <c r="J48" s="183" t="s">
        <v>83</v>
      </c>
      <c r="K48" s="182" t="s">
        <v>401</v>
      </c>
      <c r="L48" s="184" t="s">
        <v>402</v>
      </c>
      <c r="M48" s="183" t="s">
        <v>82</v>
      </c>
      <c r="N48" s="171" t="s">
        <v>77</v>
      </c>
    </row>
    <row r="49">
      <c r="A49" s="171" t="s">
        <v>78</v>
      </c>
      <c r="B49" s="182" t="s">
        <v>403</v>
      </c>
      <c r="C49" s="184" t="s">
        <v>404</v>
      </c>
      <c r="D49" s="182" t="s">
        <v>405</v>
      </c>
      <c r="E49" s="182" t="s">
        <v>406</v>
      </c>
      <c r="F49" s="182" t="s">
        <v>407</v>
      </c>
      <c r="G49" s="182" t="s">
        <v>408</v>
      </c>
      <c r="H49" s="182" t="s">
        <v>409</v>
      </c>
      <c r="I49" s="183" t="s">
        <v>82</v>
      </c>
      <c r="J49" s="182" t="s">
        <v>410</v>
      </c>
      <c r="K49" s="182" t="s">
        <v>411</v>
      </c>
      <c r="L49" s="184" t="s">
        <v>412</v>
      </c>
      <c r="M49" s="185" t="s">
        <v>83</v>
      </c>
      <c r="N49" s="171" t="s">
        <v>78</v>
      </c>
    </row>
    <row r="50">
      <c r="A50" s="50"/>
      <c r="B50" s="171">
        <v>1.0</v>
      </c>
      <c r="C50" s="171">
        <v>2.0</v>
      </c>
      <c r="D50" s="171">
        <v>3.0</v>
      </c>
      <c r="E50" s="171">
        <v>4.0</v>
      </c>
      <c r="F50" s="171">
        <v>5.0</v>
      </c>
      <c r="G50" s="171">
        <v>6.0</v>
      </c>
      <c r="H50" s="171">
        <v>7.0</v>
      </c>
      <c r="I50" s="171">
        <v>8.0</v>
      </c>
      <c r="J50" s="171">
        <v>9.0</v>
      </c>
      <c r="K50" s="171">
        <v>10.0</v>
      </c>
      <c r="L50" s="171">
        <v>11.0</v>
      </c>
      <c r="M50" s="171">
        <v>12.0</v>
      </c>
      <c r="N50" s="3"/>
    </row>
    <row r="52">
      <c r="A52" s="64"/>
      <c r="B52" s="64"/>
      <c r="C52" s="64"/>
      <c r="D52" s="64"/>
    </row>
    <row r="53">
      <c r="A53" s="64"/>
      <c r="B53" s="64"/>
      <c r="C53" s="64"/>
      <c r="D53" s="64"/>
    </row>
    <row r="54">
      <c r="A54" s="64"/>
      <c r="B54" s="64"/>
      <c r="C54" s="64"/>
      <c r="D54" s="64"/>
    </row>
    <row r="55">
      <c r="A55" s="64"/>
      <c r="B55" s="64"/>
      <c r="C55" s="64"/>
      <c r="D55" s="64"/>
    </row>
    <row r="56">
      <c r="A56" s="64"/>
      <c r="B56" s="64"/>
      <c r="C56" s="186"/>
      <c r="D56" s="64"/>
    </row>
    <row r="57">
      <c r="A57" s="64"/>
      <c r="B57" s="64"/>
      <c r="C57" s="187"/>
      <c r="D57" s="64"/>
    </row>
    <row r="58">
      <c r="A58" s="64"/>
      <c r="B58" s="64"/>
      <c r="C58" s="187"/>
      <c r="D58" s="64"/>
    </row>
    <row r="59">
      <c r="A59" s="64"/>
      <c r="B59" s="64"/>
      <c r="C59" s="187"/>
      <c r="D59" s="64"/>
    </row>
    <row r="60">
      <c r="A60" s="64"/>
      <c r="B60" s="64"/>
      <c r="C60" s="188"/>
      <c r="D60" s="64"/>
    </row>
    <row r="61">
      <c r="A61" s="64"/>
      <c r="B61" s="64"/>
      <c r="C61" s="8"/>
      <c r="D61" s="64"/>
    </row>
    <row r="62">
      <c r="A62" s="64"/>
      <c r="B62" s="64"/>
      <c r="C62" s="8"/>
      <c r="D62" s="64"/>
    </row>
    <row r="63">
      <c r="A63" s="64"/>
      <c r="B63" s="64"/>
      <c r="C63" s="8"/>
      <c r="D63" s="64"/>
    </row>
    <row r="64">
      <c r="A64" s="64"/>
      <c r="B64" s="64"/>
      <c r="C64" s="8"/>
      <c r="D64" s="64"/>
    </row>
    <row r="65">
      <c r="A65" s="64"/>
      <c r="B65" s="64"/>
      <c r="C65" s="187"/>
      <c r="D65" s="64"/>
    </row>
    <row r="66">
      <c r="A66" s="64"/>
      <c r="B66" s="64"/>
      <c r="C66" s="187"/>
      <c r="D66" s="64"/>
    </row>
    <row r="67">
      <c r="A67" s="64"/>
      <c r="B67" s="64"/>
      <c r="C67" s="64"/>
      <c r="D67" s="64"/>
    </row>
    <row r="68">
      <c r="A68" s="64"/>
      <c r="B68" s="64"/>
      <c r="C68" s="64"/>
      <c r="D68" s="64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>
      <c r="A1031" s="3"/>
      <c r="B1031" s="3"/>
      <c r="C1031" s="3"/>
      <c r="D1031" s="3"/>
      <c r="E1031" s="3"/>
      <c r="F1031" s="3"/>
      <c r="G1031" s="3"/>
      <c r="H1031" s="3"/>
      <c r="I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>
      <c r="A1032" s="3"/>
      <c r="B1032" s="3"/>
      <c r="C1032" s="3"/>
      <c r="D1032" s="3"/>
      <c r="E1032" s="3"/>
      <c r="F1032" s="3"/>
      <c r="G1032" s="3"/>
      <c r="H1032" s="3"/>
      <c r="I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>
      <c r="A1033" s="3"/>
      <c r="B1033" s="3"/>
      <c r="C1033" s="3"/>
      <c r="D1033" s="3"/>
      <c r="E1033" s="3"/>
      <c r="F1033" s="3"/>
      <c r="G1033" s="3"/>
      <c r="H1033" s="3"/>
      <c r="I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>
      <c r="A1034" s="3"/>
      <c r="B1034" s="3"/>
      <c r="C1034" s="3"/>
      <c r="D1034" s="3"/>
      <c r="E1034" s="3"/>
      <c r="F1034" s="3"/>
      <c r="G1034" s="3"/>
      <c r="H1034" s="3"/>
      <c r="I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156" t="s">
        <v>145</v>
      </c>
      <c r="B1" s="157"/>
      <c r="C1" s="26"/>
      <c r="D1" s="158"/>
      <c r="E1" s="158"/>
      <c r="F1" s="159"/>
      <c r="G1" s="160"/>
      <c r="H1" s="161"/>
      <c r="I1" s="162"/>
      <c r="J1" s="163"/>
      <c r="K1" s="163"/>
      <c r="L1" s="159"/>
      <c r="M1" s="159"/>
      <c r="N1" s="3"/>
    </row>
    <row r="2">
      <c r="A2" s="164">
        <v>5.0</v>
      </c>
      <c r="B2" s="165">
        <v>6.0</v>
      </c>
      <c r="C2" s="26"/>
      <c r="D2" s="17" t="s">
        <v>24</v>
      </c>
      <c r="E2" s="17" t="s">
        <v>14</v>
      </c>
      <c r="F2" s="159"/>
      <c r="G2" s="160"/>
      <c r="H2" s="161"/>
      <c r="I2" s="162"/>
      <c r="J2" s="163"/>
      <c r="K2" s="163"/>
      <c r="L2" s="159"/>
      <c r="M2" s="159"/>
      <c r="N2" s="3"/>
    </row>
    <row r="3">
      <c r="A3" s="164">
        <v>7.0</v>
      </c>
      <c r="B3" s="165">
        <v>8.0</v>
      </c>
      <c r="C3" s="26"/>
      <c r="D3" s="17" t="s">
        <v>19</v>
      </c>
      <c r="E3" s="17" t="s">
        <v>32</v>
      </c>
      <c r="F3" s="159"/>
      <c r="G3" s="160"/>
      <c r="H3" s="161"/>
      <c r="I3" s="162"/>
      <c r="K3" s="163"/>
      <c r="L3" s="159"/>
      <c r="M3" s="159"/>
      <c r="N3" s="3"/>
    </row>
    <row r="4">
      <c r="A4" s="5"/>
      <c r="B4" s="159"/>
      <c r="C4" s="159"/>
      <c r="E4" s="159"/>
      <c r="F4" s="159"/>
      <c r="G4" s="160"/>
      <c r="H4" s="161"/>
      <c r="I4" s="162"/>
      <c r="J4" s="163"/>
      <c r="K4" s="161"/>
      <c r="L4" s="159"/>
      <c r="M4" s="159"/>
      <c r="N4" s="3"/>
    </row>
    <row r="5">
      <c r="A5" s="5"/>
      <c r="B5" s="159"/>
      <c r="C5" s="159"/>
      <c r="D5" s="159"/>
      <c r="E5" s="159"/>
      <c r="F5" s="159"/>
      <c r="G5" s="159"/>
      <c r="H5" s="159"/>
      <c r="I5" s="159"/>
      <c r="J5" s="159"/>
      <c r="K5" s="159"/>
      <c r="L5" s="159"/>
      <c r="M5" s="159"/>
      <c r="N5" s="3"/>
    </row>
    <row r="6">
      <c r="A6" s="166" t="str">
        <f>D2</f>
        <v>Contrived EUA</v>
      </c>
      <c r="B6" s="167">
        <v>1.0</v>
      </c>
      <c r="C6" s="167">
        <v>2.0</v>
      </c>
      <c r="D6" s="167">
        <v>3.0</v>
      </c>
      <c r="E6" s="167">
        <v>4.0</v>
      </c>
      <c r="F6" s="167">
        <v>5.0</v>
      </c>
      <c r="G6" s="167">
        <v>6.0</v>
      </c>
      <c r="H6" s="167">
        <v>7.0</v>
      </c>
      <c r="I6" s="167">
        <v>8.0</v>
      </c>
      <c r="J6" s="167">
        <v>9.0</v>
      </c>
      <c r="K6" s="167">
        <v>10.0</v>
      </c>
      <c r="L6" s="167">
        <v>11.0</v>
      </c>
      <c r="M6" s="167">
        <v>12.0</v>
      </c>
      <c r="N6" s="50"/>
    </row>
    <row r="7">
      <c r="A7" s="167" t="s">
        <v>70</v>
      </c>
      <c r="B7" s="172">
        <v>2000.0</v>
      </c>
      <c r="C7" s="172">
        <v>1000.0</v>
      </c>
      <c r="D7" s="172">
        <v>500.0</v>
      </c>
      <c r="E7" s="172">
        <v>250.0</v>
      </c>
      <c r="F7" s="172">
        <v>125.0</v>
      </c>
      <c r="G7" s="172">
        <v>125.0</v>
      </c>
      <c r="H7" s="172">
        <v>62.5</v>
      </c>
      <c r="I7" s="172">
        <v>320.0</v>
      </c>
      <c r="J7" s="172">
        <v>160.0</v>
      </c>
      <c r="K7" s="173">
        <v>80.0</v>
      </c>
      <c r="L7" s="173">
        <v>40.0</v>
      </c>
      <c r="M7" s="174">
        <v>20.0</v>
      </c>
      <c r="N7" s="167" t="s">
        <v>70</v>
      </c>
    </row>
    <row r="8">
      <c r="A8" s="167" t="s">
        <v>72</v>
      </c>
      <c r="B8" s="172">
        <v>2000.0</v>
      </c>
      <c r="C8" s="172">
        <v>1000.0</v>
      </c>
      <c r="D8" s="172">
        <v>500.0</v>
      </c>
      <c r="E8" s="172">
        <v>250.0</v>
      </c>
      <c r="F8" s="172">
        <v>125.0</v>
      </c>
      <c r="G8" s="172">
        <v>125.0</v>
      </c>
      <c r="H8" s="172">
        <v>62.5</v>
      </c>
      <c r="I8" s="172">
        <v>320.0</v>
      </c>
      <c r="J8" s="172">
        <v>160.0</v>
      </c>
      <c r="K8" s="173">
        <v>80.0</v>
      </c>
      <c r="L8" s="173">
        <v>40.0</v>
      </c>
      <c r="M8" s="174">
        <v>20.0</v>
      </c>
      <c r="N8" s="167" t="s">
        <v>72</v>
      </c>
    </row>
    <row r="9">
      <c r="A9" s="167" t="s">
        <v>73</v>
      </c>
      <c r="B9" s="173">
        <v>2000.0</v>
      </c>
      <c r="C9" s="173">
        <v>1000.0</v>
      </c>
      <c r="D9" s="173">
        <v>500.0</v>
      </c>
      <c r="E9" s="175">
        <v>250.0</v>
      </c>
      <c r="F9" s="172">
        <v>125.0</v>
      </c>
      <c r="G9" s="172">
        <v>125.0</v>
      </c>
      <c r="H9" s="172">
        <v>62.5</v>
      </c>
      <c r="I9" s="172">
        <v>320.0</v>
      </c>
      <c r="J9" s="172">
        <v>160.0</v>
      </c>
      <c r="K9" s="173">
        <v>80.0</v>
      </c>
      <c r="L9" s="174">
        <v>40.0</v>
      </c>
      <c r="M9" s="174">
        <v>20.0</v>
      </c>
      <c r="N9" s="167" t="s">
        <v>73</v>
      </c>
    </row>
    <row r="10">
      <c r="A10" s="167" t="s">
        <v>74</v>
      </c>
      <c r="B10" s="173">
        <v>2000.0</v>
      </c>
      <c r="C10" s="173">
        <v>1000.0</v>
      </c>
      <c r="D10" s="173">
        <v>500.0</v>
      </c>
      <c r="E10" s="173">
        <v>250.0</v>
      </c>
      <c r="F10" s="172">
        <v>125.0</v>
      </c>
      <c r="G10" s="172">
        <v>125.0</v>
      </c>
      <c r="H10" s="172">
        <v>62.5</v>
      </c>
      <c r="I10" s="172">
        <v>320.0</v>
      </c>
      <c r="J10" s="172">
        <v>160.0</v>
      </c>
      <c r="K10" s="173">
        <v>80.0</v>
      </c>
      <c r="L10" s="174">
        <v>40.0</v>
      </c>
      <c r="M10" s="174">
        <v>20.0</v>
      </c>
      <c r="N10" s="167" t="s">
        <v>74</v>
      </c>
    </row>
    <row r="11">
      <c r="A11" s="167" t="s">
        <v>75</v>
      </c>
      <c r="B11" s="176">
        <v>2000.0</v>
      </c>
      <c r="C11" s="173">
        <v>1000.0</v>
      </c>
      <c r="D11" s="173">
        <v>500.0</v>
      </c>
      <c r="E11" s="173">
        <v>250.0</v>
      </c>
      <c r="F11" s="172">
        <v>125.0</v>
      </c>
      <c r="G11" s="172">
        <v>125.0</v>
      </c>
      <c r="H11" s="172">
        <v>62.5</v>
      </c>
      <c r="I11" s="172">
        <v>320.0</v>
      </c>
      <c r="J11" s="172">
        <v>160.0</v>
      </c>
      <c r="K11" s="173">
        <v>80.0</v>
      </c>
      <c r="L11" s="174">
        <v>40.0</v>
      </c>
      <c r="M11" s="174">
        <v>20.0</v>
      </c>
      <c r="N11" s="167" t="s">
        <v>75</v>
      </c>
    </row>
    <row r="12">
      <c r="A12" s="167" t="s">
        <v>76</v>
      </c>
      <c r="B12" s="173">
        <v>2000.0</v>
      </c>
      <c r="C12" s="173">
        <v>1000.0</v>
      </c>
      <c r="D12" s="173">
        <v>500.0</v>
      </c>
      <c r="E12" s="173">
        <v>250.0</v>
      </c>
      <c r="F12" s="172">
        <v>125.0</v>
      </c>
      <c r="G12" s="172">
        <v>125.0</v>
      </c>
      <c r="H12" s="172">
        <v>62.5</v>
      </c>
      <c r="I12" s="172">
        <v>320.0</v>
      </c>
      <c r="J12" s="172">
        <v>160.0</v>
      </c>
      <c r="K12" s="173">
        <v>80.0</v>
      </c>
      <c r="L12" s="174">
        <v>40.0</v>
      </c>
      <c r="M12" s="177">
        <v>20.0</v>
      </c>
      <c r="N12" s="167" t="s">
        <v>76</v>
      </c>
    </row>
    <row r="13">
      <c r="A13" s="167" t="s">
        <v>77</v>
      </c>
      <c r="B13" s="173">
        <v>2000.0</v>
      </c>
      <c r="C13" s="173">
        <v>1000.0</v>
      </c>
      <c r="D13" s="173">
        <v>500.0</v>
      </c>
      <c r="E13" s="173">
        <v>250.0</v>
      </c>
      <c r="F13" s="172">
        <v>125.0</v>
      </c>
      <c r="G13" s="172">
        <v>125.0</v>
      </c>
      <c r="H13" s="172">
        <v>62.5</v>
      </c>
      <c r="I13" s="172">
        <v>320.0</v>
      </c>
      <c r="J13" s="172">
        <v>160.0</v>
      </c>
      <c r="K13" s="173">
        <v>80.0</v>
      </c>
      <c r="L13" s="174">
        <v>40.0</v>
      </c>
      <c r="M13" s="177">
        <v>20.0</v>
      </c>
      <c r="N13" s="167" t="s">
        <v>77</v>
      </c>
    </row>
    <row r="14">
      <c r="A14" s="167" t="s">
        <v>78</v>
      </c>
      <c r="B14" s="173">
        <v>2000.0</v>
      </c>
      <c r="C14" s="178">
        <v>1000.0</v>
      </c>
      <c r="D14" s="173">
        <v>500.0</v>
      </c>
      <c r="E14" s="173">
        <v>250.0</v>
      </c>
      <c r="F14" s="172">
        <v>125.0</v>
      </c>
      <c r="G14" s="172">
        <v>125.0</v>
      </c>
      <c r="H14" s="172">
        <v>62.5</v>
      </c>
      <c r="I14" s="172">
        <v>320.0</v>
      </c>
      <c r="J14" s="172">
        <v>160.0</v>
      </c>
      <c r="K14" s="173">
        <v>80.0</v>
      </c>
      <c r="L14" s="177">
        <v>40.0</v>
      </c>
      <c r="M14" s="177" t="s">
        <v>79</v>
      </c>
      <c r="N14" s="167" t="s">
        <v>78</v>
      </c>
    </row>
    <row r="15">
      <c r="A15" s="50"/>
      <c r="B15" s="167">
        <v>1.0</v>
      </c>
      <c r="C15" s="167">
        <v>2.0</v>
      </c>
      <c r="D15" s="167">
        <v>3.0</v>
      </c>
      <c r="E15" s="167">
        <v>4.0</v>
      </c>
      <c r="F15" s="167">
        <v>5.0</v>
      </c>
      <c r="G15" s="167">
        <v>6.0</v>
      </c>
      <c r="H15" s="167">
        <v>7.0</v>
      </c>
      <c r="I15" s="167">
        <v>8.0</v>
      </c>
      <c r="J15" s="167">
        <v>9.0</v>
      </c>
      <c r="K15" s="167">
        <v>10.0</v>
      </c>
      <c r="L15" s="167">
        <v>11.0</v>
      </c>
      <c r="M15" s="167">
        <v>12.0</v>
      </c>
      <c r="N15" s="3"/>
    </row>
    <row r="17">
      <c r="A17" s="170" t="str">
        <f>E2</f>
        <v>1804</v>
      </c>
      <c r="B17" s="171">
        <v>1.0</v>
      </c>
      <c r="C17" s="171">
        <v>2.0</v>
      </c>
      <c r="D17" s="171">
        <v>3.0</v>
      </c>
      <c r="E17" s="171">
        <v>4.0</v>
      </c>
      <c r="F17" s="171">
        <v>5.0</v>
      </c>
      <c r="G17" s="171">
        <v>6.0</v>
      </c>
      <c r="H17" s="171">
        <v>7.0</v>
      </c>
      <c r="I17" s="171">
        <v>8.0</v>
      </c>
      <c r="J17" s="171">
        <v>9.0</v>
      </c>
      <c r="K17" s="171">
        <v>10.0</v>
      </c>
      <c r="L17" s="171">
        <v>11.0</v>
      </c>
      <c r="M17" s="171">
        <v>12.0</v>
      </c>
      <c r="N17" s="50"/>
    </row>
    <row r="18">
      <c r="A18" s="171" t="s">
        <v>70</v>
      </c>
      <c r="B18" s="168" t="s">
        <v>146</v>
      </c>
      <c r="C18" s="169" t="s">
        <v>147</v>
      </c>
      <c r="D18" s="169" t="s">
        <v>148</v>
      </c>
      <c r="E18" s="169" t="s">
        <v>149</v>
      </c>
      <c r="F18" s="169" t="s">
        <v>150</v>
      </c>
      <c r="G18" s="169" t="s">
        <v>151</v>
      </c>
      <c r="H18" s="169" t="s">
        <v>152</v>
      </c>
      <c r="I18" s="169" t="s">
        <v>153</v>
      </c>
      <c r="J18" s="169" t="s">
        <v>154</v>
      </c>
      <c r="K18" s="169" t="s">
        <v>155</v>
      </c>
      <c r="L18" s="169" t="s">
        <v>156</v>
      </c>
      <c r="M18" s="169" t="s">
        <v>157</v>
      </c>
      <c r="N18" s="171" t="s">
        <v>70</v>
      </c>
    </row>
    <row r="19">
      <c r="A19" s="171" t="s">
        <v>72</v>
      </c>
      <c r="B19" s="169" t="s">
        <v>158</v>
      </c>
      <c r="C19" s="169" t="s">
        <v>159</v>
      </c>
      <c r="D19" s="169" t="s">
        <v>160</v>
      </c>
      <c r="E19" s="169" t="s">
        <v>161</v>
      </c>
      <c r="F19" s="169" t="s">
        <v>162</v>
      </c>
      <c r="G19" s="169" t="s">
        <v>163</v>
      </c>
      <c r="H19" s="169" t="s">
        <v>164</v>
      </c>
      <c r="I19" s="169" t="s">
        <v>165</v>
      </c>
      <c r="J19" s="169" t="s">
        <v>166</v>
      </c>
      <c r="K19" s="169" t="s">
        <v>167</v>
      </c>
      <c r="L19" s="169" t="s">
        <v>168</v>
      </c>
      <c r="M19" s="169" t="s">
        <v>169</v>
      </c>
      <c r="N19" s="171" t="s">
        <v>72</v>
      </c>
    </row>
    <row r="20">
      <c r="A20" s="171" t="s">
        <v>73</v>
      </c>
      <c r="B20" s="169" t="s">
        <v>170</v>
      </c>
      <c r="C20" s="169" t="s">
        <v>171</v>
      </c>
      <c r="D20" s="169" t="s">
        <v>172</v>
      </c>
      <c r="E20" s="169" t="s">
        <v>173</v>
      </c>
      <c r="F20" s="169" t="s">
        <v>174</v>
      </c>
      <c r="G20" s="169" t="s">
        <v>175</v>
      </c>
      <c r="H20" s="169" t="s">
        <v>176</v>
      </c>
      <c r="I20" s="169" t="s">
        <v>177</v>
      </c>
      <c r="J20" s="169" t="s">
        <v>178</v>
      </c>
      <c r="K20" s="169" t="s">
        <v>179</v>
      </c>
      <c r="L20" s="169" t="s">
        <v>180</v>
      </c>
      <c r="M20" s="169" t="s">
        <v>181</v>
      </c>
      <c r="N20" s="171" t="s">
        <v>73</v>
      </c>
    </row>
    <row r="21">
      <c r="A21" s="171" t="s">
        <v>74</v>
      </c>
      <c r="B21" s="169" t="s">
        <v>182</v>
      </c>
      <c r="C21" s="169" t="s">
        <v>183</v>
      </c>
      <c r="D21" s="169" t="s">
        <v>184</v>
      </c>
      <c r="E21" s="169" t="s">
        <v>185</v>
      </c>
      <c r="F21" s="169" t="s">
        <v>186</v>
      </c>
      <c r="G21" s="169" t="s">
        <v>187</v>
      </c>
      <c r="H21" s="169" t="s">
        <v>188</v>
      </c>
      <c r="I21" s="169" t="s">
        <v>189</v>
      </c>
      <c r="J21" s="169" t="s">
        <v>190</v>
      </c>
      <c r="K21" s="169" t="s">
        <v>191</v>
      </c>
      <c r="L21" s="169" t="s">
        <v>192</v>
      </c>
      <c r="M21" s="169" t="s">
        <v>193</v>
      </c>
      <c r="N21" s="171" t="s">
        <v>74</v>
      </c>
    </row>
    <row r="22">
      <c r="A22" s="171" t="s">
        <v>75</v>
      </c>
      <c r="B22" s="169" t="s">
        <v>194</v>
      </c>
      <c r="C22" s="169" t="s">
        <v>195</v>
      </c>
      <c r="D22" s="169" t="s">
        <v>196</v>
      </c>
      <c r="E22" s="169" t="s">
        <v>197</v>
      </c>
      <c r="F22" s="169" t="s">
        <v>198</v>
      </c>
      <c r="G22" s="169" t="s">
        <v>199</v>
      </c>
      <c r="H22" s="169" t="s">
        <v>200</v>
      </c>
      <c r="I22" s="169" t="s">
        <v>201</v>
      </c>
      <c r="J22" s="169" t="s">
        <v>202</v>
      </c>
      <c r="K22" s="169" t="s">
        <v>203</v>
      </c>
      <c r="L22" s="169" t="s">
        <v>204</v>
      </c>
      <c r="M22" s="169" t="s">
        <v>205</v>
      </c>
      <c r="N22" s="171" t="s">
        <v>75</v>
      </c>
    </row>
    <row r="23">
      <c r="A23" s="171" t="s">
        <v>76</v>
      </c>
      <c r="B23" s="169" t="s">
        <v>206</v>
      </c>
      <c r="C23" s="169" t="s">
        <v>207</v>
      </c>
      <c r="D23" s="169" t="s">
        <v>208</v>
      </c>
      <c r="E23" s="169" t="s">
        <v>209</v>
      </c>
      <c r="F23" s="169" t="s">
        <v>210</v>
      </c>
      <c r="G23" s="169" t="s">
        <v>211</v>
      </c>
      <c r="H23" s="169" t="s">
        <v>212</v>
      </c>
      <c r="I23" s="169" t="s">
        <v>213</v>
      </c>
      <c r="J23" s="169" t="s">
        <v>214</v>
      </c>
      <c r="K23" s="169" t="s">
        <v>215</v>
      </c>
      <c r="L23" s="169" t="s">
        <v>216</v>
      </c>
      <c r="M23" s="169" t="s">
        <v>217</v>
      </c>
      <c r="N23" s="171" t="s">
        <v>76</v>
      </c>
    </row>
    <row r="24">
      <c r="A24" s="171" t="s">
        <v>77</v>
      </c>
      <c r="B24" s="169" t="s">
        <v>218</v>
      </c>
      <c r="C24" s="169" t="s">
        <v>219</v>
      </c>
      <c r="D24" s="169" t="s">
        <v>220</v>
      </c>
      <c r="E24" s="169" t="s">
        <v>221</v>
      </c>
      <c r="F24" s="169" t="s">
        <v>222</v>
      </c>
      <c r="G24" s="169" t="s">
        <v>223</v>
      </c>
      <c r="H24" s="169" t="s">
        <v>224</v>
      </c>
      <c r="I24" s="169" t="s">
        <v>225</v>
      </c>
      <c r="J24" s="169" t="s">
        <v>226</v>
      </c>
      <c r="K24" s="169" t="s">
        <v>227</v>
      </c>
      <c r="L24" s="169" t="s">
        <v>228</v>
      </c>
      <c r="M24" s="169" t="s">
        <v>229</v>
      </c>
      <c r="N24" s="171" t="s">
        <v>77</v>
      </c>
    </row>
    <row r="25">
      <c r="A25" s="171" t="s">
        <v>78</v>
      </c>
      <c r="B25" s="169" t="s">
        <v>230</v>
      </c>
      <c r="C25" s="169" t="s">
        <v>231</v>
      </c>
      <c r="D25" s="169" t="s">
        <v>232</v>
      </c>
      <c r="E25" s="169" t="s">
        <v>233</v>
      </c>
      <c r="F25" s="169" t="s">
        <v>234</v>
      </c>
      <c r="G25" s="169" t="s">
        <v>235</v>
      </c>
      <c r="H25" s="169" t="s">
        <v>236</v>
      </c>
      <c r="I25" s="169" t="s">
        <v>237</v>
      </c>
      <c r="J25" s="169" t="s">
        <v>238</v>
      </c>
      <c r="K25" s="169" t="s">
        <v>239</v>
      </c>
      <c r="L25" s="169" t="s">
        <v>240</v>
      </c>
      <c r="M25" s="169" t="s">
        <v>241</v>
      </c>
      <c r="N25" s="171" t="s">
        <v>78</v>
      </c>
    </row>
    <row r="26">
      <c r="A26" s="50"/>
      <c r="B26" s="171">
        <v>1.0</v>
      </c>
      <c r="C26" s="171">
        <v>2.0</v>
      </c>
      <c r="D26" s="171">
        <v>3.0</v>
      </c>
      <c r="E26" s="171">
        <v>4.0</v>
      </c>
      <c r="F26" s="171">
        <v>5.0</v>
      </c>
      <c r="G26" s="171">
        <v>6.0</v>
      </c>
      <c r="H26" s="171">
        <v>7.0</v>
      </c>
      <c r="I26" s="171">
        <v>8.0</v>
      </c>
      <c r="J26" s="171">
        <v>9.0</v>
      </c>
      <c r="K26" s="171">
        <v>10.0</v>
      </c>
      <c r="L26" s="171">
        <v>11.0</v>
      </c>
      <c r="M26" s="171">
        <v>12.0</v>
      </c>
      <c r="N26" s="3"/>
    </row>
    <row r="29">
      <c r="A29" s="180" t="str">
        <f>D3</f>
        <v>2056</v>
      </c>
      <c r="B29" s="167">
        <v>1.0</v>
      </c>
      <c r="C29" s="167">
        <v>2.0</v>
      </c>
      <c r="D29" s="167">
        <v>3.0</v>
      </c>
      <c r="E29" s="167">
        <v>4.0</v>
      </c>
      <c r="F29" s="167">
        <v>5.0</v>
      </c>
      <c r="G29" s="167">
        <v>6.0</v>
      </c>
      <c r="H29" s="167">
        <v>7.0</v>
      </c>
      <c r="I29" s="167">
        <v>8.0</v>
      </c>
      <c r="J29" s="167">
        <v>9.0</v>
      </c>
      <c r="K29" s="167">
        <v>10.0</v>
      </c>
      <c r="L29" s="167">
        <v>11.0</v>
      </c>
      <c r="M29" s="167">
        <v>12.0</v>
      </c>
      <c r="N29" s="50"/>
    </row>
    <row r="30">
      <c r="A30" s="167" t="s">
        <v>70</v>
      </c>
      <c r="B30" s="181" t="s">
        <v>146</v>
      </c>
      <c r="C30" s="182" t="s">
        <v>243</v>
      </c>
      <c r="D30" s="182" t="s">
        <v>244</v>
      </c>
      <c r="E30" s="182" t="s">
        <v>245</v>
      </c>
      <c r="F30" s="182" t="s">
        <v>246</v>
      </c>
      <c r="G30" s="183" t="s">
        <v>83</v>
      </c>
      <c r="H30" s="182" t="s">
        <v>247</v>
      </c>
      <c r="I30" s="182" t="s">
        <v>248</v>
      </c>
      <c r="J30" s="182" t="s">
        <v>249</v>
      </c>
      <c r="K30" s="182" t="s">
        <v>250</v>
      </c>
      <c r="L30" s="182" t="s">
        <v>251</v>
      </c>
      <c r="M30" s="183" t="s">
        <v>82</v>
      </c>
      <c r="N30" s="167" t="s">
        <v>70</v>
      </c>
    </row>
    <row r="31">
      <c r="A31" s="167" t="s">
        <v>72</v>
      </c>
      <c r="B31" s="182" t="s">
        <v>252</v>
      </c>
      <c r="C31" s="182" t="s">
        <v>253</v>
      </c>
      <c r="D31" s="183" t="s">
        <v>82</v>
      </c>
      <c r="E31" s="182" t="s">
        <v>254</v>
      </c>
      <c r="F31" s="182" t="s">
        <v>255</v>
      </c>
      <c r="G31" s="182" t="s">
        <v>256</v>
      </c>
      <c r="H31" s="182" t="s">
        <v>257</v>
      </c>
      <c r="I31" s="182" t="s">
        <v>258</v>
      </c>
      <c r="J31" s="182" t="s">
        <v>259</v>
      </c>
      <c r="K31" s="182" t="s">
        <v>260</v>
      </c>
      <c r="L31" s="182" t="s">
        <v>261</v>
      </c>
      <c r="M31" s="183" t="s">
        <v>83</v>
      </c>
      <c r="N31" s="167" t="s">
        <v>72</v>
      </c>
    </row>
    <row r="32">
      <c r="A32" s="167" t="s">
        <v>73</v>
      </c>
      <c r="B32" s="182" t="s">
        <v>262</v>
      </c>
      <c r="C32" s="182" t="s">
        <v>263</v>
      </c>
      <c r="D32" s="182" t="s">
        <v>264</v>
      </c>
      <c r="E32" s="184" t="s">
        <v>265</v>
      </c>
      <c r="F32" s="182" t="s">
        <v>266</v>
      </c>
      <c r="G32" s="182" t="s">
        <v>267</v>
      </c>
      <c r="H32" s="182" t="s">
        <v>268</v>
      </c>
      <c r="I32" s="182" t="s">
        <v>269</v>
      </c>
      <c r="J32" s="182" t="s">
        <v>270</v>
      </c>
      <c r="K32" s="182" t="s">
        <v>271</v>
      </c>
      <c r="L32" s="184" t="s">
        <v>272</v>
      </c>
      <c r="M32" s="183" t="s">
        <v>83</v>
      </c>
      <c r="N32" s="167" t="s">
        <v>73</v>
      </c>
    </row>
    <row r="33">
      <c r="A33" s="167" t="s">
        <v>74</v>
      </c>
      <c r="B33" s="182" t="s">
        <v>273</v>
      </c>
      <c r="C33" s="182" t="s">
        <v>274</v>
      </c>
      <c r="D33" s="182" t="s">
        <v>275</v>
      </c>
      <c r="E33" s="182" t="s">
        <v>276</v>
      </c>
      <c r="F33" s="182" t="s">
        <v>277</v>
      </c>
      <c r="G33" s="182" t="s">
        <v>278</v>
      </c>
      <c r="H33" s="182" t="s">
        <v>279</v>
      </c>
      <c r="I33" s="182" t="s">
        <v>280</v>
      </c>
      <c r="J33" s="182" t="s">
        <v>281</v>
      </c>
      <c r="K33" s="182" t="s">
        <v>282</v>
      </c>
      <c r="L33" s="184" t="s">
        <v>283</v>
      </c>
      <c r="M33" s="183" t="s">
        <v>83</v>
      </c>
      <c r="N33" s="167" t="s">
        <v>74</v>
      </c>
    </row>
    <row r="34">
      <c r="A34" s="167" t="s">
        <v>75</v>
      </c>
      <c r="B34" s="182" t="s">
        <v>284</v>
      </c>
      <c r="C34" s="182" t="s">
        <v>285</v>
      </c>
      <c r="D34" s="182" t="s">
        <v>286</v>
      </c>
      <c r="E34" s="182" t="s">
        <v>287</v>
      </c>
      <c r="F34" s="182" t="s">
        <v>288</v>
      </c>
      <c r="G34" s="182" t="s">
        <v>289</v>
      </c>
      <c r="H34" s="182" t="s">
        <v>290</v>
      </c>
      <c r="I34" s="182" t="s">
        <v>291</v>
      </c>
      <c r="J34" s="182" t="s">
        <v>292</v>
      </c>
      <c r="K34" s="182" t="s">
        <v>293</v>
      </c>
      <c r="L34" s="183" t="s">
        <v>82</v>
      </c>
      <c r="M34" s="183" t="s">
        <v>82</v>
      </c>
      <c r="N34" s="167" t="s">
        <v>75</v>
      </c>
    </row>
    <row r="35">
      <c r="A35" s="167" t="s">
        <v>76</v>
      </c>
      <c r="B35" s="182" t="s">
        <v>294</v>
      </c>
      <c r="C35" s="182" t="s">
        <v>295</v>
      </c>
      <c r="D35" s="182" t="s">
        <v>296</v>
      </c>
      <c r="E35" s="182" t="s">
        <v>297</v>
      </c>
      <c r="F35" s="182" t="s">
        <v>298</v>
      </c>
      <c r="G35" s="182" t="s">
        <v>299</v>
      </c>
      <c r="H35" s="182" t="s">
        <v>300</v>
      </c>
      <c r="I35" s="182" t="s">
        <v>301</v>
      </c>
      <c r="J35" s="182" t="s">
        <v>302</v>
      </c>
      <c r="K35" s="182" t="s">
        <v>303</v>
      </c>
      <c r="L35" s="183" t="s">
        <v>83</v>
      </c>
      <c r="M35" s="183" t="s">
        <v>83</v>
      </c>
      <c r="N35" s="167" t="s">
        <v>76</v>
      </c>
    </row>
    <row r="36">
      <c r="A36" s="167" t="s">
        <v>77</v>
      </c>
      <c r="B36" s="182" t="s">
        <v>304</v>
      </c>
      <c r="C36" s="182" t="s">
        <v>305</v>
      </c>
      <c r="D36" s="182" t="s">
        <v>306</v>
      </c>
      <c r="E36" s="182" t="s">
        <v>307</v>
      </c>
      <c r="F36" s="182" t="s">
        <v>308</v>
      </c>
      <c r="G36" s="182" t="s">
        <v>309</v>
      </c>
      <c r="H36" s="182" t="s">
        <v>310</v>
      </c>
      <c r="I36" s="182" t="s">
        <v>311</v>
      </c>
      <c r="J36" s="182" t="s">
        <v>312</v>
      </c>
      <c r="K36" s="182" t="s">
        <v>313</v>
      </c>
      <c r="L36" s="183" t="s">
        <v>82</v>
      </c>
      <c r="M36" s="183" t="s">
        <v>82</v>
      </c>
      <c r="N36" s="167" t="s">
        <v>77</v>
      </c>
    </row>
    <row r="37">
      <c r="A37" s="167" t="s">
        <v>78</v>
      </c>
      <c r="B37" s="182" t="s">
        <v>314</v>
      </c>
      <c r="C37" s="184" t="s">
        <v>315</v>
      </c>
      <c r="D37" s="182" t="s">
        <v>316</v>
      </c>
      <c r="E37" s="182" t="s">
        <v>317</v>
      </c>
      <c r="F37" s="182" t="s">
        <v>318</v>
      </c>
      <c r="G37" s="182" t="s">
        <v>319</v>
      </c>
      <c r="H37" s="182" t="s">
        <v>320</v>
      </c>
      <c r="I37" s="182" t="s">
        <v>321</v>
      </c>
      <c r="J37" s="182" t="s">
        <v>322</v>
      </c>
      <c r="K37" s="182" t="s">
        <v>323</v>
      </c>
      <c r="L37" s="183" t="s">
        <v>83</v>
      </c>
      <c r="M37" s="183" t="s">
        <v>83</v>
      </c>
      <c r="N37" s="167" t="s">
        <v>78</v>
      </c>
    </row>
    <row r="38">
      <c r="A38" s="50"/>
      <c r="B38" s="167">
        <v>1.0</v>
      </c>
      <c r="C38" s="167">
        <v>2.0</v>
      </c>
      <c r="D38" s="167">
        <v>3.0</v>
      </c>
      <c r="E38" s="167">
        <v>4.0</v>
      </c>
      <c r="F38" s="167">
        <v>5.0</v>
      </c>
      <c r="G38" s="167">
        <v>6.0</v>
      </c>
      <c r="H38" s="167">
        <v>7.0</v>
      </c>
      <c r="I38" s="167">
        <v>8.0</v>
      </c>
      <c r="J38" s="167">
        <v>9.0</v>
      </c>
      <c r="K38" s="167">
        <v>10.0</v>
      </c>
      <c r="L38" s="167">
        <v>11.0</v>
      </c>
      <c r="M38" s="167">
        <v>12.0</v>
      </c>
      <c r="N38" s="3"/>
    </row>
    <row r="39">
      <c r="A39" s="3"/>
      <c r="B39" s="50"/>
      <c r="C39" s="50"/>
      <c r="D39" s="50"/>
      <c r="E39" s="3"/>
      <c r="F39" s="3"/>
      <c r="G39" s="3"/>
      <c r="H39" s="3"/>
      <c r="I39" s="3"/>
      <c r="J39" s="3"/>
      <c r="K39" s="3"/>
      <c r="L39" s="3"/>
      <c r="M39" s="3"/>
      <c r="N39" s="3"/>
    </row>
    <row r="41">
      <c r="A41" s="166" t="str">
        <f>E3</f>
        <v>v8_Dilution Plate</v>
      </c>
      <c r="B41" s="171">
        <v>1.0</v>
      </c>
      <c r="C41" s="171">
        <v>2.0</v>
      </c>
      <c r="D41" s="171">
        <v>3.0</v>
      </c>
      <c r="E41" s="171">
        <v>4.0</v>
      </c>
      <c r="F41" s="171">
        <v>5.0</v>
      </c>
      <c r="G41" s="171">
        <v>6.0</v>
      </c>
      <c r="H41" s="171">
        <v>7.0</v>
      </c>
      <c r="I41" s="171">
        <v>8.0</v>
      </c>
      <c r="J41" s="171">
        <v>9.0</v>
      </c>
      <c r="K41" s="171">
        <v>10.0</v>
      </c>
      <c r="L41" s="171">
        <v>11.0</v>
      </c>
      <c r="M41" s="171">
        <v>12.0</v>
      </c>
      <c r="N41" s="50"/>
    </row>
    <row r="42">
      <c r="A42" s="171" t="s">
        <v>70</v>
      </c>
      <c r="B42" s="189">
        <v>1000.0</v>
      </c>
      <c r="C42" s="190">
        <v>1000.0</v>
      </c>
      <c r="D42" s="190">
        <v>1000.0</v>
      </c>
      <c r="E42" s="190">
        <v>1000.0</v>
      </c>
      <c r="F42" s="190">
        <v>1000.0</v>
      </c>
      <c r="G42" s="190">
        <v>1000.0</v>
      </c>
      <c r="H42" s="190">
        <v>1000.0</v>
      </c>
      <c r="I42" s="190">
        <v>1000.0</v>
      </c>
      <c r="J42" s="190">
        <v>1000.0</v>
      </c>
      <c r="K42" s="190">
        <v>1000.0</v>
      </c>
      <c r="L42" s="190">
        <v>1000.0</v>
      </c>
      <c r="M42" s="191">
        <v>1000.0</v>
      </c>
      <c r="N42" s="171" t="s">
        <v>70</v>
      </c>
    </row>
    <row r="43">
      <c r="A43" s="171" t="s">
        <v>72</v>
      </c>
      <c r="B43" s="190">
        <f t="shared" ref="B43:M43" si="1">B42/4</f>
        <v>250</v>
      </c>
      <c r="C43" s="190">
        <f t="shared" si="1"/>
        <v>250</v>
      </c>
      <c r="D43" s="190">
        <f t="shared" si="1"/>
        <v>250</v>
      </c>
      <c r="E43" s="190">
        <f t="shared" si="1"/>
        <v>250</v>
      </c>
      <c r="F43" s="190">
        <f t="shared" si="1"/>
        <v>250</v>
      </c>
      <c r="G43" s="190">
        <f t="shared" si="1"/>
        <v>250</v>
      </c>
      <c r="H43" s="190">
        <f t="shared" si="1"/>
        <v>250</v>
      </c>
      <c r="I43" s="190">
        <f t="shared" si="1"/>
        <v>250</v>
      </c>
      <c r="J43" s="190">
        <f t="shared" si="1"/>
        <v>250</v>
      </c>
      <c r="K43" s="190">
        <f t="shared" si="1"/>
        <v>250</v>
      </c>
      <c r="L43" s="190">
        <f t="shared" si="1"/>
        <v>250</v>
      </c>
      <c r="M43" s="191">
        <f t="shared" si="1"/>
        <v>250</v>
      </c>
      <c r="N43" s="171" t="s">
        <v>72</v>
      </c>
    </row>
    <row r="44">
      <c r="A44" s="171" t="s">
        <v>73</v>
      </c>
      <c r="B44" s="190">
        <f t="shared" ref="B44:M44" si="2">B43/4</f>
        <v>62.5</v>
      </c>
      <c r="C44" s="190">
        <f t="shared" si="2"/>
        <v>62.5</v>
      </c>
      <c r="D44" s="190">
        <f t="shared" si="2"/>
        <v>62.5</v>
      </c>
      <c r="E44" s="191">
        <f t="shared" si="2"/>
        <v>62.5</v>
      </c>
      <c r="F44" s="190">
        <f t="shared" si="2"/>
        <v>62.5</v>
      </c>
      <c r="G44" s="190">
        <f t="shared" si="2"/>
        <v>62.5</v>
      </c>
      <c r="H44" s="190">
        <f t="shared" si="2"/>
        <v>62.5</v>
      </c>
      <c r="I44" s="190">
        <f t="shared" si="2"/>
        <v>62.5</v>
      </c>
      <c r="J44" s="190">
        <f t="shared" si="2"/>
        <v>62.5</v>
      </c>
      <c r="K44" s="190">
        <f t="shared" si="2"/>
        <v>62.5</v>
      </c>
      <c r="L44" s="191">
        <f t="shared" si="2"/>
        <v>62.5</v>
      </c>
      <c r="M44" s="191">
        <f t="shared" si="2"/>
        <v>62.5</v>
      </c>
      <c r="N44" s="171" t="s">
        <v>73</v>
      </c>
    </row>
    <row r="45">
      <c r="A45" s="171" t="s">
        <v>74</v>
      </c>
      <c r="B45" s="190">
        <f t="shared" ref="B45:M45" si="3">B44/4</f>
        <v>15.625</v>
      </c>
      <c r="C45" s="190">
        <f t="shared" si="3"/>
        <v>15.625</v>
      </c>
      <c r="D45" s="190">
        <f t="shared" si="3"/>
        <v>15.625</v>
      </c>
      <c r="E45" s="190">
        <f t="shared" si="3"/>
        <v>15.625</v>
      </c>
      <c r="F45" s="190">
        <f t="shared" si="3"/>
        <v>15.625</v>
      </c>
      <c r="G45" s="190">
        <f t="shared" si="3"/>
        <v>15.625</v>
      </c>
      <c r="H45" s="190">
        <f t="shared" si="3"/>
        <v>15.625</v>
      </c>
      <c r="I45" s="190">
        <f t="shared" si="3"/>
        <v>15.625</v>
      </c>
      <c r="J45" s="190">
        <f t="shared" si="3"/>
        <v>15.625</v>
      </c>
      <c r="K45" s="190">
        <f t="shared" si="3"/>
        <v>15.625</v>
      </c>
      <c r="L45" s="191">
        <f t="shared" si="3"/>
        <v>15.625</v>
      </c>
      <c r="M45" s="191">
        <f t="shared" si="3"/>
        <v>15.625</v>
      </c>
      <c r="N45" s="171" t="s">
        <v>74</v>
      </c>
    </row>
    <row r="46">
      <c r="A46" s="171" t="s">
        <v>75</v>
      </c>
      <c r="B46" s="190">
        <f t="shared" ref="B46:M46" si="4">B45/4</f>
        <v>3.90625</v>
      </c>
      <c r="C46" s="190">
        <f t="shared" si="4"/>
        <v>3.90625</v>
      </c>
      <c r="D46" s="190">
        <f t="shared" si="4"/>
        <v>3.90625</v>
      </c>
      <c r="E46" s="190">
        <f t="shared" si="4"/>
        <v>3.90625</v>
      </c>
      <c r="F46" s="190">
        <f t="shared" si="4"/>
        <v>3.90625</v>
      </c>
      <c r="G46" s="190">
        <f t="shared" si="4"/>
        <v>3.90625</v>
      </c>
      <c r="H46" s="190">
        <f t="shared" si="4"/>
        <v>3.90625</v>
      </c>
      <c r="I46" s="190">
        <f t="shared" si="4"/>
        <v>3.90625</v>
      </c>
      <c r="J46" s="190">
        <f t="shared" si="4"/>
        <v>3.90625</v>
      </c>
      <c r="K46" s="190">
        <f t="shared" si="4"/>
        <v>3.90625</v>
      </c>
      <c r="L46" s="191">
        <f t="shared" si="4"/>
        <v>3.90625</v>
      </c>
      <c r="M46" s="191">
        <f t="shared" si="4"/>
        <v>3.90625</v>
      </c>
      <c r="N46" s="171" t="s">
        <v>75</v>
      </c>
    </row>
    <row r="47">
      <c r="A47" s="171" t="s">
        <v>76</v>
      </c>
      <c r="B47" s="50" t="s">
        <v>413</v>
      </c>
      <c r="C47" s="50" t="s">
        <v>413</v>
      </c>
      <c r="D47" s="50" t="s">
        <v>413</v>
      </c>
      <c r="E47" s="50" t="s">
        <v>413</v>
      </c>
      <c r="F47" s="50" t="s">
        <v>413</v>
      </c>
      <c r="G47" s="50" t="s">
        <v>413</v>
      </c>
      <c r="H47" s="50" t="s">
        <v>413</v>
      </c>
      <c r="I47" s="50" t="s">
        <v>413</v>
      </c>
      <c r="J47" s="50" t="s">
        <v>413</v>
      </c>
      <c r="K47" s="50" t="s">
        <v>413</v>
      </c>
      <c r="L47" s="103" t="s">
        <v>413</v>
      </c>
      <c r="M47" s="103" t="s">
        <v>413</v>
      </c>
      <c r="N47" s="171" t="s">
        <v>76</v>
      </c>
    </row>
    <row r="48">
      <c r="A48" s="171" t="s">
        <v>77</v>
      </c>
      <c r="B48" s="50" t="s">
        <v>413</v>
      </c>
      <c r="C48" s="50" t="s">
        <v>413</v>
      </c>
      <c r="D48" s="50" t="s">
        <v>413</v>
      </c>
      <c r="E48" s="50" t="s">
        <v>413</v>
      </c>
      <c r="F48" s="50" t="s">
        <v>413</v>
      </c>
      <c r="G48" s="50" t="s">
        <v>413</v>
      </c>
      <c r="H48" s="50" t="s">
        <v>413</v>
      </c>
      <c r="I48" s="50" t="s">
        <v>413</v>
      </c>
      <c r="J48" s="50" t="s">
        <v>413</v>
      </c>
      <c r="K48" s="50" t="s">
        <v>413</v>
      </c>
      <c r="L48" s="103" t="s">
        <v>413</v>
      </c>
      <c r="M48" s="103" t="s">
        <v>413</v>
      </c>
      <c r="N48" s="171" t="s">
        <v>77</v>
      </c>
    </row>
    <row r="49">
      <c r="A49" s="171" t="s">
        <v>78</v>
      </c>
      <c r="B49" s="50" t="s">
        <v>414</v>
      </c>
      <c r="C49" s="103" t="s">
        <v>414</v>
      </c>
      <c r="D49" s="50" t="s">
        <v>414</v>
      </c>
      <c r="E49" s="50" t="s">
        <v>413</v>
      </c>
      <c r="F49" s="50" t="s">
        <v>413</v>
      </c>
      <c r="G49" s="50" t="s">
        <v>413</v>
      </c>
      <c r="H49" s="50" t="s">
        <v>413</v>
      </c>
      <c r="I49" s="50" t="s">
        <v>413</v>
      </c>
      <c r="J49" s="50" t="s">
        <v>413</v>
      </c>
      <c r="K49" s="50" t="s">
        <v>413</v>
      </c>
      <c r="L49" s="103" t="s">
        <v>413</v>
      </c>
      <c r="M49" s="103" t="s">
        <v>413</v>
      </c>
      <c r="N49" s="171" t="s">
        <v>78</v>
      </c>
    </row>
    <row r="50">
      <c r="A50" s="50"/>
      <c r="B50" s="171">
        <v>1.0</v>
      </c>
      <c r="C50" s="171">
        <v>2.0</v>
      </c>
      <c r="D50" s="171">
        <v>3.0</v>
      </c>
      <c r="E50" s="171">
        <v>4.0</v>
      </c>
      <c r="F50" s="171">
        <v>5.0</v>
      </c>
      <c r="G50" s="171">
        <v>6.0</v>
      </c>
      <c r="H50" s="171">
        <v>7.0</v>
      </c>
      <c r="I50" s="171">
        <v>8.0</v>
      </c>
      <c r="J50" s="171">
        <v>9.0</v>
      </c>
      <c r="K50" s="171">
        <v>10.0</v>
      </c>
      <c r="L50" s="171">
        <v>11.0</v>
      </c>
      <c r="M50" s="171">
        <v>12.0</v>
      </c>
      <c r="N50" s="3"/>
    </row>
    <row r="52">
      <c r="A52" s="64"/>
      <c r="B52" s="64"/>
      <c r="C52" s="64"/>
      <c r="D52" s="64"/>
    </row>
    <row r="53">
      <c r="A53" s="64"/>
      <c r="B53" s="64"/>
      <c r="C53" s="64"/>
      <c r="D53" s="64"/>
    </row>
    <row r="54">
      <c r="A54" s="64"/>
      <c r="B54" s="64"/>
      <c r="C54" s="64"/>
      <c r="D54" s="64"/>
    </row>
    <row r="55">
      <c r="A55" s="64"/>
      <c r="B55" s="64"/>
      <c r="C55" s="64"/>
      <c r="D55" s="64"/>
    </row>
    <row r="56">
      <c r="A56" s="64"/>
      <c r="B56" s="64"/>
      <c r="C56" s="186"/>
      <c r="D56" s="64"/>
    </row>
    <row r="57">
      <c r="A57" s="64"/>
      <c r="B57" s="64"/>
      <c r="C57" s="187"/>
      <c r="D57" s="64"/>
    </row>
    <row r="58">
      <c r="A58" s="64"/>
      <c r="B58" s="64"/>
      <c r="C58" s="187"/>
      <c r="D58" s="64"/>
    </row>
    <row r="59">
      <c r="A59" s="64"/>
      <c r="B59" s="64"/>
      <c r="C59" s="187"/>
      <c r="D59" s="64"/>
    </row>
    <row r="60">
      <c r="A60" s="64"/>
      <c r="B60" s="64"/>
      <c r="C60" s="188"/>
      <c r="D60" s="64"/>
    </row>
    <row r="61">
      <c r="A61" s="64"/>
      <c r="B61" s="64"/>
      <c r="C61" s="8"/>
      <c r="D61" s="64"/>
    </row>
    <row r="62">
      <c r="A62" s="64"/>
      <c r="B62" s="64"/>
      <c r="C62" s="8"/>
      <c r="D62" s="64"/>
    </row>
    <row r="63">
      <c r="A63" s="64"/>
      <c r="B63" s="64"/>
      <c r="C63" s="8"/>
      <c r="D63" s="64"/>
    </row>
    <row r="64">
      <c r="A64" s="64"/>
      <c r="B64" s="64"/>
      <c r="C64" s="8"/>
      <c r="D64" s="64"/>
    </row>
    <row r="65">
      <c r="A65" s="64"/>
      <c r="B65" s="64"/>
      <c r="C65" s="187"/>
      <c r="D65" s="64"/>
    </row>
    <row r="66">
      <c r="A66" s="64"/>
      <c r="B66" s="64"/>
      <c r="C66" s="187"/>
      <c r="D66" s="64"/>
    </row>
    <row r="67">
      <c r="A67" s="64"/>
      <c r="B67" s="64"/>
      <c r="C67" s="64"/>
      <c r="D67" s="64"/>
    </row>
    <row r="68">
      <c r="A68" s="64"/>
      <c r="B68" s="64"/>
      <c r="C68" s="64"/>
      <c r="D68" s="64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92" t="s">
        <v>415</v>
      </c>
      <c r="B1" s="157"/>
      <c r="C1" s="26"/>
      <c r="D1" s="158"/>
      <c r="E1" s="158"/>
      <c r="F1" s="159"/>
      <c r="G1" s="160"/>
      <c r="H1" s="161"/>
      <c r="I1" s="162"/>
      <c r="J1" s="163"/>
      <c r="K1" s="163"/>
      <c r="L1" s="159"/>
      <c r="M1" s="159"/>
      <c r="N1" s="3"/>
    </row>
    <row r="2">
      <c r="A2" s="164">
        <v>9.0</v>
      </c>
      <c r="B2" s="165">
        <v>10.0</v>
      </c>
      <c r="C2" s="26"/>
      <c r="D2" s="17" t="s">
        <v>22</v>
      </c>
      <c r="E2" s="17" t="s">
        <v>17</v>
      </c>
      <c r="F2" s="159"/>
      <c r="G2" s="160"/>
      <c r="H2" s="161"/>
      <c r="I2" s="162"/>
      <c r="J2" s="163"/>
      <c r="K2" s="163"/>
      <c r="L2" s="159"/>
      <c r="M2" s="159"/>
      <c r="N2" s="3"/>
    </row>
    <row r="3">
      <c r="A3" s="164">
        <v>11.0</v>
      </c>
      <c r="B3" s="165">
        <v>12.0</v>
      </c>
      <c r="C3" s="26"/>
      <c r="D3" s="17" t="s">
        <v>25</v>
      </c>
      <c r="E3" s="18" t="s">
        <v>32</v>
      </c>
      <c r="F3" s="159"/>
      <c r="G3" s="160"/>
      <c r="H3" s="161"/>
      <c r="I3" s="162"/>
      <c r="K3" s="163"/>
      <c r="L3" s="159"/>
      <c r="M3" s="159"/>
      <c r="N3" s="3"/>
    </row>
    <row r="4">
      <c r="A4" s="193" t="s">
        <v>9</v>
      </c>
      <c r="B4" s="159"/>
      <c r="C4" s="159"/>
      <c r="E4" s="159"/>
      <c r="F4" s="159"/>
      <c r="G4" s="160"/>
      <c r="H4" s="161"/>
      <c r="I4" s="162"/>
      <c r="J4" s="163"/>
      <c r="K4" s="161"/>
      <c r="L4" s="159"/>
      <c r="M4" s="159"/>
      <c r="N4" s="3"/>
    </row>
    <row r="5">
      <c r="A5" s="5"/>
      <c r="B5" s="159"/>
      <c r="C5" s="159"/>
      <c r="D5" s="159"/>
      <c r="E5" s="159"/>
      <c r="F5" s="159"/>
      <c r="G5" s="159"/>
      <c r="H5" s="159"/>
      <c r="I5" s="159"/>
      <c r="J5" s="159"/>
      <c r="K5" s="159"/>
      <c r="L5" s="159"/>
      <c r="M5" s="159"/>
      <c r="N5" s="3"/>
    </row>
    <row r="6">
      <c r="A6" s="166" t="str">
        <f>D2</f>
        <v>1976</v>
      </c>
      <c r="B6" s="167">
        <v>1.0</v>
      </c>
      <c r="C6" s="167">
        <v>2.0</v>
      </c>
      <c r="D6" s="167">
        <v>3.0</v>
      </c>
      <c r="E6" s="167">
        <v>4.0</v>
      </c>
      <c r="F6" s="167">
        <v>5.0</v>
      </c>
      <c r="G6" s="167">
        <v>6.0</v>
      </c>
      <c r="H6" s="167">
        <v>7.0</v>
      </c>
      <c r="I6" s="167">
        <v>8.0</v>
      </c>
      <c r="J6" s="167">
        <v>9.0</v>
      </c>
      <c r="K6" s="167">
        <v>10.0</v>
      </c>
      <c r="L6" s="167">
        <v>11.0</v>
      </c>
      <c r="M6" s="167">
        <v>12.0</v>
      </c>
      <c r="N6" s="50"/>
    </row>
    <row r="7">
      <c r="A7" s="167" t="s">
        <v>70</v>
      </c>
      <c r="B7" s="181" t="s">
        <v>146</v>
      </c>
      <c r="C7" s="182" t="s">
        <v>324</v>
      </c>
      <c r="D7" s="182" t="s">
        <v>325</v>
      </c>
      <c r="E7" s="182" t="s">
        <v>326</v>
      </c>
      <c r="F7" s="182" t="s">
        <v>327</v>
      </c>
      <c r="G7" s="182" t="s">
        <v>328</v>
      </c>
      <c r="H7" s="182" t="s">
        <v>329</v>
      </c>
      <c r="I7" s="182" t="s">
        <v>330</v>
      </c>
      <c r="J7" s="182" t="s">
        <v>331</v>
      </c>
      <c r="K7" s="182" t="s">
        <v>332</v>
      </c>
      <c r="L7" s="182" t="s">
        <v>333</v>
      </c>
      <c r="M7" s="184" t="s">
        <v>334</v>
      </c>
      <c r="N7" s="167" t="s">
        <v>70</v>
      </c>
    </row>
    <row r="8">
      <c r="A8" s="167" t="s">
        <v>72</v>
      </c>
      <c r="B8" s="182" t="s">
        <v>335</v>
      </c>
      <c r="C8" s="182" t="s">
        <v>336</v>
      </c>
      <c r="D8" s="182" t="s">
        <v>337</v>
      </c>
      <c r="E8" s="182" t="s">
        <v>338</v>
      </c>
      <c r="F8" s="182" t="s">
        <v>339</v>
      </c>
      <c r="G8" s="182" t="s">
        <v>340</v>
      </c>
      <c r="H8" s="182" t="s">
        <v>341</v>
      </c>
      <c r="I8" s="182" t="s">
        <v>342</v>
      </c>
      <c r="J8" s="182" t="s">
        <v>343</v>
      </c>
      <c r="K8" s="182" t="s">
        <v>344</v>
      </c>
      <c r="L8" s="182" t="s">
        <v>345</v>
      </c>
      <c r="M8" s="184" t="s">
        <v>346</v>
      </c>
      <c r="N8" s="167" t="s">
        <v>72</v>
      </c>
    </row>
    <row r="9">
      <c r="A9" s="167" t="s">
        <v>73</v>
      </c>
      <c r="B9" s="182" t="s">
        <v>347</v>
      </c>
      <c r="C9" s="182" t="s">
        <v>348</v>
      </c>
      <c r="D9" s="182" t="s">
        <v>349</v>
      </c>
      <c r="E9" s="184" t="s">
        <v>350</v>
      </c>
      <c r="F9" s="182" t="s">
        <v>351</v>
      </c>
      <c r="G9" s="182" t="s">
        <v>352</v>
      </c>
      <c r="H9" s="182" t="s">
        <v>353</v>
      </c>
      <c r="I9" s="182" t="s">
        <v>354</v>
      </c>
      <c r="J9" s="182" t="s">
        <v>355</v>
      </c>
      <c r="K9" s="182" t="s">
        <v>356</v>
      </c>
      <c r="L9" s="194"/>
      <c r="M9" s="184" t="s">
        <v>357</v>
      </c>
      <c r="N9" s="167" t="s">
        <v>73</v>
      </c>
    </row>
    <row r="10">
      <c r="A10" s="167" t="s">
        <v>74</v>
      </c>
      <c r="B10" s="182" t="s">
        <v>358</v>
      </c>
      <c r="C10" s="182" t="s">
        <v>359</v>
      </c>
      <c r="D10" s="182" t="s">
        <v>360</v>
      </c>
      <c r="E10" s="182" t="s">
        <v>361</v>
      </c>
      <c r="F10" s="182" t="s">
        <v>362</v>
      </c>
      <c r="G10" s="182" t="s">
        <v>363</v>
      </c>
      <c r="H10" s="182" t="s">
        <v>364</v>
      </c>
      <c r="I10" s="182" t="s">
        <v>365</v>
      </c>
      <c r="J10" s="182" t="s">
        <v>366</v>
      </c>
      <c r="K10" s="182" t="s">
        <v>367</v>
      </c>
      <c r="L10" s="184" t="s">
        <v>368</v>
      </c>
      <c r="M10" s="184" t="s">
        <v>369</v>
      </c>
      <c r="N10" s="167" t="s">
        <v>74</v>
      </c>
    </row>
    <row r="11">
      <c r="A11" s="167" t="s">
        <v>75</v>
      </c>
      <c r="B11" s="182" t="s">
        <v>370</v>
      </c>
      <c r="C11" s="182" t="s">
        <v>371</v>
      </c>
      <c r="D11" s="182" t="s">
        <v>372</v>
      </c>
      <c r="E11" s="182" t="s">
        <v>373</v>
      </c>
      <c r="F11" s="182" t="s">
        <v>374</v>
      </c>
      <c r="G11" s="182" t="s">
        <v>375</v>
      </c>
      <c r="H11" s="182" t="s">
        <v>376</v>
      </c>
      <c r="I11" s="182" t="s">
        <v>377</v>
      </c>
      <c r="J11" s="182" t="s">
        <v>378</v>
      </c>
      <c r="K11" s="182" t="s">
        <v>379</v>
      </c>
      <c r="L11" s="184" t="s">
        <v>380</v>
      </c>
      <c r="M11" s="184" t="s">
        <v>381</v>
      </c>
      <c r="N11" s="167" t="s">
        <v>75</v>
      </c>
    </row>
    <row r="12">
      <c r="A12" s="167" t="s">
        <v>76</v>
      </c>
      <c r="B12" s="182" t="s">
        <v>382</v>
      </c>
      <c r="C12" s="182" t="s">
        <v>383</v>
      </c>
      <c r="D12" s="182" t="s">
        <v>384</v>
      </c>
      <c r="E12" s="182" t="s">
        <v>385</v>
      </c>
      <c r="F12" s="182" t="s">
        <v>386</v>
      </c>
      <c r="G12" s="182" t="s">
        <v>387</v>
      </c>
      <c r="H12" s="182" t="s">
        <v>388</v>
      </c>
      <c r="I12" s="182" t="s">
        <v>389</v>
      </c>
      <c r="J12" s="70"/>
      <c r="K12" s="182" t="s">
        <v>390</v>
      </c>
      <c r="L12" s="184" t="s">
        <v>391</v>
      </c>
      <c r="M12" s="184" t="s">
        <v>392</v>
      </c>
      <c r="N12" s="167" t="s">
        <v>76</v>
      </c>
    </row>
    <row r="13">
      <c r="A13" s="167" t="s">
        <v>77</v>
      </c>
      <c r="B13" s="182" t="s">
        <v>393</v>
      </c>
      <c r="C13" s="182" t="s">
        <v>394</v>
      </c>
      <c r="D13" s="182" t="s">
        <v>395</v>
      </c>
      <c r="E13" s="182" t="s">
        <v>396</v>
      </c>
      <c r="F13" s="182" t="s">
        <v>397</v>
      </c>
      <c r="G13" s="182" t="s">
        <v>398</v>
      </c>
      <c r="H13" s="182" t="s">
        <v>399</v>
      </c>
      <c r="I13" s="182" t="s">
        <v>400</v>
      </c>
      <c r="J13" s="70"/>
      <c r="K13" s="182" t="s">
        <v>401</v>
      </c>
      <c r="L13" s="184" t="s">
        <v>402</v>
      </c>
      <c r="M13" s="194"/>
      <c r="N13" s="167" t="s">
        <v>77</v>
      </c>
    </row>
    <row r="14">
      <c r="A14" s="167" t="s">
        <v>78</v>
      </c>
      <c r="B14" s="182" t="s">
        <v>403</v>
      </c>
      <c r="C14" s="184" t="s">
        <v>404</v>
      </c>
      <c r="D14" s="182" t="s">
        <v>405</v>
      </c>
      <c r="E14" s="182" t="s">
        <v>406</v>
      </c>
      <c r="F14" s="182" t="s">
        <v>407</v>
      </c>
      <c r="G14" s="182" t="s">
        <v>408</v>
      </c>
      <c r="H14" s="182" t="s">
        <v>409</v>
      </c>
      <c r="I14" s="70"/>
      <c r="J14" s="182" t="s">
        <v>410</v>
      </c>
      <c r="K14" s="182" t="s">
        <v>411</v>
      </c>
      <c r="L14" s="184" t="s">
        <v>412</v>
      </c>
      <c r="M14" s="184" t="s">
        <v>241</v>
      </c>
      <c r="N14" s="167" t="s">
        <v>78</v>
      </c>
    </row>
    <row r="15">
      <c r="A15" s="50"/>
      <c r="B15" s="167">
        <v>1.0</v>
      </c>
      <c r="C15" s="167">
        <v>2.0</v>
      </c>
      <c r="D15" s="167">
        <v>3.0</v>
      </c>
      <c r="E15" s="167">
        <v>4.0</v>
      </c>
      <c r="F15" s="167">
        <v>5.0</v>
      </c>
      <c r="G15" s="167">
        <v>6.0</v>
      </c>
      <c r="H15" s="167">
        <v>7.0</v>
      </c>
      <c r="I15" s="167">
        <v>8.0</v>
      </c>
      <c r="J15" s="167">
        <v>9.0</v>
      </c>
      <c r="K15" s="167">
        <v>10.0</v>
      </c>
      <c r="L15" s="167">
        <v>11.0</v>
      </c>
      <c r="M15" s="167">
        <v>12.0</v>
      </c>
      <c r="N15" s="3"/>
    </row>
    <row r="17">
      <c r="A17" s="170" t="str">
        <f>E2</f>
        <v>008</v>
      </c>
      <c r="B17" s="171">
        <v>1.0</v>
      </c>
      <c r="C17" s="171">
        <v>2.0</v>
      </c>
      <c r="D17" s="171">
        <v>3.0</v>
      </c>
      <c r="E17" s="171">
        <v>4.0</v>
      </c>
      <c r="F17" s="171">
        <v>5.0</v>
      </c>
      <c r="G17" s="171">
        <v>6.0</v>
      </c>
      <c r="H17" s="171">
        <v>7.0</v>
      </c>
      <c r="I17" s="171">
        <v>8.0</v>
      </c>
      <c r="J17" s="171">
        <v>9.0</v>
      </c>
      <c r="K17" s="171">
        <v>10.0</v>
      </c>
      <c r="L17" s="171">
        <v>11.0</v>
      </c>
      <c r="M17" s="171">
        <v>12.0</v>
      </c>
      <c r="N17" s="50"/>
    </row>
    <row r="18">
      <c r="A18" s="171" t="s">
        <v>70</v>
      </c>
      <c r="B18" s="181" t="s">
        <v>146</v>
      </c>
      <c r="C18" s="182" t="s">
        <v>416</v>
      </c>
      <c r="D18" s="182" t="s">
        <v>417</v>
      </c>
      <c r="E18" s="182" t="s">
        <v>418</v>
      </c>
      <c r="F18" s="182" t="s">
        <v>419</v>
      </c>
      <c r="G18" s="182" t="s">
        <v>420</v>
      </c>
      <c r="H18" s="182" t="s">
        <v>146</v>
      </c>
      <c r="I18" s="182" t="s">
        <v>421</v>
      </c>
      <c r="J18" s="182" t="s">
        <v>422</v>
      </c>
      <c r="K18" s="182" t="s">
        <v>423</v>
      </c>
      <c r="L18" s="182" t="s">
        <v>424</v>
      </c>
      <c r="M18" s="184" t="s">
        <v>425</v>
      </c>
      <c r="N18" s="171" t="s">
        <v>70</v>
      </c>
    </row>
    <row r="19">
      <c r="A19" s="171" t="s">
        <v>72</v>
      </c>
      <c r="B19" s="182" t="s">
        <v>426</v>
      </c>
      <c r="C19" s="182" t="s">
        <v>427</v>
      </c>
      <c r="D19" s="182" t="s">
        <v>428</v>
      </c>
      <c r="E19" s="182" t="s">
        <v>429</v>
      </c>
      <c r="F19" s="182" t="s">
        <v>430</v>
      </c>
      <c r="G19" s="182" t="s">
        <v>431</v>
      </c>
      <c r="H19" s="182" t="s">
        <v>432</v>
      </c>
      <c r="I19" s="182" t="s">
        <v>433</v>
      </c>
      <c r="J19" s="182" t="s">
        <v>434</v>
      </c>
      <c r="K19" s="182" t="s">
        <v>435</v>
      </c>
      <c r="L19" s="182" t="s">
        <v>436</v>
      </c>
      <c r="M19" s="184" t="s">
        <v>437</v>
      </c>
      <c r="N19" s="171" t="s">
        <v>72</v>
      </c>
    </row>
    <row r="20">
      <c r="A20" s="171" t="s">
        <v>73</v>
      </c>
      <c r="B20" s="182" t="s">
        <v>438</v>
      </c>
      <c r="C20" s="182" t="s">
        <v>439</v>
      </c>
      <c r="D20" s="182" t="s">
        <v>440</v>
      </c>
      <c r="E20" s="184" t="s">
        <v>441</v>
      </c>
      <c r="F20" s="182" t="s">
        <v>442</v>
      </c>
      <c r="G20" s="182" t="s">
        <v>443</v>
      </c>
      <c r="H20" s="182" t="s">
        <v>444</v>
      </c>
      <c r="I20" s="182" t="s">
        <v>445</v>
      </c>
      <c r="J20" s="182" t="s">
        <v>446</v>
      </c>
      <c r="K20" s="182" t="s">
        <v>447</v>
      </c>
      <c r="L20" s="184" t="s">
        <v>448</v>
      </c>
      <c r="M20" s="184" t="s">
        <v>449</v>
      </c>
      <c r="N20" s="171" t="s">
        <v>73</v>
      </c>
    </row>
    <row r="21">
      <c r="A21" s="171" t="s">
        <v>74</v>
      </c>
      <c r="B21" s="182" t="s">
        <v>450</v>
      </c>
      <c r="C21" s="182" t="s">
        <v>451</v>
      </c>
      <c r="D21" s="182" t="s">
        <v>452</v>
      </c>
      <c r="E21" s="182" t="s">
        <v>453</v>
      </c>
      <c r="F21" s="182" t="s">
        <v>454</v>
      </c>
      <c r="G21" s="182" t="s">
        <v>455</v>
      </c>
      <c r="H21" s="182" t="s">
        <v>456</v>
      </c>
      <c r="I21" s="182" t="s">
        <v>457</v>
      </c>
      <c r="J21" s="182" t="s">
        <v>458</v>
      </c>
      <c r="K21" s="182" t="s">
        <v>459</v>
      </c>
      <c r="L21" s="184" t="s">
        <v>460</v>
      </c>
      <c r="M21" s="194"/>
      <c r="N21" s="171" t="s">
        <v>74</v>
      </c>
    </row>
    <row r="22">
      <c r="A22" s="171" t="s">
        <v>75</v>
      </c>
      <c r="B22" s="182" t="s">
        <v>461</v>
      </c>
      <c r="C22" s="182" t="s">
        <v>462</v>
      </c>
      <c r="D22" s="182" t="s">
        <v>463</v>
      </c>
      <c r="E22" s="182" t="s">
        <v>464</v>
      </c>
      <c r="F22" s="182" t="s">
        <v>465</v>
      </c>
      <c r="G22" s="182" t="s">
        <v>466</v>
      </c>
      <c r="H22" s="182" t="s">
        <v>467</v>
      </c>
      <c r="I22" s="182" t="s">
        <v>468</v>
      </c>
      <c r="J22" s="182" t="s">
        <v>469</v>
      </c>
      <c r="K22" s="182" t="s">
        <v>470</v>
      </c>
      <c r="L22" s="184" t="s">
        <v>471</v>
      </c>
      <c r="M22" s="194"/>
      <c r="N22" s="171" t="s">
        <v>75</v>
      </c>
    </row>
    <row r="23">
      <c r="A23" s="171" t="s">
        <v>76</v>
      </c>
      <c r="B23" s="182" t="s">
        <v>472</v>
      </c>
      <c r="C23" s="182" t="s">
        <v>473</v>
      </c>
      <c r="D23" s="182" t="s">
        <v>474</v>
      </c>
      <c r="E23" s="182" t="s">
        <v>475</v>
      </c>
      <c r="F23" s="182" t="s">
        <v>476</v>
      </c>
      <c r="G23" s="182" t="s">
        <v>477</v>
      </c>
      <c r="H23" s="182" t="s">
        <v>478</v>
      </c>
      <c r="I23" s="182" t="s">
        <v>479</v>
      </c>
      <c r="J23" s="182" t="s">
        <v>480</v>
      </c>
      <c r="K23" s="182" t="s">
        <v>481</v>
      </c>
      <c r="L23" s="184" t="s">
        <v>482</v>
      </c>
      <c r="M23" s="194"/>
      <c r="N23" s="171" t="s">
        <v>76</v>
      </c>
    </row>
    <row r="24">
      <c r="A24" s="171" t="s">
        <v>77</v>
      </c>
      <c r="B24" s="182" t="s">
        <v>483</v>
      </c>
      <c r="C24" s="182" t="s">
        <v>484</v>
      </c>
      <c r="D24" s="182" t="s">
        <v>485</v>
      </c>
      <c r="E24" s="182" t="s">
        <v>486</v>
      </c>
      <c r="F24" s="182" t="s">
        <v>487</v>
      </c>
      <c r="G24" s="70"/>
      <c r="H24" s="182" t="s">
        <v>488</v>
      </c>
      <c r="I24" s="182" t="s">
        <v>489</v>
      </c>
      <c r="J24" s="182" t="s">
        <v>490</v>
      </c>
      <c r="K24" s="182" t="s">
        <v>491</v>
      </c>
      <c r="L24" s="194"/>
      <c r="M24" s="194"/>
      <c r="N24" s="171" t="s">
        <v>77</v>
      </c>
    </row>
    <row r="25">
      <c r="A25" s="171" t="s">
        <v>78</v>
      </c>
      <c r="B25" s="182" t="s">
        <v>492</v>
      </c>
      <c r="C25" s="184" t="s">
        <v>493</v>
      </c>
      <c r="D25" s="182" t="s">
        <v>494</v>
      </c>
      <c r="E25" s="182" t="s">
        <v>495</v>
      </c>
      <c r="F25" s="182" t="s">
        <v>496</v>
      </c>
      <c r="G25" s="70"/>
      <c r="H25" s="182" t="s">
        <v>497</v>
      </c>
      <c r="I25" s="182" t="s">
        <v>498</v>
      </c>
      <c r="J25" s="182" t="s">
        <v>499</v>
      </c>
      <c r="K25" s="182" t="s">
        <v>500</v>
      </c>
      <c r="L25" s="184" t="s">
        <v>501</v>
      </c>
      <c r="M25" s="194"/>
      <c r="N25" s="171" t="s">
        <v>78</v>
      </c>
    </row>
    <row r="26">
      <c r="A26" s="50"/>
      <c r="B26" s="171">
        <v>1.0</v>
      </c>
      <c r="C26" s="171">
        <v>2.0</v>
      </c>
      <c r="D26" s="171">
        <v>3.0</v>
      </c>
      <c r="E26" s="171">
        <v>4.0</v>
      </c>
      <c r="F26" s="171">
        <v>5.0</v>
      </c>
      <c r="G26" s="171">
        <v>6.0</v>
      </c>
      <c r="H26" s="171">
        <v>7.0</v>
      </c>
      <c r="I26" s="171">
        <v>8.0</v>
      </c>
      <c r="J26" s="171">
        <v>9.0</v>
      </c>
      <c r="K26" s="171">
        <v>10.0</v>
      </c>
      <c r="L26" s="171">
        <v>11.0</v>
      </c>
      <c r="M26" s="171">
        <v>12.0</v>
      </c>
      <c r="N26" s="3"/>
    </row>
    <row r="29">
      <c r="A29" s="180" t="str">
        <f>D3</f>
        <v>1900</v>
      </c>
      <c r="B29" s="167">
        <v>1.0</v>
      </c>
      <c r="C29" s="167">
        <v>2.0</v>
      </c>
      <c r="D29" s="167">
        <v>3.0</v>
      </c>
      <c r="E29" s="167">
        <v>4.0</v>
      </c>
      <c r="F29" s="167">
        <v>5.0</v>
      </c>
      <c r="G29" s="167">
        <v>6.0</v>
      </c>
      <c r="H29" s="167">
        <v>7.0</v>
      </c>
      <c r="I29" s="167">
        <v>8.0</v>
      </c>
      <c r="J29" s="167">
        <v>9.0</v>
      </c>
      <c r="K29" s="167">
        <v>10.0</v>
      </c>
      <c r="L29" s="167">
        <v>11.0</v>
      </c>
      <c r="M29" s="167">
        <v>12.0</v>
      </c>
      <c r="N29" s="50"/>
    </row>
    <row r="30">
      <c r="A30" s="167" t="s">
        <v>70</v>
      </c>
      <c r="B30" s="181" t="s">
        <v>146</v>
      </c>
      <c r="C30" s="182" t="s">
        <v>502</v>
      </c>
      <c r="D30" s="182" t="s">
        <v>503</v>
      </c>
      <c r="E30" s="182" t="s">
        <v>504</v>
      </c>
      <c r="F30" s="182" t="s">
        <v>505</v>
      </c>
      <c r="G30" s="182" t="s">
        <v>506</v>
      </c>
      <c r="H30" s="182" t="s">
        <v>507</v>
      </c>
      <c r="I30" s="182" t="s">
        <v>508</v>
      </c>
      <c r="J30" s="182" t="s">
        <v>509</v>
      </c>
      <c r="K30" s="182" t="s">
        <v>510</v>
      </c>
      <c r="L30" s="182" t="s">
        <v>511</v>
      </c>
      <c r="M30" s="184" t="s">
        <v>512</v>
      </c>
      <c r="N30" s="167" t="s">
        <v>70</v>
      </c>
    </row>
    <row r="31">
      <c r="A31" s="167" t="s">
        <v>72</v>
      </c>
      <c r="B31" s="182" t="s">
        <v>513</v>
      </c>
      <c r="C31" s="182" t="s">
        <v>514</v>
      </c>
      <c r="D31" s="182" t="s">
        <v>515</v>
      </c>
      <c r="E31" s="182" t="s">
        <v>516</v>
      </c>
      <c r="F31" s="182" t="s">
        <v>517</v>
      </c>
      <c r="G31" s="182" t="s">
        <v>518</v>
      </c>
      <c r="H31" s="182" t="s">
        <v>519</v>
      </c>
      <c r="I31" s="182" t="s">
        <v>520</v>
      </c>
      <c r="J31" s="182" t="s">
        <v>521</v>
      </c>
      <c r="K31" s="182" t="s">
        <v>522</v>
      </c>
      <c r="L31" s="182" t="s">
        <v>523</v>
      </c>
      <c r="M31" s="184" t="s">
        <v>524</v>
      </c>
      <c r="N31" s="167" t="s">
        <v>72</v>
      </c>
    </row>
    <row r="32">
      <c r="A32" s="167" t="s">
        <v>73</v>
      </c>
      <c r="B32" s="182" t="s">
        <v>525</v>
      </c>
      <c r="C32" s="182" t="s">
        <v>526</v>
      </c>
      <c r="D32" s="182" t="s">
        <v>527</v>
      </c>
      <c r="E32" s="184" t="s">
        <v>528</v>
      </c>
      <c r="F32" s="182" t="s">
        <v>529</v>
      </c>
      <c r="G32" s="182" t="s">
        <v>530</v>
      </c>
      <c r="H32" s="182" t="s">
        <v>531</v>
      </c>
      <c r="I32" s="182" t="s">
        <v>532</v>
      </c>
      <c r="J32" s="182" t="s">
        <v>533</v>
      </c>
      <c r="K32" s="182" t="s">
        <v>534</v>
      </c>
      <c r="L32" s="184" t="s">
        <v>535</v>
      </c>
      <c r="M32" s="184" t="s">
        <v>536</v>
      </c>
      <c r="N32" s="167" t="s">
        <v>73</v>
      </c>
    </row>
    <row r="33">
      <c r="A33" s="167" t="s">
        <v>74</v>
      </c>
      <c r="B33" s="182" t="s">
        <v>537</v>
      </c>
      <c r="C33" s="182" t="s">
        <v>538</v>
      </c>
      <c r="D33" s="182" t="s">
        <v>539</v>
      </c>
      <c r="E33" s="182" t="s">
        <v>540</v>
      </c>
      <c r="F33" s="182" t="s">
        <v>541</v>
      </c>
      <c r="G33" s="182" t="s">
        <v>542</v>
      </c>
      <c r="H33" s="182" t="s">
        <v>543</v>
      </c>
      <c r="I33" s="182" t="s">
        <v>544</v>
      </c>
      <c r="J33" s="182" t="s">
        <v>545</v>
      </c>
      <c r="K33" s="182" t="s">
        <v>546</v>
      </c>
      <c r="L33" s="184" t="s">
        <v>547</v>
      </c>
      <c r="M33" s="184" t="s">
        <v>548</v>
      </c>
      <c r="N33" s="167" t="s">
        <v>74</v>
      </c>
    </row>
    <row r="34">
      <c r="A34" s="167" t="s">
        <v>75</v>
      </c>
      <c r="B34" s="182" t="s">
        <v>549</v>
      </c>
      <c r="C34" s="182" t="s">
        <v>550</v>
      </c>
      <c r="D34" s="182" t="s">
        <v>551</v>
      </c>
      <c r="E34" s="182" t="s">
        <v>552</v>
      </c>
      <c r="F34" s="182" t="s">
        <v>553</v>
      </c>
      <c r="G34" s="182" t="s">
        <v>554</v>
      </c>
      <c r="H34" s="182" t="s">
        <v>555</v>
      </c>
      <c r="I34" s="182" t="s">
        <v>556</v>
      </c>
      <c r="J34" s="182" t="s">
        <v>557</v>
      </c>
      <c r="K34" s="182" t="s">
        <v>558</v>
      </c>
      <c r="L34" s="184" t="s">
        <v>559</v>
      </c>
      <c r="M34" s="184" t="s">
        <v>560</v>
      </c>
      <c r="N34" s="167" t="s">
        <v>75</v>
      </c>
    </row>
    <row r="35">
      <c r="A35" s="167" t="s">
        <v>76</v>
      </c>
      <c r="B35" s="182" t="s">
        <v>561</v>
      </c>
      <c r="C35" s="182" t="s">
        <v>562</v>
      </c>
      <c r="D35" s="182" t="s">
        <v>563</v>
      </c>
      <c r="E35" s="182" t="s">
        <v>564</v>
      </c>
      <c r="F35" s="182" t="s">
        <v>565</v>
      </c>
      <c r="G35" s="182" t="s">
        <v>566</v>
      </c>
      <c r="H35" s="182" t="s">
        <v>567</v>
      </c>
      <c r="I35" s="182" t="s">
        <v>568</v>
      </c>
      <c r="J35" s="182" t="s">
        <v>569</v>
      </c>
      <c r="K35" s="182" t="s">
        <v>570</v>
      </c>
      <c r="L35" s="184" t="s">
        <v>571</v>
      </c>
      <c r="M35" s="184" t="s">
        <v>572</v>
      </c>
      <c r="N35" s="167" t="s">
        <v>76</v>
      </c>
    </row>
    <row r="36">
      <c r="A36" s="167" t="s">
        <v>77</v>
      </c>
      <c r="B36" s="182" t="s">
        <v>573</v>
      </c>
      <c r="C36" s="182" t="s">
        <v>574</v>
      </c>
      <c r="D36" s="182" t="s">
        <v>575</v>
      </c>
      <c r="E36" s="182" t="s">
        <v>576</v>
      </c>
      <c r="F36" s="182" t="s">
        <v>577</v>
      </c>
      <c r="G36" s="182" t="s">
        <v>578</v>
      </c>
      <c r="H36" s="182" t="s">
        <v>579</v>
      </c>
      <c r="I36" s="182" t="s">
        <v>580</v>
      </c>
      <c r="J36" s="182" t="s">
        <v>581</v>
      </c>
      <c r="K36" s="182" t="s">
        <v>582</v>
      </c>
      <c r="L36" s="184" t="s">
        <v>583</v>
      </c>
      <c r="M36" s="184" t="s">
        <v>584</v>
      </c>
      <c r="N36" s="167" t="s">
        <v>77</v>
      </c>
    </row>
    <row r="37">
      <c r="A37" s="167" t="s">
        <v>78</v>
      </c>
      <c r="B37" s="182" t="s">
        <v>585</v>
      </c>
      <c r="C37" s="184" t="s">
        <v>586</v>
      </c>
      <c r="D37" s="182" t="s">
        <v>587</v>
      </c>
      <c r="E37" s="182" t="s">
        <v>588</v>
      </c>
      <c r="F37" s="182" t="s">
        <v>589</v>
      </c>
      <c r="G37" s="182" t="s">
        <v>590</v>
      </c>
      <c r="H37" s="182" t="s">
        <v>591</v>
      </c>
      <c r="I37" s="182" t="s">
        <v>592</v>
      </c>
      <c r="J37" s="182" t="s">
        <v>593</v>
      </c>
      <c r="K37" s="182" t="s">
        <v>594</v>
      </c>
      <c r="L37" s="184" t="s">
        <v>595</v>
      </c>
      <c r="M37" s="184" t="s">
        <v>241</v>
      </c>
      <c r="N37" s="167" t="s">
        <v>78</v>
      </c>
    </row>
    <row r="38">
      <c r="A38" s="50"/>
      <c r="B38" s="167">
        <v>1.0</v>
      </c>
      <c r="C38" s="167">
        <v>2.0</v>
      </c>
      <c r="D38" s="167">
        <v>3.0</v>
      </c>
      <c r="E38" s="167">
        <v>4.0</v>
      </c>
      <c r="F38" s="167">
        <v>5.0</v>
      </c>
      <c r="G38" s="167">
        <v>6.0</v>
      </c>
      <c r="H38" s="167">
        <v>7.0</v>
      </c>
      <c r="I38" s="167">
        <v>8.0</v>
      </c>
      <c r="J38" s="167">
        <v>9.0</v>
      </c>
      <c r="K38" s="167">
        <v>10.0</v>
      </c>
      <c r="L38" s="167">
        <v>11.0</v>
      </c>
      <c r="M38" s="167">
        <v>12.0</v>
      </c>
      <c r="N38" s="3"/>
    </row>
    <row r="39">
      <c r="A39" s="3"/>
      <c r="B39" s="50"/>
      <c r="C39" s="50"/>
      <c r="D39" s="50"/>
      <c r="E39" s="3"/>
      <c r="F39" s="3"/>
      <c r="G39" s="3"/>
      <c r="H39" s="3"/>
      <c r="I39" s="3"/>
      <c r="J39" s="3"/>
      <c r="K39" s="3"/>
      <c r="L39" s="3"/>
      <c r="M39" s="3"/>
      <c r="N39" s="3"/>
    </row>
    <row r="41">
      <c r="A41" s="195" t="str">
        <f>E3</f>
        <v>v8_Dilution Plate</v>
      </c>
      <c r="B41" s="171">
        <v>1.0</v>
      </c>
      <c r="C41" s="171">
        <v>2.0</v>
      </c>
      <c r="D41" s="171">
        <v>3.0</v>
      </c>
      <c r="E41" s="171">
        <v>4.0</v>
      </c>
      <c r="F41" s="171">
        <v>5.0</v>
      </c>
      <c r="G41" s="171">
        <v>6.0</v>
      </c>
      <c r="H41" s="171">
        <v>7.0</v>
      </c>
      <c r="I41" s="171">
        <v>8.0</v>
      </c>
      <c r="J41" s="171">
        <v>9.0</v>
      </c>
      <c r="K41" s="171">
        <v>10.0</v>
      </c>
      <c r="L41" s="171">
        <v>11.0</v>
      </c>
      <c r="M41" s="171">
        <v>12.0</v>
      </c>
      <c r="N41" s="50"/>
    </row>
    <row r="42">
      <c r="A42" s="171" t="s">
        <v>70</v>
      </c>
      <c r="B42" s="189">
        <v>1000.0</v>
      </c>
      <c r="C42" s="190">
        <v>1000.0</v>
      </c>
      <c r="D42" s="190">
        <v>1000.0</v>
      </c>
      <c r="E42" s="190">
        <v>1000.0</v>
      </c>
      <c r="F42" s="190">
        <v>1000.0</v>
      </c>
      <c r="G42" s="190">
        <v>1000.0</v>
      </c>
      <c r="H42" s="190">
        <v>1000.0</v>
      </c>
      <c r="I42" s="190">
        <v>1000.0</v>
      </c>
      <c r="J42" s="190">
        <v>1000.0</v>
      </c>
      <c r="K42" s="190">
        <v>1000.0</v>
      </c>
      <c r="L42" s="190">
        <v>1000.0</v>
      </c>
      <c r="M42" s="191">
        <v>1000.0</v>
      </c>
      <c r="N42" s="171" t="s">
        <v>70</v>
      </c>
    </row>
    <row r="43">
      <c r="A43" s="171" t="s">
        <v>72</v>
      </c>
      <c r="B43" s="190">
        <f t="shared" ref="B43:M43" si="1">B42/4</f>
        <v>250</v>
      </c>
      <c r="C43" s="190">
        <f t="shared" si="1"/>
        <v>250</v>
      </c>
      <c r="D43" s="190">
        <f t="shared" si="1"/>
        <v>250</v>
      </c>
      <c r="E43" s="190">
        <f t="shared" si="1"/>
        <v>250</v>
      </c>
      <c r="F43" s="190">
        <f t="shared" si="1"/>
        <v>250</v>
      </c>
      <c r="G43" s="190">
        <f t="shared" si="1"/>
        <v>250</v>
      </c>
      <c r="H43" s="190">
        <f t="shared" si="1"/>
        <v>250</v>
      </c>
      <c r="I43" s="190">
        <f t="shared" si="1"/>
        <v>250</v>
      </c>
      <c r="J43" s="190">
        <f t="shared" si="1"/>
        <v>250</v>
      </c>
      <c r="K43" s="190">
        <f t="shared" si="1"/>
        <v>250</v>
      </c>
      <c r="L43" s="190">
        <f t="shared" si="1"/>
        <v>250</v>
      </c>
      <c r="M43" s="191">
        <f t="shared" si="1"/>
        <v>250</v>
      </c>
      <c r="N43" s="171" t="s">
        <v>72</v>
      </c>
    </row>
    <row r="44">
      <c r="A44" s="171" t="s">
        <v>73</v>
      </c>
      <c r="B44" s="190">
        <f t="shared" ref="B44:M44" si="2">B43/4</f>
        <v>62.5</v>
      </c>
      <c r="C44" s="190">
        <f t="shared" si="2"/>
        <v>62.5</v>
      </c>
      <c r="D44" s="190">
        <f t="shared" si="2"/>
        <v>62.5</v>
      </c>
      <c r="E44" s="191">
        <f t="shared" si="2"/>
        <v>62.5</v>
      </c>
      <c r="F44" s="190">
        <f t="shared" si="2"/>
        <v>62.5</v>
      </c>
      <c r="G44" s="190">
        <f t="shared" si="2"/>
        <v>62.5</v>
      </c>
      <c r="H44" s="190">
        <f t="shared" si="2"/>
        <v>62.5</v>
      </c>
      <c r="I44" s="190">
        <f t="shared" si="2"/>
        <v>62.5</v>
      </c>
      <c r="J44" s="190">
        <f t="shared" si="2"/>
        <v>62.5</v>
      </c>
      <c r="K44" s="190">
        <f t="shared" si="2"/>
        <v>62.5</v>
      </c>
      <c r="L44" s="191">
        <f t="shared" si="2"/>
        <v>62.5</v>
      </c>
      <c r="M44" s="191">
        <f t="shared" si="2"/>
        <v>62.5</v>
      </c>
      <c r="N44" s="171" t="s">
        <v>73</v>
      </c>
    </row>
    <row r="45">
      <c r="A45" s="171" t="s">
        <v>74</v>
      </c>
      <c r="B45" s="190">
        <f t="shared" ref="B45:M45" si="3">B44/4</f>
        <v>15.625</v>
      </c>
      <c r="C45" s="190">
        <f t="shared" si="3"/>
        <v>15.625</v>
      </c>
      <c r="D45" s="190">
        <f t="shared" si="3"/>
        <v>15.625</v>
      </c>
      <c r="E45" s="190">
        <f t="shared" si="3"/>
        <v>15.625</v>
      </c>
      <c r="F45" s="190">
        <f t="shared" si="3"/>
        <v>15.625</v>
      </c>
      <c r="G45" s="190">
        <f t="shared" si="3"/>
        <v>15.625</v>
      </c>
      <c r="H45" s="190">
        <f t="shared" si="3"/>
        <v>15.625</v>
      </c>
      <c r="I45" s="190">
        <f t="shared" si="3"/>
        <v>15.625</v>
      </c>
      <c r="J45" s="190">
        <f t="shared" si="3"/>
        <v>15.625</v>
      </c>
      <c r="K45" s="190">
        <f t="shared" si="3"/>
        <v>15.625</v>
      </c>
      <c r="L45" s="191">
        <f t="shared" si="3"/>
        <v>15.625</v>
      </c>
      <c r="M45" s="191">
        <f t="shared" si="3"/>
        <v>15.625</v>
      </c>
      <c r="N45" s="171" t="s">
        <v>74</v>
      </c>
    </row>
    <row r="46">
      <c r="A46" s="171" t="s">
        <v>75</v>
      </c>
      <c r="B46" s="190">
        <f t="shared" ref="B46:M46" si="4">B45/4</f>
        <v>3.90625</v>
      </c>
      <c r="C46" s="190">
        <f t="shared" si="4"/>
        <v>3.90625</v>
      </c>
      <c r="D46" s="190">
        <f t="shared" si="4"/>
        <v>3.90625</v>
      </c>
      <c r="E46" s="190">
        <f t="shared" si="4"/>
        <v>3.90625</v>
      </c>
      <c r="F46" s="190">
        <f t="shared" si="4"/>
        <v>3.90625</v>
      </c>
      <c r="G46" s="190">
        <f t="shared" si="4"/>
        <v>3.90625</v>
      </c>
      <c r="H46" s="190">
        <f t="shared" si="4"/>
        <v>3.90625</v>
      </c>
      <c r="I46" s="190">
        <f t="shared" si="4"/>
        <v>3.90625</v>
      </c>
      <c r="J46" s="190">
        <f t="shared" si="4"/>
        <v>3.90625</v>
      </c>
      <c r="K46" s="190">
        <f t="shared" si="4"/>
        <v>3.90625</v>
      </c>
      <c r="L46" s="191">
        <f t="shared" si="4"/>
        <v>3.90625</v>
      </c>
      <c r="M46" s="191">
        <f t="shared" si="4"/>
        <v>3.90625</v>
      </c>
      <c r="N46" s="171" t="s">
        <v>75</v>
      </c>
    </row>
    <row r="47">
      <c r="A47" s="171" t="s">
        <v>76</v>
      </c>
      <c r="B47" s="50" t="s">
        <v>413</v>
      </c>
      <c r="C47" s="50" t="s">
        <v>413</v>
      </c>
      <c r="D47" s="50" t="s">
        <v>413</v>
      </c>
      <c r="E47" s="50" t="s">
        <v>413</v>
      </c>
      <c r="F47" s="50" t="s">
        <v>413</v>
      </c>
      <c r="G47" s="50" t="s">
        <v>413</v>
      </c>
      <c r="H47" s="50" t="s">
        <v>413</v>
      </c>
      <c r="I47" s="50" t="s">
        <v>413</v>
      </c>
      <c r="J47" s="50" t="s">
        <v>413</v>
      </c>
      <c r="K47" s="50" t="s">
        <v>413</v>
      </c>
      <c r="L47" s="103" t="s">
        <v>413</v>
      </c>
      <c r="M47" s="103" t="s">
        <v>413</v>
      </c>
      <c r="N47" s="171" t="s">
        <v>76</v>
      </c>
    </row>
    <row r="48">
      <c r="A48" s="171" t="s">
        <v>77</v>
      </c>
      <c r="B48" s="50" t="s">
        <v>413</v>
      </c>
      <c r="C48" s="50" t="s">
        <v>413</v>
      </c>
      <c r="D48" s="50" t="s">
        <v>413</v>
      </c>
      <c r="E48" s="50" t="s">
        <v>413</v>
      </c>
      <c r="F48" s="50" t="s">
        <v>413</v>
      </c>
      <c r="G48" s="50" t="s">
        <v>413</v>
      </c>
      <c r="H48" s="50" t="s">
        <v>413</v>
      </c>
      <c r="I48" s="50" t="s">
        <v>413</v>
      </c>
      <c r="J48" s="50" t="s">
        <v>413</v>
      </c>
      <c r="K48" s="50" t="s">
        <v>413</v>
      </c>
      <c r="L48" s="103" t="s">
        <v>413</v>
      </c>
      <c r="M48" s="103" t="s">
        <v>413</v>
      </c>
      <c r="N48" s="171" t="s">
        <v>77</v>
      </c>
    </row>
    <row r="49">
      <c r="A49" s="171" t="s">
        <v>78</v>
      </c>
      <c r="B49" s="50" t="s">
        <v>414</v>
      </c>
      <c r="C49" s="103" t="s">
        <v>414</v>
      </c>
      <c r="D49" s="50" t="s">
        <v>414</v>
      </c>
      <c r="E49" s="50" t="s">
        <v>413</v>
      </c>
      <c r="F49" s="50" t="s">
        <v>413</v>
      </c>
      <c r="G49" s="50" t="s">
        <v>413</v>
      </c>
      <c r="H49" s="50" t="s">
        <v>413</v>
      </c>
      <c r="I49" s="50" t="s">
        <v>413</v>
      </c>
      <c r="J49" s="50" t="s">
        <v>413</v>
      </c>
      <c r="K49" s="50" t="s">
        <v>413</v>
      </c>
      <c r="L49" s="103" t="s">
        <v>413</v>
      </c>
      <c r="M49" s="103" t="s">
        <v>413</v>
      </c>
      <c r="N49" s="171" t="s">
        <v>78</v>
      </c>
    </row>
    <row r="50">
      <c r="A50" s="50"/>
      <c r="B50" s="171">
        <v>1.0</v>
      </c>
      <c r="C50" s="171">
        <v>2.0</v>
      </c>
      <c r="D50" s="171">
        <v>3.0</v>
      </c>
      <c r="E50" s="171">
        <v>4.0</v>
      </c>
      <c r="F50" s="171">
        <v>5.0</v>
      </c>
      <c r="G50" s="171">
        <v>6.0</v>
      </c>
      <c r="H50" s="171">
        <v>7.0</v>
      </c>
      <c r="I50" s="171">
        <v>8.0</v>
      </c>
      <c r="J50" s="171">
        <v>9.0</v>
      </c>
      <c r="K50" s="171">
        <v>10.0</v>
      </c>
      <c r="L50" s="171">
        <v>11.0</v>
      </c>
      <c r="M50" s="171">
        <v>12.0</v>
      </c>
      <c r="N50" s="3"/>
    </row>
    <row r="52">
      <c r="A52" s="64"/>
      <c r="B52" s="64"/>
      <c r="C52" s="64"/>
      <c r="D52" s="64"/>
    </row>
    <row r="53">
      <c r="A53" s="64"/>
      <c r="B53" s="64"/>
      <c r="C53" s="64"/>
      <c r="D53" s="64"/>
    </row>
    <row r="54">
      <c r="A54" s="64"/>
      <c r="B54" s="64"/>
      <c r="C54" s="64"/>
      <c r="D54" s="64"/>
    </row>
    <row r="55">
      <c r="A55" s="64"/>
      <c r="B55" s="64"/>
      <c r="C55" s="64"/>
      <c r="D55" s="64"/>
    </row>
    <row r="56">
      <c r="A56" s="64"/>
      <c r="B56" s="64"/>
      <c r="C56" s="186"/>
      <c r="D56" s="64"/>
    </row>
    <row r="57">
      <c r="A57" s="64"/>
      <c r="B57" s="64"/>
      <c r="C57" s="187"/>
      <c r="D57" s="64"/>
    </row>
    <row r="58">
      <c r="A58" s="64"/>
      <c r="B58" s="64"/>
      <c r="C58" s="187"/>
      <c r="D58" s="64"/>
    </row>
    <row r="59">
      <c r="A59" s="64"/>
      <c r="B59" s="64"/>
      <c r="C59" s="187"/>
      <c r="D59" s="64"/>
    </row>
    <row r="60">
      <c r="A60" s="64"/>
      <c r="B60" s="64"/>
      <c r="C60" s="188"/>
      <c r="D60" s="64"/>
    </row>
    <row r="61">
      <c r="A61" s="64"/>
      <c r="B61" s="64"/>
      <c r="C61" s="8"/>
      <c r="D61" s="64"/>
    </row>
    <row r="62">
      <c r="A62" s="64"/>
      <c r="B62" s="64"/>
      <c r="C62" s="8"/>
      <c r="D62" s="64"/>
    </row>
    <row r="63">
      <c r="A63" s="64"/>
      <c r="B63" s="64"/>
      <c r="C63" s="8"/>
      <c r="D63" s="64"/>
    </row>
    <row r="64">
      <c r="A64" s="64"/>
      <c r="B64" s="64"/>
      <c r="C64" s="8"/>
      <c r="D64" s="64"/>
    </row>
    <row r="65">
      <c r="A65" s="64"/>
      <c r="B65" s="64"/>
      <c r="C65" s="187"/>
      <c r="D65" s="64"/>
    </row>
    <row r="66">
      <c r="A66" s="64"/>
      <c r="B66" s="64"/>
      <c r="C66" s="187"/>
      <c r="D66" s="64"/>
    </row>
    <row r="67">
      <c r="A67" s="64"/>
      <c r="B67" s="64"/>
      <c r="C67" s="64"/>
      <c r="D67" s="64"/>
    </row>
    <row r="68">
      <c r="A68" s="64"/>
      <c r="B68" s="64"/>
      <c r="C68" s="64"/>
      <c r="D68" s="64"/>
    </row>
  </sheetData>
  <hyperlinks>
    <hyperlink r:id="rId1" ref="E3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8.0"/>
    <col customWidth="1" min="9" max="9" width="16.57"/>
    <col customWidth="1" min="10" max="11" width="16.71"/>
    <col customWidth="1" min="12" max="12" width="15.29"/>
    <col customWidth="1" min="13" max="13" width="15.86"/>
  </cols>
  <sheetData>
    <row r="1">
      <c r="A1" s="192" t="s">
        <v>415</v>
      </c>
      <c r="B1" s="157"/>
      <c r="C1" s="26"/>
      <c r="D1" s="158"/>
      <c r="E1" s="158"/>
      <c r="F1" s="159"/>
      <c r="G1" s="160"/>
      <c r="H1" s="161"/>
      <c r="I1" s="162"/>
      <c r="J1" s="163"/>
      <c r="K1" s="163"/>
      <c r="L1" s="159"/>
      <c r="M1" s="159"/>
      <c r="N1" s="3"/>
    </row>
    <row r="2">
      <c r="A2" s="164">
        <v>13.0</v>
      </c>
      <c r="B2" s="165">
        <v>14.0</v>
      </c>
      <c r="C2" s="26"/>
      <c r="D2" s="17" t="s">
        <v>17</v>
      </c>
      <c r="E2" s="17" t="s">
        <v>25</v>
      </c>
      <c r="F2" s="159"/>
      <c r="G2" s="160"/>
      <c r="H2" s="161"/>
      <c r="I2" s="162"/>
      <c r="J2" s="163"/>
      <c r="K2" s="163"/>
      <c r="L2" s="159"/>
      <c r="M2" s="159"/>
      <c r="N2" s="3"/>
    </row>
    <row r="3">
      <c r="A3" s="164">
        <v>15.0</v>
      </c>
      <c r="B3" s="165">
        <v>16.0</v>
      </c>
      <c r="C3" s="26"/>
      <c r="D3" s="18" t="s">
        <v>596</v>
      </c>
      <c r="E3" s="19">
        <v>2028.0</v>
      </c>
      <c r="F3" s="159"/>
      <c r="G3" s="160"/>
      <c r="H3" s="161"/>
      <c r="I3" s="162"/>
      <c r="K3" s="163"/>
      <c r="L3" s="159"/>
      <c r="M3" s="159"/>
      <c r="N3" s="3"/>
    </row>
    <row r="4">
      <c r="A4" s="193" t="s">
        <v>10</v>
      </c>
      <c r="B4" s="159"/>
      <c r="C4" s="159"/>
      <c r="E4" s="159"/>
      <c r="F4" s="159"/>
      <c r="G4" s="160"/>
      <c r="H4" s="161"/>
      <c r="I4" s="162"/>
      <c r="J4" s="163"/>
      <c r="K4" s="161"/>
      <c r="L4" s="159"/>
      <c r="M4" s="159"/>
      <c r="N4" s="3"/>
    </row>
    <row r="5">
      <c r="A5" s="5"/>
      <c r="B5" s="159"/>
      <c r="C5" s="159"/>
      <c r="D5" s="159"/>
      <c r="E5" s="159"/>
      <c r="F5" s="159"/>
      <c r="G5" s="159"/>
      <c r="H5" s="159"/>
      <c r="I5" s="159"/>
      <c r="J5" s="159"/>
      <c r="K5" s="159"/>
      <c r="L5" s="159"/>
      <c r="M5" s="159"/>
      <c r="N5" s="3"/>
    </row>
    <row r="6">
      <c r="A6" s="166" t="str">
        <f>D2</f>
        <v>008</v>
      </c>
      <c r="B6" s="167">
        <v>1.0</v>
      </c>
      <c r="C6" s="167">
        <v>2.0</v>
      </c>
      <c r="D6" s="167">
        <v>3.0</v>
      </c>
      <c r="E6" s="167">
        <v>4.0</v>
      </c>
      <c r="F6" s="167">
        <v>5.0</v>
      </c>
      <c r="G6" s="167">
        <v>6.0</v>
      </c>
      <c r="H6" s="167">
        <v>7.0</v>
      </c>
      <c r="I6" s="167">
        <v>8.0</v>
      </c>
      <c r="J6" s="167">
        <v>9.0</v>
      </c>
      <c r="K6" s="167">
        <v>10.0</v>
      </c>
      <c r="L6" s="167">
        <v>11.0</v>
      </c>
      <c r="M6" s="167">
        <v>12.0</v>
      </c>
      <c r="N6" s="50"/>
    </row>
    <row r="7">
      <c r="A7" s="167" t="s">
        <v>70</v>
      </c>
      <c r="B7" s="181" t="s">
        <v>146</v>
      </c>
      <c r="C7" s="182" t="s">
        <v>416</v>
      </c>
      <c r="D7" s="182" t="s">
        <v>417</v>
      </c>
      <c r="E7" s="182" t="s">
        <v>418</v>
      </c>
      <c r="F7" s="182" t="s">
        <v>419</v>
      </c>
      <c r="G7" s="182" t="s">
        <v>420</v>
      </c>
      <c r="H7" s="182" t="s">
        <v>146</v>
      </c>
      <c r="I7" s="182" t="s">
        <v>421</v>
      </c>
      <c r="J7" s="182" t="s">
        <v>422</v>
      </c>
      <c r="K7" s="182" t="s">
        <v>423</v>
      </c>
      <c r="L7" s="182" t="s">
        <v>424</v>
      </c>
      <c r="M7" s="184" t="s">
        <v>425</v>
      </c>
      <c r="N7" s="167" t="s">
        <v>70</v>
      </c>
    </row>
    <row r="8">
      <c r="A8" s="167" t="s">
        <v>72</v>
      </c>
      <c r="B8" s="182" t="s">
        <v>426</v>
      </c>
      <c r="C8" s="182" t="s">
        <v>427</v>
      </c>
      <c r="D8" s="182" t="s">
        <v>428</v>
      </c>
      <c r="E8" s="182" t="s">
        <v>429</v>
      </c>
      <c r="F8" s="182" t="s">
        <v>430</v>
      </c>
      <c r="G8" s="182" t="s">
        <v>431</v>
      </c>
      <c r="H8" s="182" t="s">
        <v>432</v>
      </c>
      <c r="I8" s="182" t="s">
        <v>433</v>
      </c>
      <c r="J8" s="182" t="s">
        <v>434</v>
      </c>
      <c r="K8" s="182" t="s">
        <v>435</v>
      </c>
      <c r="L8" s="182" t="s">
        <v>436</v>
      </c>
      <c r="M8" s="184" t="s">
        <v>437</v>
      </c>
      <c r="N8" s="167" t="s">
        <v>72</v>
      </c>
    </row>
    <row r="9">
      <c r="A9" s="167" t="s">
        <v>73</v>
      </c>
      <c r="B9" s="182" t="s">
        <v>438</v>
      </c>
      <c r="C9" s="182" t="s">
        <v>439</v>
      </c>
      <c r="D9" s="182" t="s">
        <v>440</v>
      </c>
      <c r="E9" s="184" t="s">
        <v>441</v>
      </c>
      <c r="F9" s="182" t="s">
        <v>442</v>
      </c>
      <c r="G9" s="182" t="s">
        <v>443</v>
      </c>
      <c r="H9" s="182" t="s">
        <v>444</v>
      </c>
      <c r="I9" s="182" t="s">
        <v>445</v>
      </c>
      <c r="J9" s="182" t="s">
        <v>446</v>
      </c>
      <c r="K9" s="182" t="s">
        <v>447</v>
      </c>
      <c r="L9" s="184" t="s">
        <v>448</v>
      </c>
      <c r="M9" s="184" t="s">
        <v>449</v>
      </c>
      <c r="N9" s="167" t="s">
        <v>73</v>
      </c>
    </row>
    <row r="10">
      <c r="A10" s="167" t="s">
        <v>74</v>
      </c>
      <c r="B10" s="182" t="s">
        <v>450</v>
      </c>
      <c r="C10" s="182" t="s">
        <v>451</v>
      </c>
      <c r="D10" s="182" t="s">
        <v>452</v>
      </c>
      <c r="E10" s="182" t="s">
        <v>453</v>
      </c>
      <c r="F10" s="182" t="s">
        <v>454</v>
      </c>
      <c r="G10" s="182" t="s">
        <v>455</v>
      </c>
      <c r="H10" s="182" t="s">
        <v>456</v>
      </c>
      <c r="I10" s="182" t="s">
        <v>457</v>
      </c>
      <c r="J10" s="182" t="s">
        <v>458</v>
      </c>
      <c r="K10" s="182" t="s">
        <v>459</v>
      </c>
      <c r="L10" s="184" t="s">
        <v>460</v>
      </c>
      <c r="M10" s="194"/>
      <c r="N10" s="167" t="s">
        <v>74</v>
      </c>
    </row>
    <row r="11">
      <c r="A11" s="167" t="s">
        <v>75</v>
      </c>
      <c r="B11" s="182" t="s">
        <v>461</v>
      </c>
      <c r="C11" s="182" t="s">
        <v>462</v>
      </c>
      <c r="D11" s="182" t="s">
        <v>463</v>
      </c>
      <c r="E11" s="182" t="s">
        <v>464</v>
      </c>
      <c r="F11" s="182" t="s">
        <v>465</v>
      </c>
      <c r="G11" s="182" t="s">
        <v>466</v>
      </c>
      <c r="H11" s="182" t="s">
        <v>467</v>
      </c>
      <c r="I11" s="182" t="s">
        <v>468</v>
      </c>
      <c r="J11" s="182" t="s">
        <v>469</v>
      </c>
      <c r="K11" s="182" t="s">
        <v>470</v>
      </c>
      <c r="L11" s="184" t="s">
        <v>471</v>
      </c>
      <c r="M11" s="194"/>
      <c r="N11" s="167" t="s">
        <v>75</v>
      </c>
    </row>
    <row r="12">
      <c r="A12" s="167" t="s">
        <v>76</v>
      </c>
      <c r="B12" s="182" t="s">
        <v>472</v>
      </c>
      <c r="C12" s="182" t="s">
        <v>473</v>
      </c>
      <c r="D12" s="182" t="s">
        <v>474</v>
      </c>
      <c r="E12" s="182" t="s">
        <v>475</v>
      </c>
      <c r="F12" s="182" t="s">
        <v>476</v>
      </c>
      <c r="G12" s="182" t="s">
        <v>477</v>
      </c>
      <c r="H12" s="182" t="s">
        <v>478</v>
      </c>
      <c r="I12" s="182" t="s">
        <v>479</v>
      </c>
      <c r="J12" s="182" t="s">
        <v>480</v>
      </c>
      <c r="K12" s="182" t="s">
        <v>481</v>
      </c>
      <c r="L12" s="184" t="s">
        <v>482</v>
      </c>
      <c r="M12" s="194"/>
      <c r="N12" s="167" t="s">
        <v>76</v>
      </c>
    </row>
    <row r="13">
      <c r="A13" s="167" t="s">
        <v>77</v>
      </c>
      <c r="B13" s="182" t="s">
        <v>483</v>
      </c>
      <c r="C13" s="182" t="s">
        <v>484</v>
      </c>
      <c r="D13" s="182" t="s">
        <v>485</v>
      </c>
      <c r="E13" s="182" t="s">
        <v>486</v>
      </c>
      <c r="F13" s="182" t="s">
        <v>487</v>
      </c>
      <c r="G13" s="70"/>
      <c r="H13" s="182" t="s">
        <v>488</v>
      </c>
      <c r="I13" s="182" t="s">
        <v>489</v>
      </c>
      <c r="J13" s="182" t="s">
        <v>490</v>
      </c>
      <c r="K13" s="182" t="s">
        <v>491</v>
      </c>
      <c r="L13" s="194"/>
      <c r="M13" s="194"/>
      <c r="N13" s="167" t="s">
        <v>77</v>
      </c>
    </row>
    <row r="14">
      <c r="A14" s="167" t="s">
        <v>78</v>
      </c>
      <c r="B14" s="182" t="s">
        <v>492</v>
      </c>
      <c r="C14" s="184" t="s">
        <v>493</v>
      </c>
      <c r="D14" s="182" t="s">
        <v>494</v>
      </c>
      <c r="E14" s="182" t="s">
        <v>495</v>
      </c>
      <c r="F14" s="182" t="s">
        <v>496</v>
      </c>
      <c r="G14" s="70"/>
      <c r="H14" s="182" t="s">
        <v>497</v>
      </c>
      <c r="I14" s="182" t="s">
        <v>498</v>
      </c>
      <c r="J14" s="182" t="s">
        <v>499</v>
      </c>
      <c r="K14" s="182" t="s">
        <v>500</v>
      </c>
      <c r="L14" s="184" t="s">
        <v>501</v>
      </c>
      <c r="M14" s="194"/>
      <c r="N14" s="167" t="s">
        <v>78</v>
      </c>
    </row>
    <row r="15">
      <c r="A15" s="50"/>
      <c r="B15" s="167">
        <v>1.0</v>
      </c>
      <c r="C15" s="167">
        <v>2.0</v>
      </c>
      <c r="D15" s="167">
        <v>3.0</v>
      </c>
      <c r="E15" s="167">
        <v>4.0</v>
      </c>
      <c r="F15" s="167">
        <v>5.0</v>
      </c>
      <c r="G15" s="167">
        <v>6.0</v>
      </c>
      <c r="H15" s="167">
        <v>7.0</v>
      </c>
      <c r="I15" s="167">
        <v>8.0</v>
      </c>
      <c r="J15" s="167">
        <v>9.0</v>
      </c>
      <c r="K15" s="167">
        <v>10.0</v>
      </c>
      <c r="L15" s="167">
        <v>11.0</v>
      </c>
      <c r="M15" s="167">
        <v>12.0</v>
      </c>
      <c r="N15" s="3"/>
    </row>
    <row r="17">
      <c r="A17" s="170" t="str">
        <f>E2</f>
        <v>1900</v>
      </c>
      <c r="B17" s="171">
        <v>1.0</v>
      </c>
      <c r="C17" s="171">
        <v>2.0</v>
      </c>
      <c r="D17" s="171">
        <v>3.0</v>
      </c>
      <c r="E17" s="171">
        <v>4.0</v>
      </c>
      <c r="F17" s="171">
        <v>5.0</v>
      </c>
      <c r="G17" s="171">
        <v>6.0</v>
      </c>
      <c r="H17" s="171">
        <v>7.0</v>
      </c>
      <c r="I17" s="171">
        <v>8.0</v>
      </c>
      <c r="J17" s="171">
        <v>9.0</v>
      </c>
      <c r="K17" s="171">
        <v>10.0</v>
      </c>
      <c r="L17" s="171">
        <v>11.0</v>
      </c>
      <c r="M17" s="171">
        <v>12.0</v>
      </c>
      <c r="N17" s="50"/>
    </row>
    <row r="18">
      <c r="A18" s="171" t="s">
        <v>70</v>
      </c>
      <c r="B18" s="181" t="s">
        <v>146</v>
      </c>
      <c r="C18" s="182" t="s">
        <v>502</v>
      </c>
      <c r="D18" s="182" t="s">
        <v>503</v>
      </c>
      <c r="E18" s="182" t="s">
        <v>504</v>
      </c>
      <c r="F18" s="182" t="s">
        <v>505</v>
      </c>
      <c r="G18" s="182" t="s">
        <v>506</v>
      </c>
      <c r="H18" s="182" t="s">
        <v>507</v>
      </c>
      <c r="I18" s="182" t="s">
        <v>508</v>
      </c>
      <c r="J18" s="182" t="s">
        <v>509</v>
      </c>
      <c r="K18" s="182" t="s">
        <v>510</v>
      </c>
      <c r="L18" s="182" t="s">
        <v>511</v>
      </c>
      <c r="M18" s="184" t="s">
        <v>512</v>
      </c>
      <c r="N18" s="171" t="s">
        <v>70</v>
      </c>
    </row>
    <row r="19">
      <c r="A19" s="171" t="s">
        <v>72</v>
      </c>
      <c r="B19" s="182" t="s">
        <v>513</v>
      </c>
      <c r="C19" s="182" t="s">
        <v>514</v>
      </c>
      <c r="D19" s="182" t="s">
        <v>515</v>
      </c>
      <c r="E19" s="182" t="s">
        <v>516</v>
      </c>
      <c r="F19" s="182" t="s">
        <v>517</v>
      </c>
      <c r="G19" s="182" t="s">
        <v>518</v>
      </c>
      <c r="H19" s="182" t="s">
        <v>519</v>
      </c>
      <c r="I19" s="182" t="s">
        <v>520</v>
      </c>
      <c r="J19" s="182" t="s">
        <v>521</v>
      </c>
      <c r="K19" s="182" t="s">
        <v>522</v>
      </c>
      <c r="L19" s="182" t="s">
        <v>523</v>
      </c>
      <c r="M19" s="184" t="s">
        <v>524</v>
      </c>
      <c r="N19" s="171" t="s">
        <v>72</v>
      </c>
    </row>
    <row r="20">
      <c r="A20" s="171" t="s">
        <v>73</v>
      </c>
      <c r="B20" s="182" t="s">
        <v>525</v>
      </c>
      <c r="C20" s="182" t="s">
        <v>526</v>
      </c>
      <c r="D20" s="182" t="s">
        <v>527</v>
      </c>
      <c r="E20" s="184" t="s">
        <v>528</v>
      </c>
      <c r="F20" s="182" t="s">
        <v>529</v>
      </c>
      <c r="G20" s="182" t="s">
        <v>530</v>
      </c>
      <c r="H20" s="182" t="s">
        <v>531</v>
      </c>
      <c r="I20" s="182" t="s">
        <v>532</v>
      </c>
      <c r="J20" s="182" t="s">
        <v>533</v>
      </c>
      <c r="K20" s="182" t="s">
        <v>534</v>
      </c>
      <c r="L20" s="184" t="s">
        <v>535</v>
      </c>
      <c r="M20" s="184" t="s">
        <v>536</v>
      </c>
      <c r="N20" s="171" t="s">
        <v>73</v>
      </c>
    </row>
    <row r="21">
      <c r="A21" s="171" t="s">
        <v>74</v>
      </c>
      <c r="B21" s="182" t="s">
        <v>537</v>
      </c>
      <c r="C21" s="182" t="s">
        <v>538</v>
      </c>
      <c r="D21" s="182" t="s">
        <v>539</v>
      </c>
      <c r="E21" s="182" t="s">
        <v>540</v>
      </c>
      <c r="F21" s="182" t="s">
        <v>541</v>
      </c>
      <c r="G21" s="182" t="s">
        <v>542</v>
      </c>
      <c r="H21" s="182" t="s">
        <v>543</v>
      </c>
      <c r="I21" s="182" t="s">
        <v>544</v>
      </c>
      <c r="J21" s="182" t="s">
        <v>545</v>
      </c>
      <c r="K21" s="182" t="s">
        <v>546</v>
      </c>
      <c r="L21" s="184" t="s">
        <v>547</v>
      </c>
      <c r="M21" s="184" t="s">
        <v>548</v>
      </c>
      <c r="N21" s="171" t="s">
        <v>74</v>
      </c>
    </row>
    <row r="22">
      <c r="A22" s="171" t="s">
        <v>75</v>
      </c>
      <c r="B22" s="182" t="s">
        <v>549</v>
      </c>
      <c r="C22" s="182" t="s">
        <v>550</v>
      </c>
      <c r="D22" s="182" t="s">
        <v>551</v>
      </c>
      <c r="E22" s="182" t="s">
        <v>552</v>
      </c>
      <c r="F22" s="182" t="s">
        <v>553</v>
      </c>
      <c r="G22" s="182" t="s">
        <v>554</v>
      </c>
      <c r="H22" s="182" t="s">
        <v>555</v>
      </c>
      <c r="I22" s="182" t="s">
        <v>556</v>
      </c>
      <c r="J22" s="182" t="s">
        <v>557</v>
      </c>
      <c r="K22" s="182" t="s">
        <v>558</v>
      </c>
      <c r="L22" s="184" t="s">
        <v>559</v>
      </c>
      <c r="M22" s="184" t="s">
        <v>560</v>
      </c>
      <c r="N22" s="171" t="s">
        <v>75</v>
      </c>
    </row>
    <row r="23">
      <c r="A23" s="171" t="s">
        <v>76</v>
      </c>
      <c r="B23" s="182" t="s">
        <v>561</v>
      </c>
      <c r="C23" s="182" t="s">
        <v>562</v>
      </c>
      <c r="D23" s="182" t="s">
        <v>563</v>
      </c>
      <c r="E23" s="182" t="s">
        <v>564</v>
      </c>
      <c r="F23" s="182" t="s">
        <v>565</v>
      </c>
      <c r="G23" s="182" t="s">
        <v>566</v>
      </c>
      <c r="H23" s="182" t="s">
        <v>567</v>
      </c>
      <c r="I23" s="182" t="s">
        <v>568</v>
      </c>
      <c r="J23" s="182" t="s">
        <v>569</v>
      </c>
      <c r="K23" s="182" t="s">
        <v>570</v>
      </c>
      <c r="L23" s="184" t="s">
        <v>571</v>
      </c>
      <c r="M23" s="184" t="s">
        <v>572</v>
      </c>
      <c r="N23" s="171" t="s">
        <v>76</v>
      </c>
    </row>
    <row r="24">
      <c r="A24" s="171" t="s">
        <v>77</v>
      </c>
      <c r="B24" s="182" t="s">
        <v>573</v>
      </c>
      <c r="C24" s="182" t="s">
        <v>574</v>
      </c>
      <c r="D24" s="182" t="s">
        <v>575</v>
      </c>
      <c r="E24" s="182" t="s">
        <v>576</v>
      </c>
      <c r="F24" s="182" t="s">
        <v>577</v>
      </c>
      <c r="G24" s="182" t="s">
        <v>578</v>
      </c>
      <c r="H24" s="182" t="s">
        <v>579</v>
      </c>
      <c r="I24" s="182" t="s">
        <v>580</v>
      </c>
      <c r="J24" s="182" t="s">
        <v>581</v>
      </c>
      <c r="K24" s="182" t="s">
        <v>582</v>
      </c>
      <c r="L24" s="184" t="s">
        <v>583</v>
      </c>
      <c r="M24" s="184" t="s">
        <v>584</v>
      </c>
      <c r="N24" s="171" t="s">
        <v>77</v>
      </c>
    </row>
    <row r="25">
      <c r="A25" s="171" t="s">
        <v>78</v>
      </c>
      <c r="B25" s="182" t="s">
        <v>585</v>
      </c>
      <c r="C25" s="184" t="s">
        <v>586</v>
      </c>
      <c r="D25" s="182" t="s">
        <v>587</v>
      </c>
      <c r="E25" s="182" t="s">
        <v>588</v>
      </c>
      <c r="F25" s="182" t="s">
        <v>589</v>
      </c>
      <c r="G25" s="182" t="s">
        <v>590</v>
      </c>
      <c r="H25" s="182" t="s">
        <v>591</v>
      </c>
      <c r="I25" s="182" t="s">
        <v>592</v>
      </c>
      <c r="J25" s="182" t="s">
        <v>593</v>
      </c>
      <c r="K25" s="182" t="s">
        <v>594</v>
      </c>
      <c r="L25" s="184" t="s">
        <v>595</v>
      </c>
      <c r="M25" s="184" t="s">
        <v>241</v>
      </c>
      <c r="N25" s="171" t="s">
        <v>78</v>
      </c>
    </row>
    <row r="26">
      <c r="A26" s="50"/>
      <c r="B26" s="171">
        <v>1.0</v>
      </c>
      <c r="C26" s="171">
        <v>2.0</v>
      </c>
      <c r="D26" s="171">
        <v>3.0</v>
      </c>
      <c r="E26" s="171">
        <v>4.0</v>
      </c>
      <c r="F26" s="171">
        <v>5.0</v>
      </c>
      <c r="G26" s="171">
        <v>6.0</v>
      </c>
      <c r="H26" s="171">
        <v>7.0</v>
      </c>
      <c r="I26" s="171">
        <v>8.0</v>
      </c>
      <c r="J26" s="171">
        <v>9.0</v>
      </c>
      <c r="K26" s="171">
        <v>10.0</v>
      </c>
      <c r="L26" s="171">
        <v>11.0</v>
      </c>
      <c r="M26" s="171">
        <v>12.0</v>
      </c>
      <c r="N26" s="3"/>
    </row>
    <row r="29">
      <c r="A29" s="196" t="str">
        <f>D3</f>
        <v>v15 dilution plate</v>
      </c>
      <c r="B29" s="167">
        <v>1.0</v>
      </c>
      <c r="C29" s="167">
        <v>2.0</v>
      </c>
      <c r="D29" s="167">
        <v>3.0</v>
      </c>
      <c r="E29" s="167">
        <v>4.0</v>
      </c>
      <c r="F29" s="167">
        <v>5.0</v>
      </c>
      <c r="G29" s="167">
        <v>6.0</v>
      </c>
      <c r="H29" s="167">
        <v>7.0</v>
      </c>
      <c r="I29" s="167">
        <v>8.0</v>
      </c>
      <c r="J29" s="167">
        <v>9.0</v>
      </c>
      <c r="K29" s="167">
        <v>10.0</v>
      </c>
      <c r="L29" s="167">
        <v>11.0</v>
      </c>
      <c r="M29" s="167">
        <v>12.0</v>
      </c>
      <c r="N29" s="50"/>
    </row>
    <row r="30">
      <c r="A30" s="167" t="s">
        <v>70</v>
      </c>
      <c r="B30" s="3" t="s">
        <v>597</v>
      </c>
      <c r="C30" s="50" t="s">
        <v>597</v>
      </c>
      <c r="D30" s="50" t="s">
        <v>597</v>
      </c>
      <c r="E30" s="50" t="s">
        <v>597</v>
      </c>
      <c r="F30" s="50" t="s">
        <v>597</v>
      </c>
      <c r="G30" s="50" t="s">
        <v>597</v>
      </c>
      <c r="H30" s="50" t="s">
        <v>597</v>
      </c>
      <c r="I30" s="50" t="s">
        <v>597</v>
      </c>
      <c r="J30" s="50" t="s">
        <v>597</v>
      </c>
      <c r="K30" s="50" t="s">
        <v>597</v>
      </c>
      <c r="L30" s="50" t="s">
        <v>597</v>
      </c>
      <c r="M30" s="103" t="s">
        <v>597</v>
      </c>
      <c r="N30" s="167" t="s">
        <v>70</v>
      </c>
    </row>
    <row r="31">
      <c r="A31" s="167" t="s">
        <v>72</v>
      </c>
      <c r="B31" s="50" t="s">
        <v>597</v>
      </c>
      <c r="C31" s="50" t="s">
        <v>597</v>
      </c>
      <c r="D31" s="50" t="s">
        <v>597</v>
      </c>
      <c r="E31" s="50" t="s">
        <v>597</v>
      </c>
      <c r="F31" s="50" t="s">
        <v>597</v>
      </c>
      <c r="G31" s="50" t="s">
        <v>597</v>
      </c>
      <c r="H31" s="50" t="s">
        <v>597</v>
      </c>
      <c r="I31" s="50" t="s">
        <v>597</v>
      </c>
      <c r="J31" s="50" t="s">
        <v>597</v>
      </c>
      <c r="K31" s="50" t="s">
        <v>597</v>
      </c>
      <c r="L31" s="50" t="s">
        <v>597</v>
      </c>
      <c r="M31" s="103" t="s">
        <v>597</v>
      </c>
      <c r="N31" s="167" t="s">
        <v>72</v>
      </c>
    </row>
    <row r="32">
      <c r="A32" s="167" t="s">
        <v>73</v>
      </c>
      <c r="B32" s="50" t="s">
        <v>597</v>
      </c>
      <c r="C32" s="50" t="s">
        <v>597</v>
      </c>
      <c r="D32" s="50" t="s">
        <v>597</v>
      </c>
      <c r="E32" s="103" t="s">
        <v>597</v>
      </c>
      <c r="F32" s="50" t="s">
        <v>597</v>
      </c>
      <c r="G32" s="50" t="s">
        <v>597</v>
      </c>
      <c r="H32" s="50" t="s">
        <v>597</v>
      </c>
      <c r="I32" s="50" t="s">
        <v>597</v>
      </c>
      <c r="J32" s="50" t="s">
        <v>597</v>
      </c>
      <c r="K32" s="50" t="s">
        <v>597</v>
      </c>
      <c r="L32" s="103" t="s">
        <v>597</v>
      </c>
      <c r="M32" s="103" t="s">
        <v>597</v>
      </c>
      <c r="N32" s="167" t="s">
        <v>73</v>
      </c>
    </row>
    <row r="33">
      <c r="A33" s="167" t="s">
        <v>74</v>
      </c>
      <c r="B33" s="50" t="s">
        <v>597</v>
      </c>
      <c r="C33" s="190">
        <v>1000.0</v>
      </c>
      <c r="D33" s="190">
        <v>1000.0</v>
      </c>
      <c r="E33" s="190">
        <v>1000.0</v>
      </c>
      <c r="F33" s="190">
        <v>1000.0</v>
      </c>
      <c r="G33" s="190">
        <v>1000.0</v>
      </c>
      <c r="H33" s="190">
        <v>1000.0</v>
      </c>
      <c r="I33" s="190">
        <v>1000.0</v>
      </c>
      <c r="J33" s="190">
        <v>1000.0</v>
      </c>
      <c r="K33" s="190">
        <v>1000.0</v>
      </c>
      <c r="L33" s="191">
        <v>1000.0</v>
      </c>
      <c r="M33" s="103" t="s">
        <v>597</v>
      </c>
      <c r="N33" s="167" t="s">
        <v>74</v>
      </c>
    </row>
    <row r="34">
      <c r="A34" s="167" t="s">
        <v>75</v>
      </c>
      <c r="B34" s="50" t="s">
        <v>597</v>
      </c>
      <c r="C34" s="190">
        <f t="shared" ref="C34:L34" si="1">C33/4</f>
        <v>250</v>
      </c>
      <c r="D34" s="190">
        <f t="shared" si="1"/>
        <v>250</v>
      </c>
      <c r="E34" s="190">
        <f t="shared" si="1"/>
        <v>250</v>
      </c>
      <c r="F34" s="190">
        <f t="shared" si="1"/>
        <v>250</v>
      </c>
      <c r="G34" s="190">
        <f t="shared" si="1"/>
        <v>250</v>
      </c>
      <c r="H34" s="190">
        <f t="shared" si="1"/>
        <v>250</v>
      </c>
      <c r="I34" s="190">
        <f t="shared" si="1"/>
        <v>250</v>
      </c>
      <c r="J34" s="190">
        <f t="shared" si="1"/>
        <v>250</v>
      </c>
      <c r="K34" s="190">
        <f t="shared" si="1"/>
        <v>250</v>
      </c>
      <c r="L34" s="191">
        <f t="shared" si="1"/>
        <v>250</v>
      </c>
      <c r="M34" s="103" t="s">
        <v>597</v>
      </c>
      <c r="N34" s="167" t="s">
        <v>75</v>
      </c>
    </row>
    <row r="35">
      <c r="A35" s="167" t="s">
        <v>76</v>
      </c>
      <c r="B35" s="50" t="s">
        <v>597</v>
      </c>
      <c r="C35" s="190">
        <f t="shared" ref="C35:L35" si="2">C34/4</f>
        <v>62.5</v>
      </c>
      <c r="D35" s="190">
        <f t="shared" si="2"/>
        <v>62.5</v>
      </c>
      <c r="E35" s="190">
        <f t="shared" si="2"/>
        <v>62.5</v>
      </c>
      <c r="F35" s="190">
        <f t="shared" si="2"/>
        <v>62.5</v>
      </c>
      <c r="G35" s="190">
        <f t="shared" si="2"/>
        <v>62.5</v>
      </c>
      <c r="H35" s="190">
        <f t="shared" si="2"/>
        <v>62.5</v>
      </c>
      <c r="I35" s="190">
        <f t="shared" si="2"/>
        <v>62.5</v>
      </c>
      <c r="J35" s="190">
        <f t="shared" si="2"/>
        <v>62.5</v>
      </c>
      <c r="K35" s="190">
        <f t="shared" si="2"/>
        <v>62.5</v>
      </c>
      <c r="L35" s="191">
        <f t="shared" si="2"/>
        <v>62.5</v>
      </c>
      <c r="M35" s="103" t="s">
        <v>597</v>
      </c>
      <c r="N35" s="167" t="s">
        <v>76</v>
      </c>
    </row>
    <row r="36">
      <c r="A36" s="167" t="s">
        <v>77</v>
      </c>
      <c r="B36" s="50" t="s">
        <v>597</v>
      </c>
      <c r="C36" s="190">
        <f t="shared" ref="C36:L36" si="3">C35/4</f>
        <v>15.625</v>
      </c>
      <c r="D36" s="190">
        <f t="shared" si="3"/>
        <v>15.625</v>
      </c>
      <c r="E36" s="190">
        <f t="shared" si="3"/>
        <v>15.625</v>
      </c>
      <c r="F36" s="190">
        <f t="shared" si="3"/>
        <v>15.625</v>
      </c>
      <c r="G36" s="190">
        <f t="shared" si="3"/>
        <v>15.625</v>
      </c>
      <c r="H36" s="190">
        <f t="shared" si="3"/>
        <v>15.625</v>
      </c>
      <c r="I36" s="190">
        <f t="shared" si="3"/>
        <v>15.625</v>
      </c>
      <c r="J36" s="190">
        <f t="shared" si="3"/>
        <v>15.625</v>
      </c>
      <c r="K36" s="190">
        <f t="shared" si="3"/>
        <v>15.625</v>
      </c>
      <c r="L36" s="191">
        <f t="shared" si="3"/>
        <v>15.625</v>
      </c>
      <c r="M36" s="103" t="s">
        <v>597</v>
      </c>
      <c r="N36" s="167" t="s">
        <v>77</v>
      </c>
    </row>
    <row r="37">
      <c r="A37" s="167" t="s">
        <v>78</v>
      </c>
      <c r="B37" s="50" t="s">
        <v>597</v>
      </c>
      <c r="C37" s="191">
        <f t="shared" ref="C37:L37" si="4">C36/4</f>
        <v>3.90625</v>
      </c>
      <c r="D37" s="190">
        <f t="shared" si="4"/>
        <v>3.90625</v>
      </c>
      <c r="E37" s="190">
        <f t="shared" si="4"/>
        <v>3.90625</v>
      </c>
      <c r="F37" s="190">
        <f t="shared" si="4"/>
        <v>3.90625</v>
      </c>
      <c r="G37" s="190">
        <f t="shared" si="4"/>
        <v>3.90625</v>
      </c>
      <c r="H37" s="190">
        <f t="shared" si="4"/>
        <v>3.90625</v>
      </c>
      <c r="I37" s="190">
        <f t="shared" si="4"/>
        <v>3.90625</v>
      </c>
      <c r="J37" s="190">
        <f t="shared" si="4"/>
        <v>3.90625</v>
      </c>
      <c r="K37" s="190">
        <f t="shared" si="4"/>
        <v>3.90625</v>
      </c>
      <c r="L37" s="191">
        <f t="shared" si="4"/>
        <v>3.90625</v>
      </c>
      <c r="M37" s="103" t="s">
        <v>597</v>
      </c>
      <c r="N37" s="167" t="s">
        <v>78</v>
      </c>
    </row>
    <row r="38">
      <c r="A38" s="50"/>
      <c r="B38" s="167">
        <v>1.0</v>
      </c>
      <c r="C38" s="167">
        <v>2.0</v>
      </c>
      <c r="D38" s="167">
        <v>3.0</v>
      </c>
      <c r="E38" s="167">
        <v>4.0</v>
      </c>
      <c r="F38" s="167">
        <v>5.0</v>
      </c>
      <c r="G38" s="167">
        <v>6.0</v>
      </c>
      <c r="H38" s="167">
        <v>7.0</v>
      </c>
      <c r="I38" s="167">
        <v>8.0</v>
      </c>
      <c r="J38" s="167">
        <v>9.0</v>
      </c>
      <c r="K38" s="167">
        <v>10.0</v>
      </c>
      <c r="L38" s="167">
        <v>11.0</v>
      </c>
      <c r="M38" s="167">
        <v>12.0</v>
      </c>
      <c r="N38" s="3"/>
    </row>
    <row r="39">
      <c r="A39" s="3"/>
      <c r="B39" s="50"/>
      <c r="C39" s="50"/>
      <c r="D39" s="50"/>
      <c r="E39" s="3"/>
      <c r="F39" s="3"/>
      <c r="G39" s="3"/>
      <c r="H39" s="3"/>
      <c r="I39" s="3"/>
      <c r="J39" s="3"/>
      <c r="K39" s="3"/>
      <c r="L39" s="3"/>
      <c r="M39" s="3"/>
      <c r="N39" s="3"/>
    </row>
    <row r="41">
      <c r="A41" s="166">
        <f>E3</f>
        <v>2028</v>
      </c>
      <c r="B41" s="171">
        <v>1.0</v>
      </c>
      <c r="C41" s="171">
        <v>2.0</v>
      </c>
      <c r="D41" s="171">
        <v>3.0</v>
      </c>
      <c r="E41" s="171">
        <v>4.0</v>
      </c>
      <c r="F41" s="171">
        <v>5.0</v>
      </c>
      <c r="G41" s="171">
        <v>6.0</v>
      </c>
      <c r="H41" s="171">
        <v>7.0</v>
      </c>
      <c r="I41" s="171">
        <v>8.0</v>
      </c>
      <c r="J41" s="171">
        <v>9.0</v>
      </c>
      <c r="K41" s="171">
        <v>10.0</v>
      </c>
      <c r="L41" s="171">
        <v>11.0</v>
      </c>
      <c r="M41" s="171">
        <v>12.0</v>
      </c>
      <c r="N41" s="50"/>
    </row>
    <row r="42">
      <c r="A42" s="171" t="s">
        <v>70</v>
      </c>
      <c r="B42" s="181" t="s">
        <v>146</v>
      </c>
      <c r="C42" s="182" t="s">
        <v>598</v>
      </c>
      <c r="D42" s="182" t="s">
        <v>599</v>
      </c>
      <c r="E42" s="182" t="s">
        <v>600</v>
      </c>
      <c r="F42" s="182" t="s">
        <v>601</v>
      </c>
      <c r="G42" s="182" t="s">
        <v>602</v>
      </c>
      <c r="H42" s="182" t="s">
        <v>603</v>
      </c>
      <c r="I42" s="182" t="s">
        <v>604</v>
      </c>
      <c r="J42" s="70"/>
      <c r="K42" s="182" t="s">
        <v>605</v>
      </c>
      <c r="L42" s="182" t="s">
        <v>606</v>
      </c>
      <c r="M42" s="184" t="s">
        <v>607</v>
      </c>
      <c r="N42" s="171" t="s">
        <v>70</v>
      </c>
    </row>
    <row r="43">
      <c r="A43" s="171" t="s">
        <v>72</v>
      </c>
      <c r="B43" s="182" t="s">
        <v>608</v>
      </c>
      <c r="C43" s="182" t="s">
        <v>609</v>
      </c>
      <c r="D43" s="182" t="s">
        <v>610</v>
      </c>
      <c r="E43" s="182" t="s">
        <v>611</v>
      </c>
      <c r="F43" s="182" t="s">
        <v>612</v>
      </c>
      <c r="G43" s="182" t="s">
        <v>613</v>
      </c>
      <c r="H43" s="182" t="s">
        <v>614</v>
      </c>
      <c r="I43" s="182" t="s">
        <v>615</v>
      </c>
      <c r="J43" s="182" t="s">
        <v>616</v>
      </c>
      <c r="K43" s="182" t="s">
        <v>617</v>
      </c>
      <c r="L43" s="182" t="s">
        <v>618</v>
      </c>
      <c r="M43" s="184" t="s">
        <v>619</v>
      </c>
      <c r="N43" s="171" t="s">
        <v>72</v>
      </c>
    </row>
    <row r="44">
      <c r="A44" s="171" t="s">
        <v>73</v>
      </c>
      <c r="B44" s="182" t="s">
        <v>620</v>
      </c>
      <c r="C44" s="182" t="s">
        <v>621</v>
      </c>
      <c r="D44" s="182" t="s">
        <v>622</v>
      </c>
      <c r="E44" s="184" t="s">
        <v>623</v>
      </c>
      <c r="F44" s="182" t="s">
        <v>624</v>
      </c>
      <c r="G44" s="182" t="s">
        <v>625</v>
      </c>
      <c r="H44" s="182" t="s">
        <v>626</v>
      </c>
      <c r="I44" s="182" t="s">
        <v>627</v>
      </c>
      <c r="J44" s="182" t="s">
        <v>628</v>
      </c>
      <c r="K44" s="182" t="s">
        <v>629</v>
      </c>
      <c r="L44" s="184" t="s">
        <v>630</v>
      </c>
      <c r="M44" s="184" t="s">
        <v>631</v>
      </c>
      <c r="N44" s="171" t="s">
        <v>73</v>
      </c>
    </row>
    <row r="45">
      <c r="A45" s="171" t="s">
        <v>74</v>
      </c>
      <c r="B45" s="182" t="s">
        <v>632</v>
      </c>
      <c r="C45" s="182" t="s">
        <v>633</v>
      </c>
      <c r="D45" s="182" t="s">
        <v>634</v>
      </c>
      <c r="E45" s="182" t="s">
        <v>635</v>
      </c>
      <c r="F45" s="182" t="s">
        <v>636</v>
      </c>
      <c r="G45" s="182" t="s">
        <v>637</v>
      </c>
      <c r="H45" s="182" t="s">
        <v>638</v>
      </c>
      <c r="I45" s="182" t="s">
        <v>639</v>
      </c>
      <c r="J45" s="182" t="s">
        <v>640</v>
      </c>
      <c r="K45" s="182" t="s">
        <v>641</v>
      </c>
      <c r="L45" s="184" t="s">
        <v>642</v>
      </c>
      <c r="M45" s="184" t="s">
        <v>643</v>
      </c>
      <c r="N45" s="171" t="s">
        <v>74</v>
      </c>
    </row>
    <row r="46">
      <c r="A46" s="171" t="s">
        <v>75</v>
      </c>
      <c r="B46" s="182" t="s">
        <v>644</v>
      </c>
      <c r="C46" s="182" t="s">
        <v>645</v>
      </c>
      <c r="D46" s="182" t="s">
        <v>646</v>
      </c>
      <c r="E46" s="182" t="s">
        <v>647</v>
      </c>
      <c r="F46" s="182" t="s">
        <v>648</v>
      </c>
      <c r="G46" s="182" t="s">
        <v>649</v>
      </c>
      <c r="H46" s="182" t="s">
        <v>650</v>
      </c>
      <c r="I46" s="182" t="s">
        <v>651</v>
      </c>
      <c r="J46" s="182" t="s">
        <v>652</v>
      </c>
      <c r="K46" s="70"/>
      <c r="L46" s="184" t="s">
        <v>653</v>
      </c>
      <c r="M46" s="184" t="s">
        <v>654</v>
      </c>
      <c r="N46" s="171" t="s">
        <v>75</v>
      </c>
    </row>
    <row r="47">
      <c r="A47" s="171" t="s">
        <v>76</v>
      </c>
      <c r="B47" s="182" t="s">
        <v>655</v>
      </c>
      <c r="C47" s="182" t="s">
        <v>656</v>
      </c>
      <c r="D47" s="182" t="s">
        <v>657</v>
      </c>
      <c r="E47" s="182" t="s">
        <v>658</v>
      </c>
      <c r="F47" s="182" t="s">
        <v>659</v>
      </c>
      <c r="G47" s="182" t="s">
        <v>660</v>
      </c>
      <c r="H47" s="182" t="s">
        <v>661</v>
      </c>
      <c r="I47" s="182" t="s">
        <v>662</v>
      </c>
      <c r="J47" s="182" t="s">
        <v>663</v>
      </c>
      <c r="K47" s="182" t="s">
        <v>664</v>
      </c>
      <c r="L47" s="184" t="s">
        <v>665</v>
      </c>
      <c r="M47" s="184" t="s">
        <v>666</v>
      </c>
      <c r="N47" s="171" t="s">
        <v>76</v>
      </c>
    </row>
    <row r="48">
      <c r="A48" s="171" t="s">
        <v>77</v>
      </c>
      <c r="B48" s="182" t="s">
        <v>667</v>
      </c>
      <c r="C48" s="182" t="s">
        <v>668</v>
      </c>
      <c r="D48" s="182" t="s">
        <v>669</v>
      </c>
      <c r="E48" s="182" t="s">
        <v>670</v>
      </c>
      <c r="F48" s="182" t="s">
        <v>671</v>
      </c>
      <c r="G48" s="182" t="s">
        <v>672</v>
      </c>
      <c r="H48" s="182" t="s">
        <v>673</v>
      </c>
      <c r="I48" s="182" t="s">
        <v>674</v>
      </c>
      <c r="J48" s="182" t="s">
        <v>675</v>
      </c>
      <c r="K48" s="182" t="s">
        <v>676</v>
      </c>
      <c r="L48" s="184" t="s">
        <v>677</v>
      </c>
      <c r="M48" s="184" t="s">
        <v>678</v>
      </c>
      <c r="N48" s="171" t="s">
        <v>77</v>
      </c>
    </row>
    <row r="49">
      <c r="A49" s="171" t="s">
        <v>78</v>
      </c>
      <c r="B49" s="182" t="s">
        <v>679</v>
      </c>
      <c r="C49" s="184" t="s">
        <v>680</v>
      </c>
      <c r="D49" s="182" t="s">
        <v>681</v>
      </c>
      <c r="E49" s="182" t="s">
        <v>682</v>
      </c>
      <c r="F49" s="182" t="s">
        <v>683</v>
      </c>
      <c r="G49" s="182" t="s">
        <v>684</v>
      </c>
      <c r="H49" s="182" t="s">
        <v>685</v>
      </c>
      <c r="I49" s="182" t="s">
        <v>686</v>
      </c>
      <c r="J49" s="182" t="s">
        <v>687</v>
      </c>
      <c r="K49" s="182" t="s">
        <v>688</v>
      </c>
      <c r="L49" s="184" t="s">
        <v>689</v>
      </c>
      <c r="M49" s="184" t="s">
        <v>241</v>
      </c>
      <c r="N49" s="171" t="s">
        <v>78</v>
      </c>
    </row>
    <row r="50">
      <c r="A50" s="50"/>
      <c r="B50" s="171">
        <v>1.0</v>
      </c>
      <c r="C50" s="171">
        <v>2.0</v>
      </c>
      <c r="D50" s="171">
        <v>3.0</v>
      </c>
      <c r="E50" s="171">
        <v>4.0</v>
      </c>
      <c r="F50" s="171">
        <v>5.0</v>
      </c>
      <c r="G50" s="171">
        <v>6.0</v>
      </c>
      <c r="H50" s="171">
        <v>7.0</v>
      </c>
      <c r="I50" s="171">
        <v>8.0</v>
      </c>
      <c r="J50" s="171">
        <v>9.0</v>
      </c>
      <c r="K50" s="171">
        <v>10.0</v>
      </c>
      <c r="L50" s="171">
        <v>11.0</v>
      </c>
      <c r="M50" s="171">
        <v>12.0</v>
      </c>
      <c r="N50" s="3"/>
    </row>
    <row r="52">
      <c r="A52" s="64"/>
      <c r="B52" s="64"/>
      <c r="C52" s="64"/>
      <c r="D52" s="64"/>
    </row>
    <row r="53">
      <c r="A53" s="64"/>
      <c r="B53" s="64"/>
      <c r="C53" s="64"/>
      <c r="D53" s="64"/>
    </row>
    <row r="54">
      <c r="A54" s="64"/>
      <c r="B54" s="64"/>
      <c r="C54" s="64"/>
      <c r="D54" s="64"/>
    </row>
    <row r="55">
      <c r="A55" s="64"/>
      <c r="B55" s="64"/>
      <c r="C55" s="64"/>
      <c r="D55" s="64"/>
    </row>
    <row r="56">
      <c r="A56" s="64"/>
      <c r="B56" s="64"/>
      <c r="C56" s="186"/>
      <c r="D56" s="64"/>
    </row>
    <row r="57">
      <c r="A57" s="64"/>
      <c r="B57" s="64"/>
      <c r="C57" s="187"/>
      <c r="D57" s="64"/>
    </row>
    <row r="58">
      <c r="A58" s="64"/>
      <c r="B58" s="64"/>
      <c r="C58" s="187"/>
      <c r="D58" s="64"/>
    </row>
    <row r="59">
      <c r="A59" s="64"/>
      <c r="B59" s="64"/>
      <c r="C59" s="187"/>
      <c r="D59" s="64"/>
    </row>
    <row r="60">
      <c r="A60" s="64"/>
      <c r="B60" s="64"/>
      <c r="C60" s="188"/>
      <c r="D60" s="64"/>
    </row>
    <row r="61">
      <c r="A61" s="64"/>
      <c r="B61" s="64"/>
      <c r="C61" s="8"/>
      <c r="D61" s="64"/>
    </row>
    <row r="62">
      <c r="A62" s="64"/>
      <c r="B62" s="64"/>
      <c r="C62" s="8"/>
      <c r="D62" s="64"/>
    </row>
    <row r="63">
      <c r="A63" s="64"/>
      <c r="B63" s="64"/>
      <c r="C63" s="8"/>
      <c r="D63" s="64"/>
    </row>
    <row r="64">
      <c r="A64" s="64"/>
      <c r="B64" s="64"/>
      <c r="C64" s="8"/>
      <c r="D64" s="64"/>
    </row>
    <row r="65">
      <c r="A65" s="64"/>
      <c r="B65" s="64"/>
      <c r="C65" s="187"/>
      <c r="D65" s="64"/>
    </row>
    <row r="66">
      <c r="A66" s="64"/>
      <c r="B66" s="64"/>
      <c r="C66" s="187"/>
      <c r="D66" s="64"/>
    </row>
    <row r="67">
      <c r="A67" s="64"/>
      <c r="B67" s="64"/>
      <c r="C67" s="64"/>
      <c r="D67" s="64"/>
    </row>
    <row r="68">
      <c r="A68" s="64"/>
      <c r="B68" s="64"/>
      <c r="C68" s="64"/>
      <c r="D68" s="64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</row>
    <row r="101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</row>
    <row r="101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</row>
    <row r="101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</row>
    <row r="1014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</row>
    <row r="101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</row>
    <row r="1016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</row>
    <row r="1017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</row>
    <row r="1018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</row>
    <row r="1019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</row>
    <row r="1020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</row>
    <row r="1021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</row>
    <row r="102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</row>
    <row r="1023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</row>
    <row r="1024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</row>
    <row r="102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</row>
    <row r="1026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</row>
    <row r="1027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</row>
    <row r="1028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</row>
    <row r="1029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</row>
    <row r="1030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</row>
    <row r="1031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</row>
    <row r="1032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</row>
    <row r="1033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</row>
    <row r="1034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</row>
    <row r="1035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</row>
    <row r="1036">
      <c r="A1036" s="3"/>
      <c r="B1036" s="3"/>
      <c r="C1036" s="3"/>
      <c r="D1036" s="3"/>
      <c r="E1036" s="3"/>
      <c r="F1036" s="3"/>
      <c r="G1036" s="3"/>
      <c r="H1036" s="3"/>
      <c r="I1036" s="3"/>
      <c r="M1036" s="3"/>
      <c r="N1036" s="3"/>
    </row>
    <row r="1037">
      <c r="A1037" s="3"/>
      <c r="B1037" s="3"/>
      <c r="C1037" s="3"/>
      <c r="D1037" s="3"/>
      <c r="E1037" s="3"/>
      <c r="F1037" s="3"/>
      <c r="G1037" s="3"/>
      <c r="H1037" s="3"/>
      <c r="I1037" s="3"/>
      <c r="M1037" s="3"/>
      <c r="N1037" s="3"/>
    </row>
    <row r="1038">
      <c r="A1038" s="3"/>
      <c r="B1038" s="3"/>
      <c r="C1038" s="3"/>
      <c r="D1038" s="3"/>
      <c r="E1038" s="3"/>
      <c r="F1038" s="3"/>
      <c r="G1038" s="3"/>
      <c r="H1038" s="3"/>
      <c r="I1038" s="3"/>
      <c r="M1038" s="3"/>
      <c r="N1038" s="3"/>
    </row>
    <row r="1039">
      <c r="A1039" s="3"/>
      <c r="B1039" s="3"/>
      <c r="C1039" s="3"/>
      <c r="D1039" s="3"/>
      <c r="E1039" s="3"/>
      <c r="F1039" s="3"/>
      <c r="G1039" s="3"/>
      <c r="H1039" s="3"/>
      <c r="I1039" s="3"/>
      <c r="M1039" s="3"/>
      <c r="N1039" s="3"/>
    </row>
  </sheetData>
  <hyperlinks>
    <hyperlink r:id="rId1" ref="D3"/>
  </hyperlinks>
  <printOptions gridLines="1" horizontalCentered="1"/>
  <pageMargins bottom="0.75" footer="0.0" header="0.0" left="0.7" right="0.7" top="0.75"/>
  <pageSetup cellComments="atEnd" orientation="landscape" pageOrder="overThenDown"/>
  <drawing r:id="rId2"/>
</worksheet>
</file>