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oshtkraus/code/ncaa-cbb-ml/"/>
    </mc:Choice>
  </mc:AlternateContent>
  <xr:revisionPtr revIDLastSave="0" documentId="13_ncr:9_{2369D940-DCF3-7249-9396-874D7A70D68E}" xr6:coauthVersionLast="47" xr6:coauthVersionMax="47" xr10:uidLastSave="{00000000-0000-0000-0000-000000000000}"/>
  <bookViews>
    <workbookView xWindow="0" yWindow="520" windowWidth="28800" windowHeight="16260" activeTab="3" xr2:uid="{B8B75FE3-0780-1641-9156-B10D36AC045F}"/>
  </bookViews>
  <sheets>
    <sheet name="data" sheetId="1" r:id="rId1"/>
    <sheet name="historical" sheetId="11" r:id="rId2"/>
    <sheet name="points" sheetId="10" r:id="rId3"/>
    <sheet name="R32" sheetId="2" r:id="rId4"/>
    <sheet name="S16" sheetId="3" r:id="rId5"/>
    <sheet name="E8" sheetId="4" r:id="rId6"/>
    <sheet name="F4" sheetId="6" r:id="rId7"/>
    <sheet name="NCG" sheetId="9" r:id="rId8"/>
    <sheet name="Winner" sheetId="8" r:id="rId9"/>
  </sheets>
  <definedNames>
    <definedName name="_xlnm._FilterDatabase" localSheetId="8" hidden="1">Winner!$A$1:$D$65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3" i="10" l="1"/>
  <c r="B3" i="10"/>
  <c r="C3" i="10"/>
  <c r="A4" i="10"/>
  <c r="B4" i="10"/>
  <c r="C4" i="10"/>
  <c r="A5" i="10"/>
  <c r="B5" i="10"/>
  <c r="C5" i="10"/>
  <c r="A6" i="10"/>
  <c r="B6" i="10"/>
  <c r="C6" i="10"/>
  <c r="A7" i="10"/>
  <c r="B7" i="10"/>
  <c r="C7" i="10"/>
  <c r="A8" i="10"/>
  <c r="B8" i="10"/>
  <c r="C8" i="10"/>
  <c r="A9" i="10"/>
  <c r="B9" i="10"/>
  <c r="C9" i="10"/>
  <c r="A10" i="10"/>
  <c r="B10" i="10"/>
  <c r="C10" i="10"/>
  <c r="A11" i="10"/>
  <c r="B11" i="10"/>
  <c r="C11" i="10"/>
  <c r="A12" i="10"/>
  <c r="B12" i="10"/>
  <c r="C12" i="10"/>
  <c r="A13" i="10"/>
  <c r="B13" i="10"/>
  <c r="C13" i="10"/>
  <c r="A14" i="10"/>
  <c r="B14" i="10"/>
  <c r="C14" i="10"/>
  <c r="A15" i="10"/>
  <c r="B15" i="10"/>
  <c r="C15" i="10"/>
  <c r="A16" i="10"/>
  <c r="B16" i="10"/>
  <c r="C16" i="10"/>
  <c r="A17" i="10"/>
  <c r="B17" i="10"/>
  <c r="C17" i="10"/>
  <c r="A18" i="10"/>
  <c r="B18" i="10"/>
  <c r="C18" i="10"/>
  <c r="A19" i="10"/>
  <c r="B19" i="10"/>
  <c r="C19" i="10"/>
  <c r="A20" i="10"/>
  <c r="B20" i="10"/>
  <c r="C20" i="10"/>
  <c r="A21" i="10"/>
  <c r="B21" i="10"/>
  <c r="C21" i="10"/>
  <c r="A22" i="10"/>
  <c r="B22" i="10"/>
  <c r="C22" i="10"/>
  <c r="A23" i="10"/>
  <c r="B23" i="10"/>
  <c r="C23" i="10"/>
  <c r="A24" i="10"/>
  <c r="B24" i="10"/>
  <c r="C24" i="10"/>
  <c r="A25" i="10"/>
  <c r="B25" i="10"/>
  <c r="C25" i="10"/>
  <c r="A26" i="10"/>
  <c r="B26" i="10"/>
  <c r="C26" i="10"/>
  <c r="A27" i="10"/>
  <c r="B27" i="10"/>
  <c r="C27" i="10"/>
  <c r="A28" i="10"/>
  <c r="B28" i="10"/>
  <c r="C28" i="10"/>
  <c r="A29" i="10"/>
  <c r="B29" i="10"/>
  <c r="C29" i="10"/>
  <c r="A30" i="10"/>
  <c r="B30" i="10"/>
  <c r="C30" i="10"/>
  <c r="A31" i="10"/>
  <c r="B31" i="10"/>
  <c r="C31" i="10"/>
  <c r="A32" i="10"/>
  <c r="B32" i="10"/>
  <c r="C32" i="10"/>
  <c r="A33" i="10"/>
  <c r="B33" i="10"/>
  <c r="C33" i="10"/>
  <c r="A34" i="10"/>
  <c r="B34" i="10"/>
  <c r="C34" i="10"/>
  <c r="A35" i="10"/>
  <c r="B35" i="10"/>
  <c r="C35" i="10"/>
  <c r="A36" i="10"/>
  <c r="B36" i="10"/>
  <c r="C36" i="10"/>
  <c r="A37" i="10"/>
  <c r="B37" i="10"/>
  <c r="C37" i="10"/>
  <c r="A38" i="10"/>
  <c r="B38" i="10"/>
  <c r="C38" i="10"/>
  <c r="A39" i="10"/>
  <c r="B39" i="10"/>
  <c r="C39" i="10"/>
  <c r="A40" i="10"/>
  <c r="B40" i="10"/>
  <c r="C40" i="10"/>
  <c r="A41" i="10"/>
  <c r="B41" i="10"/>
  <c r="C41" i="10"/>
  <c r="A42" i="10"/>
  <c r="B42" i="10"/>
  <c r="C42" i="10"/>
  <c r="A43" i="10"/>
  <c r="B43" i="10"/>
  <c r="C43" i="10"/>
  <c r="A44" i="10"/>
  <c r="B44" i="10"/>
  <c r="C44" i="10"/>
  <c r="A45" i="10"/>
  <c r="B45" i="10"/>
  <c r="C45" i="10"/>
  <c r="A46" i="10"/>
  <c r="B46" i="10"/>
  <c r="C46" i="10"/>
  <c r="A47" i="10"/>
  <c r="B47" i="10"/>
  <c r="C47" i="10"/>
  <c r="A48" i="10"/>
  <c r="B48" i="10"/>
  <c r="C48" i="10"/>
  <c r="A49" i="10"/>
  <c r="B49" i="10"/>
  <c r="C49" i="10"/>
  <c r="A50" i="10"/>
  <c r="B50" i="10"/>
  <c r="C50" i="10"/>
  <c r="A51" i="10"/>
  <c r="B51" i="10"/>
  <c r="C51" i="10"/>
  <c r="A52" i="10"/>
  <c r="B52" i="10"/>
  <c r="C52" i="10"/>
  <c r="A53" i="10"/>
  <c r="B53" i="10"/>
  <c r="C53" i="10"/>
  <c r="A54" i="10"/>
  <c r="B54" i="10"/>
  <c r="C54" i="10"/>
  <c r="A55" i="10"/>
  <c r="B55" i="10"/>
  <c r="C55" i="10"/>
  <c r="A56" i="10"/>
  <c r="B56" i="10"/>
  <c r="C56" i="10"/>
  <c r="A57" i="10"/>
  <c r="B57" i="10"/>
  <c r="C57" i="10"/>
  <c r="A58" i="10"/>
  <c r="B58" i="10"/>
  <c r="C58" i="10"/>
  <c r="A59" i="10"/>
  <c r="B59" i="10"/>
  <c r="C59" i="10"/>
  <c r="A60" i="10"/>
  <c r="B60" i="10"/>
  <c r="C60" i="10"/>
  <c r="A61" i="10"/>
  <c r="B61" i="10"/>
  <c r="C61" i="10"/>
  <c r="A62" i="10"/>
  <c r="B62" i="10"/>
  <c r="C62" i="10"/>
  <c r="A63" i="10"/>
  <c r="B63" i="10"/>
  <c r="C63" i="10"/>
  <c r="A64" i="10"/>
  <c r="B64" i="10"/>
  <c r="C64" i="10"/>
  <c r="A65" i="10"/>
  <c r="B65" i="10"/>
  <c r="C65" i="10"/>
  <c r="B2" i="10"/>
  <c r="C2" i="10"/>
  <c r="A2" i="10"/>
  <c r="E2" i="8" l="1"/>
  <c r="E3" i="9"/>
  <c r="I2" i="6"/>
  <c r="G10" i="4"/>
  <c r="G3" i="4"/>
  <c r="G24" i="3"/>
  <c r="G17" i="3"/>
  <c r="G10" i="3"/>
  <c r="G3" i="3"/>
  <c r="O24" i="2"/>
  <c r="O17" i="2"/>
  <c r="O10" i="2"/>
  <c r="O3" i="2"/>
  <c r="G24" i="2"/>
  <c r="G17" i="2"/>
  <c r="G10" i="2"/>
  <c r="G3" i="2"/>
  <c r="B28" i="8"/>
  <c r="A28" i="8"/>
  <c r="B46" i="8"/>
  <c r="A46" i="8"/>
  <c r="B64" i="8"/>
  <c r="A64" i="8"/>
  <c r="B37" i="8"/>
  <c r="A37" i="8"/>
  <c r="B26" i="8"/>
  <c r="A26" i="8"/>
  <c r="B47" i="8"/>
  <c r="A47" i="8"/>
  <c r="B45" i="8"/>
  <c r="A45" i="8"/>
  <c r="B15" i="8"/>
  <c r="A15" i="8"/>
  <c r="B61" i="8"/>
  <c r="A61" i="8"/>
  <c r="B31" i="8"/>
  <c r="A31" i="8"/>
  <c r="B14" i="8"/>
  <c r="A14" i="8"/>
  <c r="B51" i="8"/>
  <c r="A51" i="8"/>
  <c r="B32" i="8"/>
  <c r="A32" i="8"/>
  <c r="B49" i="8"/>
  <c r="A49" i="8"/>
  <c r="B20" i="8"/>
  <c r="A20" i="8"/>
  <c r="B6" i="8"/>
  <c r="A6" i="8"/>
  <c r="B56" i="8"/>
  <c r="A56" i="8"/>
  <c r="B21" i="8"/>
  <c r="A21" i="8"/>
  <c r="B27" i="8"/>
  <c r="A27" i="8"/>
  <c r="B19" i="8"/>
  <c r="A19" i="8"/>
  <c r="B41" i="8"/>
  <c r="A41" i="8"/>
  <c r="B30" i="8"/>
  <c r="A30" i="8"/>
  <c r="B52" i="8"/>
  <c r="A52" i="8"/>
  <c r="B59" i="8"/>
  <c r="A59" i="8"/>
  <c r="B36" i="8"/>
  <c r="A36" i="8"/>
  <c r="B48" i="8"/>
  <c r="A48" i="8"/>
  <c r="B57" i="8"/>
  <c r="A57" i="8"/>
  <c r="B65" i="8"/>
  <c r="A65" i="8"/>
  <c r="B63" i="8"/>
  <c r="A63" i="8"/>
  <c r="B40" i="8"/>
  <c r="A40" i="8"/>
  <c r="B22" i="8"/>
  <c r="A22" i="8"/>
  <c r="B42" i="8"/>
  <c r="A42" i="8"/>
  <c r="B50" i="8"/>
  <c r="A50" i="8"/>
  <c r="B53" i="8"/>
  <c r="A53" i="8"/>
  <c r="B54" i="8"/>
  <c r="A54" i="8"/>
  <c r="B17" i="8"/>
  <c r="A17" i="8"/>
  <c r="B23" i="8"/>
  <c r="A23" i="8"/>
  <c r="B13" i="8"/>
  <c r="A13" i="8"/>
  <c r="B11" i="8"/>
  <c r="A11" i="8"/>
  <c r="B34" i="8"/>
  <c r="A34" i="8"/>
  <c r="B9" i="8"/>
  <c r="A9" i="8"/>
  <c r="B29" i="8"/>
  <c r="A29" i="8"/>
  <c r="B62" i="8"/>
  <c r="A62" i="8"/>
  <c r="B58" i="8"/>
  <c r="A58" i="8"/>
  <c r="B33" i="8"/>
  <c r="A33" i="8"/>
  <c r="B35" i="8"/>
  <c r="A35" i="8"/>
  <c r="B25" i="8"/>
  <c r="A25" i="8"/>
  <c r="B39" i="8"/>
  <c r="A39" i="8"/>
  <c r="B7" i="8"/>
  <c r="A7" i="8"/>
  <c r="B60" i="8"/>
  <c r="A60" i="8"/>
  <c r="B18" i="8"/>
  <c r="A18" i="8"/>
  <c r="B16" i="8"/>
  <c r="A16" i="8"/>
  <c r="B43" i="8"/>
  <c r="A43" i="8"/>
  <c r="B55" i="8"/>
  <c r="A55" i="8"/>
  <c r="B44" i="8"/>
  <c r="A44" i="8"/>
  <c r="B38" i="8"/>
  <c r="A38" i="8"/>
  <c r="B3" i="8"/>
  <c r="A3" i="8"/>
  <c r="B24" i="8"/>
  <c r="A24" i="8"/>
  <c r="B12" i="8"/>
  <c r="A12" i="8"/>
  <c r="B10" i="8"/>
  <c r="A10" i="8"/>
  <c r="B8" i="8"/>
  <c r="A8" i="8"/>
  <c r="B5" i="8"/>
  <c r="A5" i="8"/>
  <c r="B4" i="8"/>
  <c r="A4" i="8"/>
  <c r="B2" i="8"/>
  <c r="A2" i="8"/>
  <c r="C1" i="8"/>
  <c r="B1" i="8"/>
  <c r="A1" i="8"/>
  <c r="K27" i="2"/>
  <c r="J27" i="2"/>
  <c r="C27" i="2"/>
  <c r="B27" i="2"/>
  <c r="K26" i="2"/>
  <c r="J26" i="2"/>
  <c r="C26" i="2"/>
  <c r="B26" i="2"/>
  <c r="K25" i="2"/>
  <c r="J25" i="2"/>
  <c r="C25" i="2"/>
  <c r="B25" i="2"/>
  <c r="K24" i="2"/>
  <c r="J24" i="2"/>
  <c r="C24" i="2"/>
  <c r="B24" i="2"/>
  <c r="K20" i="2"/>
  <c r="J20" i="2"/>
  <c r="C20" i="2"/>
  <c r="B20" i="2"/>
  <c r="K19" i="2"/>
  <c r="J19" i="2"/>
  <c r="C19" i="2"/>
  <c r="B19" i="2"/>
  <c r="K18" i="2"/>
  <c r="J18" i="2"/>
  <c r="C18" i="2"/>
  <c r="B18" i="2"/>
  <c r="K17" i="2"/>
  <c r="J17" i="2"/>
  <c r="C17" i="2"/>
  <c r="B17" i="2"/>
  <c r="K13" i="2"/>
  <c r="J13" i="2"/>
  <c r="C13" i="2"/>
  <c r="B13" i="2"/>
  <c r="K12" i="2"/>
  <c r="J12" i="2"/>
  <c r="C12" i="2"/>
  <c r="B12" i="2"/>
  <c r="K11" i="2"/>
  <c r="J11" i="2"/>
  <c r="C11" i="2"/>
  <c r="B11" i="2"/>
  <c r="K10" i="2"/>
  <c r="J10" i="2"/>
  <c r="C10" i="2"/>
  <c r="B10" i="2"/>
  <c r="K6" i="2"/>
  <c r="J6" i="2"/>
  <c r="C6" i="2"/>
  <c r="B6" i="2"/>
  <c r="K5" i="2"/>
  <c r="J5" i="2"/>
  <c r="C5" i="2"/>
  <c r="B5" i="2"/>
  <c r="K4" i="2"/>
  <c r="J4" i="2"/>
  <c r="C4" i="2"/>
  <c r="B4" i="2"/>
  <c r="K3" i="2"/>
  <c r="J3" i="2"/>
  <c r="C3" i="2"/>
  <c r="B3" i="2"/>
  <c r="E23" i="10"/>
  <c r="F23" i="10" s="1"/>
  <c r="G23" i="10" s="1"/>
  <c r="H23" i="10" s="1"/>
  <c r="I23" i="10" s="1"/>
  <c r="C44" i="8" s="1"/>
  <c r="E42" i="10"/>
  <c r="D3" i="10"/>
  <c r="E3" i="2" s="1"/>
  <c r="D4" i="10"/>
  <c r="L24" i="2" s="1"/>
  <c r="D5" i="10"/>
  <c r="M24" i="2" s="1"/>
  <c r="D6" i="10"/>
  <c r="L3" i="2" s="1"/>
  <c r="D7" i="10"/>
  <c r="E7" i="10" s="1"/>
  <c r="F7" i="10" s="1"/>
  <c r="G7" i="10" s="1"/>
  <c r="H7" i="10" s="1"/>
  <c r="I7" i="10" s="1"/>
  <c r="C49" i="8" s="1"/>
  <c r="D8" i="10"/>
  <c r="D24" i="2" s="1"/>
  <c r="D9" i="10"/>
  <c r="E24" i="2" s="1"/>
  <c r="D10" i="10"/>
  <c r="L10" i="2" s="1"/>
  <c r="D11" i="10"/>
  <c r="M10" i="2" s="1"/>
  <c r="D12" i="10"/>
  <c r="E12" i="10" s="1"/>
  <c r="F12" i="10" s="1"/>
  <c r="G12" i="10" s="1"/>
  <c r="H12" i="10" s="1"/>
  <c r="I12" i="10" s="1"/>
  <c r="C15" i="8" s="1"/>
  <c r="D13" i="10"/>
  <c r="E17" i="2" s="1"/>
  <c r="D14" i="10"/>
  <c r="L17" i="2" s="1"/>
  <c r="D15" i="10"/>
  <c r="M17" i="2" s="1"/>
  <c r="D16" i="10"/>
  <c r="D10" i="2" s="1"/>
  <c r="D17" i="10"/>
  <c r="E17" i="10" s="1"/>
  <c r="F17" i="10" s="1"/>
  <c r="G17" i="10" s="1"/>
  <c r="H17" i="10" s="1"/>
  <c r="I17" i="10" s="1"/>
  <c r="C63" i="8" s="1"/>
  <c r="D18" i="10"/>
  <c r="D4" i="2" s="1"/>
  <c r="D19" i="10"/>
  <c r="E19" i="10" s="1"/>
  <c r="F19" i="10" s="1"/>
  <c r="G19" i="10" s="1"/>
  <c r="H19" i="10" s="1"/>
  <c r="I19" i="10" s="1"/>
  <c r="C53" i="8" s="1"/>
  <c r="D20" i="10"/>
  <c r="L25" i="2" s="1"/>
  <c r="D21" i="10"/>
  <c r="E21" i="10" s="1"/>
  <c r="F21" i="10" s="1"/>
  <c r="G21" i="10" s="1"/>
  <c r="H21" i="10" s="1"/>
  <c r="I21" i="10" s="1"/>
  <c r="C39" i="8" s="1"/>
  <c r="D22" i="10"/>
  <c r="L4" i="2" s="1"/>
  <c r="D23" i="10"/>
  <c r="M4" i="2" s="1"/>
  <c r="D24" i="10"/>
  <c r="D25" i="2" s="1"/>
  <c r="D25" i="10"/>
  <c r="E25" i="2" s="1"/>
  <c r="D26" i="10"/>
  <c r="L11" i="2" s="1"/>
  <c r="D27" i="10"/>
  <c r="M11" i="2" s="1"/>
  <c r="D28" i="10"/>
  <c r="E28" i="10" s="1"/>
  <c r="F28" i="10" s="1"/>
  <c r="G28" i="10" s="1"/>
  <c r="H28" i="10" s="1"/>
  <c r="I28" i="10" s="1"/>
  <c r="C7" i="8" s="1"/>
  <c r="D29" i="10"/>
  <c r="E18" i="2" s="1"/>
  <c r="D30" i="10"/>
  <c r="L18" i="2" s="1"/>
  <c r="D31" i="10"/>
  <c r="M18" i="2" s="1"/>
  <c r="D32" i="10"/>
  <c r="D11" i="2" s="1"/>
  <c r="D33" i="10"/>
  <c r="E11" i="2" s="1"/>
  <c r="D34" i="10"/>
  <c r="D5" i="2" s="1"/>
  <c r="D35" i="10"/>
  <c r="E35" i="10" s="1"/>
  <c r="F35" i="10" s="1"/>
  <c r="G35" i="10" s="1"/>
  <c r="H35" i="10" s="1"/>
  <c r="I35" i="10" s="1"/>
  <c r="C52" i="8" s="1"/>
  <c r="D36" i="10"/>
  <c r="L26" i="2" s="1"/>
  <c r="D37" i="10"/>
  <c r="M26" i="2" s="1"/>
  <c r="D38" i="10"/>
  <c r="L5" i="2" s="1"/>
  <c r="D39" i="10"/>
  <c r="M5" i="2" s="1"/>
  <c r="D40" i="10"/>
  <c r="D26" i="2" s="1"/>
  <c r="D41" i="10"/>
  <c r="E26" i="2" s="1"/>
  <c r="D42" i="10"/>
  <c r="L12" i="2" s="1"/>
  <c r="D43" i="10"/>
  <c r="M12" i="2" s="1"/>
  <c r="D44" i="10"/>
  <c r="E44" i="10" s="1"/>
  <c r="D45" i="10"/>
  <c r="E19" i="2" s="1"/>
  <c r="D46" i="10"/>
  <c r="L19" i="2" s="1"/>
  <c r="D47" i="10"/>
  <c r="M19" i="2" s="1"/>
  <c r="D48" i="10"/>
  <c r="D12" i="2" s="1"/>
  <c r="D49" i="10"/>
  <c r="E12" i="2" s="1"/>
  <c r="D50" i="10"/>
  <c r="D6" i="2" s="1"/>
  <c r="D51" i="10"/>
  <c r="E6" i="2" s="1"/>
  <c r="D52" i="10"/>
  <c r="L27" i="2" s="1"/>
  <c r="D53" i="10"/>
  <c r="E53" i="10" s="1"/>
  <c r="F53" i="10" s="1"/>
  <c r="G53" i="10" s="1"/>
  <c r="H53" i="10" s="1"/>
  <c r="I53" i="10" s="1"/>
  <c r="C31" i="8" s="1"/>
  <c r="D54" i="10"/>
  <c r="L6" i="2" s="1"/>
  <c r="D55" i="10"/>
  <c r="M6" i="2" s="1"/>
  <c r="D56" i="10"/>
  <c r="D27" i="2" s="1"/>
  <c r="D57" i="10"/>
  <c r="E27" i="2" s="1"/>
  <c r="D58" i="10"/>
  <c r="L13" i="2" s="1"/>
  <c r="D59" i="10"/>
  <c r="E59" i="10" s="1"/>
  <c r="F59" i="10" s="1"/>
  <c r="G59" i="10" s="1"/>
  <c r="H59" i="10" s="1"/>
  <c r="I59" i="10" s="1"/>
  <c r="C33" i="8" s="1"/>
  <c r="D60" i="10"/>
  <c r="E60" i="10" s="1"/>
  <c r="F60" i="10" s="1"/>
  <c r="G60" i="10" s="1"/>
  <c r="H60" i="10" s="1"/>
  <c r="I60" i="10" s="1"/>
  <c r="C18" i="8" s="1"/>
  <c r="D61" i="10"/>
  <c r="E20" i="2" s="1"/>
  <c r="D62" i="10"/>
  <c r="L20" i="2" s="1"/>
  <c r="D63" i="10"/>
  <c r="M20" i="2" s="1"/>
  <c r="D64" i="10"/>
  <c r="D13" i="2" s="1"/>
  <c r="D65" i="10"/>
  <c r="E13" i="2" s="1"/>
  <c r="D2" i="10"/>
  <c r="D3" i="2" s="1"/>
  <c r="E50" i="10" l="1"/>
  <c r="F25" i="2"/>
  <c r="E15" i="10"/>
  <c r="F15" i="10" s="1"/>
  <c r="G15" i="10" s="1"/>
  <c r="H15" i="10" s="1"/>
  <c r="I15" i="10" s="1"/>
  <c r="C48" i="8" s="1"/>
  <c r="E55" i="10"/>
  <c r="F55" i="10" s="1"/>
  <c r="G55" i="10" s="1"/>
  <c r="H55" i="10" s="1"/>
  <c r="I55" i="10" s="1"/>
  <c r="C55" i="8" s="1"/>
  <c r="E30" i="10"/>
  <c r="E11" i="3" s="1"/>
  <c r="C11" i="3" s="1"/>
  <c r="E5" i="10"/>
  <c r="F5" i="10" s="1"/>
  <c r="G5" i="10" s="1"/>
  <c r="H5" i="10" s="1"/>
  <c r="I5" i="10" s="1"/>
  <c r="C35" i="8" s="1"/>
  <c r="E54" i="10"/>
  <c r="F54" i="10" s="1"/>
  <c r="G54" i="10" s="1"/>
  <c r="H54" i="10" s="1"/>
  <c r="I54" i="10" s="1"/>
  <c r="C13" i="8" s="1"/>
  <c r="E29" i="10"/>
  <c r="F29" i="10" s="1"/>
  <c r="G29" i="10" s="1"/>
  <c r="H29" i="10" s="1"/>
  <c r="I29" i="10" s="1"/>
  <c r="C57" i="8" s="1"/>
  <c r="E43" i="10"/>
  <c r="F43" i="10" s="1"/>
  <c r="G43" i="10" s="1"/>
  <c r="H43" i="10" s="1"/>
  <c r="I43" i="10" s="1"/>
  <c r="C38" i="8" s="1"/>
  <c r="E22" i="10"/>
  <c r="E10" i="2"/>
  <c r="F10" i="2" s="1"/>
  <c r="E38" i="10"/>
  <c r="F38" i="10" s="1"/>
  <c r="G38" i="10" s="1"/>
  <c r="H38" i="10" s="1"/>
  <c r="I38" i="10" s="1"/>
  <c r="C14" i="8" s="1"/>
  <c r="E14" i="10"/>
  <c r="E62" i="10"/>
  <c r="F62" i="10" s="1"/>
  <c r="E37" i="10"/>
  <c r="F37" i="10" s="1"/>
  <c r="G37" i="10" s="1"/>
  <c r="H37" i="10" s="1"/>
  <c r="I37" i="10" s="1"/>
  <c r="C45" i="8" s="1"/>
  <c r="E10" i="10"/>
  <c r="F10" i="10" s="1"/>
  <c r="E61" i="10"/>
  <c r="F61" i="10" s="1"/>
  <c r="G61" i="10" s="1"/>
  <c r="H61" i="10" s="1"/>
  <c r="I61" i="10" s="1"/>
  <c r="C59" i="8" s="1"/>
  <c r="E6" i="10"/>
  <c r="F6" i="10" s="1"/>
  <c r="N12" i="2"/>
  <c r="N11" i="2"/>
  <c r="E24" i="3"/>
  <c r="C24" i="3" s="1"/>
  <c r="N26" i="2"/>
  <c r="E11" i="10"/>
  <c r="F11" i="10" s="1"/>
  <c r="G11" i="10" s="1"/>
  <c r="H11" i="10" s="1"/>
  <c r="I11" i="10" s="1"/>
  <c r="C29" i="8" s="1"/>
  <c r="F50" i="10"/>
  <c r="E47" i="10"/>
  <c r="F47" i="10" s="1"/>
  <c r="G47" i="10" s="1"/>
  <c r="H47" i="10" s="1"/>
  <c r="I47" i="10" s="1"/>
  <c r="C50" i="8" s="1"/>
  <c r="E25" i="3"/>
  <c r="C25" i="3" s="1"/>
  <c r="F22" i="10"/>
  <c r="E58" i="10"/>
  <c r="E45" i="10"/>
  <c r="F45" i="10" s="1"/>
  <c r="G45" i="10" s="1"/>
  <c r="H45" i="10" s="1"/>
  <c r="I45" i="10" s="1"/>
  <c r="C64" i="8" s="1"/>
  <c r="E31" i="10"/>
  <c r="F31" i="10" s="1"/>
  <c r="G31" i="10" s="1"/>
  <c r="H31" i="10" s="1"/>
  <c r="I31" i="10" s="1"/>
  <c r="C40" i="8" s="1"/>
  <c r="M13" i="2"/>
  <c r="N13" i="2" s="1"/>
  <c r="M27" i="2"/>
  <c r="N27" i="2" s="1"/>
  <c r="E18" i="10"/>
  <c r="F30" i="10"/>
  <c r="F44" i="10"/>
  <c r="G44" i="10" s="1"/>
  <c r="H44" i="10" s="1"/>
  <c r="I44" i="10" s="1"/>
  <c r="C8" i="8" s="1"/>
  <c r="D19" i="3"/>
  <c r="B19" i="3" s="1"/>
  <c r="E5" i="2"/>
  <c r="F5" i="2" s="1"/>
  <c r="E4" i="2"/>
  <c r="E19" i="3"/>
  <c r="C19" i="3" s="1"/>
  <c r="E3" i="10"/>
  <c r="F3" i="10" s="1"/>
  <c r="G3" i="10" s="1"/>
  <c r="H3" i="10" s="1"/>
  <c r="I3" i="10" s="1"/>
  <c r="C58" i="8" s="1"/>
  <c r="F42" i="10"/>
  <c r="F6" i="2"/>
  <c r="E2" i="10"/>
  <c r="E39" i="10"/>
  <c r="E27" i="10"/>
  <c r="F27" i="10" s="1"/>
  <c r="G27" i="10" s="1"/>
  <c r="H27" i="10" s="1"/>
  <c r="I27" i="10" s="1"/>
  <c r="C37" i="8" s="1"/>
  <c r="E10" i="3"/>
  <c r="C10" i="3" s="1"/>
  <c r="F14" i="10"/>
  <c r="E63" i="10"/>
  <c r="F63" i="10" s="1"/>
  <c r="G63" i="10" s="1"/>
  <c r="H63" i="10" s="1"/>
  <c r="I63" i="10" s="1"/>
  <c r="C28" i="8" s="1"/>
  <c r="E51" i="10"/>
  <c r="F51" i="10" s="1"/>
  <c r="G51" i="10" s="1"/>
  <c r="H51" i="10" s="1"/>
  <c r="I51" i="10" s="1"/>
  <c r="C56" i="8" s="1"/>
  <c r="E26" i="10"/>
  <c r="E13" i="10"/>
  <c r="F13" i="10" s="1"/>
  <c r="G13" i="10" s="1"/>
  <c r="H13" i="10" s="1"/>
  <c r="I13" i="10" s="1"/>
  <c r="C51" i="8" s="1"/>
  <c r="M3" i="2"/>
  <c r="N3" i="2" s="1"/>
  <c r="D18" i="3"/>
  <c r="B18" i="3" s="1"/>
  <c r="D20" i="3"/>
  <c r="B20" i="3" s="1"/>
  <c r="M25" i="2"/>
  <c r="N25" i="2" s="1"/>
  <c r="N19" i="2"/>
  <c r="N5" i="2"/>
  <c r="E46" i="10"/>
  <c r="E34" i="10"/>
  <c r="E65" i="10"/>
  <c r="F65" i="10" s="1"/>
  <c r="G65" i="10" s="1"/>
  <c r="H65" i="10" s="1"/>
  <c r="I65" i="10" s="1"/>
  <c r="C61" i="8" s="1"/>
  <c r="E57" i="10"/>
  <c r="F57" i="10" s="1"/>
  <c r="G57" i="10" s="1"/>
  <c r="H57" i="10" s="1"/>
  <c r="I57" i="10" s="1"/>
  <c r="C47" i="8" s="1"/>
  <c r="E49" i="10"/>
  <c r="F49" i="10" s="1"/>
  <c r="G49" i="10" s="1"/>
  <c r="H49" i="10" s="1"/>
  <c r="I49" i="10" s="1"/>
  <c r="C46" i="8" s="1"/>
  <c r="E41" i="10"/>
  <c r="F41" i="10" s="1"/>
  <c r="G41" i="10" s="1"/>
  <c r="H41" i="10" s="1"/>
  <c r="I41" i="10" s="1"/>
  <c r="C60" i="8" s="1"/>
  <c r="E33" i="10"/>
  <c r="F33" i="10" s="1"/>
  <c r="G33" i="10" s="1"/>
  <c r="H33" i="10" s="1"/>
  <c r="I33" i="10" s="1"/>
  <c r="C62" i="8" s="1"/>
  <c r="E25" i="10"/>
  <c r="F25" i="10" s="1"/>
  <c r="G25" i="10" s="1"/>
  <c r="H25" i="10" s="1"/>
  <c r="I25" i="10" s="1"/>
  <c r="C65" i="8" s="1"/>
  <c r="E9" i="10"/>
  <c r="F9" i="10" s="1"/>
  <c r="G9" i="10" s="1"/>
  <c r="H9" i="10" s="1"/>
  <c r="I9" i="10" s="1"/>
  <c r="C54" i="8" s="1"/>
  <c r="E64" i="10"/>
  <c r="E56" i="10"/>
  <c r="E48" i="10"/>
  <c r="E40" i="10"/>
  <c r="E32" i="10"/>
  <c r="E24" i="10"/>
  <c r="E16" i="10"/>
  <c r="E8" i="10"/>
  <c r="D17" i="2"/>
  <c r="D18" i="2"/>
  <c r="F18" i="2" s="1"/>
  <c r="D19" i="2"/>
  <c r="F19" i="2" s="1"/>
  <c r="D20" i="2"/>
  <c r="F20" i="2" s="1"/>
  <c r="E52" i="10"/>
  <c r="E36" i="10"/>
  <c r="E20" i="10"/>
  <c r="E4" i="10"/>
  <c r="F3" i="2"/>
  <c r="F11" i="2"/>
  <c r="F13" i="2"/>
  <c r="N6" i="2"/>
  <c r="N20" i="2"/>
  <c r="N17" i="2"/>
  <c r="N24" i="2"/>
  <c r="F12" i="2"/>
  <c r="F4" i="2"/>
  <c r="F26" i="2"/>
  <c r="F27" i="2"/>
  <c r="N18" i="2"/>
  <c r="N10" i="2"/>
  <c r="N4" i="2"/>
  <c r="F24" i="2"/>
  <c r="F17" i="2"/>
  <c r="D17" i="3" l="1"/>
  <c r="B17" i="3" s="1"/>
  <c r="E17" i="3"/>
  <c r="E27" i="3"/>
  <c r="C27" i="3" s="1"/>
  <c r="F19" i="3"/>
  <c r="F48" i="10"/>
  <c r="G48" i="10" s="1"/>
  <c r="H48" i="10" s="1"/>
  <c r="I48" i="10" s="1"/>
  <c r="C10" i="8" s="1"/>
  <c r="D12" i="3"/>
  <c r="D13" i="3"/>
  <c r="F64" i="10"/>
  <c r="G64" i="10" s="1"/>
  <c r="H64" i="10" s="1"/>
  <c r="I64" i="10" s="1"/>
  <c r="C6" i="8" s="1"/>
  <c r="F34" i="10"/>
  <c r="D5" i="3"/>
  <c r="F2" i="10"/>
  <c r="D3" i="3"/>
  <c r="F4" i="10"/>
  <c r="G4" i="10" s="1"/>
  <c r="H4" i="10" s="1"/>
  <c r="I4" i="10" s="1"/>
  <c r="C23" i="8" s="1"/>
  <c r="E3" i="3"/>
  <c r="C3" i="3" s="1"/>
  <c r="D24" i="3"/>
  <c r="F8" i="10"/>
  <c r="G8" i="10" s="1"/>
  <c r="F46" i="10"/>
  <c r="E12" i="3"/>
  <c r="C12" i="3" s="1"/>
  <c r="E18" i="3"/>
  <c r="C18" i="3" s="1"/>
  <c r="F26" i="10"/>
  <c r="G6" i="10"/>
  <c r="H6" i="10" s="1"/>
  <c r="I6" i="10" s="1"/>
  <c r="C20" i="8" s="1"/>
  <c r="G50" i="10"/>
  <c r="D10" i="3"/>
  <c r="F16" i="10"/>
  <c r="G16" i="10" s="1"/>
  <c r="H16" i="10" s="1"/>
  <c r="I16" i="10" s="1"/>
  <c r="C9" i="8" s="1"/>
  <c r="E5" i="3"/>
  <c r="C5" i="3" s="1"/>
  <c r="F36" i="10"/>
  <c r="G36" i="10" s="1"/>
  <c r="H36" i="10" s="1"/>
  <c r="I36" i="10" s="1"/>
  <c r="C27" i="8" s="1"/>
  <c r="F24" i="10"/>
  <c r="G24" i="10" s="1"/>
  <c r="H24" i="10" s="1"/>
  <c r="I24" i="10" s="1"/>
  <c r="C11" i="8" s="1"/>
  <c r="D25" i="3"/>
  <c r="E12" i="4"/>
  <c r="C12" i="4" s="1"/>
  <c r="G42" i="10"/>
  <c r="H42" i="10" s="1"/>
  <c r="I42" i="10" s="1"/>
  <c r="C41" i="8" s="1"/>
  <c r="G62" i="10"/>
  <c r="H62" i="10" s="1"/>
  <c r="I62" i="10" s="1"/>
  <c r="C36" i="8" s="1"/>
  <c r="F52" i="10"/>
  <c r="G52" i="10" s="1"/>
  <c r="H52" i="10" s="1"/>
  <c r="I52" i="10" s="1"/>
  <c r="C22" i="8" s="1"/>
  <c r="E6" i="3"/>
  <c r="C6" i="3" s="1"/>
  <c r="F32" i="10"/>
  <c r="G32" i="10" s="1"/>
  <c r="H32" i="10" s="1"/>
  <c r="I32" i="10" s="1"/>
  <c r="C12" i="8" s="1"/>
  <c r="D11" i="3"/>
  <c r="G14" i="10"/>
  <c r="H14" i="10" s="1"/>
  <c r="I14" i="10" s="1"/>
  <c r="C30" i="8" s="1"/>
  <c r="G30" i="10"/>
  <c r="H30" i="10" s="1"/>
  <c r="I30" i="10" s="1"/>
  <c r="C25" i="8" s="1"/>
  <c r="E20" i="3"/>
  <c r="F58" i="10"/>
  <c r="F20" i="10"/>
  <c r="G20" i="10" s="1"/>
  <c r="H20" i="10" s="1"/>
  <c r="I20" i="10" s="1"/>
  <c r="C34" i="8" s="1"/>
  <c r="E4" i="3"/>
  <c r="C4" i="3" s="1"/>
  <c r="D26" i="3"/>
  <c r="F40" i="10"/>
  <c r="G40" i="10" s="1"/>
  <c r="H40" i="10" s="1"/>
  <c r="I40" i="10" s="1"/>
  <c r="C17" i="8" s="1"/>
  <c r="D4" i="3"/>
  <c r="F18" i="10"/>
  <c r="E13" i="3"/>
  <c r="C13" i="3" s="1"/>
  <c r="D6" i="3"/>
  <c r="E10" i="4"/>
  <c r="C10" i="4" s="1"/>
  <c r="G10" i="10"/>
  <c r="H10" i="10" s="1"/>
  <c r="I10" i="10" s="1"/>
  <c r="C32" i="8" s="1"/>
  <c r="D27" i="3"/>
  <c r="F56" i="10"/>
  <c r="F39" i="10"/>
  <c r="E26" i="3"/>
  <c r="C26" i="3" s="1"/>
  <c r="G22" i="10"/>
  <c r="H22" i="10" s="1"/>
  <c r="I22" i="10" s="1"/>
  <c r="C19" i="8" s="1"/>
  <c r="E3" i="4" l="1"/>
  <c r="C3" i="4" s="1"/>
  <c r="D13" i="4"/>
  <c r="C17" i="3"/>
  <c r="F17" i="3"/>
  <c r="B11" i="3"/>
  <c r="F11" i="3"/>
  <c r="B25" i="3"/>
  <c r="F25" i="3"/>
  <c r="B12" i="3"/>
  <c r="F12" i="3"/>
  <c r="F3" i="3"/>
  <c r="B3" i="3"/>
  <c r="E13" i="4"/>
  <c r="C13" i="4" s="1"/>
  <c r="G58" i="10"/>
  <c r="H58" i="10" s="1"/>
  <c r="I58" i="10" s="1"/>
  <c r="C43" i="8" s="1"/>
  <c r="E4" i="4"/>
  <c r="C4" i="4" s="1"/>
  <c r="B6" i="3"/>
  <c r="F6" i="3"/>
  <c r="C20" i="3"/>
  <c r="F20" i="3"/>
  <c r="D3" i="4"/>
  <c r="G2" i="10"/>
  <c r="E11" i="4"/>
  <c r="C11" i="4" s="1"/>
  <c r="G26" i="10"/>
  <c r="H26" i="10" s="1"/>
  <c r="I26" i="10" s="1"/>
  <c r="C26" i="8" s="1"/>
  <c r="G39" i="10"/>
  <c r="H39" i="10" s="1"/>
  <c r="I39" i="10" s="1"/>
  <c r="C42" i="8" s="1"/>
  <c r="E5" i="4"/>
  <c r="D4" i="4"/>
  <c r="G18" i="10"/>
  <c r="B5" i="3"/>
  <c r="F5" i="3"/>
  <c r="G56" i="10"/>
  <c r="H56" i="10" s="1"/>
  <c r="I56" i="10" s="1"/>
  <c r="C16" i="8" s="1"/>
  <c r="E6" i="4"/>
  <c r="C6" i="4" s="1"/>
  <c r="B4" i="3"/>
  <c r="F4" i="3"/>
  <c r="D11" i="4"/>
  <c r="B13" i="4"/>
  <c r="B10" i="3"/>
  <c r="F10" i="3"/>
  <c r="G46" i="10"/>
  <c r="H46" i="10" s="1"/>
  <c r="I46" i="10" s="1"/>
  <c r="C21" i="8" s="1"/>
  <c r="D12" i="4"/>
  <c r="G34" i="10"/>
  <c r="D5" i="4"/>
  <c r="B5" i="4" s="1"/>
  <c r="B27" i="3"/>
  <c r="F27" i="3"/>
  <c r="H50" i="10"/>
  <c r="I50" i="10" s="1"/>
  <c r="C4" i="8" s="1"/>
  <c r="D3" i="6"/>
  <c r="C3" i="6" s="1"/>
  <c r="H8" i="10"/>
  <c r="I8" i="10" s="1"/>
  <c r="C24" i="8" s="1"/>
  <c r="D4" i="6"/>
  <c r="C4" i="6" s="1"/>
  <c r="F18" i="3"/>
  <c r="B26" i="3"/>
  <c r="F26" i="3"/>
  <c r="D10" i="4"/>
  <c r="D6" i="4"/>
  <c r="B24" i="3"/>
  <c r="F24" i="3"/>
  <c r="B13" i="3"/>
  <c r="F13" i="3"/>
  <c r="F5" i="4" l="1"/>
  <c r="C5" i="4"/>
  <c r="F13" i="4"/>
  <c r="B10" i="4"/>
  <c r="F10" i="4"/>
  <c r="B6" i="4"/>
  <c r="F6" i="4"/>
  <c r="F5" i="6"/>
  <c r="E5" i="6" s="1"/>
  <c r="F11" i="4"/>
  <c r="B11" i="4"/>
  <c r="D5" i="6"/>
  <c r="C5" i="6" s="1"/>
  <c r="H18" i="10"/>
  <c r="I18" i="10" s="1"/>
  <c r="C3" i="8" s="1"/>
  <c r="B5" i="6"/>
  <c r="A5" i="6" s="1"/>
  <c r="B3" i="6"/>
  <c r="A3" i="6" s="1"/>
  <c r="H2" i="10"/>
  <c r="B4" i="6"/>
  <c r="A4" i="6" s="1"/>
  <c r="F4" i="6"/>
  <c r="E4" i="6" s="1"/>
  <c r="H3" i="6"/>
  <c r="G3" i="6" s="1"/>
  <c r="H5" i="6"/>
  <c r="G5" i="6" s="1"/>
  <c r="H4" i="6"/>
  <c r="G4" i="6" s="1"/>
  <c r="H34" i="10"/>
  <c r="B4" i="4"/>
  <c r="F4" i="4"/>
  <c r="B3" i="4"/>
  <c r="F3" i="4"/>
  <c r="F3" i="6"/>
  <c r="E3" i="6" s="1"/>
  <c r="B12" i="4"/>
  <c r="F12" i="4"/>
  <c r="D6" i="9" l="1"/>
  <c r="C6" i="9" s="1"/>
  <c r="D3" i="9"/>
  <c r="C3" i="9" s="1"/>
  <c r="D5" i="9"/>
  <c r="C5" i="9" s="1"/>
  <c r="D4" i="9"/>
  <c r="C4" i="9" s="1"/>
  <c r="D7" i="9"/>
  <c r="C7" i="9" s="1"/>
  <c r="I34" i="10"/>
  <c r="C5" i="8" s="1"/>
  <c r="D5" i="8" s="1"/>
  <c r="B4" i="9"/>
  <c r="A4" i="9" s="1"/>
  <c r="B6" i="9"/>
  <c r="A6" i="9" s="1"/>
  <c r="B3" i="9"/>
  <c r="A3" i="9" s="1"/>
  <c r="B5" i="9"/>
  <c r="A5" i="9" s="1"/>
  <c r="B7" i="9"/>
  <c r="A7" i="9" s="1"/>
  <c r="I2" i="10"/>
  <c r="C2" i="8" s="1"/>
  <c r="D3" i="8" l="1"/>
  <c r="D55" i="8"/>
  <c r="D48" i="8"/>
  <c r="D59" i="8"/>
  <c r="D38" i="8"/>
  <c r="D53" i="8"/>
  <c r="D64" i="8"/>
  <c r="D63" i="8"/>
  <c r="D13" i="8"/>
  <c r="D2" i="8"/>
  <c r="D18" i="8"/>
  <c r="D52" i="8"/>
  <c r="D44" i="8"/>
  <c r="D8" i="8"/>
  <c r="D39" i="8"/>
  <c r="D57" i="8"/>
  <c r="D58" i="8"/>
  <c r="D54" i="8"/>
  <c r="D49" i="8"/>
  <c r="D61" i="8"/>
  <c r="D50" i="8"/>
  <c r="D15" i="8"/>
  <c r="D60" i="8"/>
  <c r="D28" i="8"/>
  <c r="D14" i="8"/>
  <c r="D33" i="8"/>
  <c r="D51" i="8"/>
  <c r="D35" i="8"/>
  <c r="D45" i="8"/>
  <c r="D31" i="8"/>
  <c r="D7" i="8"/>
  <c r="D46" i="8"/>
  <c r="D29" i="8"/>
  <c r="D62" i="8"/>
  <c r="D47" i="8"/>
  <c r="D37" i="8"/>
  <c r="D65" i="8"/>
  <c r="D56" i="8"/>
  <c r="D40" i="8"/>
  <c r="D19" i="8"/>
  <c r="D12" i="8"/>
  <c r="D22" i="8"/>
  <c r="D9" i="8"/>
  <c r="D34" i="8"/>
  <c r="D23" i="8"/>
  <c r="D10" i="8"/>
  <c r="D11" i="8"/>
  <c r="D27" i="8"/>
  <c r="D36" i="8"/>
  <c r="D32" i="8"/>
  <c r="D17" i="8"/>
  <c r="D25" i="8"/>
  <c r="D30" i="8"/>
  <c r="D41" i="8"/>
  <c r="D6" i="8"/>
  <c r="D20" i="8"/>
  <c r="D21" i="8"/>
  <c r="D43" i="8"/>
  <c r="D24" i="8"/>
  <c r="D16" i="8"/>
  <c r="D4" i="8"/>
  <c r="D42" i="8"/>
  <c r="D26" i="8"/>
</calcChain>
</file>

<file path=xl/sharedStrings.xml><?xml version="1.0" encoding="utf-8"?>
<sst xmlns="http://purl.oclc.org/ooxml/spreadsheetml/main" count="343" uniqueCount="153">
  <si>
    <t>Team</t>
  </si>
  <si>
    <t>Seed</t>
  </si>
  <si>
    <t>Region</t>
  </si>
  <si>
    <t>R32</t>
  </si>
  <si>
    <t>S16</t>
  </si>
  <si>
    <t>E8</t>
  </si>
  <si>
    <t>F4</t>
  </si>
  <si>
    <t>NCG</t>
  </si>
  <si>
    <t>Winner</t>
  </si>
  <si>
    <t>Connecticut</t>
  </si>
  <si>
    <t>West</t>
  </si>
  <si>
    <t>Auburn</t>
  </si>
  <si>
    <t>Yale</t>
  </si>
  <si>
    <t>BYU</t>
  </si>
  <si>
    <t>Illinois</t>
  </si>
  <si>
    <t>Drake</t>
  </si>
  <si>
    <t>Iowa State</t>
  </si>
  <si>
    <t>North Carolina</t>
  </si>
  <si>
    <t>East</t>
  </si>
  <si>
    <t>Mississippi State</t>
  </si>
  <si>
    <t>Michigan State</t>
  </si>
  <si>
    <t>Saint Mary's</t>
  </si>
  <si>
    <t>Grand Canyon</t>
  </si>
  <si>
    <t>Alabama</t>
  </si>
  <si>
    <t>Clemson</t>
  </si>
  <si>
    <t>New Mexico</t>
  </si>
  <si>
    <t>Baylor</t>
  </si>
  <si>
    <t>Arizona</t>
  </si>
  <si>
    <t>Purdue</t>
  </si>
  <si>
    <t>Midwest</t>
  </si>
  <si>
    <t>Utah State</t>
  </si>
  <si>
    <t>Gonzaga</t>
  </si>
  <si>
    <t>Kansas</t>
  </si>
  <si>
    <t>Oregon</t>
  </si>
  <si>
    <t>Creighton</t>
  </si>
  <si>
    <t>Akron</t>
  </si>
  <si>
    <t>Colorado State</t>
  </si>
  <si>
    <t>Tennessee</t>
  </si>
  <si>
    <t>Houston</t>
  </si>
  <si>
    <t>South</t>
  </si>
  <si>
    <t>Texas A&amp;M</t>
  </si>
  <si>
    <t>Wisconsin</t>
  </si>
  <si>
    <t>Duke</t>
  </si>
  <si>
    <t>Texas Tech</t>
  </si>
  <si>
    <t>Kentucky</t>
  </si>
  <si>
    <t>Florida</t>
  </si>
  <si>
    <t>Marquette</t>
  </si>
  <si>
    <t>1/16 Matchup</t>
  </si>
  <si>
    <t>1 Seed</t>
  </si>
  <si>
    <t>16 Seed</t>
  </si>
  <si>
    <t>1 Seed Prob</t>
  </si>
  <si>
    <t>16 Seed Prob</t>
  </si>
  <si>
    <t>Difference</t>
  </si>
  <si>
    <t>2/15 Matchup</t>
  </si>
  <si>
    <t>2 Seed</t>
  </si>
  <si>
    <t>15 Seed</t>
  </si>
  <si>
    <t>2 Seed Prob</t>
  </si>
  <si>
    <t>15 Seed Prob</t>
  </si>
  <si>
    <t>3/14 Matchup</t>
  </si>
  <si>
    <t>3 Seed</t>
  </si>
  <si>
    <t>14 Seed</t>
  </si>
  <si>
    <t>3 Seed Prob</t>
  </si>
  <si>
    <t>14 Seed Prob</t>
  </si>
  <si>
    <t>4/13 Matchup</t>
  </si>
  <si>
    <t>4 Seed</t>
  </si>
  <si>
    <t>13 Seed</t>
  </si>
  <si>
    <t>4 Seed Prob</t>
  </si>
  <si>
    <t>13 Seed Prob</t>
  </si>
  <si>
    <t>5/12 Matchup</t>
  </si>
  <si>
    <t>5 Seed</t>
  </si>
  <si>
    <t>12 Seed</t>
  </si>
  <si>
    <t>5 Seed Prob</t>
  </si>
  <si>
    <t>12 Seed Prob</t>
  </si>
  <si>
    <t>6/11 Matchup</t>
  </si>
  <si>
    <t>6 Seed</t>
  </si>
  <si>
    <t>11 Seed</t>
  </si>
  <si>
    <t>6 Seed Prob</t>
  </si>
  <si>
    <t>11 Seed Prob</t>
  </si>
  <si>
    <t>7/10 Matchup</t>
  </si>
  <si>
    <t>7 Seed</t>
  </si>
  <si>
    <t>10 Seed</t>
  </si>
  <si>
    <t>7 Seed Prob</t>
  </si>
  <si>
    <t>10 Seed Prob</t>
  </si>
  <si>
    <t>8/9 Matchup</t>
  </si>
  <si>
    <t>8 Seed</t>
  </si>
  <si>
    <t>9 Seed</t>
  </si>
  <si>
    <t>8 Seed Prob</t>
  </si>
  <si>
    <t>9 Seed Prob</t>
  </si>
  <si>
    <t>1/16/8/9 Matchup</t>
  </si>
  <si>
    <t>2/15/7/10 Matchup</t>
  </si>
  <si>
    <t>3/14/6/11 Matchup</t>
  </si>
  <si>
    <t>4/13/5/12 Matchup</t>
  </si>
  <si>
    <t>8/9 Seed</t>
  </si>
  <si>
    <t>8/9 Seed Prob</t>
  </si>
  <si>
    <t>1/16 Seed</t>
  </si>
  <si>
    <t>2/15 Seed</t>
  </si>
  <si>
    <t>7/10 Seed</t>
  </si>
  <si>
    <t>2/15 Seed Prob</t>
  </si>
  <si>
    <t>7/10 Seed Prob</t>
  </si>
  <si>
    <t>3/14 Seed</t>
  </si>
  <si>
    <t>6/11 Seed</t>
  </si>
  <si>
    <t>3/14 Seed Prob</t>
  </si>
  <si>
    <t>6/11 Seed Prob</t>
  </si>
  <si>
    <t>4/13 Seed</t>
  </si>
  <si>
    <t>5/12 Seed</t>
  </si>
  <si>
    <t>4/13 Seed Prob</t>
  </si>
  <si>
    <t>5/12 Seed Prob</t>
  </si>
  <si>
    <t>1/16/8/9/4/13/5/12 Matchup</t>
  </si>
  <si>
    <t>2/15/7/10/3/14/6/11 Matchup</t>
  </si>
  <si>
    <t>1/16 Seed Prob</t>
  </si>
  <si>
    <t>1/16/8/9 Seed Prob</t>
  </si>
  <si>
    <t>3/14/6/11 Seed Prob</t>
  </si>
  <si>
    <t>2/15/7/10 Seed Prob</t>
  </si>
  <si>
    <t>2/15/7/10 Seed</t>
  </si>
  <si>
    <t>4/13/5/12 Seed</t>
  </si>
  <si>
    <t>4/13/5/12 Seed Prob</t>
  </si>
  <si>
    <t>1/16/8/9 Seed</t>
  </si>
  <si>
    <t>3/14/6/11 Seed</t>
  </si>
  <si>
    <t>Left</t>
  </si>
  <si>
    <t>Right</t>
  </si>
  <si>
    <t>Rank</t>
  </si>
  <si>
    <t>Avg. Upsets</t>
  </si>
  <si>
    <t>Prob</t>
  </si>
  <si>
    <t>Saint Francis</t>
  </si>
  <si>
    <t>Louisville</t>
  </si>
  <si>
    <t>Michigan</t>
  </si>
  <si>
    <t>UC San Diego</t>
  </si>
  <si>
    <t>Mississippi</t>
  </si>
  <si>
    <t>Lipscomb</t>
  </si>
  <si>
    <t>Bryant</t>
  </si>
  <si>
    <t>Norfolk State</t>
  </si>
  <si>
    <t>Oklahoma</t>
  </si>
  <si>
    <t>Memphis</t>
  </si>
  <si>
    <t>Maryland</t>
  </si>
  <si>
    <t>Missouri</t>
  </si>
  <si>
    <t>UNC Wilmington</t>
  </si>
  <si>
    <t>Arkansas</t>
  </si>
  <si>
    <t>Saint John's</t>
  </si>
  <si>
    <t>Omaha</t>
  </si>
  <si>
    <t>Mount Saint Mary's</t>
  </si>
  <si>
    <t>Liberty</t>
  </si>
  <si>
    <t>VCU</t>
  </si>
  <si>
    <t>Montana</t>
  </si>
  <si>
    <t>Vanderbilt</t>
  </si>
  <si>
    <t>Robert Morris</t>
  </si>
  <si>
    <t>SIUE</t>
  </si>
  <si>
    <t>Georgia</t>
  </si>
  <si>
    <t>McNeese</t>
  </si>
  <si>
    <t>High Point</t>
  </si>
  <si>
    <t>Xavier</t>
  </si>
  <si>
    <t>Troy</t>
  </si>
  <si>
    <t>UCLA</t>
  </si>
  <si>
    <t>Wofford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</si>
</sst>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11" fontId="19" fillId="0" borderId="0" xfId="0" applyNumberFormat="1" applyFont="1"/>
    <xf numFmtId="2" fontId="0" fillId="0" borderId="0" xfId="1" applyNumberFormat="1" applyFont="1" applyAlignment="1">
      <alignment horizontal="center" vertical="center"/>
    </xf>
    <xf numFmtId="2" fontId="0" fillId="0" borderId="0" xfId="1" applyNumberFormat="1" applyFont="1" applyAlignment="1">
      <alignment vertical="center"/>
    </xf>
    <xf numFmtId="164" fontId="0" fillId="0" borderId="0" xfId="1" applyNumberFormat="1" applyFont="1" applyAlignment="1">
      <alignment horizontal="center"/>
    </xf>
    <xf numFmtId="1" fontId="18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" fontId="0" fillId="0" borderId="0" xfId="1" applyNumberFormat="1" applyFont="1"/>
    <xf numFmtId="164" fontId="0" fillId="0" borderId="0" xfId="0" applyNumberFormat="1" applyAlignment="1">
      <alignment horizontal="center"/>
    </xf>
    <xf numFmtId="164" fontId="18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0" fillId="0" borderId="0" xfId="0" applyFont="1"/>
    <xf numFmtId="2" fontId="0" fillId="0" borderId="0" xfId="1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93F6-1FB9-5D4E-A4D0-21F071D1F207}">
  <dimension ref="A1:I65"/>
  <sheetViews>
    <sheetView workbookViewId="0">
      <selection activeCell="K16" sqref="K16"/>
    </sheetView>
  </sheetViews>
  <sheetFormatPr baseColWidth="10" defaultRowHeight="16" x14ac:dyDescent="0.2"/>
  <sheetData>
    <row r="1" spans="1:9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x14ac:dyDescent="0.2">
      <c r="A2" s="14" t="s">
        <v>11</v>
      </c>
      <c r="B2" s="3">
        <v>1</v>
      </c>
      <c r="C2" s="3" t="s">
        <v>10</v>
      </c>
      <c r="D2" s="3">
        <v>0.97309999999999997</v>
      </c>
      <c r="E2" s="3">
        <v>0.41379500000000002</v>
      </c>
      <c r="F2" s="3">
        <v>0.446297</v>
      </c>
      <c r="G2" s="3">
        <v>0.63680899999999996</v>
      </c>
      <c r="H2" s="3">
        <v>0.33219799999999999</v>
      </c>
      <c r="I2" s="3">
        <v>0.35048800000000002</v>
      </c>
    </row>
    <row r="3" spans="1:9" x14ac:dyDescent="0.2">
      <c r="A3" s="14" t="s">
        <v>123</v>
      </c>
      <c r="B3" s="3">
        <v>16</v>
      </c>
      <c r="C3" s="3" t="s">
        <v>10</v>
      </c>
      <c r="D3" s="3">
        <v>2.69E-2</v>
      </c>
      <c r="E3" s="3">
        <v>4.2869999999999998E-2</v>
      </c>
      <c r="F3" s="3">
        <v>1.1991E-2</v>
      </c>
      <c r="G3" s="3">
        <v>3.7260000000000001E-3</v>
      </c>
      <c r="H3" s="3">
        <v>1.8109999999999999E-3</v>
      </c>
      <c r="I3" s="4">
        <v>1.9000000000000001E-5</v>
      </c>
    </row>
    <row r="4" spans="1:9" x14ac:dyDescent="0.2">
      <c r="A4" s="14" t="s">
        <v>124</v>
      </c>
      <c r="B4" s="3">
        <v>8</v>
      </c>
      <c r="C4" s="3" t="s">
        <v>10</v>
      </c>
      <c r="D4" s="3">
        <v>0.82426900000000003</v>
      </c>
      <c r="E4" s="3">
        <v>0.34859899999999999</v>
      </c>
      <c r="F4" s="3">
        <v>0.13574800000000001</v>
      </c>
      <c r="G4" s="3">
        <v>1.4735E-2</v>
      </c>
      <c r="H4" s="3">
        <v>8.0389999999999993E-3</v>
      </c>
      <c r="I4" s="3">
        <v>4.2969999999999996E-3</v>
      </c>
    </row>
    <row r="5" spans="1:9" x14ac:dyDescent="0.2">
      <c r="A5" s="14" t="s">
        <v>34</v>
      </c>
      <c r="B5" s="3">
        <v>9</v>
      </c>
      <c r="C5" s="3" t="s">
        <v>10</v>
      </c>
      <c r="D5" s="3">
        <v>0.175731</v>
      </c>
      <c r="E5" s="3">
        <v>0.19473599999999999</v>
      </c>
      <c r="F5" s="3">
        <v>0.14211499999999999</v>
      </c>
      <c r="G5" s="3">
        <v>3.1713999999999999E-2</v>
      </c>
      <c r="H5" s="3">
        <v>1.964E-3</v>
      </c>
      <c r="I5" s="3">
        <v>0</v>
      </c>
    </row>
    <row r="6" spans="1:9" x14ac:dyDescent="0.2">
      <c r="A6" s="14" t="s">
        <v>125</v>
      </c>
      <c r="B6" s="3">
        <v>5</v>
      </c>
      <c r="C6" s="3" t="s">
        <v>10</v>
      </c>
      <c r="D6" s="3">
        <v>0.646204</v>
      </c>
      <c r="E6" s="3">
        <v>0.50606099999999998</v>
      </c>
      <c r="F6" s="3">
        <v>0.111266</v>
      </c>
      <c r="G6" s="3">
        <v>3.2597000000000001E-2</v>
      </c>
      <c r="H6" s="3">
        <v>1.6215E-2</v>
      </c>
      <c r="I6" s="4">
        <v>1.0000000000000001E-5</v>
      </c>
    </row>
    <row r="7" spans="1:9" x14ac:dyDescent="0.2">
      <c r="A7" s="14" t="s">
        <v>126</v>
      </c>
      <c r="B7" s="3">
        <v>12</v>
      </c>
      <c r="C7" s="3" t="s">
        <v>10</v>
      </c>
      <c r="D7" s="3">
        <v>0.353796</v>
      </c>
      <c r="E7" s="3">
        <v>8.4296999999999997E-2</v>
      </c>
      <c r="F7" s="3">
        <v>8.8419999999999992E-3</v>
      </c>
      <c r="G7" s="3">
        <v>4.797E-3</v>
      </c>
      <c r="H7" s="3">
        <v>4.1219999999999998E-3</v>
      </c>
      <c r="I7" s="3">
        <v>3.4499999999999998E-4</v>
      </c>
    </row>
    <row r="8" spans="1:9" x14ac:dyDescent="0.2">
      <c r="A8" s="14" t="s">
        <v>40</v>
      </c>
      <c r="B8" s="3">
        <v>4</v>
      </c>
      <c r="C8" s="3" t="s">
        <v>10</v>
      </c>
      <c r="D8" s="3">
        <v>0.75044</v>
      </c>
      <c r="E8" s="3">
        <v>0.34139999999999998</v>
      </c>
      <c r="F8" s="3">
        <v>0.132579</v>
      </c>
      <c r="G8" s="3">
        <v>3.9727999999999999E-2</v>
      </c>
      <c r="H8" s="3">
        <v>3.8539999999999998E-3</v>
      </c>
      <c r="I8" s="4">
        <v>7.9999999999999996E-6</v>
      </c>
    </row>
    <row r="9" spans="1:9" x14ac:dyDescent="0.2">
      <c r="A9" s="14" t="s">
        <v>12</v>
      </c>
      <c r="B9" s="3">
        <v>13</v>
      </c>
      <c r="C9" s="3" t="s">
        <v>10</v>
      </c>
      <c r="D9" s="3">
        <v>0.24956</v>
      </c>
      <c r="E9" s="3">
        <v>6.8240999999999996E-2</v>
      </c>
      <c r="F9" s="3">
        <v>1.1162E-2</v>
      </c>
      <c r="G9" s="3">
        <v>1.0219999999999999E-3</v>
      </c>
      <c r="H9" s="3">
        <v>1.7060000000000001E-3</v>
      </c>
      <c r="I9" s="4">
        <v>5.5000000000000002E-5</v>
      </c>
    </row>
    <row r="10" spans="1:9" x14ac:dyDescent="0.2">
      <c r="A10" s="14" t="s">
        <v>127</v>
      </c>
      <c r="B10" s="3">
        <v>6</v>
      </c>
      <c r="C10" s="3" t="s">
        <v>10</v>
      </c>
      <c r="D10" s="3">
        <v>0.564473</v>
      </c>
      <c r="E10" s="3">
        <v>0.25159100000000001</v>
      </c>
      <c r="F10" s="3">
        <v>5.8334999999999998E-2</v>
      </c>
      <c r="G10" s="3">
        <v>2.7822E-2</v>
      </c>
      <c r="H10" s="3">
        <v>5.3639999999999998E-3</v>
      </c>
      <c r="I10" s="4">
        <v>2.0999999999999999E-5</v>
      </c>
    </row>
    <row r="11" spans="1:9" x14ac:dyDescent="0.2">
      <c r="A11" s="14" t="s">
        <v>17</v>
      </c>
      <c r="B11" s="3">
        <v>11</v>
      </c>
      <c r="C11" s="3" t="s">
        <v>10</v>
      </c>
      <c r="D11" s="3">
        <v>0.435527</v>
      </c>
      <c r="E11" s="3">
        <v>0.24709900000000001</v>
      </c>
      <c r="F11" s="3">
        <v>0.139181</v>
      </c>
      <c r="G11" s="3">
        <v>1.2374E-2</v>
      </c>
      <c r="H11" s="3">
        <v>2.96E-3</v>
      </c>
      <c r="I11" s="4">
        <v>5.3999999999999998E-5</v>
      </c>
    </row>
    <row r="12" spans="1:9" x14ac:dyDescent="0.2">
      <c r="A12" s="14" t="s">
        <v>16</v>
      </c>
      <c r="B12" s="3">
        <v>3</v>
      </c>
      <c r="C12" s="3" t="s">
        <v>10</v>
      </c>
      <c r="D12" s="3">
        <v>0.83434900000000001</v>
      </c>
      <c r="E12" s="3">
        <v>0.45377099999999998</v>
      </c>
      <c r="F12" s="3">
        <v>0.277308</v>
      </c>
      <c r="G12" s="3">
        <v>3.4930999999999997E-2</v>
      </c>
      <c r="H12" s="3">
        <v>9.7450000000000002E-3</v>
      </c>
      <c r="I12" s="3">
        <v>5.4000000000000001E-4</v>
      </c>
    </row>
    <row r="13" spans="1:9" x14ac:dyDescent="0.2">
      <c r="A13" s="14" t="s">
        <v>128</v>
      </c>
      <c r="B13" s="3">
        <v>14</v>
      </c>
      <c r="C13" s="3" t="s">
        <v>10</v>
      </c>
      <c r="D13" s="3">
        <v>0.16565099999999999</v>
      </c>
      <c r="E13" s="3">
        <v>4.7538999999999998E-2</v>
      </c>
      <c r="F13" s="3">
        <v>3.1503000000000003E-2</v>
      </c>
      <c r="G13" s="3">
        <v>1.9705E-2</v>
      </c>
      <c r="H13" s="3">
        <v>1.173E-3</v>
      </c>
      <c r="I13" s="4">
        <v>1.9999999999999999E-6</v>
      </c>
    </row>
    <row r="14" spans="1:9" x14ac:dyDescent="0.2">
      <c r="A14" s="14" t="s">
        <v>46</v>
      </c>
      <c r="B14" s="3">
        <v>7</v>
      </c>
      <c r="C14" s="3" t="s">
        <v>10</v>
      </c>
      <c r="D14" s="3">
        <v>0.61758100000000005</v>
      </c>
      <c r="E14" s="3">
        <v>0.31698300000000001</v>
      </c>
      <c r="F14" s="3">
        <v>3.1315000000000003E-2</v>
      </c>
      <c r="G14" s="3">
        <v>2.6426999999999999E-2</v>
      </c>
      <c r="H14" s="3">
        <v>2.565E-3</v>
      </c>
      <c r="I14" s="4">
        <v>9.0000000000000002E-6</v>
      </c>
    </row>
    <row r="15" spans="1:9" x14ac:dyDescent="0.2">
      <c r="A15" s="14" t="s">
        <v>25</v>
      </c>
      <c r="B15" s="3">
        <v>10</v>
      </c>
      <c r="C15" s="3" t="s">
        <v>10</v>
      </c>
      <c r="D15" s="3">
        <v>0.38241900000000001</v>
      </c>
      <c r="E15" s="3">
        <v>6.2505000000000005E-2</v>
      </c>
      <c r="F15" s="3">
        <v>3.8754999999999998E-2</v>
      </c>
      <c r="G15" s="3">
        <v>1.576E-2</v>
      </c>
      <c r="H15" s="3">
        <v>3.4429999999999999E-3</v>
      </c>
      <c r="I15" s="3">
        <v>1.3999999999999999E-4</v>
      </c>
    </row>
    <row r="16" spans="1:9" x14ac:dyDescent="0.2">
      <c r="A16" s="14" t="s">
        <v>20</v>
      </c>
      <c r="B16" s="3">
        <v>2</v>
      </c>
      <c r="C16" s="3" t="s">
        <v>10</v>
      </c>
      <c r="D16" s="3">
        <v>0.98188299999999995</v>
      </c>
      <c r="E16" s="3">
        <v>0.58387699999999998</v>
      </c>
      <c r="F16" s="3">
        <v>0.41856100000000002</v>
      </c>
      <c r="G16" s="3">
        <v>9.6446000000000004E-2</v>
      </c>
      <c r="H16" s="3">
        <v>3.4833000000000003E-2</v>
      </c>
      <c r="I16" s="3">
        <v>6.1700000000000004E-4</v>
      </c>
    </row>
    <row r="17" spans="1:9" x14ac:dyDescent="0.2">
      <c r="A17" s="14" t="s">
        <v>129</v>
      </c>
      <c r="B17" s="3">
        <v>15</v>
      </c>
      <c r="C17" s="3" t="s">
        <v>10</v>
      </c>
      <c r="D17" s="3">
        <v>1.8117000000000001E-2</v>
      </c>
      <c r="E17" s="3">
        <v>3.6636000000000002E-2</v>
      </c>
      <c r="F17" s="3">
        <v>5.0410000000000003E-3</v>
      </c>
      <c r="G17" s="3">
        <v>1.408E-3</v>
      </c>
      <c r="H17" s="3">
        <v>1.1590000000000001E-3</v>
      </c>
      <c r="I17" s="3">
        <v>0</v>
      </c>
    </row>
    <row r="18" spans="1:9" x14ac:dyDescent="0.2">
      <c r="A18" s="14" t="s">
        <v>45</v>
      </c>
      <c r="B18" s="3">
        <v>1</v>
      </c>
      <c r="C18" s="3" t="s">
        <v>18</v>
      </c>
      <c r="D18" s="3">
        <v>0.83008199999999999</v>
      </c>
      <c r="E18" s="3">
        <v>0.60997800000000002</v>
      </c>
      <c r="F18" s="3">
        <v>0.36259200000000003</v>
      </c>
      <c r="G18" s="3">
        <v>0.54359199999999996</v>
      </c>
      <c r="H18" s="3">
        <v>0.35046300000000002</v>
      </c>
      <c r="I18" s="3">
        <v>0.32455800000000001</v>
      </c>
    </row>
    <row r="19" spans="1:9" x14ac:dyDescent="0.2">
      <c r="A19" s="14" t="s">
        <v>130</v>
      </c>
      <c r="B19" s="3">
        <v>16</v>
      </c>
      <c r="C19" s="3" t="s">
        <v>18</v>
      </c>
      <c r="D19" s="3">
        <v>0.16991800000000001</v>
      </c>
      <c r="E19" s="3">
        <v>8.0801999999999999E-2</v>
      </c>
      <c r="F19" s="3">
        <v>2.6672999999999999E-2</v>
      </c>
      <c r="G19" s="3">
        <v>3.424E-3</v>
      </c>
      <c r="H19" s="3">
        <v>1.2440000000000001E-3</v>
      </c>
      <c r="I19" s="4">
        <v>3.0000000000000001E-5</v>
      </c>
    </row>
    <row r="20" spans="1:9" x14ac:dyDescent="0.2">
      <c r="A20" s="14" t="s">
        <v>9</v>
      </c>
      <c r="B20" s="3">
        <v>8</v>
      </c>
      <c r="C20" s="3" t="s">
        <v>18</v>
      </c>
      <c r="D20" s="3">
        <v>0.636795</v>
      </c>
      <c r="E20" s="3">
        <v>0.24085400000000001</v>
      </c>
      <c r="F20" s="3">
        <v>4.3980999999999999E-2</v>
      </c>
      <c r="G20" s="3">
        <v>3.1749999999999999E-3</v>
      </c>
      <c r="H20" s="3">
        <v>5.6509999999999998E-3</v>
      </c>
      <c r="I20" s="3">
        <v>1.3140000000000001E-3</v>
      </c>
    </row>
    <row r="21" spans="1:9" x14ac:dyDescent="0.2">
      <c r="A21" s="14" t="s">
        <v>131</v>
      </c>
      <c r="B21" s="3">
        <v>9</v>
      </c>
      <c r="C21" s="3" t="s">
        <v>18</v>
      </c>
      <c r="D21" s="3">
        <v>0.363205</v>
      </c>
      <c r="E21" s="3">
        <v>6.8366999999999997E-2</v>
      </c>
      <c r="F21" s="3">
        <v>9.9998000000000004E-2</v>
      </c>
      <c r="G21" s="3">
        <v>1.2681E-2</v>
      </c>
      <c r="H21" s="3">
        <v>1.2310000000000001E-3</v>
      </c>
      <c r="I21" s="4">
        <v>1.5999999999999999E-5</v>
      </c>
    </row>
    <row r="22" spans="1:9" x14ac:dyDescent="0.2">
      <c r="A22" s="14" t="s">
        <v>132</v>
      </c>
      <c r="B22" s="3">
        <v>5</v>
      </c>
      <c r="C22" s="3" t="s">
        <v>18</v>
      </c>
      <c r="D22" s="3">
        <v>0.218412</v>
      </c>
      <c r="E22" s="3">
        <v>0.379052</v>
      </c>
      <c r="F22" s="3">
        <v>0.13918800000000001</v>
      </c>
      <c r="G22" s="3">
        <v>6.2028E-2</v>
      </c>
      <c r="H22" s="3">
        <v>3.8563E-2</v>
      </c>
      <c r="I22" s="4">
        <v>2.0999999999999999E-5</v>
      </c>
    </row>
    <row r="23" spans="1:9" x14ac:dyDescent="0.2">
      <c r="A23" s="14" t="s">
        <v>36</v>
      </c>
      <c r="B23" s="3">
        <v>12</v>
      </c>
      <c r="C23" s="3" t="s">
        <v>18</v>
      </c>
      <c r="D23" s="3">
        <v>0.78158799999999995</v>
      </c>
      <c r="E23" s="3">
        <v>2.7292E-2</v>
      </c>
      <c r="F23" s="3">
        <v>7.1659999999999996E-3</v>
      </c>
      <c r="G23" s="3">
        <v>3.5750000000000001E-3</v>
      </c>
      <c r="H23" s="3">
        <v>1.2049999999999999E-3</v>
      </c>
      <c r="I23" s="3">
        <v>6.0099999999999997E-4</v>
      </c>
    </row>
    <row r="24" spans="1:9" x14ac:dyDescent="0.2">
      <c r="A24" s="14" t="s">
        <v>133</v>
      </c>
      <c r="B24" s="3">
        <v>4</v>
      </c>
      <c r="C24" s="3" t="s">
        <v>18</v>
      </c>
      <c r="D24" s="3">
        <v>0.98596799999999996</v>
      </c>
      <c r="E24" s="3">
        <v>0.59067700000000001</v>
      </c>
      <c r="F24" s="3">
        <v>0.31845400000000001</v>
      </c>
      <c r="G24" s="3">
        <v>6.7704E-2</v>
      </c>
      <c r="H24" s="3">
        <v>2.8634E-2</v>
      </c>
      <c r="I24" s="4">
        <v>1.9999999999999999E-6</v>
      </c>
    </row>
    <row r="25" spans="1:9" x14ac:dyDescent="0.2">
      <c r="A25" s="14" t="s">
        <v>22</v>
      </c>
      <c r="B25" s="3">
        <v>13</v>
      </c>
      <c r="C25" s="3" t="s">
        <v>18</v>
      </c>
      <c r="D25" s="3">
        <v>1.4031999999999999E-2</v>
      </c>
      <c r="E25" s="3">
        <v>2.98E-3</v>
      </c>
      <c r="F25" s="3">
        <v>1.9480000000000001E-3</v>
      </c>
      <c r="G25" s="3">
        <v>5.8E-4</v>
      </c>
      <c r="H25" s="3">
        <v>2.8210000000000002E-3</v>
      </c>
      <c r="I25" s="4">
        <v>1.5E-5</v>
      </c>
    </row>
    <row r="26" spans="1:9" x14ac:dyDescent="0.2">
      <c r="A26" s="14" t="s">
        <v>134</v>
      </c>
      <c r="B26" s="3">
        <v>6</v>
      </c>
      <c r="C26" s="3" t="s">
        <v>18</v>
      </c>
      <c r="D26" s="3">
        <v>0.17652300000000001</v>
      </c>
      <c r="E26" s="3">
        <v>0.14254600000000001</v>
      </c>
      <c r="F26" s="3">
        <v>8.2271999999999998E-2</v>
      </c>
      <c r="G26" s="3">
        <v>0.114942</v>
      </c>
      <c r="H26" s="3">
        <v>6.6819999999999996E-3</v>
      </c>
      <c r="I26" s="3">
        <v>2.5500000000000002E-4</v>
      </c>
    </row>
    <row r="27" spans="1:9" x14ac:dyDescent="0.2">
      <c r="A27" s="14" t="s">
        <v>15</v>
      </c>
      <c r="B27" s="3">
        <v>11</v>
      </c>
      <c r="C27" s="3" t="s">
        <v>18</v>
      </c>
      <c r="D27" s="3">
        <v>0.82347700000000001</v>
      </c>
      <c r="E27" s="3">
        <v>0.13947899999999999</v>
      </c>
      <c r="F27" s="3">
        <v>1.8815999999999999E-2</v>
      </c>
      <c r="G27" s="3">
        <v>6.5880000000000001E-3</v>
      </c>
      <c r="H27" s="3">
        <v>3.4610000000000001E-3</v>
      </c>
      <c r="I27" s="4">
        <v>1.9999999999999999E-6</v>
      </c>
    </row>
    <row r="28" spans="1:9" x14ac:dyDescent="0.2">
      <c r="A28" s="14" t="s">
        <v>43</v>
      </c>
      <c r="B28" s="3">
        <v>3</v>
      </c>
      <c r="C28" s="3" t="s">
        <v>18</v>
      </c>
      <c r="D28" s="3">
        <v>0.95358299999999996</v>
      </c>
      <c r="E28" s="3">
        <v>0.67780499999999999</v>
      </c>
      <c r="F28" s="3">
        <v>0.35870299999999999</v>
      </c>
      <c r="G28" s="3">
        <v>0.112923</v>
      </c>
      <c r="H28" s="3">
        <v>9.3237E-2</v>
      </c>
      <c r="I28" s="3">
        <v>7.6199999999999998E-4</v>
      </c>
    </row>
    <row r="29" spans="1:9" x14ac:dyDescent="0.2">
      <c r="A29" s="14" t="s">
        <v>135</v>
      </c>
      <c r="B29" s="3">
        <v>14</v>
      </c>
      <c r="C29" s="3" t="s">
        <v>18</v>
      </c>
      <c r="D29" s="3">
        <v>4.6417E-2</v>
      </c>
      <c r="E29" s="3">
        <v>4.0169999999999997E-2</v>
      </c>
      <c r="F29" s="3">
        <v>9.0670000000000004E-3</v>
      </c>
      <c r="G29" s="3">
        <v>1.2949999999999999E-3</v>
      </c>
      <c r="H29" s="3">
        <v>3.8070000000000001E-3</v>
      </c>
      <c r="I29" s="4">
        <v>1.2E-5</v>
      </c>
    </row>
    <row r="30" spans="1:9" x14ac:dyDescent="0.2">
      <c r="A30" s="14" t="s">
        <v>32</v>
      </c>
      <c r="B30" s="3">
        <v>7</v>
      </c>
      <c r="C30" s="3" t="s">
        <v>18</v>
      </c>
      <c r="D30" s="3">
        <v>0.61295299999999997</v>
      </c>
      <c r="E30" s="3">
        <v>0.307226</v>
      </c>
      <c r="F30" s="3">
        <v>0.102768</v>
      </c>
      <c r="G30" s="3">
        <v>3.3499000000000001E-2</v>
      </c>
      <c r="H30" s="3">
        <v>1.3842E-2</v>
      </c>
      <c r="I30" s="4">
        <v>9.8999999999999994E-5</v>
      </c>
    </row>
    <row r="31" spans="1:9" x14ac:dyDescent="0.2">
      <c r="A31" s="14" t="s">
        <v>136</v>
      </c>
      <c r="B31" s="3">
        <v>10</v>
      </c>
      <c r="C31" s="3" t="s">
        <v>18</v>
      </c>
      <c r="D31" s="3">
        <v>0.38704699999999997</v>
      </c>
      <c r="E31" s="3">
        <v>0.17562900000000001</v>
      </c>
      <c r="F31" s="3">
        <v>2.5360000000000001E-2</v>
      </c>
      <c r="G31" s="3">
        <v>7.8549999999999991E-3</v>
      </c>
      <c r="H31" s="3">
        <v>4.235E-3</v>
      </c>
      <c r="I31" s="4">
        <v>1.0000000000000001E-5</v>
      </c>
    </row>
    <row r="32" spans="1:9" x14ac:dyDescent="0.2">
      <c r="A32" s="14" t="s">
        <v>137</v>
      </c>
      <c r="B32" s="3">
        <v>2</v>
      </c>
      <c r="C32" s="3" t="s">
        <v>18</v>
      </c>
      <c r="D32" s="3">
        <v>0.93499299999999996</v>
      </c>
      <c r="E32" s="3">
        <v>0.513872</v>
      </c>
      <c r="F32" s="3">
        <v>0.39466699999999999</v>
      </c>
      <c r="G32" s="3">
        <v>2.5141E-2</v>
      </c>
      <c r="H32" s="3">
        <v>1.2331E-2</v>
      </c>
      <c r="I32" s="3">
        <v>1.5100000000000001E-4</v>
      </c>
    </row>
    <row r="33" spans="1:9" x14ac:dyDescent="0.2">
      <c r="A33" s="14" t="s">
        <v>138</v>
      </c>
      <c r="B33" s="3">
        <v>15</v>
      </c>
      <c r="C33" s="3" t="s">
        <v>18</v>
      </c>
      <c r="D33" s="3">
        <v>6.5006999999999995E-2</v>
      </c>
      <c r="E33" s="3">
        <v>3.2729999999999999E-3</v>
      </c>
      <c r="F33" s="3">
        <v>8.3470000000000003E-3</v>
      </c>
      <c r="G33" s="3">
        <v>9.990000000000001E-4</v>
      </c>
      <c r="H33" s="3">
        <v>1.4419999999999999E-3</v>
      </c>
      <c r="I33" s="3">
        <v>6.3699999999999998E-4</v>
      </c>
    </row>
    <row r="34" spans="1:9" x14ac:dyDescent="0.2">
      <c r="A34" s="14" t="s">
        <v>42</v>
      </c>
      <c r="B34" s="3">
        <v>1</v>
      </c>
      <c r="C34" s="3" t="s">
        <v>39</v>
      </c>
      <c r="D34" s="3">
        <v>0.92688499999999996</v>
      </c>
      <c r="E34" s="3">
        <v>0.61396499999999998</v>
      </c>
      <c r="F34" s="3">
        <v>0.306307</v>
      </c>
      <c r="G34" s="3">
        <v>0.41511799999999999</v>
      </c>
      <c r="H34" s="3">
        <v>0.35561900000000002</v>
      </c>
      <c r="I34" s="3">
        <v>2.3960000000000001E-3</v>
      </c>
    </row>
    <row r="35" spans="1:9" x14ac:dyDescent="0.2">
      <c r="A35" s="14" t="s">
        <v>139</v>
      </c>
      <c r="B35" s="3">
        <v>16</v>
      </c>
      <c r="C35" s="3" t="s">
        <v>39</v>
      </c>
      <c r="D35" s="3">
        <v>7.3114999999999999E-2</v>
      </c>
      <c r="E35" s="3">
        <v>7.5804999999999997E-2</v>
      </c>
      <c r="F35" s="3">
        <v>2.4670000000000001E-2</v>
      </c>
      <c r="G35" s="3">
        <v>2.4850000000000001E-2</v>
      </c>
      <c r="H35" s="3">
        <v>1.3699999999999999E-3</v>
      </c>
      <c r="I35" s="4">
        <v>1.7E-5</v>
      </c>
    </row>
    <row r="36" spans="1:9" x14ac:dyDescent="0.2">
      <c r="A36" s="14" t="s">
        <v>19</v>
      </c>
      <c r="B36" s="3">
        <v>8</v>
      </c>
      <c r="C36" s="3" t="s">
        <v>39</v>
      </c>
      <c r="D36" s="3">
        <v>0.67672299999999996</v>
      </c>
      <c r="E36" s="3">
        <v>0.24318600000000001</v>
      </c>
      <c r="F36" s="3">
        <v>0.128384</v>
      </c>
      <c r="G36" s="3">
        <v>9.2169999999999995E-3</v>
      </c>
      <c r="H36" s="3">
        <v>2.7130000000000001E-3</v>
      </c>
      <c r="I36" s="4">
        <v>5.1999999999999997E-5</v>
      </c>
    </row>
    <row r="37" spans="1:9" x14ac:dyDescent="0.2">
      <c r="A37" s="14" t="s">
        <v>26</v>
      </c>
      <c r="B37" s="3">
        <v>9</v>
      </c>
      <c r="C37" s="3" t="s">
        <v>39</v>
      </c>
      <c r="D37" s="3">
        <v>0.32327699999999998</v>
      </c>
      <c r="E37" s="3">
        <v>6.7044000000000006E-2</v>
      </c>
      <c r="F37" s="3">
        <v>6.5923999999999996E-2</v>
      </c>
      <c r="G37" s="3">
        <v>2.1760000000000002E-2</v>
      </c>
      <c r="H37" s="3">
        <v>1.9269999999999999E-3</v>
      </c>
      <c r="I37" s="4">
        <v>6.6000000000000005E-5</v>
      </c>
    </row>
    <row r="38" spans="1:9" x14ac:dyDescent="0.2">
      <c r="A38" s="14" t="s">
        <v>33</v>
      </c>
      <c r="B38" s="3">
        <v>5</v>
      </c>
      <c r="C38" s="3" t="s">
        <v>39</v>
      </c>
      <c r="D38" s="3">
        <v>0.73860700000000001</v>
      </c>
      <c r="E38" s="3">
        <v>0.43185600000000002</v>
      </c>
      <c r="F38" s="3">
        <v>0.26646700000000001</v>
      </c>
      <c r="G38" s="3">
        <v>0.10668999999999999</v>
      </c>
      <c r="H38" s="3">
        <v>1.2194E-2</v>
      </c>
      <c r="I38" s="4">
        <v>1.2999999999999999E-5</v>
      </c>
    </row>
    <row r="39" spans="1:9" x14ac:dyDescent="0.2">
      <c r="A39" s="14" t="s">
        <v>140</v>
      </c>
      <c r="B39" s="3">
        <v>12</v>
      </c>
      <c r="C39" s="3" t="s">
        <v>39</v>
      </c>
      <c r="D39" s="3">
        <v>0.26139299999999999</v>
      </c>
      <c r="E39" s="3">
        <v>6.1233000000000003E-2</v>
      </c>
      <c r="F39" s="3">
        <v>1.5553000000000001E-2</v>
      </c>
      <c r="G39" s="3">
        <v>5.4675000000000001E-2</v>
      </c>
      <c r="H39" s="3">
        <v>2.7799999999999999E-3</v>
      </c>
      <c r="I39" s="3">
        <v>5.0000000000000001E-4</v>
      </c>
    </row>
    <row r="40" spans="1:9" x14ac:dyDescent="0.2">
      <c r="A40" s="14" t="s">
        <v>27</v>
      </c>
      <c r="B40" s="3">
        <v>4</v>
      </c>
      <c r="C40" s="3" t="s">
        <v>39</v>
      </c>
      <c r="D40" s="3">
        <v>0.94936100000000001</v>
      </c>
      <c r="E40" s="3">
        <v>0.49820999999999999</v>
      </c>
      <c r="F40" s="3">
        <v>0.187856</v>
      </c>
      <c r="G40" s="3">
        <v>1.9259999999999999E-2</v>
      </c>
      <c r="H40" s="3">
        <v>1.0792E-2</v>
      </c>
      <c r="I40" s="3">
        <v>1.6100000000000001E-4</v>
      </c>
    </row>
    <row r="41" spans="1:9" x14ac:dyDescent="0.2">
      <c r="A41" s="14" t="s">
        <v>35</v>
      </c>
      <c r="B41" s="3">
        <v>13</v>
      </c>
      <c r="C41" s="3" t="s">
        <v>39</v>
      </c>
      <c r="D41" s="3">
        <v>5.0639000000000003E-2</v>
      </c>
      <c r="E41" s="3">
        <v>8.6999999999999994E-3</v>
      </c>
      <c r="F41" s="3">
        <v>4.8390000000000004E-3</v>
      </c>
      <c r="G41" s="3">
        <v>2.2989999999999998E-3</v>
      </c>
      <c r="H41" s="3">
        <v>2.8530000000000001E-3</v>
      </c>
      <c r="I41" s="3">
        <v>4.2499999999999998E-4</v>
      </c>
    </row>
    <row r="42" spans="1:9" x14ac:dyDescent="0.2">
      <c r="A42" s="14" t="s">
        <v>13</v>
      </c>
      <c r="B42" s="3">
        <v>6</v>
      </c>
      <c r="C42" s="3" t="s">
        <v>39</v>
      </c>
      <c r="D42" s="3">
        <v>0.43256</v>
      </c>
      <c r="E42" s="3">
        <v>0.19305800000000001</v>
      </c>
      <c r="F42" s="3">
        <v>8.3739999999999995E-3</v>
      </c>
      <c r="G42" s="3">
        <v>3.9519999999999998E-3</v>
      </c>
      <c r="H42" s="3">
        <v>4.5539999999999999E-3</v>
      </c>
      <c r="I42" s="4">
        <v>2.3E-5</v>
      </c>
    </row>
    <row r="43" spans="1:9" x14ac:dyDescent="0.2">
      <c r="A43" s="14" t="s">
        <v>141</v>
      </c>
      <c r="B43" s="3">
        <v>11</v>
      </c>
      <c r="C43" s="3" t="s">
        <v>39</v>
      </c>
      <c r="D43" s="3">
        <v>0.56744000000000006</v>
      </c>
      <c r="E43" s="3">
        <v>0.14908199999999999</v>
      </c>
      <c r="F43" s="3">
        <v>1.5618E-2</v>
      </c>
      <c r="G43" s="3">
        <v>2.1425E-2</v>
      </c>
      <c r="H43" s="3">
        <v>6.8539999999999998E-3</v>
      </c>
      <c r="I43" s="3">
        <v>1.4799999999999999E-4</v>
      </c>
    </row>
    <row r="44" spans="1:9" x14ac:dyDescent="0.2">
      <c r="A44" s="14" t="s">
        <v>41</v>
      </c>
      <c r="B44" s="3">
        <v>3</v>
      </c>
      <c r="C44" s="3" t="s">
        <v>39</v>
      </c>
      <c r="D44" s="3">
        <v>0.96173299999999995</v>
      </c>
      <c r="E44" s="3">
        <v>0.64900100000000005</v>
      </c>
      <c r="F44" s="3">
        <v>0.294435</v>
      </c>
      <c r="G44" s="3">
        <v>0.16408200000000001</v>
      </c>
      <c r="H44" s="3">
        <v>3.8182000000000001E-2</v>
      </c>
      <c r="I44" s="3">
        <v>3.8240000000000001E-3</v>
      </c>
    </row>
    <row r="45" spans="1:9" x14ac:dyDescent="0.2">
      <c r="A45" s="14" t="s">
        <v>142</v>
      </c>
      <c r="B45" s="3">
        <v>14</v>
      </c>
      <c r="C45" s="3" t="s">
        <v>39</v>
      </c>
      <c r="D45" s="3">
        <v>3.8267000000000002E-2</v>
      </c>
      <c r="E45" s="3">
        <v>8.8599999999999998E-3</v>
      </c>
      <c r="F45" s="3">
        <v>6.9170000000000004E-3</v>
      </c>
      <c r="G45" s="3">
        <v>2.2039999999999998E-3</v>
      </c>
      <c r="H45" s="3">
        <v>1.426E-3</v>
      </c>
      <c r="I45" s="4">
        <v>4.6E-5</v>
      </c>
    </row>
    <row r="46" spans="1:9" x14ac:dyDescent="0.2">
      <c r="A46" s="14" t="s">
        <v>21</v>
      </c>
      <c r="B46" s="3">
        <v>7</v>
      </c>
      <c r="C46" s="3" t="s">
        <v>39</v>
      </c>
      <c r="D46" s="3">
        <v>0.81598599999999999</v>
      </c>
      <c r="E46" s="3">
        <v>0.45414199999999999</v>
      </c>
      <c r="F46" s="3">
        <v>0.13530900000000001</v>
      </c>
      <c r="G46" s="3">
        <v>1.1216E-2</v>
      </c>
      <c r="H46" s="3">
        <v>1.5758999999999999E-2</v>
      </c>
      <c r="I46" s="4">
        <v>1.5999999999999999E-5</v>
      </c>
    </row>
    <row r="47" spans="1:9" x14ac:dyDescent="0.2">
      <c r="A47" s="14" t="s">
        <v>143</v>
      </c>
      <c r="B47" s="3">
        <v>10</v>
      </c>
      <c r="C47" s="3" t="s">
        <v>39</v>
      </c>
      <c r="D47" s="3">
        <v>0.18401400000000001</v>
      </c>
      <c r="E47" s="3">
        <v>8.0790000000000001E-2</v>
      </c>
      <c r="F47" s="3">
        <v>6.3051999999999997E-2</v>
      </c>
      <c r="G47" s="3">
        <v>4.2220000000000001E-3</v>
      </c>
      <c r="H47" s="3">
        <v>1.4E-3</v>
      </c>
      <c r="I47" s="4">
        <v>3.0000000000000001E-6</v>
      </c>
    </row>
    <row r="48" spans="1:9" x14ac:dyDescent="0.2">
      <c r="A48" s="14" t="s">
        <v>23</v>
      </c>
      <c r="B48" s="3">
        <v>2</v>
      </c>
      <c r="C48" s="3" t="s">
        <v>39</v>
      </c>
      <c r="D48" s="3">
        <v>0.93794900000000003</v>
      </c>
      <c r="E48" s="3">
        <v>0.44499300000000003</v>
      </c>
      <c r="F48" s="3">
        <v>0.40456500000000001</v>
      </c>
      <c r="G48" s="3">
        <v>0.104842</v>
      </c>
      <c r="H48" s="3">
        <v>2.6705E-2</v>
      </c>
      <c r="I48" s="3">
        <v>6.045E-3</v>
      </c>
    </row>
    <row r="49" spans="1:9" x14ac:dyDescent="0.2">
      <c r="A49" s="14" t="s">
        <v>144</v>
      </c>
      <c r="B49" s="3">
        <v>15</v>
      </c>
      <c r="C49" s="3" t="s">
        <v>39</v>
      </c>
      <c r="D49" s="3">
        <v>6.2051000000000002E-2</v>
      </c>
      <c r="E49" s="3">
        <v>2.0074999999999999E-2</v>
      </c>
      <c r="F49" s="3">
        <v>7.1730000000000002E-2</v>
      </c>
      <c r="G49" s="3">
        <v>3.4186000000000001E-2</v>
      </c>
      <c r="H49" s="3">
        <v>1.4507000000000001E-2</v>
      </c>
      <c r="I49" s="3">
        <v>8.83E-4</v>
      </c>
    </row>
    <row r="50" spans="1:9" x14ac:dyDescent="0.2">
      <c r="A50" s="14" t="s">
        <v>38</v>
      </c>
      <c r="B50" s="3">
        <v>1</v>
      </c>
      <c r="C50" s="3" t="s">
        <v>29</v>
      </c>
      <c r="D50" s="3">
        <v>0.94738999999999995</v>
      </c>
      <c r="E50" s="3">
        <v>0.47334399999999999</v>
      </c>
      <c r="F50" s="3">
        <v>0.270648</v>
      </c>
      <c r="G50" s="3">
        <v>0.27976800000000002</v>
      </c>
      <c r="H50" s="3">
        <v>0.27612399999999998</v>
      </c>
      <c r="I50" s="3">
        <v>0.29751899999999998</v>
      </c>
    </row>
    <row r="51" spans="1:9" x14ac:dyDescent="0.2">
      <c r="A51" s="14" t="s">
        <v>145</v>
      </c>
      <c r="B51" s="3">
        <v>16</v>
      </c>
      <c r="C51" s="3" t="s">
        <v>29</v>
      </c>
      <c r="D51" s="3">
        <v>5.2609999999999997E-2</v>
      </c>
      <c r="E51" s="3">
        <v>2.5631000000000001E-2</v>
      </c>
      <c r="F51" s="3">
        <v>3.1399000000000003E-2</v>
      </c>
      <c r="G51" s="3">
        <v>3.0990000000000002E-3</v>
      </c>
      <c r="H51" s="3">
        <v>2.4759999999999999E-3</v>
      </c>
      <c r="I51" s="4">
        <v>1.9000000000000001E-5</v>
      </c>
    </row>
    <row r="52" spans="1:9" x14ac:dyDescent="0.2">
      <c r="A52" s="14" t="s">
        <v>31</v>
      </c>
      <c r="B52" s="3">
        <v>8</v>
      </c>
      <c r="C52" s="3" t="s">
        <v>29</v>
      </c>
      <c r="D52" s="3">
        <v>0.73738499999999996</v>
      </c>
      <c r="E52" s="3">
        <v>0.22705900000000001</v>
      </c>
      <c r="F52" s="3">
        <v>0.168492</v>
      </c>
      <c r="G52" s="3">
        <v>1.3198E-2</v>
      </c>
      <c r="H52" s="3">
        <v>3.1858999999999998E-2</v>
      </c>
      <c r="I52" s="4">
        <v>3.9999999999999998E-6</v>
      </c>
    </row>
    <row r="53" spans="1:9" x14ac:dyDescent="0.2">
      <c r="A53" s="14" t="s">
        <v>146</v>
      </c>
      <c r="B53" s="3">
        <v>9</v>
      </c>
      <c r="C53" s="3" t="s">
        <v>29</v>
      </c>
      <c r="D53" s="3">
        <v>0.26261499999999999</v>
      </c>
      <c r="E53" s="3">
        <v>0.27396599999999999</v>
      </c>
      <c r="F53" s="3">
        <v>0.147507</v>
      </c>
      <c r="G53" s="3">
        <v>6.6969999999999998E-3</v>
      </c>
      <c r="H53" s="3">
        <v>9.8469999999999999E-3</v>
      </c>
      <c r="I53" s="4">
        <v>6.0000000000000002E-6</v>
      </c>
    </row>
    <row r="54" spans="1:9" x14ac:dyDescent="0.2">
      <c r="A54" s="14" t="s">
        <v>24</v>
      </c>
      <c r="B54" s="3">
        <v>5</v>
      </c>
      <c r="C54" s="3" t="s">
        <v>29</v>
      </c>
      <c r="D54" s="3">
        <v>0.87820200000000004</v>
      </c>
      <c r="E54" s="3">
        <v>0.490091</v>
      </c>
      <c r="F54" s="3">
        <v>0.24940200000000001</v>
      </c>
      <c r="G54" s="3">
        <v>9.0222999999999998E-2</v>
      </c>
      <c r="H54" s="3">
        <v>1.7003999999999998E-2</v>
      </c>
      <c r="I54" s="3">
        <v>2.8899999999999998E-4</v>
      </c>
    </row>
    <row r="55" spans="1:9" x14ac:dyDescent="0.2">
      <c r="A55" s="14" t="s">
        <v>147</v>
      </c>
      <c r="B55" s="3">
        <v>12</v>
      </c>
      <c r="C55" s="3" t="s">
        <v>29</v>
      </c>
      <c r="D55" s="3">
        <v>0.121798</v>
      </c>
      <c r="E55" s="3">
        <v>3.3666000000000001E-2</v>
      </c>
      <c r="F55" s="3">
        <v>1.472E-2</v>
      </c>
      <c r="G55" s="3">
        <v>1.82E-3</v>
      </c>
      <c r="H55" s="3">
        <v>8.7720000000000003E-3</v>
      </c>
      <c r="I55" s="4">
        <v>9.7E-5</v>
      </c>
    </row>
    <row r="56" spans="1:9" x14ac:dyDescent="0.2">
      <c r="A56" s="14" t="s">
        <v>28</v>
      </c>
      <c r="B56" s="3">
        <v>4</v>
      </c>
      <c r="C56" s="3" t="s">
        <v>29</v>
      </c>
      <c r="D56" s="3">
        <v>0.93925000000000003</v>
      </c>
      <c r="E56" s="3">
        <v>0.42769099999999999</v>
      </c>
      <c r="F56" s="3">
        <v>0.10442</v>
      </c>
      <c r="G56" s="3">
        <v>9.5764000000000002E-2</v>
      </c>
      <c r="H56" s="3">
        <v>1.7787000000000001E-2</v>
      </c>
      <c r="I56" s="4">
        <v>8.8999999999999995E-5</v>
      </c>
    </row>
    <row r="57" spans="1:9" x14ac:dyDescent="0.2">
      <c r="A57" s="14" t="s">
        <v>148</v>
      </c>
      <c r="B57" s="3">
        <v>13</v>
      </c>
      <c r="C57" s="3" t="s">
        <v>29</v>
      </c>
      <c r="D57" s="3">
        <v>6.0749999999999998E-2</v>
      </c>
      <c r="E57" s="3">
        <v>4.8550999999999997E-2</v>
      </c>
      <c r="F57" s="3">
        <v>1.3410999999999999E-2</v>
      </c>
      <c r="G57" s="3">
        <v>7.3192999999999994E-2</v>
      </c>
      <c r="H57" s="3">
        <v>6.6210000000000001E-3</v>
      </c>
      <c r="I57" s="3">
        <v>2.5399999999999999E-4</v>
      </c>
    </row>
    <row r="58" spans="1:9" x14ac:dyDescent="0.2">
      <c r="A58" s="14" t="s">
        <v>14</v>
      </c>
      <c r="B58" s="3">
        <v>6</v>
      </c>
      <c r="C58" s="3" t="s">
        <v>29</v>
      </c>
      <c r="D58" s="3">
        <v>0.32863599999999998</v>
      </c>
      <c r="E58" s="3">
        <v>0.19147500000000001</v>
      </c>
      <c r="F58" s="3">
        <v>4.5399999999999998E-3</v>
      </c>
      <c r="G58" s="3">
        <v>2.454E-3</v>
      </c>
      <c r="H58" s="3">
        <v>1.1452E-2</v>
      </c>
      <c r="I58" s="3">
        <v>2.32E-4</v>
      </c>
    </row>
    <row r="59" spans="1:9" x14ac:dyDescent="0.2">
      <c r="A59" s="14" t="s">
        <v>149</v>
      </c>
      <c r="B59" s="3">
        <v>11</v>
      </c>
      <c r="C59" s="3" t="s">
        <v>29</v>
      </c>
      <c r="D59" s="3">
        <v>0.67136399999999996</v>
      </c>
      <c r="E59" s="3">
        <v>0.21606500000000001</v>
      </c>
      <c r="F59" s="3">
        <v>9.3216999999999994E-2</v>
      </c>
      <c r="G59" s="3">
        <v>3.7000000000000002E-3</v>
      </c>
      <c r="H59" s="3">
        <v>5.8250000000000003E-3</v>
      </c>
      <c r="I59" s="4">
        <v>5.7000000000000003E-5</v>
      </c>
    </row>
    <row r="60" spans="1:9" x14ac:dyDescent="0.2">
      <c r="A60" s="14" t="s">
        <v>44</v>
      </c>
      <c r="B60" s="3">
        <v>3</v>
      </c>
      <c r="C60" s="3" t="s">
        <v>29</v>
      </c>
      <c r="D60" s="3">
        <v>0.91091</v>
      </c>
      <c r="E60" s="3">
        <v>0.55547500000000005</v>
      </c>
      <c r="F60" s="3">
        <v>0.13849600000000001</v>
      </c>
      <c r="G60" s="3">
        <v>2.0948999999999999E-2</v>
      </c>
      <c r="H60" s="3">
        <v>8.6029999999999995E-3</v>
      </c>
      <c r="I60" s="3">
        <v>2.22E-4</v>
      </c>
    </row>
    <row r="61" spans="1:9" x14ac:dyDescent="0.2">
      <c r="A61" s="14" t="s">
        <v>150</v>
      </c>
      <c r="B61" s="3">
        <v>14</v>
      </c>
      <c r="C61" s="3" t="s">
        <v>29</v>
      </c>
      <c r="D61" s="3">
        <v>8.9090000000000003E-2</v>
      </c>
      <c r="E61" s="3">
        <v>3.6984999999999997E-2</v>
      </c>
      <c r="F61" s="3">
        <v>4.5900000000000003E-3</v>
      </c>
      <c r="G61" s="3">
        <v>9.4300000000000004E-4</v>
      </c>
      <c r="H61" s="3">
        <v>1.823E-3</v>
      </c>
      <c r="I61" s="4">
        <v>2.5999999999999998E-5</v>
      </c>
    </row>
    <row r="62" spans="1:9" x14ac:dyDescent="0.2">
      <c r="A62" s="14" t="s">
        <v>151</v>
      </c>
      <c r="B62" s="3">
        <v>7</v>
      </c>
      <c r="C62" s="3" t="s">
        <v>29</v>
      </c>
      <c r="D62" s="3">
        <v>0.168379</v>
      </c>
      <c r="E62" s="3">
        <v>0.22525800000000001</v>
      </c>
      <c r="F62" s="3">
        <v>0.115553</v>
      </c>
      <c r="G62" s="3">
        <v>9.9749999999999995E-3</v>
      </c>
      <c r="H62" s="3">
        <v>7.8069999999999997E-3</v>
      </c>
      <c r="I62" s="3">
        <v>3.7199999999999999E-4</v>
      </c>
    </row>
    <row r="63" spans="1:9" x14ac:dyDescent="0.2">
      <c r="A63" s="14" t="s">
        <v>30</v>
      </c>
      <c r="B63" s="3">
        <v>10</v>
      </c>
      <c r="C63" s="3" t="s">
        <v>29</v>
      </c>
      <c r="D63" s="3">
        <v>0.83162100000000005</v>
      </c>
      <c r="E63" s="3">
        <v>0.12948299999999999</v>
      </c>
      <c r="F63" s="3">
        <v>3.4842999999999999E-2</v>
      </c>
      <c r="G63" s="3">
        <v>4.0129999999999999E-2</v>
      </c>
      <c r="H63" s="3">
        <v>5.0460000000000001E-3</v>
      </c>
      <c r="I63" s="3">
        <v>2.34E-4</v>
      </c>
    </row>
    <row r="64" spans="1:9" x14ac:dyDescent="0.2">
      <c r="A64" s="14" t="s">
        <v>37</v>
      </c>
      <c r="B64" s="3">
        <v>2</v>
      </c>
      <c r="C64" s="3" t="s">
        <v>29</v>
      </c>
      <c r="D64" s="3">
        <v>0.97321500000000005</v>
      </c>
      <c r="E64" s="3">
        <v>0.64069100000000001</v>
      </c>
      <c r="F64" s="3">
        <v>0.60021800000000003</v>
      </c>
      <c r="G64" s="3">
        <v>0.355686</v>
      </c>
      <c r="H64" s="3">
        <v>8.5407999999999998E-2</v>
      </c>
      <c r="I64" s="3">
        <v>7.36E-4</v>
      </c>
    </row>
    <row r="65" spans="1:9" x14ac:dyDescent="0.2">
      <c r="A65" s="14" t="s">
        <v>152</v>
      </c>
      <c r="B65" s="3">
        <v>15</v>
      </c>
      <c r="C65" s="3" t="s">
        <v>29</v>
      </c>
      <c r="D65" s="3">
        <v>2.6785E-2</v>
      </c>
      <c r="E65" s="3">
        <v>4.5669999999999999E-3</v>
      </c>
      <c r="F65" s="3">
        <v>8.5430000000000002E-3</v>
      </c>
      <c r="G65" s="3">
        <v>2.3999999999999998E-3</v>
      </c>
      <c r="H65" s="3">
        <v>3.9150000000000001E-3</v>
      </c>
      <c r="I65" s="3">
        <v>1.3999999999999999E-4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A740-0042-5643-8512-56B49250767D}">
  <dimension ref="A1:G17"/>
  <sheetViews>
    <sheetView workbookViewId="0">
      <selection activeCell="B2" sqref="B2:G17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s="1">
        <v>1</v>
      </c>
      <c r="B2" s="3">
        <v>0.97058823529411797</v>
      </c>
      <c r="C2" s="3">
        <v>0.82352941176470595</v>
      </c>
      <c r="D2" s="3">
        <v>0.61764705882352899</v>
      </c>
      <c r="E2" s="3">
        <v>0.38235294117647101</v>
      </c>
      <c r="F2" s="3">
        <v>0.58823529411764697</v>
      </c>
      <c r="G2" s="3">
        <v>0.76470588235294101</v>
      </c>
    </row>
    <row r="3" spans="1:7" x14ac:dyDescent="0.2">
      <c r="A3" s="1">
        <v>16</v>
      </c>
      <c r="B3" s="3">
        <v>2.9411764705882401E-2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2">
      <c r="A4" s="1">
        <v>8</v>
      </c>
      <c r="B4" s="3">
        <v>0.5</v>
      </c>
      <c r="C4" s="3">
        <v>0.10294117647058799</v>
      </c>
      <c r="D4" s="3">
        <v>4.4117647058823498E-2</v>
      </c>
      <c r="E4" s="3">
        <v>4.4117647058823498E-2</v>
      </c>
      <c r="F4" s="3">
        <v>8.8235294117647106E-2</v>
      </c>
      <c r="G4" s="3">
        <v>0</v>
      </c>
    </row>
    <row r="5" spans="1:7" x14ac:dyDescent="0.2">
      <c r="A5" s="1">
        <v>9</v>
      </c>
      <c r="B5" s="3">
        <v>0.5</v>
      </c>
      <c r="C5" s="3">
        <v>7.3529411764705899E-2</v>
      </c>
      <c r="D5" s="3">
        <v>5.8823529411764698E-2</v>
      </c>
      <c r="E5" s="3">
        <v>2.9411764705882401E-2</v>
      </c>
      <c r="F5" s="3">
        <v>0</v>
      </c>
      <c r="G5" s="3">
        <v>0</v>
      </c>
    </row>
    <row r="6" spans="1:7" x14ac:dyDescent="0.2">
      <c r="A6" s="1">
        <v>5</v>
      </c>
      <c r="B6" s="3">
        <v>0.61764705882352899</v>
      </c>
      <c r="C6" s="3">
        <v>0.33823529411764702</v>
      </c>
      <c r="D6" s="3">
        <v>0.10294117647058799</v>
      </c>
      <c r="E6" s="3">
        <v>7.3529411764705899E-2</v>
      </c>
      <c r="F6" s="3">
        <v>5.8823529411764698E-2</v>
      </c>
      <c r="G6" s="3">
        <v>0</v>
      </c>
    </row>
    <row r="7" spans="1:7" x14ac:dyDescent="0.2">
      <c r="A7" s="1">
        <v>12</v>
      </c>
      <c r="B7" s="3">
        <v>0.38235294117647101</v>
      </c>
      <c r="C7" s="3">
        <v>0.11764705882352899</v>
      </c>
      <c r="D7" s="3">
        <v>1.4705882352941201E-2</v>
      </c>
      <c r="E7" s="3">
        <v>0</v>
      </c>
      <c r="F7" s="3">
        <v>0</v>
      </c>
      <c r="G7" s="3">
        <v>0</v>
      </c>
    </row>
    <row r="8" spans="1:7" x14ac:dyDescent="0.2">
      <c r="A8" s="1">
        <v>4</v>
      </c>
      <c r="B8" s="3">
        <v>0.77941176470588203</v>
      </c>
      <c r="C8" s="3">
        <v>0.51470588235294101</v>
      </c>
      <c r="D8" s="3">
        <v>0.161764705882353</v>
      </c>
      <c r="E8" s="3">
        <v>8.8235294117647106E-2</v>
      </c>
      <c r="F8" s="3">
        <v>5.8823529411764698E-2</v>
      </c>
      <c r="G8" s="3">
        <v>5.8823529411764698E-2</v>
      </c>
    </row>
    <row r="9" spans="1:7" x14ac:dyDescent="0.2">
      <c r="A9" s="1">
        <v>13</v>
      </c>
      <c r="B9" s="3">
        <v>0.220588235294118</v>
      </c>
      <c r="C9" s="3">
        <v>2.9411764705882401E-2</v>
      </c>
      <c r="D9" s="3">
        <v>0</v>
      </c>
      <c r="E9" s="3">
        <v>0</v>
      </c>
      <c r="F9" s="3">
        <v>0</v>
      </c>
      <c r="G9" s="3">
        <v>0</v>
      </c>
    </row>
    <row r="10" spans="1:7" x14ac:dyDescent="0.2">
      <c r="A10" s="1">
        <v>6</v>
      </c>
      <c r="B10" s="3">
        <v>0.5</v>
      </c>
      <c r="C10" s="3">
        <v>0.161764705882353</v>
      </c>
      <c r="D10" s="3">
        <v>7.3529411764705899E-2</v>
      </c>
      <c r="E10" s="3">
        <v>0</v>
      </c>
      <c r="F10" s="3">
        <v>0</v>
      </c>
      <c r="G10" s="3">
        <v>0</v>
      </c>
    </row>
    <row r="11" spans="1:7" x14ac:dyDescent="0.2">
      <c r="A11" s="1">
        <v>11</v>
      </c>
      <c r="B11" s="3">
        <v>0.5</v>
      </c>
      <c r="C11" s="3">
        <v>0.23529411764705899</v>
      </c>
      <c r="D11" s="3">
        <v>8.8235294117647106E-2</v>
      </c>
      <c r="E11" s="3">
        <v>5.8823529411764698E-2</v>
      </c>
      <c r="F11" s="3">
        <v>0</v>
      </c>
      <c r="G11" s="3">
        <v>0</v>
      </c>
    </row>
    <row r="12" spans="1:7" x14ac:dyDescent="0.2">
      <c r="A12" s="1">
        <v>3</v>
      </c>
      <c r="B12" s="3">
        <v>0.88235294117647101</v>
      </c>
      <c r="C12" s="3">
        <v>0.60294117647058798</v>
      </c>
      <c r="D12" s="3">
        <v>0.29411764705882398</v>
      </c>
      <c r="E12" s="3">
        <v>7.3529411764705899E-2</v>
      </c>
      <c r="F12" s="3">
        <v>8.8235294117647106E-2</v>
      </c>
      <c r="G12" s="3">
        <v>5.8823529411764698E-2</v>
      </c>
    </row>
    <row r="13" spans="1:7" x14ac:dyDescent="0.2">
      <c r="A13" s="1">
        <v>14</v>
      </c>
      <c r="B13" s="3">
        <v>0.11764705882352899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">
      <c r="A14" s="1">
        <v>7</v>
      </c>
      <c r="B14" s="3">
        <v>0.63235294117647101</v>
      </c>
      <c r="C14" s="3">
        <v>0.191176470588235</v>
      </c>
      <c r="D14" s="3">
        <v>5.8823529411764698E-2</v>
      </c>
      <c r="E14" s="3">
        <v>4.4117647058823498E-2</v>
      </c>
      <c r="F14" s="3">
        <v>2.9411764705882401E-2</v>
      </c>
      <c r="G14" s="3">
        <v>5.8823529411764698E-2</v>
      </c>
    </row>
    <row r="15" spans="1:7" x14ac:dyDescent="0.2">
      <c r="A15" s="1">
        <v>10</v>
      </c>
      <c r="B15" s="3">
        <v>0.36764705882352899</v>
      </c>
      <c r="C15" s="3">
        <v>0.10294117647058799</v>
      </c>
      <c r="D15" s="3">
        <v>4.4117647058823498E-2</v>
      </c>
      <c r="E15" s="3">
        <v>1.4705882352941201E-2</v>
      </c>
      <c r="F15" s="3">
        <v>0</v>
      </c>
      <c r="G15" s="3">
        <v>0</v>
      </c>
    </row>
    <row r="16" spans="1:7" x14ac:dyDescent="0.2">
      <c r="A16" s="1">
        <v>2</v>
      </c>
      <c r="B16" s="3">
        <v>0.89705882352941202</v>
      </c>
      <c r="C16" s="3">
        <v>0.64705882352941202</v>
      </c>
      <c r="D16" s="3">
        <v>0.42647058823529399</v>
      </c>
      <c r="E16" s="3">
        <v>0.191176470588235</v>
      </c>
      <c r="F16" s="3">
        <v>8.8235294117647106E-2</v>
      </c>
      <c r="G16" s="3">
        <v>5.8823529411764698E-2</v>
      </c>
    </row>
    <row r="17" spans="1:7" x14ac:dyDescent="0.2">
      <c r="A17" s="1">
        <v>15</v>
      </c>
      <c r="B17" s="3">
        <v>0.10294117647058799</v>
      </c>
      <c r="C17" s="3">
        <v>5.8823529411764698E-2</v>
      </c>
      <c r="D17" s="3">
        <v>1.4705882352941201E-2</v>
      </c>
      <c r="E17" s="3">
        <v>0</v>
      </c>
      <c r="F17" s="3">
        <v>0</v>
      </c>
      <c r="G17" s="3">
        <v>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FAA6-7B43-704E-B9FD-749D051B8396}">
  <dimension ref="A1:I65"/>
  <sheetViews>
    <sheetView topLeftCell="A9" workbookViewId="0">
      <selection activeCell="A2" sqref="A2:C65"/>
    </sheetView>
  </sheetViews>
  <sheetFormatPr baseColWidth="10" defaultRowHeight="16" x14ac:dyDescent="0.2"/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3" t="str">
        <f>data!A2</f>
        <v>Auburn</v>
      </c>
      <c r="B2" s="3">
        <f>data!B2</f>
        <v>1</v>
      </c>
      <c r="C2" s="3" t="str">
        <f>data!C2</f>
        <v>West</v>
      </c>
      <c r="D2" s="3">
        <f>data!D2*10</f>
        <v>9.7309999999999999</v>
      </c>
      <c r="E2" s="3">
        <f>D2+data!E2*20</f>
        <v>18.006900000000002</v>
      </c>
      <c r="F2" s="3">
        <f>E2+data!F2*40</f>
        <v>35.858780000000003</v>
      </c>
      <c r="G2" s="3">
        <f>F2+data!G2*80</f>
        <v>86.8035</v>
      </c>
      <c r="H2" s="3">
        <f>G2+data!H2*160</f>
        <v>139.95517999999998</v>
      </c>
      <c r="I2" s="3">
        <f>H2+data!I2*320</f>
        <v>252.11133999999998</v>
      </c>
    </row>
    <row r="3" spans="1:9" x14ac:dyDescent="0.2">
      <c r="A3" s="3" t="str">
        <f>data!A3</f>
        <v>Saint Francis</v>
      </c>
      <c r="B3" s="3">
        <f>data!B3</f>
        <v>16</v>
      </c>
      <c r="C3" s="3" t="str">
        <f>data!C3</f>
        <v>West</v>
      </c>
      <c r="D3" s="3">
        <f>data!D3*10</f>
        <v>0.26900000000000002</v>
      </c>
      <c r="E3" s="3">
        <f>D3+data!E3*20</f>
        <v>1.1263999999999998</v>
      </c>
      <c r="F3" s="3">
        <f>E3+data!F3*40</f>
        <v>1.6060399999999999</v>
      </c>
      <c r="G3" s="3">
        <f>F3+data!G3*80</f>
        <v>1.9041199999999998</v>
      </c>
      <c r="H3" s="3">
        <f>G3+data!H3*160</f>
        <v>2.1938799999999996</v>
      </c>
      <c r="I3" s="3">
        <f>H3+data!I3*320</f>
        <v>2.1999599999999995</v>
      </c>
    </row>
    <row r="4" spans="1:9" x14ac:dyDescent="0.2">
      <c r="A4" s="3" t="str">
        <f>data!A4</f>
        <v>Louisville</v>
      </c>
      <c r="B4" s="3">
        <f>data!B4</f>
        <v>8</v>
      </c>
      <c r="C4" s="3" t="str">
        <f>data!C4</f>
        <v>West</v>
      </c>
      <c r="D4" s="3">
        <f>data!D4*10</f>
        <v>8.2426899999999996</v>
      </c>
      <c r="E4" s="3">
        <f>D4+data!E4*20</f>
        <v>15.21467</v>
      </c>
      <c r="F4" s="3">
        <f>E4+data!F4*40</f>
        <v>20.644590000000001</v>
      </c>
      <c r="G4" s="3">
        <f>F4+data!G4*80</f>
        <v>21.82339</v>
      </c>
      <c r="H4" s="3">
        <f>G4+data!H4*160</f>
        <v>23.109629999999999</v>
      </c>
      <c r="I4" s="3">
        <f>H4+data!I4*320</f>
        <v>24.484669999999998</v>
      </c>
    </row>
    <row r="5" spans="1:9" x14ac:dyDescent="0.2">
      <c r="A5" s="3" t="str">
        <f>data!A5</f>
        <v>Creighton</v>
      </c>
      <c r="B5" s="3">
        <f>data!B5</f>
        <v>9</v>
      </c>
      <c r="C5" s="3" t="str">
        <f>data!C5</f>
        <v>West</v>
      </c>
      <c r="D5" s="3">
        <f>data!D5*10</f>
        <v>1.7573099999999999</v>
      </c>
      <c r="E5" s="3">
        <f>D5+data!E5*20</f>
        <v>5.6520299999999999</v>
      </c>
      <c r="F5" s="3">
        <f>E5+data!F5*40</f>
        <v>11.33663</v>
      </c>
      <c r="G5" s="3">
        <f>F5+data!G5*80</f>
        <v>13.873749999999999</v>
      </c>
      <c r="H5" s="3">
        <f>G5+data!H5*160</f>
        <v>14.187989999999999</v>
      </c>
      <c r="I5" s="3">
        <f>H5+data!I5*320</f>
        <v>14.187989999999999</v>
      </c>
    </row>
    <row r="6" spans="1:9" x14ac:dyDescent="0.2">
      <c r="A6" s="3" t="str">
        <f>data!A6</f>
        <v>Michigan</v>
      </c>
      <c r="B6" s="3">
        <f>data!B6</f>
        <v>5</v>
      </c>
      <c r="C6" s="3" t="str">
        <f>data!C6</f>
        <v>West</v>
      </c>
      <c r="D6" s="3">
        <f>data!D6*10</f>
        <v>6.46204</v>
      </c>
      <c r="E6" s="3">
        <f>D6+data!E6*20</f>
        <v>16.583259999999999</v>
      </c>
      <c r="F6" s="3">
        <f>E6+data!F6*40</f>
        <v>21.033899999999999</v>
      </c>
      <c r="G6" s="3">
        <f>F6+data!G6*80</f>
        <v>23.641659999999998</v>
      </c>
      <c r="H6" s="3">
        <f>G6+data!H6*160</f>
        <v>26.236059999999998</v>
      </c>
      <c r="I6" s="3">
        <f>H6+data!I6*320</f>
        <v>26.239259999999998</v>
      </c>
    </row>
    <row r="7" spans="1:9" x14ac:dyDescent="0.2">
      <c r="A7" s="3" t="str">
        <f>data!A7</f>
        <v>UC San Diego</v>
      </c>
      <c r="B7" s="3">
        <f>data!B7</f>
        <v>12</v>
      </c>
      <c r="C7" s="3" t="str">
        <f>data!C7</f>
        <v>West</v>
      </c>
      <c r="D7" s="3">
        <f>data!D7*10</f>
        <v>3.53796</v>
      </c>
      <c r="E7" s="3">
        <f>D7+data!E7*20</f>
        <v>5.2239000000000004</v>
      </c>
      <c r="F7" s="3">
        <f>E7+data!F7*40</f>
        <v>5.5775800000000002</v>
      </c>
      <c r="G7" s="3">
        <f>F7+data!G7*80</f>
        <v>5.9613399999999999</v>
      </c>
      <c r="H7" s="3">
        <f>G7+data!H7*160</f>
        <v>6.6208599999999995</v>
      </c>
      <c r="I7" s="3">
        <f>H7+data!I7*320</f>
        <v>6.7312599999999998</v>
      </c>
    </row>
    <row r="8" spans="1:9" x14ac:dyDescent="0.2">
      <c r="A8" s="3" t="str">
        <f>data!A8</f>
        <v>Texas A&amp;M</v>
      </c>
      <c r="B8" s="3">
        <f>data!B8</f>
        <v>4</v>
      </c>
      <c r="C8" s="3" t="str">
        <f>data!C8</f>
        <v>West</v>
      </c>
      <c r="D8" s="3">
        <f>data!D8*10</f>
        <v>7.5044000000000004</v>
      </c>
      <c r="E8" s="3">
        <f>D8+data!E8*20</f>
        <v>14.3324</v>
      </c>
      <c r="F8" s="3">
        <f>E8+data!F8*40</f>
        <v>19.635559999999998</v>
      </c>
      <c r="G8" s="3">
        <f>F8+data!G8*80</f>
        <v>22.813799999999997</v>
      </c>
      <c r="H8" s="3">
        <f>G8+data!H8*160</f>
        <v>23.430439999999997</v>
      </c>
      <c r="I8" s="3">
        <f>H8+data!I8*320</f>
        <v>23.432999999999996</v>
      </c>
    </row>
    <row r="9" spans="1:9" x14ac:dyDescent="0.2">
      <c r="A9" s="3" t="str">
        <f>data!A9</f>
        <v>Yale</v>
      </c>
      <c r="B9" s="3">
        <f>data!B9</f>
        <v>13</v>
      </c>
      <c r="C9" s="3" t="str">
        <f>data!C9</f>
        <v>West</v>
      </c>
      <c r="D9" s="3">
        <f>data!D9*10</f>
        <v>2.4956</v>
      </c>
      <c r="E9" s="3">
        <f>D9+data!E9*20</f>
        <v>3.86042</v>
      </c>
      <c r="F9" s="3">
        <f>E9+data!F9*40</f>
        <v>4.3068999999999997</v>
      </c>
      <c r="G9" s="3">
        <f>F9+data!G9*80</f>
        <v>4.3886599999999998</v>
      </c>
      <c r="H9" s="3">
        <f>G9+data!H9*160</f>
        <v>4.6616200000000001</v>
      </c>
      <c r="I9" s="3">
        <f>H9+data!I9*320</f>
        <v>4.6792199999999999</v>
      </c>
    </row>
    <row r="10" spans="1:9" x14ac:dyDescent="0.2">
      <c r="A10" s="3" t="str">
        <f>data!A10</f>
        <v>Mississippi</v>
      </c>
      <c r="B10" s="3">
        <f>data!B10</f>
        <v>6</v>
      </c>
      <c r="C10" s="3" t="str">
        <f>data!C10</f>
        <v>West</v>
      </c>
      <c r="D10" s="3">
        <f>data!D10*10</f>
        <v>5.64473</v>
      </c>
      <c r="E10" s="3">
        <f>D10+data!E10*20</f>
        <v>10.676549999999999</v>
      </c>
      <c r="F10" s="3">
        <f>E10+data!F10*40</f>
        <v>13.00995</v>
      </c>
      <c r="G10" s="3">
        <f>F10+data!G10*80</f>
        <v>15.235710000000001</v>
      </c>
      <c r="H10" s="3">
        <f>G10+data!H10*160</f>
        <v>16.09395</v>
      </c>
      <c r="I10" s="3">
        <f>H10+data!I10*320</f>
        <v>16.100670000000001</v>
      </c>
    </row>
    <row r="11" spans="1:9" x14ac:dyDescent="0.2">
      <c r="A11" s="3" t="str">
        <f>data!A11</f>
        <v>North Carolina</v>
      </c>
      <c r="B11" s="3">
        <f>data!B11</f>
        <v>11</v>
      </c>
      <c r="C11" s="3" t="str">
        <f>data!C11</f>
        <v>West</v>
      </c>
      <c r="D11" s="3">
        <f>data!D11*10</f>
        <v>4.35527</v>
      </c>
      <c r="E11" s="3">
        <f>D11+data!E11*20</f>
        <v>9.29725</v>
      </c>
      <c r="F11" s="3">
        <f>E11+data!F11*40</f>
        <v>14.86449</v>
      </c>
      <c r="G11" s="3">
        <f>F11+data!G11*80</f>
        <v>15.85441</v>
      </c>
      <c r="H11" s="3">
        <f>G11+data!H11*160</f>
        <v>16.328009999999999</v>
      </c>
      <c r="I11" s="3">
        <f>H11+data!I11*320</f>
        <v>16.345289999999999</v>
      </c>
    </row>
    <row r="12" spans="1:9" x14ac:dyDescent="0.2">
      <c r="A12" s="3" t="str">
        <f>data!A12</f>
        <v>Iowa State</v>
      </c>
      <c r="B12" s="3">
        <f>data!B12</f>
        <v>3</v>
      </c>
      <c r="C12" s="3" t="str">
        <f>data!C12</f>
        <v>West</v>
      </c>
      <c r="D12" s="3">
        <f>data!D12*10</f>
        <v>8.3434899999999992</v>
      </c>
      <c r="E12" s="3">
        <f>D12+data!E12*20</f>
        <v>17.418909999999997</v>
      </c>
      <c r="F12" s="3">
        <f>E12+data!F12*40</f>
        <v>28.511229999999998</v>
      </c>
      <c r="G12" s="3">
        <f>F12+data!G12*80</f>
        <v>31.305709999999998</v>
      </c>
      <c r="H12" s="3">
        <f>G12+data!H12*160</f>
        <v>32.864909999999995</v>
      </c>
      <c r="I12" s="3">
        <f>H12+data!I12*320</f>
        <v>33.037709999999997</v>
      </c>
    </row>
    <row r="13" spans="1:9" x14ac:dyDescent="0.2">
      <c r="A13" s="3" t="str">
        <f>data!A13</f>
        <v>Lipscomb</v>
      </c>
      <c r="B13" s="3">
        <f>data!B13</f>
        <v>14</v>
      </c>
      <c r="C13" s="3" t="str">
        <f>data!C13</f>
        <v>West</v>
      </c>
      <c r="D13" s="3">
        <f>data!D13*10</f>
        <v>1.6565099999999999</v>
      </c>
      <c r="E13" s="3">
        <f>D13+data!E13*20</f>
        <v>2.6072899999999999</v>
      </c>
      <c r="F13" s="3">
        <f>E13+data!F13*40</f>
        <v>3.86741</v>
      </c>
      <c r="G13" s="3">
        <f>F13+data!G13*80</f>
        <v>5.44381</v>
      </c>
      <c r="H13" s="3">
        <f>G13+data!H13*160</f>
        <v>5.6314900000000003</v>
      </c>
      <c r="I13" s="3">
        <f>H13+data!I13*320</f>
        <v>5.6321300000000001</v>
      </c>
    </row>
    <row r="14" spans="1:9" x14ac:dyDescent="0.2">
      <c r="A14" s="3" t="str">
        <f>data!A14</f>
        <v>Marquette</v>
      </c>
      <c r="B14" s="3">
        <f>data!B14</f>
        <v>7</v>
      </c>
      <c r="C14" s="3" t="str">
        <f>data!C14</f>
        <v>West</v>
      </c>
      <c r="D14" s="3">
        <f>data!D14*10</f>
        <v>6.1758100000000002</v>
      </c>
      <c r="E14" s="3">
        <f>D14+data!E14*20</f>
        <v>12.515470000000001</v>
      </c>
      <c r="F14" s="3">
        <f>E14+data!F14*40</f>
        <v>13.768070000000002</v>
      </c>
      <c r="G14" s="3">
        <f>F14+data!G14*80</f>
        <v>15.882230000000002</v>
      </c>
      <c r="H14" s="3">
        <f>G14+data!H14*160</f>
        <v>16.292630000000003</v>
      </c>
      <c r="I14" s="3">
        <f>H14+data!I14*320</f>
        <v>16.295510000000004</v>
      </c>
    </row>
    <row r="15" spans="1:9" x14ac:dyDescent="0.2">
      <c r="A15" s="3" t="str">
        <f>data!A15</f>
        <v>New Mexico</v>
      </c>
      <c r="B15" s="3">
        <f>data!B15</f>
        <v>10</v>
      </c>
      <c r="C15" s="3" t="str">
        <f>data!C15</f>
        <v>West</v>
      </c>
      <c r="D15" s="3">
        <f>data!D15*10</f>
        <v>3.8241900000000002</v>
      </c>
      <c r="E15" s="3">
        <f>D15+data!E15*20</f>
        <v>5.0742900000000004</v>
      </c>
      <c r="F15" s="3">
        <f>E15+data!F15*40</f>
        <v>6.6244899999999998</v>
      </c>
      <c r="G15" s="3">
        <f>F15+data!G15*80</f>
        <v>7.8852899999999995</v>
      </c>
      <c r="H15" s="3">
        <f>G15+data!H15*160</f>
        <v>8.4361699999999988</v>
      </c>
      <c r="I15" s="3">
        <f>H15+data!I15*320</f>
        <v>8.4809699999999992</v>
      </c>
    </row>
    <row r="16" spans="1:9" x14ac:dyDescent="0.2">
      <c r="A16" s="3" t="str">
        <f>data!A16</f>
        <v>Michigan State</v>
      </c>
      <c r="B16" s="3">
        <f>data!B16</f>
        <v>2</v>
      </c>
      <c r="C16" s="3" t="str">
        <f>data!C16</f>
        <v>West</v>
      </c>
      <c r="D16" s="3">
        <f>data!D16*10</f>
        <v>9.8188300000000002</v>
      </c>
      <c r="E16" s="3">
        <f>D16+data!E16*20</f>
        <v>21.496369999999999</v>
      </c>
      <c r="F16" s="3">
        <f>E16+data!F16*40</f>
        <v>38.238810000000001</v>
      </c>
      <c r="G16" s="3">
        <f>F16+data!G16*80</f>
        <v>45.95449</v>
      </c>
      <c r="H16" s="3">
        <f>G16+data!H16*160</f>
        <v>51.527770000000004</v>
      </c>
      <c r="I16" s="3">
        <f>H16+data!I16*320</f>
        <v>51.725210000000004</v>
      </c>
    </row>
    <row r="17" spans="1:9" x14ac:dyDescent="0.2">
      <c r="A17" s="3" t="str">
        <f>data!A17</f>
        <v>Bryant</v>
      </c>
      <c r="B17" s="3">
        <f>data!B17</f>
        <v>15</v>
      </c>
      <c r="C17" s="3" t="str">
        <f>data!C17</f>
        <v>West</v>
      </c>
      <c r="D17" s="3">
        <f>data!D17*10</f>
        <v>0.18117</v>
      </c>
      <c r="E17" s="3">
        <f>D17+data!E17*20</f>
        <v>0.91389000000000009</v>
      </c>
      <c r="F17" s="3">
        <f>E17+data!F17*40</f>
        <v>1.1155300000000001</v>
      </c>
      <c r="G17" s="3">
        <f>F17+data!G17*80</f>
        <v>1.2281700000000002</v>
      </c>
      <c r="H17" s="3">
        <f>G17+data!H17*160</f>
        <v>1.4136100000000003</v>
      </c>
      <c r="I17" s="3">
        <f>H17+data!I17*320</f>
        <v>1.4136100000000003</v>
      </c>
    </row>
    <row r="18" spans="1:9" x14ac:dyDescent="0.2">
      <c r="A18" s="3" t="str">
        <f>data!A18</f>
        <v>Florida</v>
      </c>
      <c r="B18" s="3">
        <f>data!B18</f>
        <v>1</v>
      </c>
      <c r="C18" s="3" t="str">
        <f>data!C18</f>
        <v>East</v>
      </c>
      <c r="D18" s="3">
        <f>data!D18*10</f>
        <v>8.3008199999999999</v>
      </c>
      <c r="E18" s="3">
        <f>D18+data!E18*20</f>
        <v>20.50038</v>
      </c>
      <c r="F18" s="3">
        <f>E18+data!F18*40</f>
        <v>35.004060000000003</v>
      </c>
      <c r="G18" s="3">
        <f>F18+data!G18*80</f>
        <v>78.491420000000005</v>
      </c>
      <c r="H18" s="3">
        <f>G18+data!H18*160</f>
        <v>134.56550000000001</v>
      </c>
      <c r="I18" s="3">
        <f>H18+data!I18*320</f>
        <v>238.42406000000003</v>
      </c>
    </row>
    <row r="19" spans="1:9" x14ac:dyDescent="0.2">
      <c r="A19" s="3" t="str">
        <f>data!A19</f>
        <v>Norfolk State</v>
      </c>
      <c r="B19" s="3">
        <f>data!B19</f>
        <v>16</v>
      </c>
      <c r="C19" s="3" t="str">
        <f>data!C19</f>
        <v>East</v>
      </c>
      <c r="D19" s="3">
        <f>data!D19*10</f>
        <v>1.6991800000000001</v>
      </c>
      <c r="E19" s="3">
        <f>D19+data!E19*20</f>
        <v>3.3152200000000001</v>
      </c>
      <c r="F19" s="3">
        <f>E19+data!F19*40</f>
        <v>4.3821399999999997</v>
      </c>
      <c r="G19" s="3">
        <f>F19+data!G19*80</f>
        <v>4.6560600000000001</v>
      </c>
      <c r="H19" s="3">
        <f>G19+data!H19*160</f>
        <v>4.8551000000000002</v>
      </c>
      <c r="I19" s="3">
        <f>H19+data!I19*320</f>
        <v>4.8647</v>
      </c>
    </row>
    <row r="20" spans="1:9" x14ac:dyDescent="0.2">
      <c r="A20" s="3" t="str">
        <f>data!A20</f>
        <v>Connecticut</v>
      </c>
      <c r="B20" s="3">
        <f>data!B20</f>
        <v>8</v>
      </c>
      <c r="C20" s="3" t="str">
        <f>data!C20</f>
        <v>East</v>
      </c>
      <c r="D20" s="3">
        <f>data!D20*10</f>
        <v>6.3679500000000004</v>
      </c>
      <c r="E20" s="3">
        <f>D20+data!E20*20</f>
        <v>11.185030000000001</v>
      </c>
      <c r="F20" s="3">
        <f>E20+data!F20*40</f>
        <v>12.944270000000001</v>
      </c>
      <c r="G20" s="3">
        <f>F20+data!G20*80</f>
        <v>13.198270000000001</v>
      </c>
      <c r="H20" s="3">
        <f>G20+data!H20*160</f>
        <v>14.10243</v>
      </c>
      <c r="I20" s="3">
        <f>H20+data!I20*320</f>
        <v>14.52291</v>
      </c>
    </row>
    <row r="21" spans="1:9" x14ac:dyDescent="0.2">
      <c r="A21" s="3" t="str">
        <f>data!A21</f>
        <v>Oklahoma</v>
      </c>
      <c r="B21" s="3">
        <f>data!B21</f>
        <v>9</v>
      </c>
      <c r="C21" s="3" t="str">
        <f>data!C21</f>
        <v>East</v>
      </c>
      <c r="D21" s="3">
        <f>data!D21*10</f>
        <v>3.63205</v>
      </c>
      <c r="E21" s="3">
        <f>D21+data!E21*20</f>
        <v>4.99939</v>
      </c>
      <c r="F21" s="3">
        <f>E21+data!F21*40</f>
        <v>8.9993100000000013</v>
      </c>
      <c r="G21" s="3">
        <f>F21+data!G21*80</f>
        <v>10.013790000000002</v>
      </c>
      <c r="H21" s="3">
        <f>G21+data!H21*160</f>
        <v>10.210750000000003</v>
      </c>
      <c r="I21" s="3">
        <f>H21+data!I21*320</f>
        <v>10.215870000000002</v>
      </c>
    </row>
    <row r="22" spans="1:9" x14ac:dyDescent="0.2">
      <c r="A22" s="3" t="str">
        <f>data!A22</f>
        <v>Memphis</v>
      </c>
      <c r="B22" s="3">
        <f>data!B22</f>
        <v>5</v>
      </c>
      <c r="C22" s="3" t="str">
        <f>data!C22</f>
        <v>East</v>
      </c>
      <c r="D22" s="3">
        <f>data!D22*10</f>
        <v>2.1841200000000001</v>
      </c>
      <c r="E22" s="3">
        <f>D22+data!E22*20</f>
        <v>9.7651599999999998</v>
      </c>
      <c r="F22" s="3">
        <f>E22+data!F22*40</f>
        <v>15.33268</v>
      </c>
      <c r="G22" s="3">
        <f>F22+data!G22*80</f>
        <v>20.294919999999998</v>
      </c>
      <c r="H22" s="3">
        <f>G22+data!H22*160</f>
        <v>26.464999999999996</v>
      </c>
      <c r="I22" s="3">
        <f>H22+data!I22*320</f>
        <v>26.471719999999998</v>
      </c>
    </row>
    <row r="23" spans="1:9" x14ac:dyDescent="0.2">
      <c r="A23" s="3" t="str">
        <f>data!A23</f>
        <v>Colorado State</v>
      </c>
      <c r="B23" s="3">
        <f>data!B23</f>
        <v>12</v>
      </c>
      <c r="C23" s="3" t="str">
        <f>data!C23</f>
        <v>East</v>
      </c>
      <c r="D23" s="3">
        <f>data!D23*10</f>
        <v>7.8158799999999999</v>
      </c>
      <c r="E23" s="3">
        <f>D23+data!E23*20</f>
        <v>8.36172</v>
      </c>
      <c r="F23" s="3">
        <f>E23+data!F23*40</f>
        <v>8.6483600000000003</v>
      </c>
      <c r="G23" s="3">
        <f>F23+data!G23*80</f>
        <v>8.9343599999999999</v>
      </c>
      <c r="H23" s="3">
        <f>G23+data!H23*160</f>
        <v>9.1271599999999999</v>
      </c>
      <c r="I23" s="3">
        <f>H23+data!I23*320</f>
        <v>9.3194800000000004</v>
      </c>
    </row>
    <row r="24" spans="1:9" x14ac:dyDescent="0.2">
      <c r="A24" s="3" t="str">
        <f>data!A24</f>
        <v>Maryland</v>
      </c>
      <c r="B24" s="3">
        <f>data!B24</f>
        <v>4</v>
      </c>
      <c r="C24" s="3" t="str">
        <f>data!C24</f>
        <v>East</v>
      </c>
      <c r="D24" s="3">
        <f>data!D24*10</f>
        <v>9.8596799999999991</v>
      </c>
      <c r="E24" s="3">
        <f>D24+data!E24*20</f>
        <v>21.673220000000001</v>
      </c>
      <c r="F24" s="3">
        <f>E24+data!F24*40</f>
        <v>34.411380000000001</v>
      </c>
      <c r="G24" s="3">
        <f>F24+data!G24*80</f>
        <v>39.8277</v>
      </c>
      <c r="H24" s="3">
        <f>G24+data!H24*160</f>
        <v>44.409140000000001</v>
      </c>
      <c r="I24" s="3">
        <f>H24+data!I24*320</f>
        <v>44.409779999999998</v>
      </c>
    </row>
    <row r="25" spans="1:9" x14ac:dyDescent="0.2">
      <c r="A25" s="3" t="str">
        <f>data!A25</f>
        <v>Grand Canyon</v>
      </c>
      <c r="B25" s="3">
        <f>data!B25</f>
        <v>13</v>
      </c>
      <c r="C25" s="3" t="str">
        <f>data!C25</f>
        <v>East</v>
      </c>
      <c r="D25" s="3">
        <f>data!D25*10</f>
        <v>0.14032</v>
      </c>
      <c r="E25" s="3">
        <f>D25+data!E25*20</f>
        <v>0.19991999999999999</v>
      </c>
      <c r="F25" s="3">
        <f>E25+data!F25*40</f>
        <v>0.27783999999999998</v>
      </c>
      <c r="G25" s="3">
        <f>F25+data!G25*80</f>
        <v>0.32423999999999997</v>
      </c>
      <c r="H25" s="3">
        <f>G25+data!H25*160</f>
        <v>0.77560000000000007</v>
      </c>
      <c r="I25" s="3">
        <f>H25+data!I25*320</f>
        <v>0.78040000000000009</v>
      </c>
    </row>
    <row r="26" spans="1:9" x14ac:dyDescent="0.2">
      <c r="A26" s="3" t="str">
        <f>data!A26</f>
        <v>Missouri</v>
      </c>
      <c r="B26" s="3">
        <f>data!B26</f>
        <v>6</v>
      </c>
      <c r="C26" s="3" t="str">
        <f>data!C26</f>
        <v>East</v>
      </c>
      <c r="D26" s="3">
        <f>data!D26*10</f>
        <v>1.7652300000000001</v>
      </c>
      <c r="E26" s="3">
        <f>D26+data!E26*20</f>
        <v>4.6161500000000002</v>
      </c>
      <c r="F26" s="3">
        <f>E26+data!F26*40</f>
        <v>7.9070300000000007</v>
      </c>
      <c r="G26" s="3">
        <f>F26+data!G26*80</f>
        <v>17.10239</v>
      </c>
      <c r="H26" s="3">
        <f>G26+data!H26*160</f>
        <v>18.171509999999998</v>
      </c>
      <c r="I26" s="3">
        <f>H26+data!I26*320</f>
        <v>18.25311</v>
      </c>
    </row>
    <row r="27" spans="1:9" x14ac:dyDescent="0.2">
      <c r="A27" s="3" t="str">
        <f>data!A27</f>
        <v>Drake</v>
      </c>
      <c r="B27" s="3">
        <f>data!B27</f>
        <v>11</v>
      </c>
      <c r="C27" s="3" t="str">
        <f>data!C27</f>
        <v>East</v>
      </c>
      <c r="D27" s="3">
        <f>data!D27*10</f>
        <v>8.234770000000001</v>
      </c>
      <c r="E27" s="3">
        <f>D27+data!E27*20</f>
        <v>11.024350000000002</v>
      </c>
      <c r="F27" s="3">
        <f>E27+data!F27*40</f>
        <v>11.776990000000001</v>
      </c>
      <c r="G27" s="3">
        <f>F27+data!G27*80</f>
        <v>12.304030000000001</v>
      </c>
      <c r="H27" s="3">
        <f>G27+data!H27*160</f>
        <v>12.857790000000001</v>
      </c>
      <c r="I27" s="3">
        <f>H27+data!I27*320</f>
        <v>12.858430000000002</v>
      </c>
    </row>
    <row r="28" spans="1:9" x14ac:dyDescent="0.2">
      <c r="A28" s="3" t="str">
        <f>data!A28</f>
        <v>Texas Tech</v>
      </c>
      <c r="B28" s="3">
        <f>data!B28</f>
        <v>3</v>
      </c>
      <c r="C28" s="3" t="str">
        <f>data!C28</f>
        <v>East</v>
      </c>
      <c r="D28" s="3">
        <f>data!D28*10</f>
        <v>9.5358299999999989</v>
      </c>
      <c r="E28" s="3">
        <f>D28+data!E28*20</f>
        <v>23.091929999999998</v>
      </c>
      <c r="F28" s="3">
        <f>E28+data!F28*40</f>
        <v>37.440049999999999</v>
      </c>
      <c r="G28" s="3">
        <f>F28+data!G28*80</f>
        <v>46.473889999999997</v>
      </c>
      <c r="H28" s="3">
        <f>G28+data!H28*160</f>
        <v>61.39181</v>
      </c>
      <c r="I28" s="3">
        <f>H28+data!I28*320</f>
        <v>61.635649999999998</v>
      </c>
    </row>
    <row r="29" spans="1:9" x14ac:dyDescent="0.2">
      <c r="A29" s="3" t="str">
        <f>data!A29</f>
        <v>UNC Wilmington</v>
      </c>
      <c r="B29" s="3">
        <f>data!B29</f>
        <v>14</v>
      </c>
      <c r="C29" s="3" t="str">
        <f>data!C29</f>
        <v>East</v>
      </c>
      <c r="D29" s="3">
        <f>data!D29*10</f>
        <v>0.46416999999999997</v>
      </c>
      <c r="E29" s="3">
        <f>D29+data!E29*20</f>
        <v>1.2675699999999999</v>
      </c>
      <c r="F29" s="3">
        <f>E29+data!F29*40</f>
        <v>1.6302499999999998</v>
      </c>
      <c r="G29" s="3">
        <f>F29+data!G29*80</f>
        <v>1.7338499999999997</v>
      </c>
      <c r="H29" s="3">
        <f>G29+data!H29*160</f>
        <v>2.3429699999999998</v>
      </c>
      <c r="I29" s="3">
        <f>H29+data!I29*320</f>
        <v>2.3468099999999996</v>
      </c>
    </row>
    <row r="30" spans="1:9" x14ac:dyDescent="0.2">
      <c r="A30" s="3" t="str">
        <f>data!A30</f>
        <v>Kansas</v>
      </c>
      <c r="B30" s="3">
        <f>data!B30</f>
        <v>7</v>
      </c>
      <c r="C30" s="3" t="str">
        <f>data!C30</f>
        <v>East</v>
      </c>
      <c r="D30" s="3">
        <f>data!D30*10</f>
        <v>6.1295299999999999</v>
      </c>
      <c r="E30" s="3">
        <f>D30+data!E30*20</f>
        <v>12.274049999999999</v>
      </c>
      <c r="F30" s="3">
        <f>E30+data!F30*40</f>
        <v>16.38477</v>
      </c>
      <c r="G30" s="3">
        <f>F30+data!G30*80</f>
        <v>19.064689999999999</v>
      </c>
      <c r="H30" s="3">
        <f>G30+data!H30*160</f>
        <v>21.279409999999999</v>
      </c>
      <c r="I30" s="3">
        <f>H30+data!I30*320</f>
        <v>21.31109</v>
      </c>
    </row>
    <row r="31" spans="1:9" x14ac:dyDescent="0.2">
      <c r="A31" s="3" t="str">
        <f>data!A31</f>
        <v>Arkansas</v>
      </c>
      <c r="B31" s="3">
        <f>data!B31</f>
        <v>10</v>
      </c>
      <c r="C31" s="3" t="str">
        <f>data!C31</f>
        <v>East</v>
      </c>
      <c r="D31" s="3">
        <f>data!D31*10</f>
        <v>3.8704699999999996</v>
      </c>
      <c r="E31" s="3">
        <f>D31+data!E31*20</f>
        <v>7.3830499999999999</v>
      </c>
      <c r="F31" s="3">
        <f>E31+data!F31*40</f>
        <v>8.3974499999999992</v>
      </c>
      <c r="G31" s="3">
        <f>F31+data!G31*80</f>
        <v>9.0258499999999984</v>
      </c>
      <c r="H31" s="3">
        <f>G31+data!H31*160</f>
        <v>9.7034499999999984</v>
      </c>
      <c r="I31" s="3">
        <f>H31+data!I31*320</f>
        <v>9.706649999999998</v>
      </c>
    </row>
    <row r="32" spans="1:9" x14ac:dyDescent="0.2">
      <c r="A32" s="3" t="str">
        <f>data!A32</f>
        <v>Saint John's</v>
      </c>
      <c r="B32" s="3">
        <f>data!B32</f>
        <v>2</v>
      </c>
      <c r="C32" s="3" t="str">
        <f>data!C32</f>
        <v>East</v>
      </c>
      <c r="D32" s="3">
        <f>data!D32*10</f>
        <v>9.3499300000000005</v>
      </c>
      <c r="E32" s="3">
        <f>D32+data!E32*20</f>
        <v>19.627369999999999</v>
      </c>
      <c r="F32" s="3">
        <f>E32+data!F32*40</f>
        <v>35.414050000000003</v>
      </c>
      <c r="G32" s="3">
        <f>F32+data!G32*80</f>
        <v>37.425330000000002</v>
      </c>
      <c r="H32" s="3">
        <f>G32+data!H32*160</f>
        <v>39.398290000000003</v>
      </c>
      <c r="I32" s="3">
        <f>H32+data!I32*320</f>
        <v>39.44661</v>
      </c>
    </row>
    <row r="33" spans="1:9" x14ac:dyDescent="0.2">
      <c r="A33" s="3" t="str">
        <f>data!A33</f>
        <v>Omaha</v>
      </c>
      <c r="B33" s="3">
        <f>data!B33</f>
        <v>15</v>
      </c>
      <c r="C33" s="3" t="str">
        <f>data!C33</f>
        <v>East</v>
      </c>
      <c r="D33" s="3">
        <f>data!D33*10</f>
        <v>0.65006999999999993</v>
      </c>
      <c r="E33" s="3">
        <f>D33+data!E33*20</f>
        <v>0.71552999999999989</v>
      </c>
      <c r="F33" s="3">
        <f>E33+data!F33*40</f>
        <v>1.04941</v>
      </c>
      <c r="G33" s="3">
        <f>F33+data!G33*80</f>
        <v>1.1293299999999999</v>
      </c>
      <c r="H33" s="3">
        <f>G33+data!H33*160</f>
        <v>1.36005</v>
      </c>
      <c r="I33" s="3">
        <f>H33+data!I33*320</f>
        <v>1.56389</v>
      </c>
    </row>
    <row r="34" spans="1:9" x14ac:dyDescent="0.2">
      <c r="A34" s="3" t="str">
        <f>data!A34</f>
        <v>Duke</v>
      </c>
      <c r="B34" s="3">
        <f>data!B34</f>
        <v>1</v>
      </c>
      <c r="C34" s="3" t="str">
        <f>data!C34</f>
        <v>South</v>
      </c>
      <c r="D34" s="3">
        <f>data!D34*10</f>
        <v>9.2688500000000005</v>
      </c>
      <c r="E34" s="3">
        <f>D34+data!E34*20</f>
        <v>21.54815</v>
      </c>
      <c r="F34" s="3">
        <f>E34+data!F34*40</f>
        <v>33.800429999999999</v>
      </c>
      <c r="G34" s="3">
        <f>F34+data!G34*80</f>
        <v>67.009870000000006</v>
      </c>
      <c r="H34" s="3">
        <f>G34+data!H34*160</f>
        <v>123.90891000000001</v>
      </c>
      <c r="I34" s="3">
        <f>H34+data!I34*320</f>
        <v>124.67563000000001</v>
      </c>
    </row>
    <row r="35" spans="1:9" x14ac:dyDescent="0.2">
      <c r="A35" s="3" t="str">
        <f>data!A35</f>
        <v>Mount Saint Mary's</v>
      </c>
      <c r="B35" s="3">
        <f>data!B35</f>
        <v>16</v>
      </c>
      <c r="C35" s="3" t="str">
        <f>data!C35</f>
        <v>South</v>
      </c>
      <c r="D35" s="3">
        <f>data!D35*10</f>
        <v>0.73114999999999997</v>
      </c>
      <c r="E35" s="3">
        <f>D35+data!E35*20</f>
        <v>2.2472500000000002</v>
      </c>
      <c r="F35" s="3">
        <f>E35+data!F35*40</f>
        <v>3.2340500000000003</v>
      </c>
      <c r="G35" s="3">
        <f>F35+data!G35*80</f>
        <v>5.2220500000000003</v>
      </c>
      <c r="H35" s="3">
        <f>G35+data!H35*160</f>
        <v>5.4412500000000001</v>
      </c>
      <c r="I35" s="3">
        <f>H35+data!I35*320</f>
        <v>5.4466900000000003</v>
      </c>
    </row>
    <row r="36" spans="1:9" x14ac:dyDescent="0.2">
      <c r="A36" s="3" t="str">
        <f>data!A36</f>
        <v>Mississippi State</v>
      </c>
      <c r="B36" s="3">
        <f>data!B36</f>
        <v>8</v>
      </c>
      <c r="C36" s="3" t="str">
        <f>data!C36</f>
        <v>South</v>
      </c>
      <c r="D36" s="3">
        <f>data!D36*10</f>
        <v>6.7672299999999996</v>
      </c>
      <c r="E36" s="3">
        <f>D36+data!E36*20</f>
        <v>11.63095</v>
      </c>
      <c r="F36" s="3">
        <f>E36+data!F36*40</f>
        <v>16.766310000000001</v>
      </c>
      <c r="G36" s="3">
        <f>F36+data!G36*80</f>
        <v>17.50367</v>
      </c>
      <c r="H36" s="3">
        <f>G36+data!H36*160</f>
        <v>17.937750000000001</v>
      </c>
      <c r="I36" s="3">
        <f>H36+data!I36*320</f>
        <v>17.95439</v>
      </c>
    </row>
    <row r="37" spans="1:9" x14ac:dyDescent="0.2">
      <c r="A37" s="3" t="str">
        <f>data!A37</f>
        <v>Baylor</v>
      </c>
      <c r="B37" s="3">
        <f>data!B37</f>
        <v>9</v>
      </c>
      <c r="C37" s="3" t="str">
        <f>data!C37</f>
        <v>South</v>
      </c>
      <c r="D37" s="3">
        <f>data!D37*10</f>
        <v>3.2327699999999999</v>
      </c>
      <c r="E37" s="3">
        <f>D37+data!E37*20</f>
        <v>4.5736499999999998</v>
      </c>
      <c r="F37" s="3">
        <f>E37+data!F37*40</f>
        <v>7.2106099999999991</v>
      </c>
      <c r="G37" s="3">
        <f>F37+data!G37*80</f>
        <v>8.9514099999999992</v>
      </c>
      <c r="H37" s="3">
        <f>G37+data!H37*160</f>
        <v>9.2597299999999994</v>
      </c>
      <c r="I37" s="3">
        <f>H37+data!I37*320</f>
        <v>9.2808499999999992</v>
      </c>
    </row>
    <row r="38" spans="1:9" x14ac:dyDescent="0.2">
      <c r="A38" s="3" t="str">
        <f>data!A38</f>
        <v>Oregon</v>
      </c>
      <c r="B38" s="3">
        <f>data!B38</f>
        <v>5</v>
      </c>
      <c r="C38" s="3" t="str">
        <f>data!C38</f>
        <v>South</v>
      </c>
      <c r="D38" s="3">
        <f>data!D38*10</f>
        <v>7.3860700000000001</v>
      </c>
      <c r="E38" s="3">
        <f>D38+data!E38*20</f>
        <v>16.02319</v>
      </c>
      <c r="F38" s="3">
        <f>E38+data!F38*40</f>
        <v>26.68187</v>
      </c>
      <c r="G38" s="3">
        <f>F38+data!G38*80</f>
        <v>35.21707</v>
      </c>
      <c r="H38" s="3">
        <f>G38+data!H38*160</f>
        <v>37.168109999999999</v>
      </c>
      <c r="I38" s="3">
        <f>H38+data!I38*320</f>
        <v>37.172269999999997</v>
      </c>
    </row>
    <row r="39" spans="1:9" x14ac:dyDescent="0.2">
      <c r="A39" s="3" t="str">
        <f>data!A39</f>
        <v>Liberty</v>
      </c>
      <c r="B39" s="3">
        <f>data!B39</f>
        <v>12</v>
      </c>
      <c r="C39" s="3" t="str">
        <f>data!C39</f>
        <v>South</v>
      </c>
      <c r="D39" s="3">
        <f>data!D39*10</f>
        <v>2.6139299999999999</v>
      </c>
      <c r="E39" s="3">
        <f>D39+data!E39*20</f>
        <v>3.8385899999999999</v>
      </c>
      <c r="F39" s="3">
        <f>E39+data!F39*40</f>
        <v>4.4607099999999997</v>
      </c>
      <c r="G39" s="3">
        <f>F39+data!G39*80</f>
        <v>8.8347100000000012</v>
      </c>
      <c r="H39" s="3">
        <f>G39+data!H39*160</f>
        <v>9.2795100000000019</v>
      </c>
      <c r="I39" s="3">
        <f>H39+data!I39*320</f>
        <v>9.4395100000000021</v>
      </c>
    </row>
    <row r="40" spans="1:9" x14ac:dyDescent="0.2">
      <c r="A40" s="3" t="str">
        <f>data!A40</f>
        <v>Arizona</v>
      </c>
      <c r="B40" s="3">
        <f>data!B40</f>
        <v>4</v>
      </c>
      <c r="C40" s="3" t="str">
        <f>data!C40</f>
        <v>South</v>
      </c>
      <c r="D40" s="3">
        <f>data!D40*10</f>
        <v>9.4936100000000003</v>
      </c>
      <c r="E40" s="3">
        <f>D40+data!E40*20</f>
        <v>19.457810000000002</v>
      </c>
      <c r="F40" s="3">
        <f>E40+data!F40*40</f>
        <v>26.972050000000003</v>
      </c>
      <c r="G40" s="3">
        <f>F40+data!G40*80</f>
        <v>28.512850000000004</v>
      </c>
      <c r="H40" s="3">
        <f>G40+data!H40*160</f>
        <v>30.239570000000004</v>
      </c>
      <c r="I40" s="3">
        <f>H40+data!I40*320</f>
        <v>30.291090000000004</v>
      </c>
    </row>
    <row r="41" spans="1:9" x14ac:dyDescent="0.2">
      <c r="A41" s="3" t="str">
        <f>data!A41</f>
        <v>Akron</v>
      </c>
      <c r="B41" s="3">
        <f>data!B41</f>
        <v>13</v>
      </c>
      <c r="C41" s="3" t="str">
        <f>data!C41</f>
        <v>South</v>
      </c>
      <c r="D41" s="3">
        <f>data!D41*10</f>
        <v>0.50639000000000001</v>
      </c>
      <c r="E41" s="3">
        <f>D41+data!E41*20</f>
        <v>0.68039000000000005</v>
      </c>
      <c r="F41" s="3">
        <f>E41+data!F41*40</f>
        <v>0.87395</v>
      </c>
      <c r="G41" s="3">
        <f>F41+data!G41*80</f>
        <v>1.0578699999999999</v>
      </c>
      <c r="H41" s="3">
        <f>G41+data!H41*160</f>
        <v>1.5143499999999999</v>
      </c>
      <c r="I41" s="3">
        <f>H41+data!I41*320</f>
        <v>1.6503499999999998</v>
      </c>
    </row>
    <row r="42" spans="1:9" x14ac:dyDescent="0.2">
      <c r="A42" s="3" t="str">
        <f>data!A42</f>
        <v>BYU</v>
      </c>
      <c r="B42" s="3">
        <f>data!B42</f>
        <v>6</v>
      </c>
      <c r="C42" s="3" t="str">
        <f>data!C42</f>
        <v>South</v>
      </c>
      <c r="D42" s="3">
        <f>data!D42*10</f>
        <v>4.3255999999999997</v>
      </c>
      <c r="E42" s="3">
        <f>D42+data!E42*20</f>
        <v>8.1867599999999996</v>
      </c>
      <c r="F42" s="3">
        <f>E42+data!F42*40</f>
        <v>8.5217200000000002</v>
      </c>
      <c r="G42" s="3">
        <f>F42+data!G42*80</f>
        <v>8.8378800000000002</v>
      </c>
      <c r="H42" s="3">
        <f>G42+data!H42*160</f>
        <v>9.5665200000000006</v>
      </c>
      <c r="I42" s="3">
        <f>H42+data!I42*320</f>
        <v>9.5738800000000008</v>
      </c>
    </row>
    <row r="43" spans="1:9" x14ac:dyDescent="0.2">
      <c r="A43" s="3" t="str">
        <f>data!A43</f>
        <v>VCU</v>
      </c>
      <c r="B43" s="3">
        <f>data!B43</f>
        <v>11</v>
      </c>
      <c r="C43" s="3" t="str">
        <f>data!C43</f>
        <v>South</v>
      </c>
      <c r="D43" s="3">
        <f>data!D43*10</f>
        <v>5.6744000000000003</v>
      </c>
      <c r="E43" s="3">
        <f>D43+data!E43*20</f>
        <v>8.6560400000000008</v>
      </c>
      <c r="F43" s="3">
        <f>E43+data!F43*40</f>
        <v>9.2807600000000008</v>
      </c>
      <c r="G43" s="3">
        <f>F43+data!G43*80</f>
        <v>10.994760000000001</v>
      </c>
      <c r="H43" s="3">
        <f>G43+data!H43*160</f>
        <v>12.091400000000002</v>
      </c>
      <c r="I43" s="3">
        <f>H43+data!I43*320</f>
        <v>12.138760000000001</v>
      </c>
    </row>
    <row r="44" spans="1:9" x14ac:dyDescent="0.2">
      <c r="A44" s="3" t="str">
        <f>data!A44</f>
        <v>Wisconsin</v>
      </c>
      <c r="B44" s="3">
        <f>data!B44</f>
        <v>3</v>
      </c>
      <c r="C44" s="3" t="str">
        <f>data!C44</f>
        <v>South</v>
      </c>
      <c r="D44" s="3">
        <f>data!D44*10</f>
        <v>9.617329999999999</v>
      </c>
      <c r="E44" s="3">
        <f>D44+data!E44*20</f>
        <v>22.597349999999999</v>
      </c>
      <c r="F44" s="3">
        <f>E44+data!F44*40</f>
        <v>34.374749999999999</v>
      </c>
      <c r="G44" s="3">
        <f>F44+data!G44*80</f>
        <v>47.501310000000004</v>
      </c>
      <c r="H44" s="3">
        <f>G44+data!H44*160</f>
        <v>53.610430000000001</v>
      </c>
      <c r="I44" s="3">
        <f>H44+data!I44*320</f>
        <v>54.834110000000003</v>
      </c>
    </row>
    <row r="45" spans="1:9" x14ac:dyDescent="0.2">
      <c r="A45" s="3" t="str">
        <f>data!A45</f>
        <v>Montana</v>
      </c>
      <c r="B45" s="3">
        <f>data!B45</f>
        <v>14</v>
      </c>
      <c r="C45" s="3" t="str">
        <f>data!C45</f>
        <v>South</v>
      </c>
      <c r="D45" s="3">
        <f>data!D45*10</f>
        <v>0.38267000000000001</v>
      </c>
      <c r="E45" s="3">
        <f>D45+data!E45*20</f>
        <v>0.55986999999999998</v>
      </c>
      <c r="F45" s="3">
        <f>E45+data!F45*40</f>
        <v>0.83655000000000002</v>
      </c>
      <c r="G45" s="3">
        <f>F45+data!G45*80</f>
        <v>1.0128699999999999</v>
      </c>
      <c r="H45" s="3">
        <f>G45+data!H45*160</f>
        <v>1.2410299999999999</v>
      </c>
      <c r="I45" s="3">
        <f>H45+data!I45*320</f>
        <v>1.2557499999999999</v>
      </c>
    </row>
    <row r="46" spans="1:9" x14ac:dyDescent="0.2">
      <c r="A46" s="3" t="str">
        <f>data!A46</f>
        <v>Saint Mary's</v>
      </c>
      <c r="B46" s="3">
        <f>data!B46</f>
        <v>7</v>
      </c>
      <c r="C46" s="3" t="str">
        <f>data!C46</f>
        <v>South</v>
      </c>
      <c r="D46" s="3">
        <f>data!D46*10</f>
        <v>8.1598600000000001</v>
      </c>
      <c r="E46" s="3">
        <f>D46+data!E46*20</f>
        <v>17.242699999999999</v>
      </c>
      <c r="F46" s="3">
        <f>E46+data!F46*40</f>
        <v>22.655059999999999</v>
      </c>
      <c r="G46" s="3">
        <f>F46+data!G46*80</f>
        <v>23.552339999999997</v>
      </c>
      <c r="H46" s="3">
        <f>G46+data!H46*160</f>
        <v>26.073779999999996</v>
      </c>
      <c r="I46" s="3">
        <f>H46+data!I46*320</f>
        <v>26.078899999999997</v>
      </c>
    </row>
    <row r="47" spans="1:9" x14ac:dyDescent="0.2">
      <c r="A47" s="3" t="str">
        <f>data!A47</f>
        <v>Vanderbilt</v>
      </c>
      <c r="B47" s="3">
        <f>data!B47</f>
        <v>10</v>
      </c>
      <c r="C47" s="3" t="str">
        <f>data!C47</f>
        <v>South</v>
      </c>
      <c r="D47" s="3">
        <f>data!D47*10</f>
        <v>1.8401400000000001</v>
      </c>
      <c r="E47" s="3">
        <f>D47+data!E47*20</f>
        <v>3.45594</v>
      </c>
      <c r="F47" s="3">
        <f>E47+data!F47*40</f>
        <v>5.9780199999999999</v>
      </c>
      <c r="G47" s="3">
        <f>F47+data!G47*80</f>
        <v>6.3157800000000002</v>
      </c>
      <c r="H47" s="3">
        <f>G47+data!H47*160</f>
        <v>6.5397800000000004</v>
      </c>
      <c r="I47" s="3">
        <f>H47+data!I47*320</f>
        <v>6.5407400000000004</v>
      </c>
    </row>
    <row r="48" spans="1:9" x14ac:dyDescent="0.2">
      <c r="A48" s="3" t="str">
        <f>data!A48</f>
        <v>Alabama</v>
      </c>
      <c r="B48" s="3">
        <f>data!B48</f>
        <v>2</v>
      </c>
      <c r="C48" s="3" t="str">
        <f>data!C48</f>
        <v>South</v>
      </c>
      <c r="D48" s="3">
        <f>data!D48*10</f>
        <v>9.3794900000000005</v>
      </c>
      <c r="E48" s="3">
        <f>D48+data!E48*20</f>
        <v>18.279350000000001</v>
      </c>
      <c r="F48" s="3">
        <f>E48+data!F48*40</f>
        <v>34.461950000000002</v>
      </c>
      <c r="G48" s="3">
        <f>F48+data!G48*80</f>
        <v>42.849310000000003</v>
      </c>
      <c r="H48" s="3">
        <f>G48+data!H48*160</f>
        <v>47.122110000000006</v>
      </c>
      <c r="I48" s="3">
        <f>H48+data!I48*320</f>
        <v>49.056510000000003</v>
      </c>
    </row>
    <row r="49" spans="1:9" x14ac:dyDescent="0.2">
      <c r="A49" s="3" t="str">
        <f>data!A49</f>
        <v>Robert Morris</v>
      </c>
      <c r="B49" s="3">
        <f>data!B49</f>
        <v>15</v>
      </c>
      <c r="C49" s="3" t="str">
        <f>data!C49</f>
        <v>South</v>
      </c>
      <c r="D49" s="3">
        <f>data!D49*10</f>
        <v>0.62051000000000001</v>
      </c>
      <c r="E49" s="3">
        <f>D49+data!E49*20</f>
        <v>1.0220099999999999</v>
      </c>
      <c r="F49" s="3">
        <f>E49+data!F49*40</f>
        <v>3.8912100000000001</v>
      </c>
      <c r="G49" s="3">
        <f>F49+data!G49*80</f>
        <v>6.6260899999999996</v>
      </c>
      <c r="H49" s="3">
        <f>G49+data!H49*160</f>
        <v>8.9472100000000001</v>
      </c>
      <c r="I49" s="3">
        <f>H49+data!I49*320</f>
        <v>9.2297700000000003</v>
      </c>
    </row>
    <row r="50" spans="1:9" x14ac:dyDescent="0.2">
      <c r="A50" s="3" t="str">
        <f>data!A50</f>
        <v>Houston</v>
      </c>
      <c r="B50" s="3">
        <f>data!B50</f>
        <v>1</v>
      </c>
      <c r="C50" s="3" t="str">
        <f>data!C50</f>
        <v>Midwest</v>
      </c>
      <c r="D50" s="3">
        <f>data!D50*10</f>
        <v>9.4739000000000004</v>
      </c>
      <c r="E50" s="3">
        <f>D50+data!E50*20</f>
        <v>18.94078</v>
      </c>
      <c r="F50" s="3">
        <f>E50+data!F50*40</f>
        <v>29.7667</v>
      </c>
      <c r="G50" s="3">
        <f>F50+data!G50*80</f>
        <v>52.148139999999998</v>
      </c>
      <c r="H50" s="3">
        <f>G50+data!H50*160</f>
        <v>96.327979999999997</v>
      </c>
      <c r="I50" s="3">
        <f>H50+data!I50*320</f>
        <v>191.53405999999998</v>
      </c>
    </row>
    <row r="51" spans="1:9" x14ac:dyDescent="0.2">
      <c r="A51" s="3" t="str">
        <f>data!A51</f>
        <v>SIUE</v>
      </c>
      <c r="B51" s="3">
        <f>data!B51</f>
        <v>16</v>
      </c>
      <c r="C51" s="3" t="str">
        <f>data!C51</f>
        <v>Midwest</v>
      </c>
      <c r="D51" s="3">
        <f>data!D51*10</f>
        <v>0.52610000000000001</v>
      </c>
      <c r="E51" s="3">
        <f>D51+data!E51*20</f>
        <v>1.0387200000000001</v>
      </c>
      <c r="F51" s="3">
        <f>E51+data!F51*40</f>
        <v>2.2946800000000005</v>
      </c>
      <c r="G51" s="3">
        <f>F51+data!G51*80</f>
        <v>2.5426000000000006</v>
      </c>
      <c r="H51" s="3">
        <f>G51+data!H51*160</f>
        <v>2.9387600000000007</v>
      </c>
      <c r="I51" s="3">
        <f>H51+data!I51*320</f>
        <v>2.9448400000000006</v>
      </c>
    </row>
    <row r="52" spans="1:9" x14ac:dyDescent="0.2">
      <c r="A52" s="3" t="str">
        <f>data!A52</f>
        <v>Gonzaga</v>
      </c>
      <c r="B52" s="3">
        <f>data!B52</f>
        <v>8</v>
      </c>
      <c r="C52" s="3" t="str">
        <f>data!C52</f>
        <v>Midwest</v>
      </c>
      <c r="D52" s="3">
        <f>data!D52*10</f>
        <v>7.3738499999999991</v>
      </c>
      <c r="E52" s="3">
        <f>D52+data!E52*20</f>
        <v>11.91503</v>
      </c>
      <c r="F52" s="3">
        <f>E52+data!F52*40</f>
        <v>18.654710000000001</v>
      </c>
      <c r="G52" s="3">
        <f>F52+data!G52*80</f>
        <v>19.710550000000001</v>
      </c>
      <c r="H52" s="3">
        <f>G52+data!H52*160</f>
        <v>24.80799</v>
      </c>
      <c r="I52" s="3">
        <f>H52+data!I52*320</f>
        <v>24.809270000000001</v>
      </c>
    </row>
    <row r="53" spans="1:9" x14ac:dyDescent="0.2">
      <c r="A53" s="3" t="str">
        <f>data!A53</f>
        <v>Georgia</v>
      </c>
      <c r="B53" s="3">
        <f>data!B53</f>
        <v>9</v>
      </c>
      <c r="C53" s="3" t="str">
        <f>data!C53</f>
        <v>Midwest</v>
      </c>
      <c r="D53" s="3">
        <f>data!D53*10</f>
        <v>2.62615</v>
      </c>
      <c r="E53" s="3">
        <f>D53+data!E53*20</f>
        <v>8.1054700000000004</v>
      </c>
      <c r="F53" s="3">
        <f>E53+data!F53*40</f>
        <v>14.005750000000001</v>
      </c>
      <c r="G53" s="3">
        <f>F53+data!G53*80</f>
        <v>14.541510000000001</v>
      </c>
      <c r="H53" s="3">
        <f>G53+data!H53*160</f>
        <v>16.11703</v>
      </c>
      <c r="I53" s="3">
        <f>H53+data!I53*320</f>
        <v>16.118949999999998</v>
      </c>
    </row>
    <row r="54" spans="1:9" x14ac:dyDescent="0.2">
      <c r="A54" s="3" t="str">
        <f>data!A54</f>
        <v>Clemson</v>
      </c>
      <c r="B54" s="3">
        <f>data!B54</f>
        <v>5</v>
      </c>
      <c r="C54" s="3" t="str">
        <f>data!C54</f>
        <v>Midwest</v>
      </c>
      <c r="D54" s="3">
        <f>data!D54*10</f>
        <v>8.782020000000001</v>
      </c>
      <c r="E54" s="3">
        <f>D54+data!E54*20</f>
        <v>18.583840000000002</v>
      </c>
      <c r="F54" s="3">
        <f>E54+data!F54*40</f>
        <v>28.559920000000002</v>
      </c>
      <c r="G54" s="3">
        <f>F54+data!G54*80</f>
        <v>35.777760000000001</v>
      </c>
      <c r="H54" s="3">
        <f>G54+data!H54*160</f>
        <v>38.498400000000004</v>
      </c>
      <c r="I54" s="3">
        <f>H54+data!I54*320</f>
        <v>38.590880000000006</v>
      </c>
    </row>
    <row r="55" spans="1:9" x14ac:dyDescent="0.2">
      <c r="A55" s="3" t="str">
        <f>data!A55</f>
        <v>McNeese</v>
      </c>
      <c r="B55" s="3">
        <f>data!B55</f>
        <v>12</v>
      </c>
      <c r="C55" s="3" t="str">
        <f>data!C55</f>
        <v>Midwest</v>
      </c>
      <c r="D55" s="3">
        <f>data!D55*10</f>
        <v>1.2179800000000001</v>
      </c>
      <c r="E55" s="3">
        <f>D55+data!E55*20</f>
        <v>1.8913000000000002</v>
      </c>
      <c r="F55" s="3">
        <f>E55+data!F55*40</f>
        <v>2.4801000000000002</v>
      </c>
      <c r="G55" s="3">
        <f>F55+data!G55*80</f>
        <v>2.6257000000000001</v>
      </c>
      <c r="H55" s="3">
        <f>G55+data!H55*160</f>
        <v>4.0292200000000005</v>
      </c>
      <c r="I55" s="3">
        <f>H55+data!I55*320</f>
        <v>4.0602600000000004</v>
      </c>
    </row>
    <row r="56" spans="1:9" x14ac:dyDescent="0.2">
      <c r="A56" s="3" t="str">
        <f>data!A56</f>
        <v>Purdue</v>
      </c>
      <c r="B56" s="3">
        <f>data!B56</f>
        <v>4</v>
      </c>
      <c r="C56" s="3" t="str">
        <f>data!C56</f>
        <v>Midwest</v>
      </c>
      <c r="D56" s="3">
        <f>data!D56*10</f>
        <v>9.3925000000000001</v>
      </c>
      <c r="E56" s="3">
        <f>D56+data!E56*20</f>
        <v>17.94632</v>
      </c>
      <c r="F56" s="3">
        <f>E56+data!F56*40</f>
        <v>22.12312</v>
      </c>
      <c r="G56" s="3">
        <f>F56+data!G56*80</f>
        <v>29.78424</v>
      </c>
      <c r="H56" s="3">
        <f>G56+data!H56*160</f>
        <v>32.630160000000004</v>
      </c>
      <c r="I56" s="3">
        <f>H56+data!I56*320</f>
        <v>32.658640000000005</v>
      </c>
    </row>
    <row r="57" spans="1:9" x14ac:dyDescent="0.2">
      <c r="A57" s="3" t="str">
        <f>data!A57</f>
        <v>High Point</v>
      </c>
      <c r="B57" s="3">
        <f>data!B57</f>
        <v>13</v>
      </c>
      <c r="C57" s="3" t="str">
        <f>data!C57</f>
        <v>Midwest</v>
      </c>
      <c r="D57" s="3">
        <f>data!D57*10</f>
        <v>0.60749999999999993</v>
      </c>
      <c r="E57" s="3">
        <f>D57+data!E57*20</f>
        <v>1.5785199999999999</v>
      </c>
      <c r="F57" s="3">
        <f>E57+data!F57*40</f>
        <v>2.11496</v>
      </c>
      <c r="G57" s="3">
        <f>F57+data!G57*80</f>
        <v>7.9703999999999997</v>
      </c>
      <c r="H57" s="3">
        <f>G57+data!H57*160</f>
        <v>9.0297599999999996</v>
      </c>
      <c r="I57" s="3">
        <f>H57+data!I57*320</f>
        <v>9.1110399999999991</v>
      </c>
    </row>
    <row r="58" spans="1:9" x14ac:dyDescent="0.2">
      <c r="A58" s="3" t="str">
        <f>data!A58</f>
        <v>Illinois</v>
      </c>
      <c r="B58" s="3">
        <f>data!B58</f>
        <v>6</v>
      </c>
      <c r="C58" s="3" t="str">
        <f>data!C58</f>
        <v>Midwest</v>
      </c>
      <c r="D58" s="3">
        <f>data!D58*10</f>
        <v>3.2863599999999997</v>
      </c>
      <c r="E58" s="3">
        <f>D58+data!E58*20</f>
        <v>7.1158599999999996</v>
      </c>
      <c r="F58" s="3">
        <f>E58+data!F58*40</f>
        <v>7.2974599999999992</v>
      </c>
      <c r="G58" s="3">
        <f>F58+data!G58*80</f>
        <v>7.4937799999999992</v>
      </c>
      <c r="H58" s="3">
        <f>G58+data!H58*160</f>
        <v>9.3261000000000003</v>
      </c>
      <c r="I58" s="3">
        <f>H58+data!I58*320</f>
        <v>9.4003399999999999</v>
      </c>
    </row>
    <row r="59" spans="1:9" x14ac:dyDescent="0.2">
      <c r="A59" s="3" t="str">
        <f>data!A59</f>
        <v>Xavier</v>
      </c>
      <c r="B59" s="3">
        <f>data!B59</f>
        <v>11</v>
      </c>
      <c r="C59" s="3" t="str">
        <f>data!C59</f>
        <v>Midwest</v>
      </c>
      <c r="D59" s="3">
        <f>data!D59*10</f>
        <v>6.7136399999999998</v>
      </c>
      <c r="E59" s="3">
        <f>D59+data!E59*20</f>
        <v>11.034939999999999</v>
      </c>
      <c r="F59" s="3">
        <f>E59+data!F59*40</f>
        <v>14.76362</v>
      </c>
      <c r="G59" s="3">
        <f>F59+data!G59*80</f>
        <v>15.059619999999999</v>
      </c>
      <c r="H59" s="3">
        <f>G59+data!H59*160</f>
        <v>15.991619999999999</v>
      </c>
      <c r="I59" s="3">
        <f>H59+data!I59*320</f>
        <v>16.00986</v>
      </c>
    </row>
    <row r="60" spans="1:9" x14ac:dyDescent="0.2">
      <c r="A60" s="3" t="str">
        <f>data!A60</f>
        <v>Kentucky</v>
      </c>
      <c r="B60" s="3">
        <f>data!B60</f>
        <v>3</v>
      </c>
      <c r="C60" s="3" t="str">
        <f>data!C60</f>
        <v>Midwest</v>
      </c>
      <c r="D60" s="3">
        <f>data!D60*10</f>
        <v>9.1090999999999998</v>
      </c>
      <c r="E60" s="3">
        <f>D60+data!E60*20</f>
        <v>20.218600000000002</v>
      </c>
      <c r="F60" s="3">
        <f>E60+data!F60*40</f>
        <v>25.75844</v>
      </c>
      <c r="G60" s="3">
        <f>F60+data!G60*80</f>
        <v>27.434360000000002</v>
      </c>
      <c r="H60" s="3">
        <f>G60+data!H60*160</f>
        <v>28.810840000000002</v>
      </c>
      <c r="I60" s="3">
        <f>H60+data!I60*320</f>
        <v>28.881880000000002</v>
      </c>
    </row>
    <row r="61" spans="1:9" x14ac:dyDescent="0.2">
      <c r="A61" s="3" t="str">
        <f>data!A61</f>
        <v>Troy</v>
      </c>
      <c r="B61" s="3">
        <f>data!B61</f>
        <v>14</v>
      </c>
      <c r="C61" s="3" t="str">
        <f>data!C61</f>
        <v>Midwest</v>
      </c>
      <c r="D61" s="3">
        <f>data!D61*10</f>
        <v>0.89090000000000003</v>
      </c>
      <c r="E61" s="3">
        <f>D61+data!E61*20</f>
        <v>1.6305999999999998</v>
      </c>
      <c r="F61" s="3">
        <f>E61+data!F61*40</f>
        <v>1.8141999999999998</v>
      </c>
      <c r="G61" s="3">
        <f>F61+data!G61*80</f>
        <v>1.8896399999999998</v>
      </c>
      <c r="H61" s="3">
        <f>G61+data!H61*160</f>
        <v>2.1813199999999999</v>
      </c>
      <c r="I61" s="3">
        <f>H61+data!I61*320</f>
        <v>2.1896399999999998</v>
      </c>
    </row>
    <row r="62" spans="1:9" x14ac:dyDescent="0.2">
      <c r="A62" s="3" t="str">
        <f>data!A62</f>
        <v>UCLA</v>
      </c>
      <c r="B62" s="3">
        <f>data!B62</f>
        <v>7</v>
      </c>
      <c r="C62" s="3" t="str">
        <f>data!C62</f>
        <v>Midwest</v>
      </c>
      <c r="D62" s="3">
        <f>data!D62*10</f>
        <v>1.6837900000000001</v>
      </c>
      <c r="E62" s="3">
        <f>D62+data!E62*20</f>
        <v>6.1889500000000002</v>
      </c>
      <c r="F62" s="3">
        <f>E62+data!F62*40</f>
        <v>10.811070000000001</v>
      </c>
      <c r="G62" s="3">
        <f>F62+data!G62*80</f>
        <v>11.609070000000001</v>
      </c>
      <c r="H62" s="3">
        <f>G62+data!H62*160</f>
        <v>12.85819</v>
      </c>
      <c r="I62" s="3">
        <f>H62+data!I62*320</f>
        <v>12.97723</v>
      </c>
    </row>
    <row r="63" spans="1:9" x14ac:dyDescent="0.2">
      <c r="A63" s="3" t="str">
        <f>data!A63</f>
        <v>Utah State</v>
      </c>
      <c r="B63" s="3">
        <f>data!B63</f>
        <v>10</v>
      </c>
      <c r="C63" s="3" t="str">
        <f>data!C63</f>
        <v>Midwest</v>
      </c>
      <c r="D63" s="3">
        <f>data!D63*10</f>
        <v>8.3162099999999999</v>
      </c>
      <c r="E63" s="3">
        <f>D63+data!E63*20</f>
        <v>10.90587</v>
      </c>
      <c r="F63" s="3">
        <f>E63+data!F63*40</f>
        <v>12.29959</v>
      </c>
      <c r="G63" s="3">
        <f>F63+data!G63*80</f>
        <v>15.50999</v>
      </c>
      <c r="H63" s="3">
        <f>G63+data!H63*160</f>
        <v>16.317350000000001</v>
      </c>
      <c r="I63" s="3">
        <f>H63+data!I63*320</f>
        <v>16.392230000000001</v>
      </c>
    </row>
    <row r="64" spans="1:9" x14ac:dyDescent="0.2">
      <c r="A64" s="3" t="str">
        <f>data!A64</f>
        <v>Tennessee</v>
      </c>
      <c r="B64" s="3">
        <f>data!B64</f>
        <v>2</v>
      </c>
      <c r="C64" s="3" t="str">
        <f>data!C64</f>
        <v>Midwest</v>
      </c>
      <c r="D64" s="3">
        <f>data!D64*10</f>
        <v>9.7321500000000007</v>
      </c>
      <c r="E64" s="3">
        <f>D64+data!E64*20</f>
        <v>22.545970000000001</v>
      </c>
      <c r="F64" s="3">
        <f>E64+data!F64*40</f>
        <v>46.554690000000001</v>
      </c>
      <c r="G64" s="3">
        <f>F64+data!G64*80</f>
        <v>75.009569999999997</v>
      </c>
      <c r="H64" s="3">
        <f>G64+data!H64*160</f>
        <v>88.674849999999992</v>
      </c>
      <c r="I64" s="3">
        <f>H64+data!I64*320</f>
        <v>88.910369999999986</v>
      </c>
    </row>
    <row r="65" spans="1:9" x14ac:dyDescent="0.2">
      <c r="A65" s="3" t="str">
        <f>data!A65</f>
        <v>Wofford</v>
      </c>
      <c r="B65" s="3">
        <f>data!B65</f>
        <v>15</v>
      </c>
      <c r="C65" s="3" t="str">
        <f>data!C65</f>
        <v>Midwest</v>
      </c>
      <c r="D65" s="3">
        <f>data!D65*10</f>
        <v>0.26784999999999998</v>
      </c>
      <c r="E65" s="3">
        <f>D65+data!E65*20</f>
        <v>0.35919000000000001</v>
      </c>
      <c r="F65" s="3">
        <f>E65+data!F65*40</f>
        <v>0.70091000000000003</v>
      </c>
      <c r="G65" s="3">
        <f>F65+data!G65*80</f>
        <v>0.89290999999999998</v>
      </c>
      <c r="H65" s="3">
        <f>G65+data!H65*160</f>
        <v>1.5193099999999999</v>
      </c>
      <c r="I65" s="3">
        <f>H65+data!I65*320</f>
        <v>1.5641099999999999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D04F-1FCC-BC4D-A0A5-AE186E900CDA}">
  <dimension ref="A1:O31"/>
  <sheetViews>
    <sheetView tabSelected="1" workbookViewId="0">
      <selection activeCell="I26" sqref="I26:I27"/>
    </sheetView>
  </sheetViews>
  <sheetFormatPr baseColWidth="10" defaultColWidth="8.1640625" defaultRowHeight="16" x14ac:dyDescent="0.2"/>
  <cols>
    <col min="1" max="1" width="8" style="1" bestFit="1" customWidth="1"/>
    <col min="2" max="2" width="13.1640625" style="1" bestFit="1" customWidth="1"/>
    <col min="3" max="3" width="16.83203125" style="1" bestFit="1" customWidth="1"/>
    <col min="4" max="4" width="10.6640625" style="1" bestFit="1" customWidth="1"/>
    <col min="5" max="5" width="11.6640625" style="1" bestFit="1" customWidth="1"/>
    <col min="6" max="6" width="10" style="1" bestFit="1" customWidth="1"/>
    <col min="7" max="7" width="10.83203125" style="1" bestFit="1" customWidth="1"/>
    <col min="8" max="8" width="8.1640625" style="1"/>
    <col min="9" max="9" width="8" style="1" bestFit="1" customWidth="1"/>
    <col min="10" max="10" width="15.33203125" style="1" bestFit="1" customWidth="1"/>
    <col min="11" max="11" width="18" style="1" bestFit="1" customWidth="1"/>
    <col min="12" max="12" width="10.6640625" style="1" bestFit="1" customWidth="1"/>
    <col min="13" max="13" width="11.6640625" style="1" bestFit="1" customWidth="1"/>
    <col min="14" max="14" width="10" style="1" bestFit="1" customWidth="1"/>
    <col min="15" max="15" width="10.83203125" style="1" bestFit="1" customWidth="1"/>
    <col min="16" max="16384" width="8.1640625" style="1"/>
  </cols>
  <sheetData>
    <row r="1" spans="1:15" x14ac:dyDescent="0.2">
      <c r="A1" s="16" t="s">
        <v>47</v>
      </c>
      <c r="B1" s="16"/>
      <c r="C1" s="16"/>
      <c r="D1" s="16"/>
      <c r="E1" s="16"/>
      <c r="F1" s="16"/>
      <c r="G1" s="2"/>
      <c r="I1" s="16" t="s">
        <v>68</v>
      </c>
      <c r="J1" s="16"/>
      <c r="K1" s="16"/>
      <c r="L1" s="16"/>
      <c r="M1" s="16"/>
      <c r="N1" s="16"/>
    </row>
    <row r="2" spans="1:15" x14ac:dyDescent="0.2">
      <c r="A2" s="2" t="s">
        <v>2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121</v>
      </c>
      <c r="I2" s="12" t="s">
        <v>2</v>
      </c>
      <c r="J2" s="12" t="s">
        <v>69</v>
      </c>
      <c r="K2" s="12" t="s">
        <v>70</v>
      </c>
      <c r="L2" s="12" t="s">
        <v>71</v>
      </c>
      <c r="M2" s="12" t="s">
        <v>72</v>
      </c>
      <c r="N2" s="12" t="s">
        <v>52</v>
      </c>
      <c r="O2" s="2" t="s">
        <v>121</v>
      </c>
    </row>
    <row r="3" spans="1:15" x14ac:dyDescent="0.2">
      <c r="A3" s="11" t="s">
        <v>10</v>
      </c>
      <c r="B3" s="11" t="str">
        <f>points!A2</f>
        <v>Auburn</v>
      </c>
      <c r="C3" s="11" t="str">
        <f>points!A3</f>
        <v>Saint Francis</v>
      </c>
      <c r="D3" s="7">
        <f>points!D2</f>
        <v>9.7309999999999999</v>
      </c>
      <c r="E3" s="7">
        <f>points!D3</f>
        <v>0.26900000000000002</v>
      </c>
      <c r="F3" s="7">
        <f>D3-E3</f>
        <v>9.4619999999999997</v>
      </c>
      <c r="G3" s="15">
        <f>4*(1-historical!B2)</f>
        <v>0.11764705882352811</v>
      </c>
      <c r="I3" s="11" t="s">
        <v>10</v>
      </c>
      <c r="J3" s="11" t="str">
        <f>points!A6</f>
        <v>Michigan</v>
      </c>
      <c r="K3" s="11" t="str">
        <f>points!A7</f>
        <v>UC San Diego</v>
      </c>
      <c r="L3" s="7">
        <f>points!D6</f>
        <v>6.46204</v>
      </c>
      <c r="M3" s="7">
        <f>points!D7</f>
        <v>3.53796</v>
      </c>
      <c r="N3" s="7">
        <f>L3-M3</f>
        <v>2.92408</v>
      </c>
      <c r="O3" s="15">
        <f>4*(1-historical!B6)</f>
        <v>1.529411764705884</v>
      </c>
    </row>
    <row r="4" spans="1:15" x14ac:dyDescent="0.2">
      <c r="A4" s="11" t="s">
        <v>18</v>
      </c>
      <c r="B4" s="11" t="str">
        <f>points!A18</f>
        <v>Florida</v>
      </c>
      <c r="C4" s="11" t="str">
        <f>points!A19</f>
        <v>Norfolk State</v>
      </c>
      <c r="D4" s="7">
        <f>points!D18</f>
        <v>8.3008199999999999</v>
      </c>
      <c r="E4" s="7">
        <f>points!D19</f>
        <v>1.6991800000000001</v>
      </c>
      <c r="F4" s="7">
        <f t="shared" ref="F4:F6" si="0">D4-E4</f>
        <v>6.6016399999999997</v>
      </c>
      <c r="G4" s="15"/>
      <c r="I4" s="11" t="s">
        <v>18</v>
      </c>
      <c r="J4" s="11" t="str">
        <f>points!A22</f>
        <v>Memphis</v>
      </c>
      <c r="K4" s="11" t="str">
        <f>points!A23</f>
        <v>Colorado State</v>
      </c>
      <c r="L4" s="7">
        <f>points!D22</f>
        <v>2.1841200000000001</v>
      </c>
      <c r="M4" s="7">
        <f>points!D23</f>
        <v>7.8158799999999999</v>
      </c>
      <c r="N4" s="7">
        <f t="shared" ref="N4:N6" si="1">L4-M4</f>
        <v>-5.6317599999999999</v>
      </c>
      <c r="O4" s="15"/>
    </row>
    <row r="5" spans="1:15" x14ac:dyDescent="0.2">
      <c r="A5" s="11" t="s">
        <v>39</v>
      </c>
      <c r="B5" s="11" t="str">
        <f>points!A34</f>
        <v>Duke</v>
      </c>
      <c r="C5" s="11" t="str">
        <f>points!A35</f>
        <v>Mount Saint Mary's</v>
      </c>
      <c r="D5" s="7">
        <f>points!D34</f>
        <v>9.2688500000000005</v>
      </c>
      <c r="E5" s="7">
        <f>points!D19</f>
        <v>1.6991800000000001</v>
      </c>
      <c r="F5" s="7">
        <f t="shared" si="0"/>
        <v>7.5696700000000003</v>
      </c>
      <c r="G5" s="15"/>
      <c r="I5" s="11" t="s">
        <v>39</v>
      </c>
      <c r="J5" s="11" t="str">
        <f>points!A38</f>
        <v>Oregon</v>
      </c>
      <c r="K5" s="11" t="str">
        <f>points!A39</f>
        <v>Liberty</v>
      </c>
      <c r="L5" s="7">
        <f>points!D38</f>
        <v>7.3860700000000001</v>
      </c>
      <c r="M5" s="7">
        <f>points!D39</f>
        <v>2.6139299999999999</v>
      </c>
      <c r="N5" s="7">
        <f t="shared" si="1"/>
        <v>4.7721400000000003</v>
      </c>
      <c r="O5" s="15"/>
    </row>
    <row r="6" spans="1:15" x14ac:dyDescent="0.2">
      <c r="A6" s="11" t="s">
        <v>29</v>
      </c>
      <c r="B6" s="11" t="str">
        <f>points!A50</f>
        <v>Houston</v>
      </c>
      <c r="C6" s="11" t="str">
        <f>points!A51</f>
        <v>SIUE</v>
      </c>
      <c r="D6" s="7">
        <f>points!D50</f>
        <v>9.4739000000000004</v>
      </c>
      <c r="E6" s="7">
        <f>points!D51</f>
        <v>0.52610000000000001</v>
      </c>
      <c r="F6" s="7">
        <f t="shared" si="0"/>
        <v>8.9478000000000009</v>
      </c>
      <c r="G6" s="15"/>
      <c r="I6" s="11" t="s">
        <v>29</v>
      </c>
      <c r="J6" s="11" t="str">
        <f>points!A54</f>
        <v>Clemson</v>
      </c>
      <c r="K6" s="11" t="str">
        <f>points!A55</f>
        <v>McNeese</v>
      </c>
      <c r="L6" s="7">
        <f>points!D54</f>
        <v>8.782020000000001</v>
      </c>
      <c r="M6" s="7">
        <f>points!D55</f>
        <v>1.2179800000000001</v>
      </c>
      <c r="N6" s="7">
        <f t="shared" si="1"/>
        <v>7.5640400000000012</v>
      </c>
      <c r="O6" s="15"/>
    </row>
    <row r="7" spans="1:15" x14ac:dyDescent="0.2">
      <c r="A7" s="11"/>
      <c r="B7" s="11"/>
      <c r="C7" s="11"/>
      <c r="D7" s="11"/>
      <c r="E7" s="11"/>
      <c r="F7" s="11"/>
      <c r="G7"/>
      <c r="I7" s="11"/>
      <c r="J7" s="11"/>
      <c r="K7" s="11"/>
      <c r="L7" s="11"/>
      <c r="M7" s="11"/>
      <c r="N7" s="11"/>
      <c r="O7"/>
    </row>
    <row r="8" spans="1:15" x14ac:dyDescent="0.2">
      <c r="A8" s="17" t="s">
        <v>53</v>
      </c>
      <c r="B8" s="17"/>
      <c r="C8" s="17"/>
      <c r="D8" s="17"/>
      <c r="E8" s="17"/>
      <c r="F8" s="17"/>
      <c r="G8" s="2"/>
      <c r="I8" s="17" t="s">
        <v>73</v>
      </c>
      <c r="J8" s="17"/>
      <c r="K8" s="17"/>
      <c r="L8" s="17"/>
      <c r="M8" s="17"/>
      <c r="N8" s="17"/>
    </row>
    <row r="9" spans="1:15" x14ac:dyDescent="0.2">
      <c r="A9" s="12" t="s">
        <v>2</v>
      </c>
      <c r="B9" s="12" t="s">
        <v>54</v>
      </c>
      <c r="C9" s="12" t="s">
        <v>55</v>
      </c>
      <c r="D9" s="12" t="s">
        <v>56</v>
      </c>
      <c r="E9" s="12" t="s">
        <v>57</v>
      </c>
      <c r="F9" s="12" t="s">
        <v>52</v>
      </c>
      <c r="G9" s="2" t="s">
        <v>121</v>
      </c>
      <c r="I9" s="12" t="s">
        <v>2</v>
      </c>
      <c r="J9" s="12" t="s">
        <v>74</v>
      </c>
      <c r="K9" s="12" t="s">
        <v>75</v>
      </c>
      <c r="L9" s="12" t="s">
        <v>76</v>
      </c>
      <c r="M9" s="12" t="s">
        <v>77</v>
      </c>
      <c r="N9" s="12" t="s">
        <v>52</v>
      </c>
      <c r="O9" s="2" t="s">
        <v>121</v>
      </c>
    </row>
    <row r="10" spans="1:15" x14ac:dyDescent="0.2">
      <c r="A10" s="11" t="s">
        <v>10</v>
      </c>
      <c r="B10" s="11" t="str">
        <f>points!A16</f>
        <v>Michigan State</v>
      </c>
      <c r="C10" s="11" t="str">
        <f>points!A17</f>
        <v>Bryant</v>
      </c>
      <c r="D10" s="7">
        <f>points!D16</f>
        <v>9.8188300000000002</v>
      </c>
      <c r="E10" s="7">
        <f>points!D17</f>
        <v>0.18117</v>
      </c>
      <c r="F10" s="7">
        <f>D10-E10</f>
        <v>9.6376600000000003</v>
      </c>
      <c r="G10" s="15">
        <f>4*(1-historical!B16)</f>
        <v>0.41176470588235192</v>
      </c>
      <c r="I10" s="11" t="s">
        <v>10</v>
      </c>
      <c r="J10" s="11" t="str">
        <f>points!A10</f>
        <v>Mississippi</v>
      </c>
      <c r="K10" s="11" t="str">
        <f>points!A11</f>
        <v>North Carolina</v>
      </c>
      <c r="L10" s="7">
        <f>points!D10</f>
        <v>5.64473</v>
      </c>
      <c r="M10" s="7">
        <f>points!D11</f>
        <v>4.35527</v>
      </c>
      <c r="N10" s="7">
        <f>L10-M10</f>
        <v>1.2894600000000001</v>
      </c>
      <c r="O10" s="15">
        <f>4*(1-historical!B10)</f>
        <v>2</v>
      </c>
    </row>
    <row r="11" spans="1:15" x14ac:dyDescent="0.2">
      <c r="A11" s="11" t="s">
        <v>18</v>
      </c>
      <c r="B11" s="11" t="str">
        <f>points!A32</f>
        <v>Saint John's</v>
      </c>
      <c r="C11" s="11" t="str">
        <f>points!A33</f>
        <v>Omaha</v>
      </c>
      <c r="D11" s="7">
        <f>points!D32</f>
        <v>9.3499300000000005</v>
      </c>
      <c r="E11" s="7">
        <f>points!D33</f>
        <v>0.65006999999999993</v>
      </c>
      <c r="F11" s="7">
        <f t="shared" ref="F11:F13" si="2">D11-E11</f>
        <v>8.699860000000001</v>
      </c>
      <c r="G11" s="15"/>
      <c r="I11" s="11" t="s">
        <v>18</v>
      </c>
      <c r="J11" s="11" t="str">
        <f>points!A26</f>
        <v>Missouri</v>
      </c>
      <c r="K11" s="11" t="str">
        <f>points!A27</f>
        <v>Drake</v>
      </c>
      <c r="L11" s="7">
        <f>points!D26</f>
        <v>1.7652300000000001</v>
      </c>
      <c r="M11" s="7">
        <f>points!D27</f>
        <v>8.234770000000001</v>
      </c>
      <c r="N11" s="7">
        <f t="shared" ref="N11:N13" si="3">L11-M11</f>
        <v>-6.4695400000000012</v>
      </c>
      <c r="O11" s="15"/>
    </row>
    <row r="12" spans="1:15" x14ac:dyDescent="0.2">
      <c r="A12" s="11" t="s">
        <v>39</v>
      </c>
      <c r="B12" s="11" t="str">
        <f>points!A48</f>
        <v>Alabama</v>
      </c>
      <c r="C12" s="11" t="str">
        <f>points!A49</f>
        <v>Robert Morris</v>
      </c>
      <c r="D12" s="7">
        <f>points!D48</f>
        <v>9.3794900000000005</v>
      </c>
      <c r="E12" s="7">
        <f>points!D49</f>
        <v>0.62051000000000001</v>
      </c>
      <c r="F12" s="7">
        <f t="shared" si="2"/>
        <v>8.7589800000000011</v>
      </c>
      <c r="G12" s="15"/>
      <c r="I12" s="11" t="s">
        <v>39</v>
      </c>
      <c r="J12" s="11" t="str">
        <f>points!A42</f>
        <v>BYU</v>
      </c>
      <c r="K12" s="11" t="str">
        <f>points!A43</f>
        <v>VCU</v>
      </c>
      <c r="L12" s="7">
        <f>points!D42</f>
        <v>4.3255999999999997</v>
      </c>
      <c r="M12" s="7">
        <f>points!D43</f>
        <v>5.6744000000000003</v>
      </c>
      <c r="N12" s="7">
        <f t="shared" si="3"/>
        <v>-1.3488000000000007</v>
      </c>
      <c r="O12" s="15"/>
    </row>
    <row r="13" spans="1:15" x14ac:dyDescent="0.2">
      <c r="A13" s="11" t="s">
        <v>29</v>
      </c>
      <c r="B13" s="11" t="str">
        <f>points!A64</f>
        <v>Tennessee</v>
      </c>
      <c r="C13" s="11" t="str">
        <f>points!A65</f>
        <v>Wofford</v>
      </c>
      <c r="D13" s="7">
        <f>points!D64</f>
        <v>9.7321500000000007</v>
      </c>
      <c r="E13" s="7">
        <f>points!D65</f>
        <v>0.26784999999999998</v>
      </c>
      <c r="F13" s="7">
        <f t="shared" si="2"/>
        <v>9.4643000000000015</v>
      </c>
      <c r="G13" s="15"/>
      <c r="I13" s="11" t="s">
        <v>29</v>
      </c>
      <c r="J13" s="11" t="str">
        <f>points!A58</f>
        <v>Illinois</v>
      </c>
      <c r="K13" s="11" t="str">
        <f>points!A59</f>
        <v>Xavier</v>
      </c>
      <c r="L13" s="7">
        <f>points!D58</f>
        <v>3.2863599999999997</v>
      </c>
      <c r="M13" s="7">
        <f>points!D59</f>
        <v>6.7136399999999998</v>
      </c>
      <c r="N13" s="7">
        <f t="shared" si="3"/>
        <v>-3.4272800000000001</v>
      </c>
      <c r="O13" s="15"/>
    </row>
    <row r="14" spans="1:15" x14ac:dyDescent="0.2">
      <c r="A14" s="11"/>
      <c r="B14" s="11"/>
      <c r="C14" s="11"/>
      <c r="D14" s="11"/>
      <c r="E14" s="11"/>
      <c r="F14" s="11"/>
      <c r="G14"/>
      <c r="I14" s="11"/>
      <c r="J14" s="11"/>
      <c r="K14" s="11"/>
      <c r="L14" s="11"/>
      <c r="M14" s="11"/>
      <c r="N14" s="11"/>
      <c r="O14"/>
    </row>
    <row r="15" spans="1:15" x14ac:dyDescent="0.2">
      <c r="A15" s="17" t="s">
        <v>58</v>
      </c>
      <c r="B15" s="17"/>
      <c r="C15" s="17"/>
      <c r="D15" s="17"/>
      <c r="E15" s="17"/>
      <c r="F15" s="17"/>
      <c r="G15" s="2"/>
      <c r="I15" s="17" t="s">
        <v>78</v>
      </c>
      <c r="J15" s="17"/>
      <c r="K15" s="17"/>
      <c r="L15" s="17"/>
      <c r="M15" s="17"/>
      <c r="N15" s="17"/>
    </row>
    <row r="16" spans="1:15" x14ac:dyDescent="0.2">
      <c r="A16" s="12" t="s">
        <v>2</v>
      </c>
      <c r="B16" s="12" t="s">
        <v>59</v>
      </c>
      <c r="C16" s="12" t="s">
        <v>60</v>
      </c>
      <c r="D16" s="12" t="s">
        <v>61</v>
      </c>
      <c r="E16" s="12" t="s">
        <v>62</v>
      </c>
      <c r="F16" s="12" t="s">
        <v>52</v>
      </c>
      <c r="G16" s="2" t="s">
        <v>121</v>
      </c>
      <c r="I16" s="12" t="s">
        <v>2</v>
      </c>
      <c r="J16" s="12" t="s">
        <v>79</v>
      </c>
      <c r="K16" s="12" t="s">
        <v>80</v>
      </c>
      <c r="L16" s="12" t="s">
        <v>81</v>
      </c>
      <c r="M16" s="12" t="s">
        <v>82</v>
      </c>
      <c r="N16" s="12" t="s">
        <v>52</v>
      </c>
      <c r="O16" s="2" t="s">
        <v>121</v>
      </c>
    </row>
    <row r="17" spans="1:15" x14ac:dyDescent="0.2">
      <c r="A17" s="11" t="s">
        <v>10</v>
      </c>
      <c r="B17" s="11" t="str">
        <f>points!A12</f>
        <v>Iowa State</v>
      </c>
      <c r="C17" s="11" t="str">
        <f>points!A13</f>
        <v>Lipscomb</v>
      </c>
      <c r="D17" s="7">
        <f>points!D12</f>
        <v>8.3434899999999992</v>
      </c>
      <c r="E17" s="7">
        <f>points!D13</f>
        <v>1.6565099999999999</v>
      </c>
      <c r="F17" s="7">
        <f>D17-E17</f>
        <v>6.6869799999999993</v>
      </c>
      <c r="G17" s="15">
        <f>4*(1-historical!B12)</f>
        <v>0.47058823529411598</v>
      </c>
      <c r="I17" s="11" t="s">
        <v>10</v>
      </c>
      <c r="J17" s="11" t="str">
        <f>points!A14</f>
        <v>Marquette</v>
      </c>
      <c r="K17" s="11" t="str">
        <f>points!A15</f>
        <v>New Mexico</v>
      </c>
      <c r="L17" s="7">
        <f>points!D14</f>
        <v>6.1758100000000002</v>
      </c>
      <c r="M17" s="7">
        <f>points!D15</f>
        <v>3.8241900000000002</v>
      </c>
      <c r="N17" s="7">
        <f>L17-M17</f>
        <v>2.35162</v>
      </c>
      <c r="O17" s="15">
        <f>4*(1-historical!B14)</f>
        <v>1.470588235294116</v>
      </c>
    </row>
    <row r="18" spans="1:15" x14ac:dyDescent="0.2">
      <c r="A18" s="11" t="s">
        <v>18</v>
      </c>
      <c r="B18" s="11" t="str">
        <f>points!A28</f>
        <v>Texas Tech</v>
      </c>
      <c r="C18" s="11" t="str">
        <f>points!A29</f>
        <v>UNC Wilmington</v>
      </c>
      <c r="D18" s="7">
        <f>points!D28</f>
        <v>9.5358299999999989</v>
      </c>
      <c r="E18" s="7">
        <f>points!D29</f>
        <v>0.46416999999999997</v>
      </c>
      <c r="F18" s="7">
        <f t="shared" ref="F18:F20" si="4">D18-E18</f>
        <v>9.0716599999999996</v>
      </c>
      <c r="G18" s="15"/>
      <c r="I18" s="11" t="s">
        <v>18</v>
      </c>
      <c r="J18" s="11" t="str">
        <f>points!A30</f>
        <v>Kansas</v>
      </c>
      <c r="K18" s="11" t="str">
        <f>points!A31</f>
        <v>Arkansas</v>
      </c>
      <c r="L18" s="7">
        <f>points!D30</f>
        <v>6.1295299999999999</v>
      </c>
      <c r="M18" s="7">
        <f>points!D31</f>
        <v>3.8704699999999996</v>
      </c>
      <c r="N18" s="7">
        <f t="shared" ref="N18:N20" si="5">L18-M18</f>
        <v>2.2590600000000003</v>
      </c>
      <c r="O18" s="15"/>
    </row>
    <row r="19" spans="1:15" x14ac:dyDescent="0.2">
      <c r="A19" s="11" t="s">
        <v>39</v>
      </c>
      <c r="B19" s="11" t="str">
        <f>points!A44</f>
        <v>Wisconsin</v>
      </c>
      <c r="C19" s="11" t="str">
        <f>points!A45</f>
        <v>Montana</v>
      </c>
      <c r="D19" s="7">
        <f>points!D44</f>
        <v>9.617329999999999</v>
      </c>
      <c r="E19" s="7">
        <f>points!D45</f>
        <v>0.38267000000000001</v>
      </c>
      <c r="F19" s="7">
        <f t="shared" si="4"/>
        <v>9.2346599999999999</v>
      </c>
      <c r="G19" s="15"/>
      <c r="I19" s="11" t="s">
        <v>39</v>
      </c>
      <c r="J19" s="11" t="str">
        <f>points!A46</f>
        <v>Saint Mary's</v>
      </c>
      <c r="K19" s="11" t="str">
        <f>points!A47</f>
        <v>Vanderbilt</v>
      </c>
      <c r="L19" s="7">
        <f>points!D46</f>
        <v>8.1598600000000001</v>
      </c>
      <c r="M19" s="7">
        <f>points!D47</f>
        <v>1.8401400000000001</v>
      </c>
      <c r="N19" s="7">
        <f t="shared" si="5"/>
        <v>6.3197200000000002</v>
      </c>
      <c r="O19" s="15"/>
    </row>
    <row r="20" spans="1:15" x14ac:dyDescent="0.2">
      <c r="A20" s="11" t="s">
        <v>29</v>
      </c>
      <c r="B20" s="11" t="str">
        <f>points!A60</f>
        <v>Kentucky</v>
      </c>
      <c r="C20" s="11" t="str">
        <f>points!A61</f>
        <v>Troy</v>
      </c>
      <c r="D20" s="7">
        <f>points!D60</f>
        <v>9.1090999999999998</v>
      </c>
      <c r="E20" s="7">
        <f>points!D61</f>
        <v>0.89090000000000003</v>
      </c>
      <c r="F20" s="7">
        <f t="shared" si="4"/>
        <v>8.2181999999999995</v>
      </c>
      <c r="G20" s="15"/>
      <c r="I20" s="11" t="s">
        <v>29</v>
      </c>
      <c r="J20" s="11" t="str">
        <f>points!A62</f>
        <v>UCLA</v>
      </c>
      <c r="K20" s="11" t="str">
        <f>points!A63</f>
        <v>Utah State</v>
      </c>
      <c r="L20" s="7">
        <f>points!D62</f>
        <v>1.6837900000000001</v>
      </c>
      <c r="M20" s="7">
        <f>points!D63</f>
        <v>8.3162099999999999</v>
      </c>
      <c r="N20" s="7">
        <f t="shared" si="5"/>
        <v>-6.6324199999999998</v>
      </c>
      <c r="O20" s="15"/>
    </row>
    <row r="21" spans="1:15" x14ac:dyDescent="0.2">
      <c r="A21" s="11"/>
      <c r="B21" s="11"/>
      <c r="C21" s="11"/>
      <c r="D21" s="11"/>
      <c r="E21" s="11"/>
      <c r="F21" s="11"/>
      <c r="G21"/>
      <c r="I21" s="11"/>
      <c r="J21" s="11"/>
      <c r="K21" s="11"/>
      <c r="L21" s="11"/>
      <c r="M21" s="11"/>
      <c r="N21" s="11"/>
      <c r="O21"/>
    </row>
    <row r="22" spans="1:15" x14ac:dyDescent="0.2">
      <c r="A22" s="17" t="s">
        <v>63</v>
      </c>
      <c r="B22" s="17"/>
      <c r="C22" s="17"/>
      <c r="D22" s="17"/>
      <c r="E22" s="17"/>
      <c r="F22" s="17"/>
      <c r="G22" s="2"/>
      <c r="I22" s="17" t="s">
        <v>83</v>
      </c>
      <c r="J22" s="17"/>
      <c r="K22" s="17"/>
      <c r="L22" s="17"/>
      <c r="M22" s="17"/>
      <c r="N22" s="17"/>
    </row>
    <row r="23" spans="1:15" x14ac:dyDescent="0.2">
      <c r="A23" s="12" t="s">
        <v>2</v>
      </c>
      <c r="B23" s="12" t="s">
        <v>64</v>
      </c>
      <c r="C23" s="12" t="s">
        <v>65</v>
      </c>
      <c r="D23" s="12" t="s">
        <v>66</v>
      </c>
      <c r="E23" s="12" t="s">
        <v>67</v>
      </c>
      <c r="F23" s="12" t="s">
        <v>52</v>
      </c>
      <c r="G23" s="2" t="s">
        <v>121</v>
      </c>
      <c r="I23" s="12" t="s">
        <v>2</v>
      </c>
      <c r="J23" s="12" t="s">
        <v>84</v>
      </c>
      <c r="K23" s="12" t="s">
        <v>85</v>
      </c>
      <c r="L23" s="12" t="s">
        <v>86</v>
      </c>
      <c r="M23" s="12" t="s">
        <v>87</v>
      </c>
      <c r="N23" s="12" t="s">
        <v>52</v>
      </c>
      <c r="O23" s="2" t="s">
        <v>121</v>
      </c>
    </row>
    <row r="24" spans="1:15" x14ac:dyDescent="0.2">
      <c r="A24" s="11" t="s">
        <v>10</v>
      </c>
      <c r="B24" s="11" t="str">
        <f>points!A8</f>
        <v>Texas A&amp;M</v>
      </c>
      <c r="C24" s="11" t="str">
        <f>points!A9</f>
        <v>Yale</v>
      </c>
      <c r="D24" s="7">
        <f>points!D8</f>
        <v>7.5044000000000004</v>
      </c>
      <c r="E24" s="7">
        <f>points!D9</f>
        <v>2.4956</v>
      </c>
      <c r="F24" s="7">
        <f>D24-E24</f>
        <v>5.0088000000000008</v>
      </c>
      <c r="G24" s="15">
        <f>4*(1-historical!B8)</f>
        <v>0.88235294117647189</v>
      </c>
      <c r="I24" s="11" t="s">
        <v>10</v>
      </c>
      <c r="J24" s="11" t="str">
        <f>points!A4</f>
        <v>Louisville</v>
      </c>
      <c r="K24" s="11" t="str">
        <f>points!A5</f>
        <v>Creighton</v>
      </c>
      <c r="L24" s="7">
        <f>points!D4</f>
        <v>8.2426899999999996</v>
      </c>
      <c r="M24" s="7">
        <f>points!D5</f>
        <v>1.7573099999999999</v>
      </c>
      <c r="N24" s="7">
        <f>L24-M24</f>
        <v>6.4853799999999993</v>
      </c>
      <c r="O24" s="15">
        <f>4*(1-historical!B4)</f>
        <v>2</v>
      </c>
    </row>
    <row r="25" spans="1:15" x14ac:dyDescent="0.2">
      <c r="A25" s="11" t="s">
        <v>18</v>
      </c>
      <c r="B25" s="11" t="str">
        <f>points!A24</f>
        <v>Maryland</v>
      </c>
      <c r="C25" s="11" t="str">
        <f>points!A25</f>
        <v>Grand Canyon</v>
      </c>
      <c r="D25" s="7">
        <f>points!D24</f>
        <v>9.8596799999999991</v>
      </c>
      <c r="E25" s="7">
        <f>points!D25</f>
        <v>0.14032</v>
      </c>
      <c r="F25" s="7">
        <f t="shared" ref="F25:F27" si="6">D25-E25</f>
        <v>9.7193599999999982</v>
      </c>
      <c r="G25" s="15"/>
      <c r="I25" s="11" t="s">
        <v>18</v>
      </c>
      <c r="J25" s="11" t="str">
        <f>points!A20</f>
        <v>Connecticut</v>
      </c>
      <c r="K25" s="11" t="str">
        <f>points!A21</f>
        <v>Oklahoma</v>
      </c>
      <c r="L25" s="7">
        <f>points!D20</f>
        <v>6.3679500000000004</v>
      </c>
      <c r="M25" s="7">
        <f>points!D21</f>
        <v>3.63205</v>
      </c>
      <c r="N25" s="7">
        <f t="shared" ref="N25:N27" si="7">L25-M25</f>
        <v>2.7359000000000004</v>
      </c>
      <c r="O25" s="15"/>
    </row>
    <row r="26" spans="1:15" x14ac:dyDescent="0.2">
      <c r="A26" s="11" t="s">
        <v>39</v>
      </c>
      <c r="B26" s="11" t="str">
        <f>points!A40</f>
        <v>Arizona</v>
      </c>
      <c r="C26" s="11" t="str">
        <f>points!A41</f>
        <v>Akron</v>
      </c>
      <c r="D26" s="7">
        <f>points!D40</f>
        <v>9.4936100000000003</v>
      </c>
      <c r="E26" s="7">
        <f>points!D41</f>
        <v>0.50639000000000001</v>
      </c>
      <c r="F26" s="7">
        <f t="shared" si="6"/>
        <v>8.9872200000000007</v>
      </c>
      <c r="G26" s="15"/>
      <c r="I26" s="11" t="s">
        <v>39</v>
      </c>
      <c r="J26" s="11" t="str">
        <f>points!A36</f>
        <v>Mississippi State</v>
      </c>
      <c r="K26" s="11" t="str">
        <f>points!A37</f>
        <v>Baylor</v>
      </c>
      <c r="L26" s="7">
        <f>points!D36</f>
        <v>6.7672299999999996</v>
      </c>
      <c r="M26" s="7">
        <f>points!D37</f>
        <v>3.2327699999999999</v>
      </c>
      <c r="N26" s="7">
        <f t="shared" si="7"/>
        <v>3.5344599999999997</v>
      </c>
      <c r="O26" s="15"/>
    </row>
    <row r="27" spans="1:15" x14ac:dyDescent="0.2">
      <c r="A27" s="11" t="s">
        <v>29</v>
      </c>
      <c r="B27" s="11" t="str">
        <f>points!A56</f>
        <v>Purdue</v>
      </c>
      <c r="C27" s="11" t="str">
        <f>points!A57</f>
        <v>High Point</v>
      </c>
      <c r="D27" s="7">
        <f>points!D56</f>
        <v>9.3925000000000001</v>
      </c>
      <c r="E27" s="7">
        <f>points!D57</f>
        <v>0.60749999999999993</v>
      </c>
      <c r="F27" s="7">
        <f t="shared" si="6"/>
        <v>8.7850000000000001</v>
      </c>
      <c r="G27" s="15"/>
      <c r="I27" s="11" t="s">
        <v>29</v>
      </c>
      <c r="J27" s="11" t="str">
        <f>points!A52</f>
        <v>Gonzaga</v>
      </c>
      <c r="K27" s="11" t="str">
        <f>points!A53</f>
        <v>Georgia</v>
      </c>
      <c r="L27" s="7">
        <f>points!D52</f>
        <v>7.3738499999999991</v>
      </c>
      <c r="M27" s="7">
        <f>points!D53</f>
        <v>2.62615</v>
      </c>
      <c r="N27" s="7">
        <f t="shared" si="7"/>
        <v>4.7476999999999991</v>
      </c>
      <c r="O27" s="15"/>
    </row>
    <row r="28" spans="1:15" x14ac:dyDescent="0.2">
      <c r="G28"/>
      <c r="O28"/>
    </row>
    <row r="31" spans="1:15" x14ac:dyDescent="0.2">
      <c r="H31" s="13"/>
    </row>
  </sheetData>
  <mergeCells count="16">
    <mergeCell ref="A1:F1"/>
    <mergeCell ref="A8:F8"/>
    <mergeCell ref="A15:F15"/>
    <mergeCell ref="A22:F22"/>
    <mergeCell ref="I1:N1"/>
    <mergeCell ref="I8:N8"/>
    <mergeCell ref="I15:N15"/>
    <mergeCell ref="I22:N22"/>
    <mergeCell ref="G3:G6"/>
    <mergeCell ref="G10:G13"/>
    <mergeCell ref="G17:G20"/>
    <mergeCell ref="G24:G27"/>
    <mergeCell ref="O24:O27"/>
    <mergeCell ref="O17:O20"/>
    <mergeCell ref="O10:O13"/>
    <mergeCell ref="O3:O6"/>
  </mergeCells>
  <conditionalFormatting sqref="D3:D6">
    <cfRule type="colorScale" priority="32">
      <colorScale>
        <cfvo type="min"/>
        <cfvo type="max"/>
        <color rgb="FFFCFCFF"/>
        <color rgb="FF63BE7B"/>
      </colorScale>
    </cfRule>
  </conditionalFormatting>
  <conditionalFormatting sqref="D10:D13">
    <cfRule type="colorScale" priority="29">
      <colorScale>
        <cfvo type="min"/>
        <cfvo type="max"/>
        <color rgb="FFFCFCFF"/>
        <color rgb="FF63BE7B"/>
      </colorScale>
    </cfRule>
  </conditionalFormatting>
  <conditionalFormatting sqref="D17:D20">
    <cfRule type="colorScale" priority="26">
      <colorScale>
        <cfvo type="min"/>
        <cfvo type="max"/>
        <color rgb="FFFCFCFF"/>
        <color rgb="FF63BE7B"/>
      </colorScale>
    </cfRule>
  </conditionalFormatting>
  <conditionalFormatting sqref="D24:D27">
    <cfRule type="colorScale" priority="23">
      <colorScale>
        <cfvo type="min"/>
        <cfvo type="max"/>
        <color rgb="FFFCFCFF"/>
        <color rgb="FF63BE7B"/>
      </colorScale>
    </cfRule>
  </conditionalFormatting>
  <conditionalFormatting sqref="E3:E6">
    <cfRule type="colorScale" priority="31">
      <colorScale>
        <cfvo type="min"/>
        <cfvo type="max"/>
        <color rgb="FFFCFCFF"/>
        <color rgb="FF63BE7B"/>
      </colorScale>
    </cfRule>
  </conditionalFormatting>
  <conditionalFormatting sqref="E10:E13">
    <cfRule type="colorScale" priority="28">
      <colorScale>
        <cfvo type="min"/>
        <cfvo type="max"/>
        <color rgb="FFFCFCFF"/>
        <color rgb="FF63BE7B"/>
      </colorScale>
    </cfRule>
  </conditionalFormatting>
  <conditionalFormatting sqref="E17:E20">
    <cfRule type="colorScale" priority="25">
      <colorScale>
        <cfvo type="min"/>
        <cfvo type="max"/>
        <color rgb="FFFCFCFF"/>
        <color rgb="FF63BE7B"/>
      </colorScale>
    </cfRule>
  </conditionalFormatting>
  <conditionalFormatting sqref="E24:E27">
    <cfRule type="colorScale" priority="22">
      <colorScale>
        <cfvo type="min"/>
        <cfvo type="max"/>
        <color rgb="FFFCFCFF"/>
        <color rgb="FF63BE7B"/>
      </colorScale>
    </cfRule>
  </conditionalFormatting>
  <conditionalFormatting sqref="F3:F6">
    <cfRule type="colorScale" priority="30">
      <colorScale>
        <cfvo type="min"/>
        <cfvo type="max"/>
        <color rgb="FFFCFCFF"/>
        <color rgb="FF63BE7B"/>
      </colorScale>
    </cfRule>
  </conditionalFormatting>
  <conditionalFormatting sqref="F10:F13">
    <cfRule type="colorScale" priority="27">
      <colorScale>
        <cfvo type="min"/>
        <cfvo type="max"/>
        <color rgb="FFFCFCFF"/>
        <color rgb="FF63BE7B"/>
      </colorScale>
    </cfRule>
  </conditionalFormatting>
  <conditionalFormatting sqref="F17:F20">
    <cfRule type="colorScale" priority="24">
      <colorScale>
        <cfvo type="min"/>
        <cfvo type="max"/>
        <color rgb="FFFCFCFF"/>
        <color rgb="FF63BE7B"/>
      </colorScale>
    </cfRule>
  </conditionalFormatting>
  <conditionalFormatting sqref="F24:F27">
    <cfRule type="colorScale" priority="21">
      <colorScale>
        <cfvo type="min"/>
        <cfvo type="max"/>
        <color rgb="FFFCFCFF"/>
        <color rgb="FF63BE7B"/>
      </colorScale>
    </cfRule>
  </conditionalFormatting>
  <conditionalFormatting sqref="L3:L6">
    <cfRule type="colorScale" priority="20">
      <colorScale>
        <cfvo type="min"/>
        <cfvo type="max"/>
        <color rgb="FFFCFCFF"/>
        <color rgb="FF63BE7B"/>
      </colorScale>
    </cfRule>
  </conditionalFormatting>
  <conditionalFormatting sqref="L10:L13">
    <cfRule type="colorScale" priority="17">
      <colorScale>
        <cfvo type="min"/>
        <cfvo type="max"/>
        <color rgb="FFFCFCFF"/>
        <color rgb="FF63BE7B"/>
      </colorScale>
    </cfRule>
  </conditionalFormatting>
  <conditionalFormatting sqref="L17:L20">
    <cfRule type="colorScale" priority="14">
      <colorScale>
        <cfvo type="min"/>
        <cfvo type="max"/>
        <color rgb="FFFCFCFF"/>
        <color rgb="FF63BE7B"/>
      </colorScale>
    </cfRule>
  </conditionalFormatting>
  <conditionalFormatting sqref="L24:L27">
    <cfRule type="colorScale" priority="11">
      <colorScale>
        <cfvo type="min"/>
        <cfvo type="max"/>
        <color rgb="FFFCFCFF"/>
        <color rgb="FF63BE7B"/>
      </colorScale>
    </cfRule>
  </conditionalFormatting>
  <conditionalFormatting sqref="M3:M6">
    <cfRule type="colorScale" priority="19">
      <colorScale>
        <cfvo type="min"/>
        <cfvo type="max"/>
        <color rgb="FFFCFCFF"/>
        <color rgb="FF63BE7B"/>
      </colorScale>
    </cfRule>
  </conditionalFormatting>
  <conditionalFormatting sqref="M10:M13">
    <cfRule type="colorScale" priority="16">
      <colorScale>
        <cfvo type="min"/>
        <cfvo type="max"/>
        <color rgb="FFFCFCFF"/>
        <color rgb="FF63BE7B"/>
      </colorScale>
    </cfRule>
  </conditionalFormatting>
  <conditionalFormatting sqref="M17:M20">
    <cfRule type="colorScale" priority="13">
      <colorScale>
        <cfvo type="min"/>
        <cfvo type="max"/>
        <color rgb="FFFCFCFF"/>
        <color rgb="FF63BE7B"/>
      </colorScale>
    </cfRule>
  </conditionalFormatting>
  <conditionalFormatting sqref="M24:M27">
    <cfRule type="colorScale" priority="10">
      <colorScale>
        <cfvo type="min"/>
        <cfvo type="max"/>
        <color rgb="FFFCFCFF"/>
        <color rgb="FF63BE7B"/>
      </colorScale>
    </cfRule>
  </conditionalFormatting>
  <conditionalFormatting sqref="N3:N6">
    <cfRule type="colorScale" priority="18">
      <colorScale>
        <cfvo type="min"/>
        <cfvo type="max"/>
        <color rgb="FFFCFCFF"/>
        <color rgb="FF63BE7B"/>
      </colorScale>
    </cfRule>
  </conditionalFormatting>
  <conditionalFormatting sqref="N10:N13">
    <cfRule type="colorScale" priority="15">
      <colorScale>
        <cfvo type="min"/>
        <cfvo type="max"/>
        <color rgb="FFFCFCFF"/>
        <color rgb="FF63BE7B"/>
      </colorScale>
    </cfRule>
  </conditionalFormatting>
  <conditionalFormatting sqref="N17:N20">
    <cfRule type="colorScale" priority="12">
      <colorScale>
        <cfvo type="min"/>
        <cfvo type="max"/>
        <color rgb="FFFCFCFF"/>
        <color rgb="FF63BE7B"/>
      </colorScale>
    </cfRule>
  </conditionalFormatting>
  <conditionalFormatting sqref="N24:N27">
    <cfRule type="colorScale" priority="9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031B-FE3D-6546-935C-E6D7D01E701E}">
  <dimension ref="A1:M30"/>
  <sheetViews>
    <sheetView workbookViewId="0">
      <selection activeCell="A26" sqref="A26:A27"/>
    </sheetView>
  </sheetViews>
  <sheetFormatPr baseColWidth="10" defaultColWidth="8.1640625" defaultRowHeight="16" x14ac:dyDescent="0.2"/>
  <cols>
    <col min="1" max="1" width="8" style="1" bestFit="1" customWidth="1"/>
    <col min="2" max="2" width="13.1640625" style="1" bestFit="1" customWidth="1"/>
    <col min="3" max="3" width="18" style="1" bestFit="1" customWidth="1"/>
    <col min="4" max="5" width="13.33203125" style="1" bestFit="1" customWidth="1"/>
    <col min="6" max="6" width="10" style="1" bestFit="1" customWidth="1"/>
    <col min="7" max="7" width="10.83203125" style="1" bestFit="1" customWidth="1"/>
    <col min="8" max="8" width="8" style="1" bestFit="1" customWidth="1"/>
    <col min="9" max="9" width="15.33203125" style="1" bestFit="1" customWidth="1"/>
    <col min="10" max="10" width="18" style="1" bestFit="1" customWidth="1"/>
    <col min="11" max="11" width="10.6640625" style="1" bestFit="1" customWidth="1"/>
    <col min="12" max="12" width="11.6640625" style="1" bestFit="1" customWidth="1"/>
    <col min="13" max="13" width="10" style="1" bestFit="1" customWidth="1"/>
    <col min="14" max="16384" width="8.1640625" style="1"/>
  </cols>
  <sheetData>
    <row r="1" spans="1:13" x14ac:dyDescent="0.2">
      <c r="A1" s="16" t="s">
        <v>88</v>
      </c>
      <c r="B1" s="16"/>
      <c r="C1" s="16"/>
      <c r="D1" s="16"/>
      <c r="E1" s="16"/>
      <c r="F1" s="16"/>
      <c r="H1"/>
      <c r="I1"/>
      <c r="J1"/>
      <c r="K1"/>
      <c r="L1"/>
      <c r="M1"/>
    </row>
    <row r="2" spans="1:13" x14ac:dyDescent="0.2">
      <c r="A2" s="2" t="s">
        <v>2</v>
      </c>
      <c r="B2" s="2" t="s">
        <v>94</v>
      </c>
      <c r="C2" s="2" t="s">
        <v>92</v>
      </c>
      <c r="D2" s="2" t="s">
        <v>109</v>
      </c>
      <c r="E2" s="2" t="s">
        <v>93</v>
      </c>
      <c r="F2" s="2" t="s">
        <v>52</v>
      </c>
      <c r="G2" s="2" t="s">
        <v>121</v>
      </c>
      <c r="H2"/>
      <c r="I2"/>
      <c r="J2"/>
      <c r="K2"/>
      <c r="L2"/>
      <c r="M2"/>
    </row>
    <row r="3" spans="1:13" x14ac:dyDescent="0.2">
      <c r="A3" s="11" t="s">
        <v>10</v>
      </c>
      <c r="B3" s="11" t="str">
        <f>INDEX(points!A2:A3,MATCH(D3,points!E2:E3,0))</f>
        <v>Auburn</v>
      </c>
      <c r="C3" s="11" t="str">
        <f>INDEX(points!A4:A5,MATCH(E3,points!E4:E5,0))</f>
        <v>Louisville</v>
      </c>
      <c r="D3" s="7">
        <f>MAX(points!E2:E3)</f>
        <v>18.006900000000002</v>
      </c>
      <c r="E3" s="7">
        <f>MAX(points!E4:E5)</f>
        <v>15.21467</v>
      </c>
      <c r="F3" s="7">
        <f>D3-E3</f>
        <v>2.7922300000000018</v>
      </c>
      <c r="G3" s="15">
        <f>4*(1-historical!C2)</f>
        <v>0.70588235294117618</v>
      </c>
      <c r="H3"/>
      <c r="I3"/>
      <c r="J3"/>
      <c r="K3"/>
      <c r="L3"/>
      <c r="M3"/>
    </row>
    <row r="4" spans="1:13" x14ac:dyDescent="0.2">
      <c r="A4" s="11" t="s">
        <v>18</v>
      </c>
      <c r="B4" s="11" t="str">
        <f>INDEX(points!A18:A19,MATCH(D4,points!E18:E19,0))</f>
        <v>Florida</v>
      </c>
      <c r="C4" s="11" t="str">
        <f>INDEX(points!A20:A21,MATCH(E4,points!E20:E21,0))</f>
        <v>Connecticut</v>
      </c>
      <c r="D4" s="7">
        <f>MAX(points!E18:E19)</f>
        <v>20.50038</v>
      </c>
      <c r="E4" s="7">
        <f>MAX(points!E20:E21)</f>
        <v>11.185030000000001</v>
      </c>
      <c r="F4" s="7">
        <f>D4-E4</f>
        <v>9.3153499999999987</v>
      </c>
      <c r="G4" s="15"/>
      <c r="H4"/>
      <c r="I4"/>
      <c r="J4"/>
      <c r="K4"/>
      <c r="L4"/>
      <c r="M4"/>
    </row>
    <row r="5" spans="1:13" x14ac:dyDescent="0.2">
      <c r="A5" s="11" t="s">
        <v>39</v>
      </c>
      <c r="B5" s="11" t="str">
        <f>INDEX(points!A34:A35,MATCH(D5,points!E34:E35,0))</f>
        <v>Duke</v>
      </c>
      <c r="C5" s="11" t="str">
        <f>INDEX(points!A36:A37,MATCH(E5,points!E36:E37,0))</f>
        <v>Mississippi State</v>
      </c>
      <c r="D5" s="7">
        <f>MAX(points!E34:E35)</f>
        <v>21.54815</v>
      </c>
      <c r="E5" s="7">
        <f>MAX(points!E36:E37)</f>
        <v>11.63095</v>
      </c>
      <c r="F5" s="7">
        <f>D5-E5</f>
        <v>9.9171999999999993</v>
      </c>
      <c r="G5" s="15"/>
      <c r="H5"/>
      <c r="I5"/>
      <c r="J5"/>
      <c r="K5"/>
      <c r="L5"/>
      <c r="M5"/>
    </row>
    <row r="6" spans="1:13" x14ac:dyDescent="0.2">
      <c r="A6" s="11" t="s">
        <v>29</v>
      </c>
      <c r="B6" s="11" t="str">
        <f>INDEX(points!A50:A51,MATCH(D6,points!E50:E51,0))</f>
        <v>Houston</v>
      </c>
      <c r="C6" s="11" t="str">
        <f>INDEX(points!A52:A53,MATCH(E6,points!E52:E53,0))</f>
        <v>Gonzaga</v>
      </c>
      <c r="D6" s="7">
        <f>MAX(points!E50:E51)</f>
        <v>18.94078</v>
      </c>
      <c r="E6" s="7">
        <f>MAX(points!E52:E53)</f>
        <v>11.91503</v>
      </c>
      <c r="F6" s="7">
        <f>D6-E6</f>
        <v>7.0257500000000004</v>
      </c>
      <c r="G6" s="15"/>
      <c r="H6"/>
      <c r="I6"/>
      <c r="J6"/>
      <c r="K6"/>
      <c r="L6"/>
      <c r="M6"/>
    </row>
    <row r="7" spans="1:13" x14ac:dyDescent="0.2">
      <c r="A7" s="11"/>
      <c r="B7" s="11"/>
      <c r="C7" s="11"/>
      <c r="D7" s="11"/>
      <c r="E7" s="11"/>
      <c r="F7" s="11"/>
      <c r="G7"/>
      <c r="H7"/>
      <c r="I7"/>
      <c r="J7"/>
      <c r="K7"/>
      <c r="L7"/>
      <c r="M7"/>
    </row>
    <row r="8" spans="1:13" x14ac:dyDescent="0.2">
      <c r="A8" s="17" t="s">
        <v>89</v>
      </c>
      <c r="B8" s="17"/>
      <c r="C8" s="17"/>
      <c r="D8" s="17"/>
      <c r="E8" s="17"/>
      <c r="F8" s="17"/>
      <c r="H8"/>
      <c r="I8"/>
      <c r="J8"/>
      <c r="K8"/>
      <c r="L8"/>
      <c r="M8"/>
    </row>
    <row r="9" spans="1:13" x14ac:dyDescent="0.2">
      <c r="A9" s="12" t="s">
        <v>2</v>
      </c>
      <c r="B9" s="12" t="s">
        <v>95</v>
      </c>
      <c r="C9" s="12" t="s">
        <v>96</v>
      </c>
      <c r="D9" s="12" t="s">
        <v>97</v>
      </c>
      <c r="E9" s="12" t="s">
        <v>98</v>
      </c>
      <c r="F9" s="12" t="s">
        <v>52</v>
      </c>
      <c r="G9" s="2" t="s">
        <v>121</v>
      </c>
      <c r="H9"/>
      <c r="I9"/>
      <c r="J9"/>
      <c r="K9"/>
      <c r="L9"/>
      <c r="M9"/>
    </row>
    <row r="10" spans="1:13" x14ac:dyDescent="0.2">
      <c r="A10" s="11" t="s">
        <v>10</v>
      </c>
      <c r="B10" s="11" t="str">
        <f>INDEX(points!A16:A17,MATCH(D10,points!E16:E17,0))</f>
        <v>Michigan State</v>
      </c>
      <c r="C10" s="11" t="str">
        <f>INDEX(points!A14:A15,MATCH(E10,points!E14:E15,0))</f>
        <v>Marquette</v>
      </c>
      <c r="D10" s="7">
        <f>MAX(points!E16:E17)</f>
        <v>21.496369999999999</v>
      </c>
      <c r="E10" s="7">
        <f>MAX(points!E14:E15)</f>
        <v>12.515470000000001</v>
      </c>
      <c r="F10" s="7">
        <f>D10-E10</f>
        <v>8.9808999999999983</v>
      </c>
      <c r="G10" s="15">
        <f>4*(1-historical!C16)</f>
        <v>1.4117647058823519</v>
      </c>
      <c r="H10"/>
      <c r="I10"/>
      <c r="J10"/>
      <c r="K10"/>
      <c r="L10"/>
      <c r="M10"/>
    </row>
    <row r="11" spans="1:13" x14ac:dyDescent="0.2">
      <c r="A11" s="11" t="s">
        <v>18</v>
      </c>
      <c r="B11" s="11" t="str">
        <f>INDEX(points!A32:A33,MATCH(D11,points!E32:E33,0))</f>
        <v>Saint John's</v>
      </c>
      <c r="C11" s="11" t="str">
        <f>INDEX(points!A30:A31,MATCH(E11,points!E30:E31,0))</f>
        <v>Kansas</v>
      </c>
      <c r="D11" s="7">
        <f>MAX(points!E32:E33)</f>
        <v>19.627369999999999</v>
      </c>
      <c r="E11" s="7">
        <f>MAX(points!E30:E31)</f>
        <v>12.274049999999999</v>
      </c>
      <c r="F11" s="7">
        <f t="shared" ref="F11:F13" si="0">D11-E11</f>
        <v>7.3533200000000001</v>
      </c>
      <c r="G11" s="15"/>
      <c r="H11"/>
      <c r="I11"/>
      <c r="J11"/>
      <c r="K11"/>
      <c r="L11"/>
      <c r="M11"/>
    </row>
    <row r="12" spans="1:13" x14ac:dyDescent="0.2">
      <c r="A12" s="11" t="s">
        <v>39</v>
      </c>
      <c r="B12" s="11" t="str">
        <f>INDEX(points!A48:A49,MATCH(D12,points!E48:E49,0))</f>
        <v>Alabama</v>
      </c>
      <c r="C12" s="11" t="str">
        <f>INDEX(points!A46:A47,MATCH(E12,points!E46:E47,0))</f>
        <v>Saint Mary's</v>
      </c>
      <c r="D12" s="7">
        <f>MAX(points!E48:E49)</f>
        <v>18.279350000000001</v>
      </c>
      <c r="E12" s="7">
        <f>MAX(points!E46:E47)</f>
        <v>17.242699999999999</v>
      </c>
      <c r="F12" s="7">
        <f t="shared" si="0"/>
        <v>1.0366500000000016</v>
      </c>
      <c r="G12" s="15"/>
      <c r="H12"/>
      <c r="I12"/>
      <c r="J12"/>
      <c r="K12"/>
      <c r="L12"/>
      <c r="M12"/>
    </row>
    <row r="13" spans="1:13" x14ac:dyDescent="0.2">
      <c r="A13" s="11" t="s">
        <v>29</v>
      </c>
      <c r="B13" s="11" t="str">
        <f>INDEX(points!A64:A65,MATCH(D13,points!E64:E65,0))</f>
        <v>Tennessee</v>
      </c>
      <c r="C13" s="11" t="str">
        <f>INDEX(points!A62:A63,MATCH(E13,points!E62:E63,0))</f>
        <v>Utah State</v>
      </c>
      <c r="D13" s="7">
        <f>MAX(points!E64:E65)</f>
        <v>22.545970000000001</v>
      </c>
      <c r="E13" s="7">
        <f>MAX(points!E62:E63)</f>
        <v>10.90587</v>
      </c>
      <c r="F13" s="7">
        <f t="shared" si="0"/>
        <v>11.6401</v>
      </c>
      <c r="G13" s="15"/>
      <c r="H13"/>
      <c r="I13"/>
      <c r="J13"/>
      <c r="K13"/>
      <c r="L13"/>
      <c r="M13"/>
    </row>
    <row r="14" spans="1:13" x14ac:dyDescent="0.2">
      <c r="A14" s="11"/>
      <c r="B14" s="11"/>
      <c r="C14" s="11"/>
      <c r="D14" s="11"/>
      <c r="E14" s="11"/>
      <c r="F14" s="11"/>
      <c r="G14"/>
      <c r="H14"/>
      <c r="I14"/>
      <c r="J14"/>
      <c r="K14"/>
      <c r="L14"/>
      <c r="M14"/>
    </row>
    <row r="15" spans="1:13" x14ac:dyDescent="0.2">
      <c r="A15" s="17" t="s">
        <v>90</v>
      </c>
      <c r="B15" s="17"/>
      <c r="C15" s="17"/>
      <c r="D15" s="17"/>
      <c r="E15" s="17"/>
      <c r="F15" s="17"/>
      <c r="H15"/>
      <c r="I15"/>
      <c r="J15"/>
      <c r="K15"/>
      <c r="L15"/>
      <c r="M15"/>
    </row>
    <row r="16" spans="1:13" x14ac:dyDescent="0.2">
      <c r="A16" s="12" t="s">
        <v>2</v>
      </c>
      <c r="B16" s="12" t="s">
        <v>99</v>
      </c>
      <c r="C16" s="12" t="s">
        <v>100</v>
      </c>
      <c r="D16" s="12" t="s">
        <v>101</v>
      </c>
      <c r="E16" s="12" t="s">
        <v>102</v>
      </c>
      <c r="F16" s="12" t="s">
        <v>52</v>
      </c>
      <c r="G16" s="2" t="s">
        <v>121</v>
      </c>
      <c r="H16"/>
      <c r="I16"/>
      <c r="J16"/>
      <c r="K16"/>
      <c r="L16"/>
      <c r="M16"/>
    </row>
    <row r="17" spans="1:13" x14ac:dyDescent="0.2">
      <c r="A17" s="11" t="s">
        <v>10</v>
      </c>
      <c r="B17" s="11" t="str">
        <f>INDEX(points!A12:A13,MATCH(D17,points!E12:E13,0))</f>
        <v>Iowa State</v>
      </c>
      <c r="C17" s="11" t="str">
        <f>INDEX(points!A10:A11,MATCH(E17,points!E10:E11,0))</f>
        <v>Mississippi</v>
      </c>
      <c r="D17" s="7">
        <f>MAX(points!E12:E13)</f>
        <v>17.418909999999997</v>
      </c>
      <c r="E17" s="7">
        <f>MAX(points!E10:E11)</f>
        <v>10.676549999999999</v>
      </c>
      <c r="F17" s="7">
        <f>D17-E17</f>
        <v>6.7423599999999979</v>
      </c>
      <c r="G17" s="15">
        <f>4*(1-historical!C12)</f>
        <v>1.5882352941176481</v>
      </c>
      <c r="H17"/>
      <c r="I17"/>
      <c r="J17"/>
      <c r="K17"/>
      <c r="L17"/>
      <c r="M17"/>
    </row>
    <row r="18" spans="1:13" x14ac:dyDescent="0.2">
      <c r="A18" s="11" t="s">
        <v>18</v>
      </c>
      <c r="B18" s="11" t="str">
        <f>INDEX(points!A28:A29,MATCH(D18,points!E28:E29,0))</f>
        <v>Texas Tech</v>
      </c>
      <c r="C18" s="11" t="str">
        <f>INDEX(points!A26:A27,MATCH(E18,points!E26:E27,0))</f>
        <v>Drake</v>
      </c>
      <c r="D18" s="7">
        <f>MAX(points!E28:E29)</f>
        <v>23.091929999999998</v>
      </c>
      <c r="E18" s="7">
        <f>MAX(points!E26:E27)</f>
        <v>11.024350000000002</v>
      </c>
      <c r="F18" s="7">
        <f t="shared" ref="F18:F20" si="1">D18-E18</f>
        <v>12.067579999999996</v>
      </c>
      <c r="G18" s="15"/>
      <c r="H18"/>
      <c r="I18"/>
      <c r="J18"/>
      <c r="K18"/>
      <c r="L18"/>
      <c r="M18"/>
    </row>
    <row r="19" spans="1:13" x14ac:dyDescent="0.2">
      <c r="A19" s="11" t="s">
        <v>39</v>
      </c>
      <c r="B19" s="11" t="str">
        <f>INDEX(points!A44:A45,MATCH(D19,points!E44:E45,0))</f>
        <v>Wisconsin</v>
      </c>
      <c r="C19" s="11" t="str">
        <f>INDEX(points!A42:A43,MATCH(E19,points!E42:E43,0))</f>
        <v>VCU</v>
      </c>
      <c r="D19" s="7">
        <f>MAX(points!E44:E45)</f>
        <v>22.597349999999999</v>
      </c>
      <c r="E19" s="7">
        <f>MAX(points!E42:E43)</f>
        <v>8.6560400000000008</v>
      </c>
      <c r="F19" s="7">
        <f t="shared" si="1"/>
        <v>13.941309999999998</v>
      </c>
      <c r="G19" s="15"/>
      <c r="H19"/>
      <c r="I19"/>
      <c r="J19"/>
      <c r="K19"/>
      <c r="L19"/>
      <c r="M19"/>
    </row>
    <row r="20" spans="1:13" x14ac:dyDescent="0.2">
      <c r="A20" s="11" t="s">
        <v>29</v>
      </c>
      <c r="B20" s="11" t="str">
        <f>INDEX(points!A60:A61,MATCH(D20,points!E60:E61,0))</f>
        <v>Kentucky</v>
      </c>
      <c r="C20" s="11" t="str">
        <f>INDEX(points!A58:A59,MATCH(E20,points!E58:E59,0))</f>
        <v>Xavier</v>
      </c>
      <c r="D20" s="7">
        <f>MAX(points!E60:E61)</f>
        <v>20.218600000000002</v>
      </c>
      <c r="E20" s="7">
        <f>MAX(points!E58:E59)</f>
        <v>11.034939999999999</v>
      </c>
      <c r="F20" s="7">
        <f t="shared" si="1"/>
        <v>9.1836600000000033</v>
      </c>
      <c r="G20" s="15"/>
      <c r="H20"/>
      <c r="I20"/>
      <c r="J20"/>
      <c r="K20"/>
      <c r="L20"/>
      <c r="M20"/>
    </row>
    <row r="21" spans="1:13" x14ac:dyDescent="0.2">
      <c r="A21" s="11"/>
      <c r="B21" s="11"/>
      <c r="C21" s="11"/>
      <c r="D21" s="11"/>
      <c r="E21" s="11"/>
      <c r="F21" s="11"/>
      <c r="G21"/>
      <c r="H21"/>
      <c r="I21"/>
      <c r="J21"/>
      <c r="K21"/>
      <c r="L21"/>
      <c r="M21"/>
    </row>
    <row r="22" spans="1:13" x14ac:dyDescent="0.2">
      <c r="A22" s="17" t="s">
        <v>91</v>
      </c>
      <c r="B22" s="17"/>
      <c r="C22" s="17"/>
      <c r="D22" s="17"/>
      <c r="E22" s="17"/>
      <c r="F22" s="17"/>
      <c r="H22"/>
      <c r="I22"/>
      <c r="J22"/>
      <c r="K22"/>
      <c r="L22"/>
      <c r="M22"/>
    </row>
    <row r="23" spans="1:13" x14ac:dyDescent="0.2">
      <c r="A23" s="12" t="s">
        <v>2</v>
      </c>
      <c r="B23" s="12" t="s">
        <v>103</v>
      </c>
      <c r="C23" s="12" t="s">
        <v>104</v>
      </c>
      <c r="D23" s="12" t="s">
        <v>105</v>
      </c>
      <c r="E23" s="12" t="s">
        <v>106</v>
      </c>
      <c r="F23" s="12" t="s">
        <v>52</v>
      </c>
      <c r="G23" s="2" t="s">
        <v>121</v>
      </c>
      <c r="H23"/>
      <c r="I23"/>
      <c r="J23"/>
      <c r="K23"/>
      <c r="L23"/>
      <c r="M23"/>
    </row>
    <row r="24" spans="1:13" x14ac:dyDescent="0.2">
      <c r="A24" s="11" t="s">
        <v>10</v>
      </c>
      <c r="B24" s="11" t="str">
        <f>INDEX(points!A8:A9,MATCH(D24,points!E8:E9,0))</f>
        <v>Texas A&amp;M</v>
      </c>
      <c r="C24" s="11" t="str">
        <f>INDEX(points!A6:A7,MATCH(E24,points!E6:E7,0))</f>
        <v>Michigan</v>
      </c>
      <c r="D24" s="7">
        <f>MAX(points!E8:E9)</f>
        <v>14.3324</v>
      </c>
      <c r="E24" s="7">
        <f>MAX(points!E6:E7)</f>
        <v>16.583259999999999</v>
      </c>
      <c r="F24" s="7">
        <f>D24-E24</f>
        <v>-2.2508599999999994</v>
      </c>
      <c r="G24" s="15">
        <f>4*(1-historical!C8)</f>
        <v>1.9411764705882359</v>
      </c>
      <c r="H24"/>
      <c r="I24"/>
      <c r="J24"/>
      <c r="K24"/>
      <c r="L24"/>
      <c r="M24"/>
    </row>
    <row r="25" spans="1:13" x14ac:dyDescent="0.2">
      <c r="A25" s="11" t="s">
        <v>18</v>
      </c>
      <c r="B25" s="11" t="str">
        <f>INDEX(points!A24:A25,MATCH(D25,points!E24:E25,0))</f>
        <v>Maryland</v>
      </c>
      <c r="C25" s="11" t="str">
        <f>INDEX(points!A22:A23,MATCH(E25,points!E22:E23,0))</f>
        <v>Memphis</v>
      </c>
      <c r="D25" s="7">
        <f>MAX(points!E24:E25)</f>
        <v>21.673220000000001</v>
      </c>
      <c r="E25" s="7">
        <f>MAX(points!E22:E23)</f>
        <v>9.7651599999999998</v>
      </c>
      <c r="F25" s="7">
        <f t="shared" ref="F25:F27" si="2">D25-E25</f>
        <v>11.908060000000001</v>
      </c>
      <c r="G25" s="15"/>
      <c r="H25"/>
      <c r="I25"/>
      <c r="J25"/>
      <c r="K25"/>
      <c r="L25"/>
      <c r="M25"/>
    </row>
    <row r="26" spans="1:13" x14ac:dyDescent="0.2">
      <c r="A26" s="11" t="s">
        <v>39</v>
      </c>
      <c r="B26" s="11" t="str">
        <f>INDEX(points!A40:A41,MATCH(D26,points!E40:E41,0))</f>
        <v>Arizona</v>
      </c>
      <c r="C26" s="11" t="str">
        <f>INDEX(points!A38:A39,MATCH(E26,points!E38:E39,0))</f>
        <v>Oregon</v>
      </c>
      <c r="D26" s="7">
        <f>MAX(points!E40:E41)</f>
        <v>19.457810000000002</v>
      </c>
      <c r="E26" s="7">
        <f>MAX(points!E38:E39)</f>
        <v>16.02319</v>
      </c>
      <c r="F26" s="7">
        <f t="shared" si="2"/>
        <v>3.4346200000000024</v>
      </c>
      <c r="G26" s="15"/>
      <c r="H26"/>
      <c r="I26"/>
      <c r="J26"/>
      <c r="K26"/>
      <c r="L26"/>
      <c r="M26"/>
    </row>
    <row r="27" spans="1:13" x14ac:dyDescent="0.2">
      <c r="A27" s="11" t="s">
        <v>29</v>
      </c>
      <c r="B27" s="11" t="str">
        <f>INDEX(points!A56:A57,MATCH(D27,points!E56:E57,0))</f>
        <v>Purdue</v>
      </c>
      <c r="C27" s="11" t="str">
        <f>INDEX(points!A54:A55,MATCH(E27,points!E54:E55,0))</f>
        <v>Clemson</v>
      </c>
      <c r="D27" s="7">
        <f>MAX(points!E56:E57)</f>
        <v>17.94632</v>
      </c>
      <c r="E27" s="7">
        <f>MAX(points!E54:E55)</f>
        <v>18.583840000000002</v>
      </c>
      <c r="F27" s="7">
        <f t="shared" si="2"/>
        <v>-0.63752000000000209</v>
      </c>
      <c r="G27" s="15"/>
      <c r="H27"/>
      <c r="I27"/>
      <c r="J27"/>
      <c r="K27"/>
      <c r="L27"/>
      <c r="M27"/>
    </row>
    <row r="28" spans="1:13" x14ac:dyDescent="0.2">
      <c r="G28"/>
    </row>
    <row r="30" spans="1:13" x14ac:dyDescent="0.2">
      <c r="G30" s="13"/>
    </row>
  </sheetData>
  <mergeCells count="8">
    <mergeCell ref="G24:G27"/>
    <mergeCell ref="A1:F1"/>
    <mergeCell ref="A8:F8"/>
    <mergeCell ref="A15:F15"/>
    <mergeCell ref="A22:F22"/>
    <mergeCell ref="G3:G6"/>
    <mergeCell ref="G10:G13"/>
    <mergeCell ref="G17:G20"/>
  </mergeCells>
  <conditionalFormatting sqref="D3:D6">
    <cfRule type="colorScale" priority="34">
      <colorScale>
        <cfvo type="min"/>
        <cfvo type="max"/>
        <color rgb="FFFCFCFF"/>
        <color rgb="FF63BE7B"/>
      </colorScale>
    </cfRule>
  </conditionalFormatting>
  <conditionalFormatting sqref="D10:D13">
    <cfRule type="colorScale" priority="10">
      <colorScale>
        <cfvo type="min"/>
        <cfvo type="max"/>
        <color rgb="FFFCFCFF"/>
        <color rgb="FF63BE7B"/>
      </colorScale>
    </cfRule>
  </conditionalFormatting>
  <conditionalFormatting sqref="D17:D20">
    <cfRule type="colorScale" priority="8">
      <colorScale>
        <cfvo type="min"/>
        <cfvo type="max"/>
        <color rgb="FFFCFCFF"/>
        <color rgb="FF63BE7B"/>
      </colorScale>
    </cfRule>
  </conditionalFormatting>
  <conditionalFormatting sqref="D24:D27">
    <cfRule type="colorScale" priority="6">
      <colorScale>
        <cfvo type="min"/>
        <cfvo type="max"/>
        <color rgb="FFFCFCFF"/>
        <color rgb="FF63BE7B"/>
      </colorScale>
    </cfRule>
  </conditionalFormatting>
  <conditionalFormatting sqref="E3:E6">
    <cfRule type="colorScale" priority="33">
      <colorScale>
        <cfvo type="min"/>
        <cfvo type="max"/>
        <color rgb="FFFCFCFF"/>
        <color rgb="FF63BE7B"/>
      </colorScale>
    </cfRule>
  </conditionalFormatting>
  <conditionalFormatting sqref="E10:E13">
    <cfRule type="colorScale" priority="9">
      <colorScale>
        <cfvo type="min"/>
        <cfvo type="max"/>
        <color rgb="FFFCFCFF"/>
        <color rgb="FF63BE7B"/>
      </colorScale>
    </cfRule>
  </conditionalFormatting>
  <conditionalFormatting sqref="E17:E20">
    <cfRule type="colorScale" priority="7">
      <colorScale>
        <cfvo type="min"/>
        <cfvo type="max"/>
        <color rgb="FFFCFCFF"/>
        <color rgb="FF63BE7B"/>
      </colorScale>
    </cfRule>
  </conditionalFormatting>
  <conditionalFormatting sqref="E24:E27">
    <cfRule type="colorScale" priority="5">
      <colorScale>
        <cfvo type="min"/>
        <cfvo type="max"/>
        <color rgb="FFFCFCFF"/>
        <color rgb="FF63BE7B"/>
      </colorScale>
    </cfRule>
  </conditionalFormatting>
  <conditionalFormatting sqref="F3:F6">
    <cfRule type="colorScale" priority="32">
      <colorScale>
        <cfvo type="min"/>
        <cfvo type="max"/>
        <color rgb="FFFCFCFF"/>
        <color rgb="FF63BE7B"/>
      </colorScale>
    </cfRule>
  </conditionalFormatting>
  <conditionalFormatting sqref="F10:F13">
    <cfRule type="colorScale" priority="29">
      <colorScale>
        <cfvo type="min"/>
        <cfvo type="max"/>
        <color rgb="FFFCFCFF"/>
        <color rgb="FF63BE7B"/>
      </colorScale>
    </cfRule>
  </conditionalFormatting>
  <conditionalFormatting sqref="F17:F20">
    <cfRule type="colorScale" priority="26">
      <colorScale>
        <cfvo type="min"/>
        <cfvo type="max"/>
        <color rgb="FFFCFCFF"/>
        <color rgb="FF63BE7B"/>
      </colorScale>
    </cfRule>
  </conditionalFormatting>
  <conditionalFormatting sqref="F24:F27">
    <cfRule type="colorScale" priority="2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7:F9 A3 F3 A4 F4 F5 F6 A14:F16 A10 F10 A11 F11 F12 F13 A21:F23 A17 F17 A18 F18 F19 F20 A24 F24 A25 F25 F26 F27" formulaRange="1"/>
  </ignoredError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0079-F5C2-4C48-902D-850DF732860C}">
  <dimension ref="A1:M15"/>
  <sheetViews>
    <sheetView workbookViewId="0">
      <selection activeCell="F6" sqref="F6"/>
    </sheetView>
  </sheetViews>
  <sheetFormatPr baseColWidth="10" defaultColWidth="8.1640625" defaultRowHeight="16" x14ac:dyDescent="0.2"/>
  <cols>
    <col min="1" max="1" width="8" style="1" bestFit="1" customWidth="1"/>
    <col min="2" max="2" width="13.5" style="1" bestFit="1" customWidth="1"/>
    <col min="3" max="3" width="18" style="1" bestFit="1" customWidth="1"/>
    <col min="4" max="5" width="17.83203125" style="1" bestFit="1" customWidth="1"/>
    <col min="6" max="6" width="10" style="1" bestFit="1" customWidth="1"/>
    <col min="7" max="7" width="10.83203125" style="1" bestFit="1" customWidth="1"/>
    <col min="8" max="8" width="8" style="1" bestFit="1" customWidth="1"/>
    <col min="9" max="9" width="15.33203125" style="1" bestFit="1" customWidth="1"/>
    <col min="10" max="10" width="18" style="1" bestFit="1" customWidth="1"/>
    <col min="11" max="11" width="10.6640625" style="1" bestFit="1" customWidth="1"/>
    <col min="12" max="12" width="11.6640625" style="1" bestFit="1" customWidth="1"/>
    <col min="13" max="13" width="10" style="1" bestFit="1" customWidth="1"/>
    <col min="14" max="16384" width="8.1640625" style="1"/>
  </cols>
  <sheetData>
    <row r="1" spans="1:13" x14ac:dyDescent="0.2">
      <c r="A1" s="16" t="s">
        <v>107</v>
      </c>
      <c r="B1" s="16"/>
      <c r="C1" s="16"/>
      <c r="D1" s="16"/>
      <c r="E1" s="16"/>
      <c r="F1" s="16"/>
      <c r="H1"/>
      <c r="I1"/>
      <c r="J1"/>
      <c r="K1"/>
      <c r="L1"/>
      <c r="M1"/>
    </row>
    <row r="2" spans="1:13" x14ac:dyDescent="0.2">
      <c r="A2" s="2" t="s">
        <v>2</v>
      </c>
      <c r="B2" s="2" t="s">
        <v>116</v>
      </c>
      <c r="C2" s="2" t="s">
        <v>114</v>
      </c>
      <c r="D2" s="2" t="s">
        <v>110</v>
      </c>
      <c r="E2" s="2" t="s">
        <v>115</v>
      </c>
      <c r="F2" s="2" t="s">
        <v>52</v>
      </c>
      <c r="G2" s="2" t="s">
        <v>121</v>
      </c>
      <c r="H2"/>
      <c r="I2"/>
      <c r="J2"/>
      <c r="K2"/>
      <c r="L2"/>
      <c r="M2"/>
    </row>
    <row r="3" spans="1:13" x14ac:dyDescent="0.2">
      <c r="A3" s="1" t="s">
        <v>10</v>
      </c>
      <c r="B3" s="1" t="str">
        <f>INDEX(points!A2:A5,MATCH(D3,points!F2:F5,0))</f>
        <v>Auburn</v>
      </c>
      <c r="C3" s="1" t="str">
        <f>INDEX(points!A6:A9,MATCH(E3,points!F6:F9,0))</f>
        <v>Michigan</v>
      </c>
      <c r="D3" s="9">
        <f>MAX(points!F2:F5)</f>
        <v>35.858780000000003</v>
      </c>
      <c r="E3" s="9">
        <f>MAX(points!F6:F9)</f>
        <v>21.033899999999999</v>
      </c>
      <c r="F3" s="9">
        <f>D3-E3</f>
        <v>14.824880000000004</v>
      </c>
      <c r="G3" s="15">
        <f>4*(1-historical!D2)</f>
        <v>1.529411764705884</v>
      </c>
      <c r="H3"/>
      <c r="I3"/>
      <c r="J3"/>
      <c r="K3"/>
      <c r="L3"/>
      <c r="M3"/>
    </row>
    <row r="4" spans="1:13" x14ac:dyDescent="0.2">
      <c r="A4" s="1" t="s">
        <v>18</v>
      </c>
      <c r="B4" s="1" t="str">
        <f>INDEX(points!A18:A21,MATCH(D4,points!F18:F21,0))</f>
        <v>Florida</v>
      </c>
      <c r="C4" s="1" t="str">
        <f>INDEX(points!A22:A25,MATCH(E4,points!F22:F25,0))</f>
        <v>Maryland</v>
      </c>
      <c r="D4" s="9">
        <f>MAX(points!F18:F21)</f>
        <v>35.004060000000003</v>
      </c>
      <c r="E4" s="9">
        <f>MAX(points!F22:F25)</f>
        <v>34.411380000000001</v>
      </c>
      <c r="F4" s="9">
        <f>D4-E4</f>
        <v>0.59268000000000143</v>
      </c>
      <c r="G4" s="15"/>
      <c r="H4"/>
      <c r="I4"/>
      <c r="J4"/>
      <c r="K4"/>
      <c r="L4"/>
      <c r="M4"/>
    </row>
    <row r="5" spans="1:13" x14ac:dyDescent="0.2">
      <c r="A5" s="11" t="s">
        <v>39</v>
      </c>
      <c r="B5" s="1" t="str">
        <f>INDEX(points!A34:A37,MATCH(D5,points!F34:F37,0))</f>
        <v>Duke</v>
      </c>
      <c r="C5" s="1" t="str">
        <f>INDEX(points!A38:A41,MATCH(E5,points!F38:F41,0))</f>
        <v>Arizona</v>
      </c>
      <c r="D5" s="9">
        <f>MAX(points!F34:F37)</f>
        <v>33.800429999999999</v>
      </c>
      <c r="E5" s="9">
        <f>MAX(points!F38:F41)</f>
        <v>26.972050000000003</v>
      </c>
      <c r="F5" s="9">
        <f>D5-E5</f>
        <v>6.8283799999999957</v>
      </c>
      <c r="G5" s="15"/>
      <c r="H5"/>
      <c r="I5"/>
      <c r="J5"/>
      <c r="K5"/>
      <c r="L5"/>
      <c r="M5"/>
    </row>
    <row r="6" spans="1:13" x14ac:dyDescent="0.2">
      <c r="A6" s="11" t="s">
        <v>29</v>
      </c>
      <c r="B6" s="1" t="str">
        <f>INDEX(points!A50:A53,MATCH(D6,points!F50:F53,0))</f>
        <v>Houston</v>
      </c>
      <c r="C6" s="1" t="str">
        <f>INDEX(points!A54:A57,MATCH(E6,points!F54:F57,0))</f>
        <v>Clemson</v>
      </c>
      <c r="D6" s="9">
        <f>MAX(points!F50:F53)</f>
        <v>29.7667</v>
      </c>
      <c r="E6" s="9">
        <f>MAX(points!F54:F57)</f>
        <v>28.559920000000002</v>
      </c>
      <c r="F6" s="9">
        <f>D6-E6</f>
        <v>1.2067799999999984</v>
      </c>
      <c r="G6" s="15"/>
      <c r="H6"/>
      <c r="I6"/>
      <c r="J6"/>
      <c r="K6"/>
      <c r="L6"/>
      <c r="M6"/>
    </row>
    <row r="7" spans="1:13" x14ac:dyDescent="0.2">
      <c r="G7"/>
      <c r="H7"/>
      <c r="I7"/>
      <c r="J7"/>
      <c r="K7"/>
      <c r="L7"/>
      <c r="M7"/>
    </row>
    <row r="8" spans="1:13" x14ac:dyDescent="0.2">
      <c r="A8" s="16" t="s">
        <v>108</v>
      </c>
      <c r="B8" s="16"/>
      <c r="C8" s="16"/>
      <c r="D8" s="16"/>
      <c r="E8" s="16"/>
      <c r="F8" s="16"/>
      <c r="H8"/>
      <c r="I8"/>
      <c r="J8"/>
      <c r="K8"/>
      <c r="L8"/>
      <c r="M8"/>
    </row>
    <row r="9" spans="1:13" x14ac:dyDescent="0.2">
      <c r="A9" s="2" t="s">
        <v>2</v>
      </c>
      <c r="B9" s="2" t="s">
        <v>113</v>
      </c>
      <c r="C9" s="2" t="s">
        <v>117</v>
      </c>
      <c r="D9" s="2" t="s">
        <v>112</v>
      </c>
      <c r="E9" s="2" t="s">
        <v>111</v>
      </c>
      <c r="F9" s="2" t="s">
        <v>52</v>
      </c>
      <c r="G9" s="2" t="s">
        <v>121</v>
      </c>
      <c r="H9"/>
      <c r="I9"/>
      <c r="J9"/>
      <c r="K9"/>
      <c r="L9"/>
      <c r="M9"/>
    </row>
    <row r="10" spans="1:13" x14ac:dyDescent="0.2">
      <c r="A10" s="1" t="s">
        <v>10</v>
      </c>
      <c r="B10" s="1" t="str">
        <f>INDEX(points!A14:A17,MATCH(D10,points!F14:F17,0))</f>
        <v>Michigan State</v>
      </c>
      <c r="C10" s="1" t="str">
        <f>INDEX(points!A10:A13,MATCH(E10,points!F10:F13,0))</f>
        <v>Iowa State</v>
      </c>
      <c r="D10" s="9">
        <f>MAX(points!F14:F17)</f>
        <v>38.238810000000001</v>
      </c>
      <c r="E10" s="9">
        <f>MAX(points!F10:F13)</f>
        <v>28.511229999999998</v>
      </c>
      <c r="F10" s="9">
        <f>D10-E10</f>
        <v>9.7275800000000032</v>
      </c>
      <c r="G10" s="15">
        <f>4*(1-historical!D16)</f>
        <v>2.2941176470588243</v>
      </c>
      <c r="H10"/>
      <c r="I10"/>
      <c r="J10"/>
      <c r="K10"/>
      <c r="L10"/>
      <c r="M10"/>
    </row>
    <row r="11" spans="1:13" x14ac:dyDescent="0.2">
      <c r="A11" s="1" t="s">
        <v>18</v>
      </c>
      <c r="B11" s="1" t="str">
        <f>INDEX(points!A30:A33,MATCH(D11,points!F30:F33,0))</f>
        <v>Saint John's</v>
      </c>
      <c r="C11" s="1" t="str">
        <f>INDEX(points!A26:A29,MATCH(E11,points!F26:F29,0))</f>
        <v>Texas Tech</v>
      </c>
      <c r="D11" s="9">
        <f>MAX(points!F30:F33)</f>
        <v>35.414050000000003</v>
      </c>
      <c r="E11" s="9">
        <f>MAX(points!F26:F29)</f>
        <v>37.440049999999999</v>
      </c>
      <c r="F11" s="9">
        <f t="shared" ref="F11:F13" si="0">D11-E11</f>
        <v>-2.0259999999999962</v>
      </c>
      <c r="G11" s="15"/>
      <c r="H11"/>
      <c r="I11"/>
      <c r="J11"/>
      <c r="K11"/>
      <c r="L11"/>
      <c r="M11"/>
    </row>
    <row r="12" spans="1:13" x14ac:dyDescent="0.2">
      <c r="A12" s="11" t="s">
        <v>39</v>
      </c>
      <c r="B12" s="1" t="str">
        <f>INDEX(points!A46:A49,MATCH(D12,points!F46:F49,0))</f>
        <v>Alabama</v>
      </c>
      <c r="C12" s="1" t="str">
        <f>INDEX(points!A42:A45,MATCH(E12,points!F42:F45,0))</f>
        <v>Wisconsin</v>
      </c>
      <c r="D12" s="9">
        <f>MAX(points!F46:F49)</f>
        <v>34.461950000000002</v>
      </c>
      <c r="E12" s="9">
        <f>MAX(points!F42:F45)</f>
        <v>34.374749999999999</v>
      </c>
      <c r="F12" s="9">
        <f t="shared" si="0"/>
        <v>8.7200000000002831E-2</v>
      </c>
      <c r="G12" s="15"/>
      <c r="H12"/>
      <c r="I12"/>
      <c r="J12"/>
      <c r="K12"/>
      <c r="L12"/>
      <c r="M12"/>
    </row>
    <row r="13" spans="1:13" x14ac:dyDescent="0.2">
      <c r="A13" s="11" t="s">
        <v>29</v>
      </c>
      <c r="B13" s="1" t="str">
        <f>INDEX(points!A62:A65,MATCH(D13,points!F62:F65,0))</f>
        <v>Tennessee</v>
      </c>
      <c r="C13" s="1" t="str">
        <f>INDEX(points!A58:A61,MATCH(E13,points!F58:F61,0))</f>
        <v>Kentucky</v>
      </c>
      <c r="D13" s="9">
        <f>MAX(points!F62:F65)</f>
        <v>46.554690000000001</v>
      </c>
      <c r="E13" s="9">
        <f>MAX(points!F58:F61)</f>
        <v>25.75844</v>
      </c>
      <c r="F13" s="9">
        <f t="shared" si="0"/>
        <v>20.796250000000001</v>
      </c>
      <c r="G13" s="15"/>
      <c r="H13"/>
      <c r="I13"/>
      <c r="J13"/>
      <c r="K13"/>
      <c r="L13"/>
      <c r="M13"/>
    </row>
    <row r="14" spans="1:13" x14ac:dyDescent="0.2">
      <c r="G14"/>
      <c r="H14"/>
      <c r="I14"/>
      <c r="J14"/>
      <c r="K14"/>
      <c r="L14"/>
      <c r="M14"/>
    </row>
    <row r="15" spans="1:13" x14ac:dyDescent="0.2">
      <c r="G15" s="13"/>
    </row>
  </sheetData>
  <mergeCells count="4">
    <mergeCell ref="A1:F1"/>
    <mergeCell ref="A8:F8"/>
    <mergeCell ref="G3:G6"/>
    <mergeCell ref="G10:G13"/>
  </mergeCells>
  <conditionalFormatting sqref="D3:D6">
    <cfRule type="colorScale" priority="14">
      <colorScale>
        <cfvo type="min"/>
        <cfvo type="max"/>
        <color rgb="FFFCFCFF"/>
        <color rgb="FF63BE7B"/>
      </colorScale>
    </cfRule>
  </conditionalFormatting>
  <conditionalFormatting sqref="D10:D13">
    <cfRule type="colorScale" priority="8">
      <colorScale>
        <cfvo type="min"/>
        <cfvo type="max"/>
        <color rgb="FFFCFCFF"/>
        <color rgb="FF63BE7B"/>
      </colorScale>
    </cfRule>
  </conditionalFormatting>
  <conditionalFormatting sqref="E3:E6">
    <cfRule type="colorScale" priority="13">
      <colorScale>
        <cfvo type="min"/>
        <cfvo type="max"/>
        <color rgb="FFFCFCFF"/>
        <color rgb="FF63BE7B"/>
      </colorScale>
    </cfRule>
  </conditionalFormatting>
  <conditionalFormatting sqref="E10:E13">
    <cfRule type="colorScale" priority="7">
      <colorScale>
        <cfvo type="min"/>
        <cfvo type="max"/>
        <color rgb="FFFCFCFF"/>
        <color rgb="FF63BE7B"/>
      </colorScale>
    </cfRule>
  </conditionalFormatting>
  <conditionalFormatting sqref="F3:F6">
    <cfRule type="colorScale" priority="12">
      <colorScale>
        <cfvo type="min"/>
        <cfvo type="max"/>
        <color rgb="FFFCFCFF"/>
        <color rgb="FF63BE7B"/>
      </colorScale>
    </cfRule>
  </conditionalFormatting>
  <conditionalFormatting sqref="F10:F13">
    <cfRule type="colorScale" priority="1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7:F9 A3 F3 A4 F4 F5 F6 A10 F10 A11 F11 F12 F13" formulaRange="1"/>
  </ignoredError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F4D9-C925-BB46-924E-B02AFCDB73A6}">
  <dimension ref="A1:I12"/>
  <sheetViews>
    <sheetView workbookViewId="0">
      <selection activeCell="B12" sqref="B12"/>
    </sheetView>
  </sheetViews>
  <sheetFormatPr baseColWidth="10" defaultColWidth="8.1640625" defaultRowHeight="16" x14ac:dyDescent="0.2"/>
  <cols>
    <col min="1" max="1" width="11.33203125" style="1" bestFit="1" customWidth="1"/>
    <col min="2" max="2" width="5.6640625" style="1" bestFit="1" customWidth="1"/>
    <col min="3" max="3" width="13.1640625" style="1" bestFit="1" customWidth="1"/>
    <col min="4" max="4" width="5.6640625" style="1" bestFit="1" customWidth="1"/>
    <col min="5" max="5" width="18" style="1" bestFit="1" customWidth="1"/>
    <col min="6" max="6" width="5.6640625" style="1" bestFit="1" customWidth="1"/>
    <col min="7" max="7" width="9.6640625" style="1" bestFit="1" customWidth="1"/>
    <col min="8" max="8" width="6.6640625" style="1" bestFit="1" customWidth="1"/>
    <col min="9" max="9" width="10.83203125" style="1" bestFit="1" customWidth="1"/>
    <col min="10" max="16384" width="8.1640625" style="1"/>
  </cols>
  <sheetData>
    <row r="1" spans="1:9" x14ac:dyDescent="0.2">
      <c r="A1" s="16" t="s">
        <v>10</v>
      </c>
      <c r="B1" s="16"/>
      <c r="C1" s="16" t="s">
        <v>18</v>
      </c>
      <c r="D1" s="16"/>
      <c r="E1" s="16" t="s">
        <v>29</v>
      </c>
      <c r="F1" s="16"/>
      <c r="G1" s="16" t="s">
        <v>39</v>
      </c>
      <c r="H1" s="16"/>
      <c r="I1" s="2" t="s">
        <v>121</v>
      </c>
    </row>
    <row r="2" spans="1:9" x14ac:dyDescent="0.2">
      <c r="A2" s="2" t="s">
        <v>0</v>
      </c>
      <c r="B2" s="2" t="s">
        <v>122</v>
      </c>
      <c r="C2" s="2" t="s">
        <v>0</v>
      </c>
      <c r="D2" s="2" t="s">
        <v>122</v>
      </c>
      <c r="E2" s="2" t="s">
        <v>0</v>
      </c>
      <c r="F2" s="2" t="s">
        <v>122</v>
      </c>
      <c r="G2" s="2" t="s">
        <v>0</v>
      </c>
      <c r="H2" s="2" t="s">
        <v>122</v>
      </c>
      <c r="I2" s="15">
        <f>4*(1-historical!E2)</f>
        <v>2.470588235294116</v>
      </c>
    </row>
    <row r="3" spans="1:9" x14ac:dyDescent="0.2">
      <c r="A3" t="str">
        <f>INDEX(points!$A$2:$A$17,MATCH(B3,points!$G$2:$G$17,0))</f>
        <v>Auburn</v>
      </c>
      <c r="B3" s="9">
        <f>LARGE(points!$G$2:$G$17,1)</f>
        <v>86.8035</v>
      </c>
      <c r="C3" t="str">
        <f>INDEX(points!$A$18:$A$33,MATCH(D3,points!$G$18:$G$33,0))</f>
        <v>Florida</v>
      </c>
      <c r="D3" s="9">
        <f>LARGE(points!$G$8:$G$33,1)</f>
        <v>78.491420000000005</v>
      </c>
      <c r="E3" t="str">
        <f>INDEX(points!$A$50:$A$65,MATCH(F3,points!$G$50:$G$65,0))</f>
        <v>Tennessee</v>
      </c>
      <c r="F3" s="9">
        <f>LARGE(points!$G$50:$G$65,1)</f>
        <v>75.009569999999997</v>
      </c>
      <c r="G3" t="str">
        <f>INDEX(points!$A$34:$A$49,MATCH(H3,points!$G$34:$G$49,0))</f>
        <v>Duke</v>
      </c>
      <c r="H3" s="9">
        <f>LARGE(points!$G$34:$G$49,1)</f>
        <v>67.009870000000006</v>
      </c>
      <c r="I3" s="15"/>
    </row>
    <row r="4" spans="1:9" x14ac:dyDescent="0.2">
      <c r="A4" t="str">
        <f>INDEX(points!$A$2:$A$17,MATCH(B4,points!$G$2:$G$17,0))</f>
        <v>Michigan State</v>
      </c>
      <c r="B4" s="9">
        <f>LARGE(points!$G$2:$G$17,2)</f>
        <v>45.95449</v>
      </c>
      <c r="C4" t="str">
        <f>INDEX(points!$A$18:$A$33,MATCH(D4,points!$G$18:$G$33,0))</f>
        <v>Texas Tech</v>
      </c>
      <c r="D4" s="9">
        <f>LARGE(points!$G$8:$G$33,2)</f>
        <v>46.473889999999997</v>
      </c>
      <c r="E4" t="str">
        <f>INDEX(points!$A$50:$A$65,MATCH(F4,points!$G$50:$G$65,0))</f>
        <v>Houston</v>
      </c>
      <c r="F4" s="9">
        <f>LARGE(points!$G$50:$G$65,2)</f>
        <v>52.148139999999998</v>
      </c>
      <c r="G4" t="str">
        <f>INDEX(points!$A$34:$A$49,MATCH(H4,points!$G$34:$G$49,0))</f>
        <v>Wisconsin</v>
      </c>
      <c r="H4" s="9">
        <f>LARGE(points!$G$34:$G$49,2)</f>
        <v>47.501310000000004</v>
      </c>
      <c r="I4" s="15"/>
    </row>
    <row r="5" spans="1:9" x14ac:dyDescent="0.2">
      <c r="A5" t="str">
        <f>INDEX(points!$A$2:$A$17,MATCH(B5,points!$G$2:$G$17,0))</f>
        <v>Iowa State</v>
      </c>
      <c r="B5" s="9">
        <f>LARGE(points!$G$2:$G$17,3)</f>
        <v>31.305709999999998</v>
      </c>
      <c r="C5" t="str">
        <f>INDEX(points!$A$18:$A$33,MATCH(D5,points!$G$18:$G$33,0))</f>
        <v>Maryland</v>
      </c>
      <c r="D5" s="9">
        <f>LARGE(points!$G$18:$G$33,3)</f>
        <v>39.8277</v>
      </c>
      <c r="E5" t="str">
        <f>INDEX(points!$A$50:$A$65,MATCH(F5,points!$G$50:$G$65,0))</f>
        <v>Clemson</v>
      </c>
      <c r="F5" s="9">
        <f>LARGE(points!$G$50:$G$65,3)</f>
        <v>35.777760000000001</v>
      </c>
      <c r="G5" t="str">
        <f>INDEX(points!$A$34:$A$49,MATCH(H5,points!$G$34:$G$49,0))</f>
        <v>Alabama</v>
      </c>
      <c r="H5" s="9">
        <f>LARGE(points!$G$34:$G$49,3)</f>
        <v>42.849310000000003</v>
      </c>
      <c r="I5" s="15"/>
    </row>
    <row r="6" spans="1:9" x14ac:dyDescent="0.2">
      <c r="A6"/>
      <c r="B6"/>
      <c r="C6"/>
      <c r="D6"/>
      <c r="E6"/>
      <c r="F6"/>
      <c r="I6" s="6"/>
    </row>
    <row r="7" spans="1:9" x14ac:dyDescent="0.2">
      <c r="A7"/>
      <c r="B7"/>
      <c r="C7"/>
      <c r="D7"/>
      <c r="E7"/>
      <c r="F7"/>
    </row>
    <row r="12" spans="1:9" x14ac:dyDescent="0.2">
      <c r="B12" s="18"/>
      <c r="C12" s="18"/>
      <c r="D12" s="18"/>
      <c r="E12" s="18"/>
      <c r="F12" s="18"/>
      <c r="G12" s="18"/>
      <c r="H12" s="18"/>
    </row>
  </sheetData>
  <mergeCells count="5">
    <mergeCell ref="G1:H1"/>
    <mergeCell ref="I2:I5"/>
    <mergeCell ref="A1:B1"/>
    <mergeCell ref="C1:D1"/>
    <mergeCell ref="E1:F1"/>
  </mergeCells>
  <conditionalFormatting sqref="B3:B5 D3:D5 F3:F5 H3:H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A829-D62E-EF4D-BD77-A49F9E5B5A64}">
  <dimension ref="A1:H13"/>
  <sheetViews>
    <sheetView workbookViewId="0">
      <selection activeCell="I21" sqref="I21"/>
    </sheetView>
  </sheetViews>
  <sheetFormatPr baseColWidth="10" defaultColWidth="8.1640625" defaultRowHeight="16" x14ac:dyDescent="0.2"/>
  <cols>
    <col min="1" max="1" width="15.33203125" style="1" bestFit="1" customWidth="1"/>
    <col min="2" max="2" width="6.6640625" style="1" bestFit="1" customWidth="1"/>
    <col min="3" max="3" width="13.1640625" style="1" bestFit="1" customWidth="1"/>
    <col min="4" max="4" width="6.6640625" style="1" bestFit="1" customWidth="1"/>
    <col min="5" max="5" width="10.83203125" style="1" bestFit="1" customWidth="1"/>
    <col min="6" max="16384" width="8.1640625" style="1"/>
  </cols>
  <sheetData>
    <row r="1" spans="1:8" x14ac:dyDescent="0.2">
      <c r="A1" s="16" t="s">
        <v>118</v>
      </c>
      <c r="B1" s="16"/>
      <c r="C1" s="16" t="s">
        <v>119</v>
      </c>
      <c r="D1" s="16"/>
      <c r="E1" s="2"/>
    </row>
    <row r="2" spans="1:8" x14ac:dyDescent="0.2">
      <c r="A2" s="2" t="s">
        <v>0</v>
      </c>
      <c r="B2" s="2" t="s">
        <v>122</v>
      </c>
      <c r="C2" s="2" t="s">
        <v>0</v>
      </c>
      <c r="D2" s="2" t="s">
        <v>122</v>
      </c>
      <c r="E2" s="2" t="s">
        <v>121</v>
      </c>
    </row>
    <row r="3" spans="1:8" x14ac:dyDescent="0.2">
      <c r="A3" t="str">
        <f>INDEX(points!$A$2:$A$33,MATCH(B3,points!$H$2:$H$33,0))</f>
        <v>Auburn</v>
      </c>
      <c r="B3" s="9">
        <f>LARGE(points!$H$2:$H$33,1)</f>
        <v>139.95517999999998</v>
      </c>
      <c r="C3" t="str">
        <f>INDEX(points!$A$34:$A$65,MATCH(D3,points!$H$34:$H$65,0))</f>
        <v>Duke</v>
      </c>
      <c r="D3" s="9">
        <f>LARGE(points!$H$34:$H$65,1)</f>
        <v>123.90891000000001</v>
      </c>
      <c r="E3" s="15">
        <f>2*(1-historical!F2)</f>
        <v>0.82352941176470607</v>
      </c>
    </row>
    <row r="4" spans="1:8" x14ac:dyDescent="0.2">
      <c r="A4" t="str">
        <f>INDEX(points!$A$2:$A$33,MATCH(B4,points!$H$2:$H$33,0))</f>
        <v>Florida</v>
      </c>
      <c r="B4" s="9">
        <f>LARGE(points!$H$2:$H$33,2)</f>
        <v>134.56550000000001</v>
      </c>
      <c r="C4" t="str">
        <f>INDEX(points!$A$34:$A$65,MATCH(D4,points!$H$34:$H$65,0))</f>
        <v>Houston</v>
      </c>
      <c r="D4" s="9">
        <f>LARGE(points!$H$34:$H$65,2)</f>
        <v>96.327979999999997</v>
      </c>
      <c r="E4" s="15"/>
    </row>
    <row r="5" spans="1:8" x14ac:dyDescent="0.2">
      <c r="A5" t="str">
        <f>INDEX(points!$A$2:$A$33,MATCH(B5,points!$H$2:$H$33,0))</f>
        <v>Texas Tech</v>
      </c>
      <c r="B5" s="9">
        <f>LARGE(points!$H$2:$H$33,3)</f>
        <v>61.39181</v>
      </c>
      <c r="C5" t="str">
        <f>INDEX(points!$A$34:$A$65,MATCH(D5,points!$H$34:$H$65,0))</f>
        <v>Tennessee</v>
      </c>
      <c r="D5" s="9">
        <f>LARGE(points!$H$34:$H$65,3)</f>
        <v>88.674849999999992</v>
      </c>
      <c r="E5" s="15"/>
    </row>
    <row r="6" spans="1:8" x14ac:dyDescent="0.2">
      <c r="A6" t="str">
        <f>INDEX(points!$A$2:$A$33,MATCH(B6,points!$H$2:$H$33,0))</f>
        <v>Michigan State</v>
      </c>
      <c r="B6" s="9">
        <f>LARGE(points!$H$2:$H$33,4)</f>
        <v>51.527770000000004</v>
      </c>
      <c r="C6" t="str">
        <f>INDEX(points!$A$34:$A$65,MATCH(D6,points!$H$34:$H$65,0))</f>
        <v>Wisconsin</v>
      </c>
      <c r="D6" s="9">
        <f>LARGE(points!$H$34:$H$65,4)</f>
        <v>53.610430000000001</v>
      </c>
      <c r="E6" s="15"/>
    </row>
    <row r="7" spans="1:8" x14ac:dyDescent="0.2">
      <c r="A7" t="str">
        <f>INDEX(points!$A$2:$A$33,MATCH(B7,points!$H$2:$H$33,0))</f>
        <v>Maryland</v>
      </c>
      <c r="B7" s="9">
        <f>LARGE(points!$H$2:$H$33,5)</f>
        <v>44.409140000000001</v>
      </c>
      <c r="C7" t="str">
        <f>INDEX(points!$A$34:$A$65,MATCH(D7,points!$H$34:$H$65,0))</f>
        <v>Alabama</v>
      </c>
      <c r="D7" s="9">
        <f>LARGE(points!$H$34:$H$65,5)</f>
        <v>47.122110000000006</v>
      </c>
      <c r="E7" s="15"/>
    </row>
    <row r="13" spans="1:8" x14ac:dyDescent="0.2">
      <c r="H13"/>
    </row>
  </sheetData>
  <mergeCells count="3">
    <mergeCell ref="A1:B1"/>
    <mergeCell ref="C1:D1"/>
    <mergeCell ref="E3:E7"/>
  </mergeCells>
  <conditionalFormatting sqref="B3:B7 D3:D7">
    <cfRule type="colorScale" priority="3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58EE-2693-7D43-BCC6-B6050AAA22E2}">
  <dimension ref="A1:E65"/>
  <sheetViews>
    <sheetView workbookViewId="0">
      <selection activeCell="A2" sqref="A2"/>
    </sheetView>
  </sheetViews>
  <sheetFormatPr baseColWidth="10" defaultRowHeight="16" x14ac:dyDescent="0.2"/>
  <cols>
    <col min="1" max="1" width="18" bestFit="1" customWidth="1"/>
    <col min="2" max="2" width="10.1640625" bestFit="1" customWidth="1"/>
    <col min="3" max="3" width="12" style="10" bestFit="1" customWidth="1"/>
    <col min="4" max="4" width="10.33203125" style="1" bestFit="1" customWidth="1"/>
  </cols>
  <sheetData>
    <row r="1" spans="1:5" x14ac:dyDescent="0.2">
      <c r="A1" s="2" t="str">
        <f>points!A1</f>
        <v>Team</v>
      </c>
      <c r="B1" s="2" t="str">
        <f>points!B1</f>
        <v>Seed</v>
      </c>
      <c r="C1" s="8" t="str">
        <f>points!I1</f>
        <v>Winner</v>
      </c>
      <c r="D1" s="2" t="s">
        <v>120</v>
      </c>
      <c r="E1" s="2" t="s">
        <v>121</v>
      </c>
    </row>
    <row r="2" spans="1:5" x14ac:dyDescent="0.2">
      <c r="A2" s="1" t="str">
        <f>points!A2</f>
        <v>Auburn</v>
      </c>
      <c r="B2" s="1">
        <f>points!B2</f>
        <v>1</v>
      </c>
      <c r="C2" s="9">
        <f>points!I2</f>
        <v>252.11133999999998</v>
      </c>
      <c r="D2" s="1">
        <f t="shared" ref="D2:D33" si="0">RANK(C2,C$2:C$65)</f>
        <v>1</v>
      </c>
      <c r="E2" s="5">
        <f>1*(1-historical!G2)</f>
        <v>0.23529411764705899</v>
      </c>
    </row>
    <row r="3" spans="1:5" x14ac:dyDescent="0.2">
      <c r="A3" s="1" t="str">
        <f>points!A18</f>
        <v>Florida</v>
      </c>
      <c r="B3" s="1">
        <f>points!B18</f>
        <v>1</v>
      </c>
      <c r="C3" s="9">
        <f>points!I18</f>
        <v>238.42406000000003</v>
      </c>
      <c r="D3" s="1">
        <f t="shared" si="0"/>
        <v>2</v>
      </c>
      <c r="E3" s="6"/>
    </row>
    <row r="4" spans="1:5" x14ac:dyDescent="0.2">
      <c r="A4" s="1" t="str">
        <f>points!A50</f>
        <v>Houston</v>
      </c>
      <c r="B4" s="1">
        <f>points!B50</f>
        <v>1</v>
      </c>
      <c r="C4" s="9">
        <f>points!I50</f>
        <v>191.53405999999998</v>
      </c>
      <c r="D4" s="1">
        <f t="shared" si="0"/>
        <v>3</v>
      </c>
      <c r="E4" s="6"/>
    </row>
    <row r="5" spans="1:5" x14ac:dyDescent="0.2">
      <c r="A5" s="1" t="str">
        <f>points!A34</f>
        <v>Duke</v>
      </c>
      <c r="B5" s="1">
        <f>points!B34</f>
        <v>1</v>
      </c>
      <c r="C5" s="9">
        <f>points!I34</f>
        <v>124.67563000000001</v>
      </c>
      <c r="D5" s="1">
        <f t="shared" si="0"/>
        <v>4</v>
      </c>
      <c r="E5" s="6"/>
    </row>
    <row r="6" spans="1:5" x14ac:dyDescent="0.2">
      <c r="A6" s="1" t="str">
        <f>points!A64</f>
        <v>Tennessee</v>
      </c>
      <c r="B6" s="1">
        <f>points!B64</f>
        <v>2</v>
      </c>
      <c r="C6" s="9">
        <f>points!I64</f>
        <v>88.910369999999986</v>
      </c>
      <c r="D6" s="1">
        <f t="shared" si="0"/>
        <v>5</v>
      </c>
      <c r="E6" s="6"/>
    </row>
    <row r="7" spans="1:5" x14ac:dyDescent="0.2">
      <c r="A7" s="1" t="str">
        <f>points!A28</f>
        <v>Texas Tech</v>
      </c>
      <c r="B7" s="1">
        <f>points!B28</f>
        <v>3</v>
      </c>
      <c r="C7" s="9">
        <f>points!I28</f>
        <v>61.635649999999998</v>
      </c>
      <c r="D7" s="1">
        <f t="shared" si="0"/>
        <v>6</v>
      </c>
    </row>
    <row r="8" spans="1:5" x14ac:dyDescent="0.2">
      <c r="A8" s="1" t="str">
        <f>points!A44</f>
        <v>Wisconsin</v>
      </c>
      <c r="B8" s="1">
        <f>points!B44</f>
        <v>3</v>
      </c>
      <c r="C8" s="9">
        <f>points!I44</f>
        <v>54.834110000000003</v>
      </c>
      <c r="D8" s="1">
        <f t="shared" si="0"/>
        <v>7</v>
      </c>
    </row>
    <row r="9" spans="1:5" x14ac:dyDescent="0.2">
      <c r="A9" s="1" t="str">
        <f>points!A16</f>
        <v>Michigan State</v>
      </c>
      <c r="B9" s="1">
        <f>points!B16</f>
        <v>2</v>
      </c>
      <c r="C9" s="9">
        <f>points!I16</f>
        <v>51.725210000000004</v>
      </c>
      <c r="D9" s="1">
        <f t="shared" si="0"/>
        <v>8</v>
      </c>
    </row>
    <row r="10" spans="1:5" x14ac:dyDescent="0.2">
      <c r="A10" s="1" t="str">
        <f>points!A48</f>
        <v>Alabama</v>
      </c>
      <c r="B10" s="1">
        <f>points!B48</f>
        <v>2</v>
      </c>
      <c r="C10" s="9">
        <f>points!I48</f>
        <v>49.056510000000003</v>
      </c>
      <c r="D10" s="1">
        <f t="shared" si="0"/>
        <v>9</v>
      </c>
    </row>
    <row r="11" spans="1:5" x14ac:dyDescent="0.2">
      <c r="A11" s="1" t="str">
        <f>points!A24</f>
        <v>Maryland</v>
      </c>
      <c r="B11" s="1">
        <f>points!B24</f>
        <v>4</v>
      </c>
      <c r="C11" s="9">
        <f>points!I24</f>
        <v>44.409779999999998</v>
      </c>
      <c r="D11" s="1">
        <f t="shared" si="0"/>
        <v>10</v>
      </c>
    </row>
    <row r="12" spans="1:5" x14ac:dyDescent="0.2">
      <c r="A12" s="1" t="str">
        <f>points!A32</f>
        <v>Saint John's</v>
      </c>
      <c r="B12" s="1">
        <f>points!B32</f>
        <v>2</v>
      </c>
      <c r="C12" s="9">
        <f>points!I32</f>
        <v>39.44661</v>
      </c>
      <c r="D12" s="1">
        <f t="shared" si="0"/>
        <v>11</v>
      </c>
    </row>
    <row r="13" spans="1:5" x14ac:dyDescent="0.2">
      <c r="A13" s="1" t="str">
        <f>points!A54</f>
        <v>Clemson</v>
      </c>
      <c r="B13" s="1">
        <f>points!B54</f>
        <v>5</v>
      </c>
      <c r="C13" s="9">
        <f>points!I54</f>
        <v>38.590880000000006</v>
      </c>
      <c r="D13" s="1">
        <f t="shared" si="0"/>
        <v>12</v>
      </c>
    </row>
    <row r="14" spans="1:5" x14ac:dyDescent="0.2">
      <c r="A14" s="1" t="str">
        <f>points!A38</f>
        <v>Oregon</v>
      </c>
      <c r="B14" s="1">
        <f>points!B38</f>
        <v>5</v>
      </c>
      <c r="C14" s="9">
        <f>points!I38</f>
        <v>37.172269999999997</v>
      </c>
      <c r="D14" s="1">
        <f t="shared" si="0"/>
        <v>13</v>
      </c>
    </row>
    <row r="15" spans="1:5" x14ac:dyDescent="0.2">
      <c r="A15" s="1" t="str">
        <f>points!A12</f>
        <v>Iowa State</v>
      </c>
      <c r="B15" s="1">
        <f>points!B12</f>
        <v>3</v>
      </c>
      <c r="C15" s="9">
        <f>points!I12</f>
        <v>33.037709999999997</v>
      </c>
      <c r="D15" s="1">
        <f t="shared" si="0"/>
        <v>14</v>
      </c>
    </row>
    <row r="16" spans="1:5" x14ac:dyDescent="0.2">
      <c r="A16" s="1" t="str">
        <f>points!A56</f>
        <v>Purdue</v>
      </c>
      <c r="B16" s="1">
        <f>points!B56</f>
        <v>4</v>
      </c>
      <c r="C16" s="9">
        <f>points!I56</f>
        <v>32.658640000000005</v>
      </c>
      <c r="D16" s="1">
        <f t="shared" si="0"/>
        <v>15</v>
      </c>
    </row>
    <row r="17" spans="1:4" x14ac:dyDescent="0.2">
      <c r="A17" s="1" t="str">
        <f>points!A40</f>
        <v>Arizona</v>
      </c>
      <c r="B17" s="1">
        <f>points!B40</f>
        <v>4</v>
      </c>
      <c r="C17" s="9">
        <f>points!I40</f>
        <v>30.291090000000004</v>
      </c>
      <c r="D17" s="1">
        <f t="shared" si="0"/>
        <v>16</v>
      </c>
    </row>
    <row r="18" spans="1:4" x14ac:dyDescent="0.2">
      <c r="A18" s="1" t="str">
        <f>points!A60</f>
        <v>Kentucky</v>
      </c>
      <c r="B18" s="1">
        <f>points!B60</f>
        <v>3</v>
      </c>
      <c r="C18" s="9">
        <f>points!I60</f>
        <v>28.881880000000002</v>
      </c>
      <c r="D18" s="1">
        <f t="shared" si="0"/>
        <v>17</v>
      </c>
    </row>
    <row r="19" spans="1:4" x14ac:dyDescent="0.2">
      <c r="A19" s="1" t="str">
        <f>points!A22</f>
        <v>Memphis</v>
      </c>
      <c r="B19" s="1">
        <f>points!B22</f>
        <v>5</v>
      </c>
      <c r="C19" s="9">
        <f>points!I22</f>
        <v>26.471719999999998</v>
      </c>
      <c r="D19" s="1">
        <f t="shared" si="0"/>
        <v>18</v>
      </c>
    </row>
    <row r="20" spans="1:4" x14ac:dyDescent="0.2">
      <c r="A20" s="1" t="str">
        <f>points!A6</f>
        <v>Michigan</v>
      </c>
      <c r="B20" s="1">
        <f>points!B6</f>
        <v>5</v>
      </c>
      <c r="C20" s="9">
        <f>points!I6</f>
        <v>26.239259999999998</v>
      </c>
      <c r="D20" s="1">
        <f t="shared" si="0"/>
        <v>19</v>
      </c>
    </row>
    <row r="21" spans="1:4" x14ac:dyDescent="0.2">
      <c r="A21" s="1" t="str">
        <f>points!A46</f>
        <v>Saint Mary's</v>
      </c>
      <c r="B21" s="1">
        <f>points!B46</f>
        <v>7</v>
      </c>
      <c r="C21" s="9">
        <f>points!I46</f>
        <v>26.078899999999997</v>
      </c>
      <c r="D21" s="1">
        <f t="shared" si="0"/>
        <v>20</v>
      </c>
    </row>
    <row r="22" spans="1:4" x14ac:dyDescent="0.2">
      <c r="A22" s="1" t="str">
        <f>points!A52</f>
        <v>Gonzaga</v>
      </c>
      <c r="B22" s="1">
        <f>points!B52</f>
        <v>8</v>
      </c>
      <c r="C22" s="9">
        <f>points!I52</f>
        <v>24.809270000000001</v>
      </c>
      <c r="D22" s="1">
        <f t="shared" si="0"/>
        <v>21</v>
      </c>
    </row>
    <row r="23" spans="1:4" x14ac:dyDescent="0.2">
      <c r="A23" s="1" t="str">
        <f>points!A4</f>
        <v>Louisville</v>
      </c>
      <c r="B23" s="1">
        <f>points!B4</f>
        <v>8</v>
      </c>
      <c r="C23" s="9">
        <f>points!I4</f>
        <v>24.484669999999998</v>
      </c>
      <c r="D23" s="1">
        <f t="shared" si="0"/>
        <v>22</v>
      </c>
    </row>
    <row r="24" spans="1:4" x14ac:dyDescent="0.2">
      <c r="A24" s="1" t="str">
        <f>points!A8</f>
        <v>Texas A&amp;M</v>
      </c>
      <c r="B24" s="1">
        <f>points!B8</f>
        <v>4</v>
      </c>
      <c r="C24" s="9">
        <f>points!I8</f>
        <v>23.432999999999996</v>
      </c>
      <c r="D24" s="1">
        <f t="shared" si="0"/>
        <v>23</v>
      </c>
    </row>
    <row r="25" spans="1:4" x14ac:dyDescent="0.2">
      <c r="A25" s="1" t="str">
        <f>points!A30</f>
        <v>Kansas</v>
      </c>
      <c r="B25" s="1">
        <f>points!B30</f>
        <v>7</v>
      </c>
      <c r="C25" s="9">
        <f>points!I30</f>
        <v>21.31109</v>
      </c>
      <c r="D25" s="1">
        <f t="shared" si="0"/>
        <v>24</v>
      </c>
    </row>
    <row r="26" spans="1:4" x14ac:dyDescent="0.2">
      <c r="A26" s="1" t="str">
        <f>points!A26</f>
        <v>Missouri</v>
      </c>
      <c r="B26" s="1">
        <f>points!B26</f>
        <v>6</v>
      </c>
      <c r="C26" s="9">
        <f>points!I26</f>
        <v>18.25311</v>
      </c>
      <c r="D26" s="1">
        <f t="shared" si="0"/>
        <v>25</v>
      </c>
    </row>
    <row r="27" spans="1:4" x14ac:dyDescent="0.2">
      <c r="A27" s="1" t="str">
        <f>points!A36</f>
        <v>Mississippi State</v>
      </c>
      <c r="B27" s="1">
        <f>points!B36</f>
        <v>8</v>
      </c>
      <c r="C27" s="9">
        <f>points!I36</f>
        <v>17.95439</v>
      </c>
      <c r="D27" s="1">
        <f t="shared" si="0"/>
        <v>26</v>
      </c>
    </row>
    <row r="28" spans="1:4" x14ac:dyDescent="0.2">
      <c r="A28" s="1" t="str">
        <f>points!A63</f>
        <v>Utah State</v>
      </c>
      <c r="B28" s="1">
        <f>points!B63</f>
        <v>10</v>
      </c>
      <c r="C28" s="9">
        <f>points!I63</f>
        <v>16.392230000000001</v>
      </c>
      <c r="D28" s="1">
        <f t="shared" si="0"/>
        <v>27</v>
      </c>
    </row>
    <row r="29" spans="1:4" x14ac:dyDescent="0.2">
      <c r="A29" s="1" t="str">
        <f>points!A11</f>
        <v>North Carolina</v>
      </c>
      <c r="B29" s="1">
        <f>points!B11</f>
        <v>11</v>
      </c>
      <c r="C29" s="9">
        <f>points!I11</f>
        <v>16.345289999999999</v>
      </c>
      <c r="D29" s="1">
        <f t="shared" si="0"/>
        <v>28</v>
      </c>
    </row>
    <row r="30" spans="1:4" x14ac:dyDescent="0.2">
      <c r="A30" s="1" t="str">
        <f>points!A14</f>
        <v>Marquette</v>
      </c>
      <c r="B30" s="1">
        <f>points!B14</f>
        <v>7</v>
      </c>
      <c r="C30" s="9">
        <f>points!I14</f>
        <v>16.295510000000004</v>
      </c>
      <c r="D30" s="1">
        <f t="shared" si="0"/>
        <v>29</v>
      </c>
    </row>
    <row r="31" spans="1:4" x14ac:dyDescent="0.2">
      <c r="A31" s="1" t="str">
        <f>points!A53</f>
        <v>Georgia</v>
      </c>
      <c r="B31" s="1">
        <f>points!B53</f>
        <v>9</v>
      </c>
      <c r="C31" s="9">
        <f>points!I53</f>
        <v>16.118949999999998</v>
      </c>
      <c r="D31" s="1">
        <f t="shared" si="0"/>
        <v>30</v>
      </c>
    </row>
    <row r="32" spans="1:4" x14ac:dyDescent="0.2">
      <c r="A32" s="1" t="str">
        <f>points!A10</f>
        <v>Mississippi</v>
      </c>
      <c r="B32" s="1">
        <f>points!B10</f>
        <v>6</v>
      </c>
      <c r="C32" s="9">
        <f>points!I10</f>
        <v>16.100670000000001</v>
      </c>
      <c r="D32" s="1">
        <f t="shared" si="0"/>
        <v>31</v>
      </c>
    </row>
    <row r="33" spans="1:4" x14ac:dyDescent="0.2">
      <c r="A33" s="1" t="str">
        <f>points!A59</f>
        <v>Xavier</v>
      </c>
      <c r="B33" s="1">
        <f>points!B59</f>
        <v>11</v>
      </c>
      <c r="C33" s="9">
        <f>points!I59</f>
        <v>16.00986</v>
      </c>
      <c r="D33" s="1">
        <f t="shared" si="0"/>
        <v>32</v>
      </c>
    </row>
    <row r="34" spans="1:4" x14ac:dyDescent="0.2">
      <c r="A34" s="1" t="str">
        <f>points!A20</f>
        <v>Connecticut</v>
      </c>
      <c r="B34" s="1">
        <f>points!B20</f>
        <v>8</v>
      </c>
      <c r="C34" s="9">
        <f>points!I20</f>
        <v>14.52291</v>
      </c>
      <c r="D34" s="1">
        <f t="shared" ref="D34:D65" si="1">RANK(C34,C$2:C$65)</f>
        <v>33</v>
      </c>
    </row>
    <row r="35" spans="1:4" x14ac:dyDescent="0.2">
      <c r="A35" s="1" t="str">
        <f>points!A5</f>
        <v>Creighton</v>
      </c>
      <c r="B35" s="1">
        <f>points!B5</f>
        <v>9</v>
      </c>
      <c r="C35" s="9">
        <f>points!I5</f>
        <v>14.187989999999999</v>
      </c>
      <c r="D35" s="1">
        <f t="shared" si="1"/>
        <v>34</v>
      </c>
    </row>
    <row r="36" spans="1:4" x14ac:dyDescent="0.2">
      <c r="A36" s="1" t="str">
        <f>points!A62</f>
        <v>UCLA</v>
      </c>
      <c r="B36" s="1">
        <f>points!B62</f>
        <v>7</v>
      </c>
      <c r="C36" s="9">
        <f>points!I62</f>
        <v>12.97723</v>
      </c>
      <c r="D36" s="1">
        <f t="shared" si="1"/>
        <v>35</v>
      </c>
    </row>
    <row r="37" spans="1:4" x14ac:dyDescent="0.2">
      <c r="A37" s="1" t="str">
        <f>points!A27</f>
        <v>Drake</v>
      </c>
      <c r="B37" s="1">
        <f>points!B27</f>
        <v>11</v>
      </c>
      <c r="C37" s="9">
        <f>points!I27</f>
        <v>12.858430000000002</v>
      </c>
      <c r="D37" s="1">
        <f t="shared" si="1"/>
        <v>36</v>
      </c>
    </row>
    <row r="38" spans="1:4" x14ac:dyDescent="0.2">
      <c r="A38" s="1" t="str">
        <f>points!A43</f>
        <v>VCU</v>
      </c>
      <c r="B38" s="1">
        <f>points!B43</f>
        <v>11</v>
      </c>
      <c r="C38" s="9">
        <f>points!I43</f>
        <v>12.138760000000001</v>
      </c>
      <c r="D38" s="1">
        <f t="shared" si="1"/>
        <v>37</v>
      </c>
    </row>
    <row r="39" spans="1:4" x14ac:dyDescent="0.2">
      <c r="A39" s="1" t="str">
        <f>points!A21</f>
        <v>Oklahoma</v>
      </c>
      <c r="B39" s="1">
        <f>points!B21</f>
        <v>9</v>
      </c>
      <c r="C39" s="9">
        <f>points!I21</f>
        <v>10.215870000000002</v>
      </c>
      <c r="D39" s="1">
        <f t="shared" si="1"/>
        <v>38</v>
      </c>
    </row>
    <row r="40" spans="1:4" x14ac:dyDescent="0.2">
      <c r="A40" s="1" t="str">
        <f>points!A31</f>
        <v>Arkansas</v>
      </c>
      <c r="B40" s="1">
        <f>points!B31</f>
        <v>10</v>
      </c>
      <c r="C40" s="9">
        <f>points!I31</f>
        <v>9.706649999999998</v>
      </c>
      <c r="D40" s="1">
        <f t="shared" si="1"/>
        <v>39</v>
      </c>
    </row>
    <row r="41" spans="1:4" x14ac:dyDescent="0.2">
      <c r="A41" s="1" t="str">
        <f>points!A42</f>
        <v>BYU</v>
      </c>
      <c r="B41" s="1">
        <f>points!B42</f>
        <v>6</v>
      </c>
      <c r="C41" s="9">
        <f>points!I42</f>
        <v>9.5738800000000008</v>
      </c>
      <c r="D41" s="1">
        <f t="shared" si="1"/>
        <v>40</v>
      </c>
    </row>
    <row r="42" spans="1:4" x14ac:dyDescent="0.2">
      <c r="A42" s="1" t="str">
        <f>points!A39</f>
        <v>Liberty</v>
      </c>
      <c r="B42" s="1">
        <f>points!B39</f>
        <v>12</v>
      </c>
      <c r="C42" s="9">
        <f>points!I39</f>
        <v>9.4395100000000021</v>
      </c>
      <c r="D42" s="1">
        <f t="shared" si="1"/>
        <v>41</v>
      </c>
    </row>
    <row r="43" spans="1:4" x14ac:dyDescent="0.2">
      <c r="A43" s="1" t="str">
        <f>points!A58</f>
        <v>Illinois</v>
      </c>
      <c r="B43" s="1">
        <f>points!B58</f>
        <v>6</v>
      </c>
      <c r="C43" s="9">
        <f>points!I58</f>
        <v>9.4003399999999999</v>
      </c>
      <c r="D43" s="1">
        <f t="shared" si="1"/>
        <v>42</v>
      </c>
    </row>
    <row r="44" spans="1:4" x14ac:dyDescent="0.2">
      <c r="A44" s="1" t="str">
        <f>points!A23</f>
        <v>Colorado State</v>
      </c>
      <c r="B44" s="1">
        <f>points!B23</f>
        <v>12</v>
      </c>
      <c r="C44" s="9">
        <f>points!I23</f>
        <v>9.3194800000000004</v>
      </c>
      <c r="D44" s="1">
        <f t="shared" si="1"/>
        <v>43</v>
      </c>
    </row>
    <row r="45" spans="1:4" x14ac:dyDescent="0.2">
      <c r="A45" s="1" t="str">
        <f>points!A37</f>
        <v>Baylor</v>
      </c>
      <c r="B45" s="1">
        <f>points!B37</f>
        <v>9</v>
      </c>
      <c r="C45" s="9">
        <f>points!I37</f>
        <v>9.2808499999999992</v>
      </c>
      <c r="D45" s="1">
        <f t="shared" si="1"/>
        <v>44</v>
      </c>
    </row>
    <row r="46" spans="1:4" x14ac:dyDescent="0.2">
      <c r="A46" s="1" t="str">
        <f>points!A49</f>
        <v>Robert Morris</v>
      </c>
      <c r="B46" s="1">
        <f>points!B49</f>
        <v>15</v>
      </c>
      <c r="C46" s="9">
        <f>points!I49</f>
        <v>9.2297700000000003</v>
      </c>
      <c r="D46" s="1">
        <f t="shared" si="1"/>
        <v>45</v>
      </c>
    </row>
    <row r="47" spans="1:4" x14ac:dyDescent="0.2">
      <c r="A47" s="1" t="str">
        <f>points!A57</f>
        <v>High Point</v>
      </c>
      <c r="B47" s="1">
        <f>points!B57</f>
        <v>13</v>
      </c>
      <c r="C47" s="9">
        <f>points!I57</f>
        <v>9.1110399999999991</v>
      </c>
      <c r="D47" s="1">
        <f t="shared" si="1"/>
        <v>46</v>
      </c>
    </row>
    <row r="48" spans="1:4" x14ac:dyDescent="0.2">
      <c r="A48" s="1" t="str">
        <f>points!A15</f>
        <v>New Mexico</v>
      </c>
      <c r="B48" s="1">
        <f>points!B15</f>
        <v>10</v>
      </c>
      <c r="C48" s="9">
        <f>points!I15</f>
        <v>8.4809699999999992</v>
      </c>
      <c r="D48" s="1">
        <f t="shared" si="1"/>
        <v>47</v>
      </c>
    </row>
    <row r="49" spans="1:4" x14ac:dyDescent="0.2">
      <c r="A49" s="1" t="str">
        <f>points!A7</f>
        <v>UC San Diego</v>
      </c>
      <c r="B49" s="1">
        <f>points!B7</f>
        <v>12</v>
      </c>
      <c r="C49" s="9">
        <f>points!I7</f>
        <v>6.7312599999999998</v>
      </c>
      <c r="D49" s="1">
        <f t="shared" si="1"/>
        <v>48</v>
      </c>
    </row>
    <row r="50" spans="1:4" x14ac:dyDescent="0.2">
      <c r="A50" s="1" t="str">
        <f>points!A47</f>
        <v>Vanderbilt</v>
      </c>
      <c r="B50" s="1">
        <f>points!B47</f>
        <v>10</v>
      </c>
      <c r="C50" s="9">
        <f>points!I47</f>
        <v>6.5407400000000004</v>
      </c>
      <c r="D50" s="1">
        <f t="shared" si="1"/>
        <v>49</v>
      </c>
    </row>
    <row r="51" spans="1:4" x14ac:dyDescent="0.2">
      <c r="A51" s="1" t="str">
        <f>points!A13</f>
        <v>Lipscomb</v>
      </c>
      <c r="B51" s="1">
        <f>points!B13</f>
        <v>14</v>
      </c>
      <c r="C51" s="9">
        <f>points!I13</f>
        <v>5.6321300000000001</v>
      </c>
      <c r="D51" s="1">
        <f t="shared" si="1"/>
        <v>50</v>
      </c>
    </row>
    <row r="52" spans="1:4" x14ac:dyDescent="0.2">
      <c r="A52" s="1" t="str">
        <f>points!A35</f>
        <v>Mount Saint Mary's</v>
      </c>
      <c r="B52" s="1">
        <f>points!B35</f>
        <v>16</v>
      </c>
      <c r="C52" s="9">
        <f>points!I35</f>
        <v>5.4466900000000003</v>
      </c>
      <c r="D52" s="1">
        <f t="shared" si="1"/>
        <v>51</v>
      </c>
    </row>
    <row r="53" spans="1:4" x14ac:dyDescent="0.2">
      <c r="A53" s="1" t="str">
        <f>points!A19</f>
        <v>Norfolk State</v>
      </c>
      <c r="B53" s="1">
        <f>points!B19</f>
        <v>16</v>
      </c>
      <c r="C53" s="9">
        <f>points!I19</f>
        <v>4.8647</v>
      </c>
      <c r="D53" s="1">
        <f t="shared" si="1"/>
        <v>52</v>
      </c>
    </row>
    <row r="54" spans="1:4" x14ac:dyDescent="0.2">
      <c r="A54" s="1" t="str">
        <f>points!A9</f>
        <v>Yale</v>
      </c>
      <c r="B54" s="1">
        <f>points!B9</f>
        <v>13</v>
      </c>
      <c r="C54" s="9">
        <f>points!I9</f>
        <v>4.6792199999999999</v>
      </c>
      <c r="D54" s="1">
        <f t="shared" si="1"/>
        <v>53</v>
      </c>
    </row>
    <row r="55" spans="1:4" x14ac:dyDescent="0.2">
      <c r="A55" s="1" t="str">
        <f>points!A55</f>
        <v>McNeese</v>
      </c>
      <c r="B55" s="1">
        <f>points!B55</f>
        <v>12</v>
      </c>
      <c r="C55" s="9">
        <f>points!I55</f>
        <v>4.0602600000000004</v>
      </c>
      <c r="D55" s="1">
        <f t="shared" si="1"/>
        <v>54</v>
      </c>
    </row>
    <row r="56" spans="1:4" x14ac:dyDescent="0.2">
      <c r="A56" s="1" t="str">
        <f>points!A51</f>
        <v>SIUE</v>
      </c>
      <c r="B56" s="1">
        <f>points!B51</f>
        <v>16</v>
      </c>
      <c r="C56" s="9">
        <f>points!I51</f>
        <v>2.9448400000000006</v>
      </c>
      <c r="D56" s="1">
        <f t="shared" si="1"/>
        <v>55</v>
      </c>
    </row>
    <row r="57" spans="1:4" x14ac:dyDescent="0.2">
      <c r="A57" s="1" t="str">
        <f>points!A29</f>
        <v>UNC Wilmington</v>
      </c>
      <c r="B57" s="1">
        <f>points!B29</f>
        <v>14</v>
      </c>
      <c r="C57" s="9">
        <f>points!I29</f>
        <v>2.3468099999999996</v>
      </c>
      <c r="D57" s="1">
        <f t="shared" si="1"/>
        <v>56</v>
      </c>
    </row>
    <row r="58" spans="1:4" x14ac:dyDescent="0.2">
      <c r="A58" s="1" t="str">
        <f>points!A3</f>
        <v>Saint Francis</v>
      </c>
      <c r="B58" s="1">
        <f>points!B3</f>
        <v>16</v>
      </c>
      <c r="C58" s="9">
        <f>points!I3</f>
        <v>2.1999599999999995</v>
      </c>
      <c r="D58" s="1">
        <f t="shared" si="1"/>
        <v>57</v>
      </c>
    </row>
    <row r="59" spans="1:4" x14ac:dyDescent="0.2">
      <c r="A59" s="1" t="str">
        <f>points!A61</f>
        <v>Troy</v>
      </c>
      <c r="B59" s="1">
        <f>points!B61</f>
        <v>14</v>
      </c>
      <c r="C59" s="9">
        <f>points!I61</f>
        <v>2.1896399999999998</v>
      </c>
      <c r="D59" s="1">
        <f t="shared" si="1"/>
        <v>58</v>
      </c>
    </row>
    <row r="60" spans="1:4" x14ac:dyDescent="0.2">
      <c r="A60" s="1" t="str">
        <f>points!A41</f>
        <v>Akron</v>
      </c>
      <c r="B60" s="1">
        <f>points!B41</f>
        <v>13</v>
      </c>
      <c r="C60" s="9">
        <f>points!I41</f>
        <v>1.6503499999999998</v>
      </c>
      <c r="D60" s="1">
        <f t="shared" si="1"/>
        <v>59</v>
      </c>
    </row>
    <row r="61" spans="1:4" x14ac:dyDescent="0.2">
      <c r="A61" s="1" t="str">
        <f>points!A65</f>
        <v>Wofford</v>
      </c>
      <c r="B61" s="1">
        <f>points!B65</f>
        <v>15</v>
      </c>
      <c r="C61" s="9">
        <f>points!I65</f>
        <v>1.5641099999999999</v>
      </c>
      <c r="D61" s="1">
        <f t="shared" si="1"/>
        <v>60</v>
      </c>
    </row>
    <row r="62" spans="1:4" x14ac:dyDescent="0.2">
      <c r="A62" s="1" t="str">
        <f>points!A33</f>
        <v>Omaha</v>
      </c>
      <c r="B62" s="1">
        <f>points!B33</f>
        <v>15</v>
      </c>
      <c r="C62" s="9">
        <f>points!I33</f>
        <v>1.56389</v>
      </c>
      <c r="D62" s="1">
        <f t="shared" si="1"/>
        <v>61</v>
      </c>
    </row>
    <row r="63" spans="1:4" x14ac:dyDescent="0.2">
      <c r="A63" s="1" t="str">
        <f>points!A17</f>
        <v>Bryant</v>
      </c>
      <c r="B63" s="1">
        <f>points!B17</f>
        <v>15</v>
      </c>
      <c r="C63" s="9">
        <f>points!I17</f>
        <v>1.4136100000000003</v>
      </c>
      <c r="D63" s="1">
        <f t="shared" si="1"/>
        <v>62</v>
      </c>
    </row>
    <row r="64" spans="1:4" x14ac:dyDescent="0.2">
      <c r="A64" s="1" t="str">
        <f>points!A45</f>
        <v>Montana</v>
      </c>
      <c r="B64" s="1">
        <f>points!B45</f>
        <v>14</v>
      </c>
      <c r="C64" s="9">
        <f>points!I45</f>
        <v>1.2557499999999999</v>
      </c>
      <c r="D64" s="1">
        <f t="shared" si="1"/>
        <v>63</v>
      </c>
    </row>
    <row r="65" spans="1:4" x14ac:dyDescent="0.2">
      <c r="A65" s="1" t="str">
        <f>points!A25</f>
        <v>Grand Canyon</v>
      </c>
      <c r="B65" s="1">
        <f>points!B25</f>
        <v>13</v>
      </c>
      <c r="C65" s="9">
        <f>points!I25</f>
        <v>0.78040000000000009</v>
      </c>
      <c r="D65" s="1">
        <f t="shared" si="1"/>
        <v>64</v>
      </c>
    </row>
  </sheetData>
  <autoFilter ref="A1:D65" xr:uid="{9FD158EE-2693-7D43-BCC6-B6050AAA22E2}">
    <sortState xmlns:xlrd2="http://schemas.microsoft.com/office/spreadsheetml/2017/richdata2" ref="A2:D65">
      <sortCondition ref="D1:D65"/>
    </sortState>
  </autoFilter>
  <conditionalFormatting sqref="C2:C65">
    <cfRule type="colorScale" priority="1">
      <colorScale>
        <cfvo type="min"/>
        <cfvo type="max"/>
        <color rgb="FFFCFCFF"/>
        <color rgb="FF63BE7B"/>
      </colorScale>
    </cfRule>
  </conditionalFormatting>
  <conditionalFormatting sqref="D2:D65"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historical</vt:lpstr>
      <vt:lpstr>points</vt:lpstr>
      <vt:lpstr>R32</vt:lpstr>
      <vt:lpstr>S16</vt:lpstr>
      <vt:lpstr>E8</vt:lpstr>
      <vt:lpstr>F4</vt:lpstr>
      <vt:lpstr>NCG</vt:lpstr>
      <vt:lpstr>Winner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Kraus</dc:creator>
  <cp:lastModifiedBy>Josh Kraus</cp:lastModifiedBy>
  <dcterms:created xsi:type="dcterms:W3CDTF">2025-03-10T13:26:21Z</dcterms:created>
  <dcterms:modified xsi:type="dcterms:W3CDTF">2025-03-17T01:24:23Z</dcterms:modified>
</cp:coreProperties>
</file>