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1020" documentId="11_C2A06CC222041C2C1AEF28BCABE56536C9D7051B" xr6:coauthVersionLast="47" xr6:coauthVersionMax="47" xr10:uidLastSave="{1EC13E6D-3E29-4AD7-84E8-7C26E09F47A6}"/>
  <bookViews>
    <workbookView xWindow="-110" yWindow="-110" windowWidth="22780" windowHeight="14540" xr2:uid="{00000000-000D-0000-FFFF-FFFF00000000}"/>
  </bookViews>
  <sheets>
    <sheet name="Instructions" sheetId="1" r:id="rId1"/>
    <sheet name="Availability Calculator" sheetId="2" r:id="rId2"/>
    <sheet name="Solver Setup Template" sheetId="3" r:id="rId3"/>
    <sheet name="Dropdown Options" sheetId="4" r:id="rId4"/>
    <sheet name="Change Log" sheetId="5" r:id="rId5"/>
  </sheets>
  <definedNames>
    <definedName name="solver_adj" localSheetId="2" hidden="1">'Solver Setup Template'!$K$2</definedName>
    <definedName name="solver_eng" localSheetId="1" hidden="1">0</definedName>
    <definedName name="solver_eng" localSheetId="0" hidden="1">0</definedName>
    <definedName name="solver_eng" localSheetId="2" hidden="1">0</definedName>
    <definedName name="solver_lhs1" localSheetId="2" hidden="1">'Solver Setup Template'!$L$2</definedName>
    <definedName name="solver_lhs2" localSheetId="2" hidden="1">'Solver Setup Template'!$K$2</definedName>
    <definedName name="solver_lhs3" localSheetId="2" hidden="1">'Solver Setup Template'!$K$2</definedName>
    <definedName name="solver_num" localSheetId="2" hidden="1">3</definedName>
    <definedName name="solver_opt" localSheetId="2" hidden="1">'Solver Setup Template'!$K$2</definedName>
    <definedName name="solver_rel1" localSheetId="2" hidden="1">1</definedName>
    <definedName name="solver_rel2" localSheetId="2" hidden="1">4</definedName>
    <definedName name="solver_rel3" localSheetId="2" hidden="1">1</definedName>
    <definedName name="solver_rhs1" localSheetId="2" hidden="1">'Solver Setup Template'!$M$2</definedName>
    <definedName name="solver_rhs3" localSheetId="2" hidden="1">'Solver Setup Template'!$N$2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v" localSheetId="2" hidden="1">1</definedName>
    <definedName name="solver_typ" localSheetId="2" hidden="1">1</definedName>
    <definedName name="solver_val" localSheetId="2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M2" i="3"/>
  <c r="L2" i="3"/>
  <c r="N2" i="3" s="1"/>
  <c r="N3" i="2"/>
  <c r="N2" i="2"/>
  <c r="P2" i="2" s="1"/>
  <c r="P3" i="2"/>
  <c r="O3" i="2"/>
  <c r="O2" i="2"/>
  <c r="O2" i="3" l="1"/>
  <c r="P13" i="3" s="1"/>
</calcChain>
</file>

<file path=xl/sharedStrings.xml><?xml version="1.0" encoding="utf-8"?>
<sst xmlns="http://schemas.openxmlformats.org/spreadsheetml/2006/main" count="88" uniqueCount="70">
  <si>
    <t>Manufacturing Availability (MA) Calculator – Instructions</t>
  </si>
  <si>
    <t>Overview:</t>
  </si>
  <si>
    <t>- Supports multiple PM types per tool (e.g., 1 time-based, 2 unit-based) per row.</t>
  </si>
  <si>
    <t>Inputs:</t>
  </si>
  <si>
    <t>- Weekly Hours per Tool = 24 × 7 = 168 hrs (default)</t>
  </si>
  <si>
    <t>- PM Types: Time-Based (triggered every N weeks), Unit-Based (triggered every N product units)</t>
  </si>
  <si>
    <t>- Est. Units per Tool per Week: your expected production rate per tool</t>
  </si>
  <si>
    <t>Calculations:</t>
  </si>
  <si>
    <t>- Time-Based PM Frequency per Week = 1 / Trigger Interval (weeks)</t>
  </si>
  <si>
    <t>- Unit-Based PM Frequency per Week = Est. Units per Week ÷ Unit Trigger</t>
  </si>
  <si>
    <t>- Downtime per Tool per Week = Sum of (Frequency × Duration) for all PMs</t>
  </si>
  <si>
    <t>- Total Downtime = Downtime per Tool × Tool Count</t>
  </si>
  <si>
    <t>- MA = (Weekly Hours × Tool Count) – Total Downtime</t>
  </si>
  <si>
    <t>Solver Use (optional):</t>
  </si>
  <si>
    <t>Use notes column to document assumptions or calculation tweaks.</t>
  </si>
  <si>
    <t>Process Layer</t>
  </si>
  <si>
    <t>Tool Count</t>
  </si>
  <si>
    <t>Weekly Hours per Tool</t>
  </si>
  <si>
    <t>PM1 Type</t>
  </si>
  <si>
    <t>PM1 Trigger</t>
  </si>
  <si>
    <t>PM1 Duration (hrs)</t>
  </si>
  <si>
    <t>PM2 Type</t>
  </si>
  <si>
    <t>PM2 Trigger</t>
  </si>
  <si>
    <t>PM2 Duration (hrs)</t>
  </si>
  <si>
    <t>PM3 Type</t>
  </si>
  <si>
    <t>PM3 Trigger</t>
  </si>
  <si>
    <t>PM3 Duration (hrs)</t>
  </si>
  <si>
    <t>Notes</t>
  </si>
  <si>
    <t>Time-Based</t>
  </si>
  <si>
    <t>Unit-Based</t>
  </si>
  <si>
    <t>Bioreactor has quarterly clean + media change every 150 batches. Est. 100 batches per week per tool.</t>
  </si>
  <si>
    <t>Etch Chamber</t>
  </si>
  <si>
    <t>PM Type</t>
  </si>
  <si>
    <t>Time Period</t>
  </si>
  <si>
    <t>Week</t>
  </si>
  <si>
    <t>Month</t>
  </si>
  <si>
    <t>Quarter</t>
  </si>
  <si>
    <t>Year</t>
  </si>
  <si>
    <t>Version</t>
  </si>
  <si>
    <t>Change Description</t>
  </si>
  <si>
    <t>Author</t>
  </si>
  <si>
    <t>Date</t>
  </si>
  <si>
    <t>v1</t>
  </si>
  <si>
    <t>Initial release of manufacturing availability calculator with multi-PM logic</t>
  </si>
  <si>
    <t>Josh Villanueva</t>
  </si>
  <si>
    <t>2025-06-30</t>
  </si>
  <si>
    <t>- This tool estimates Manufacturing Availability (MA) = Total weekly hours per process – total planned maintenance downtime.</t>
  </si>
  <si>
    <t>Est. Units per Week (per Tool)</t>
  </si>
  <si>
    <t>Time-based PM every 4 weeks = 1/4 per week. Unit-based PMs triggered at 2000 and 10000 wafers/tool. Est 1500 wafers/week/tool used to compute frequency.</t>
  </si>
  <si>
    <t>Total Planned Downtime (hrs, per Tool)</t>
  </si>
  <si>
    <t>Manufacturing Availability (hrs, All Tools)</t>
  </si>
  <si>
    <t>Total Available Hours (hrs, All Tools)</t>
  </si>
  <si>
    <t>Est. Units per Week per Tool</t>
  </si>
  <si>
    <t>- In 'Solver Setup Template', set Objective: MAX(Est. Units/Week/Tool)</t>
  </si>
  <si>
    <t>Total Downtime (hrs, All Tools)</t>
  </si>
  <si>
    <t>Total Available (hrs, All Tool)</t>
  </si>
  <si>
    <t>Process Throughput (Output Units/Hr/Tool)</t>
  </si>
  <si>
    <t>Max Theoretical Units per Week per Tool</t>
  </si>
  <si>
    <t>- Enter Process Throughput</t>
  </si>
  <si>
    <t>- Variable: Est. Units/Week/Tool</t>
  </si>
  <si>
    <t>- Constraints:
1) Total Downtime ≤ Total Available Hours
2) Est. Units/Week/Tool is an integer
3) Est. Units/Week/Tool &lt;= Max Theoretical Units/Week/Tool</t>
  </si>
  <si>
    <t>- This yields max unit throughput under current PM burdens + estimated MA at max unit throughput</t>
  </si>
  <si>
    <t>- max unit throughput per tool under current PM burdens = unit start capacity (USC)</t>
  </si>
  <si>
    <t>- Unit Start Capacity can help with tool allocation and factory planning to support production ramp</t>
  </si>
  <si>
    <t>Use Solver to maximize product output while accounting for PM frequency
Incr Process throughput increases product outs/week, but also incr PM frequency and tool down time (which limits tool up time for product processing)</t>
  </si>
  <si>
    <t>Example 1:
CMP Planarization</t>
  </si>
  <si>
    <t>Example 2:
Upstream Bioreactor</t>
  </si>
  <si>
    <t>- PM Duration: Time to perform equipment maintenance + Time to qualify tool for production post-PM</t>
  </si>
  <si>
    <t>Unit Start Capacity (USC):</t>
  </si>
  <si>
    <t>MA at Unit Start Capacity: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</si>
</sst>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textRotation="90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textRotation="90"/>
    </xf>
    <xf numFmtId="2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1" fillId="6" borderId="1" xfId="0" applyFont="1" applyFill="1" applyBorder="1" applyAlignment="1">
      <alignment horizontal="center" textRotation="90"/>
    </xf>
    <xf numFmtId="1" fontId="0" fillId="6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0" xfId="0" applyFill="1" applyAlignment="1">
      <alignment wrapText="1"/>
    </xf>
    <xf numFmtId="1" fontId="0" fillId="7" borderId="0" xfId="0" applyNumberFormat="1" applyFill="1" applyAlignment="1">
      <alignment horizontal="left" wrapText="1"/>
    </xf>
    <xf numFmtId="2" fontId="0" fillId="7" borderId="0" xfId="0" applyNumberForma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32</xdr:row>
      <xdr:rowOff>0</xdr:rowOff>
    </xdr:from>
    <xdr:to>
      <xdr:col>0</xdr:col>
      <xdr:colOff>1977189</xdr:colOff>
      <xdr:row>40</xdr:row>
      <xdr:rowOff>91846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A8FC7E-0C3B-4E94-81E9-7AE62FE0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9" y="5975684"/>
          <a:ext cx="1850190" cy="1589109"/>
        </a:xfrm>
        <a:prstGeom prst="rect">
          <a:avLst/>
        </a:prstGeom>
      </xdr:spPr>
    </xdr:pic>
    <xdr:clientData/>
  </xdr:twoCellAnchor>
  <xdr:twoCellAnchor editAs="oneCell">
    <xdr:from>
      <xdr:col>0</xdr:col>
      <xdr:colOff>167439</xdr:colOff>
      <xdr:row>40</xdr:row>
      <xdr:rowOff>172074</xdr:rowOff>
    </xdr:from>
    <xdr:to>
      <xdr:col>7</xdr:col>
      <xdr:colOff>235496</xdr:colOff>
      <xdr:row>62</xdr:row>
      <xdr:rowOff>104732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61BE45-1703-4ABD-8723-648BDFEF8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439" y="7645021"/>
          <a:ext cx="9626478" cy="40501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7C07A20-3DB4-4E13-978E-47C727AF046F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55301751267665380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tabSelected="1" zoomScale="95" workbookViewId="0">
      <selection activeCell="A15" sqref="A15"/>
    </sheetView>
  </sheetViews>
  <sheetFormatPr defaultRowHeight="14.5" x14ac:dyDescent="0.35"/>
  <cols>
    <col min="1" max="1" width="84.54296875" customWidth="1"/>
  </cols>
  <sheetData>
    <row r="1" spans="1:1" x14ac:dyDescent="0.35">
      <c r="A1" s="3" t="s">
        <v>0</v>
      </c>
    </row>
    <row r="2" spans="1:1" x14ac:dyDescent="0.35">
      <c r="A2" s="1"/>
    </row>
    <row r="3" spans="1:1" x14ac:dyDescent="0.35">
      <c r="A3" s="3" t="s">
        <v>1</v>
      </c>
    </row>
    <row r="4" spans="1:1" x14ac:dyDescent="0.35">
      <c r="A4" s="1" t="s">
        <v>46</v>
      </c>
    </row>
    <row r="5" spans="1:1" x14ac:dyDescent="0.35">
      <c r="A5" s="1" t="s">
        <v>2</v>
      </c>
    </row>
    <row r="6" spans="1:1" x14ac:dyDescent="0.35">
      <c r="A6" s="1"/>
    </row>
    <row r="7" spans="1:1" x14ac:dyDescent="0.35">
      <c r="A7" s="3" t="s">
        <v>3</v>
      </c>
    </row>
    <row r="8" spans="1:1" x14ac:dyDescent="0.35">
      <c r="A8" s="1" t="s">
        <v>4</v>
      </c>
    </row>
    <row r="9" spans="1:1" x14ac:dyDescent="0.35">
      <c r="A9" s="1" t="s">
        <v>5</v>
      </c>
    </row>
    <row r="10" spans="1:1" x14ac:dyDescent="0.35">
      <c r="A10" s="1" t="s">
        <v>67</v>
      </c>
    </row>
    <row r="11" spans="1:1" x14ac:dyDescent="0.35">
      <c r="A11" s="1" t="s">
        <v>6</v>
      </c>
    </row>
    <row r="12" spans="1:1" x14ac:dyDescent="0.35">
      <c r="A12" s="1"/>
    </row>
    <row r="13" spans="1:1" x14ac:dyDescent="0.35">
      <c r="A13" s="3" t="s">
        <v>7</v>
      </c>
    </row>
    <row r="14" spans="1:1" x14ac:dyDescent="0.35">
      <c r="A14" s="1" t="s">
        <v>8</v>
      </c>
    </row>
    <row r="15" spans="1:1" x14ac:dyDescent="0.35">
      <c r="A15" s="1" t="s">
        <v>9</v>
      </c>
    </row>
    <row r="16" spans="1:1" x14ac:dyDescent="0.35">
      <c r="A16" s="1" t="s">
        <v>10</v>
      </c>
    </row>
    <row r="17" spans="1:1" x14ac:dyDescent="0.35">
      <c r="A17" s="1" t="s">
        <v>11</v>
      </c>
    </row>
    <row r="18" spans="1:1" x14ac:dyDescent="0.35">
      <c r="A18" s="1" t="s">
        <v>12</v>
      </c>
    </row>
    <row r="19" spans="1:1" x14ac:dyDescent="0.35">
      <c r="A19" s="1"/>
    </row>
    <row r="20" spans="1:1" x14ac:dyDescent="0.35">
      <c r="A20" s="3" t="s">
        <v>13</v>
      </c>
    </row>
    <row r="21" spans="1:1" x14ac:dyDescent="0.35">
      <c r="A21" s="1" t="s">
        <v>58</v>
      </c>
    </row>
    <row r="22" spans="1:1" x14ac:dyDescent="0.35">
      <c r="A22" s="1" t="s">
        <v>53</v>
      </c>
    </row>
    <row r="23" spans="1:1" x14ac:dyDescent="0.35">
      <c r="A23" s="1" t="s">
        <v>59</v>
      </c>
    </row>
    <row r="24" spans="1:1" ht="58" x14ac:dyDescent="0.35">
      <c r="A24" s="32" t="s">
        <v>60</v>
      </c>
    </row>
    <row r="25" spans="1:1" x14ac:dyDescent="0.35">
      <c r="A25" s="1" t="s">
        <v>61</v>
      </c>
    </row>
    <row r="26" spans="1:1" x14ac:dyDescent="0.35">
      <c r="A26" s="1" t="s">
        <v>62</v>
      </c>
    </row>
    <row r="27" spans="1:1" x14ac:dyDescent="0.35">
      <c r="A27" s="1" t="s">
        <v>63</v>
      </c>
    </row>
    <row r="28" spans="1:1" x14ac:dyDescent="0.35">
      <c r="A28" s="1"/>
    </row>
    <row r="29" spans="1:1" x14ac:dyDescent="0.35">
      <c r="A29" s="1" t="s">
        <v>14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zoomScale="84" workbookViewId="0">
      <pane ySplit="1" topLeftCell="A2" activePane="bottomLeft" state="frozen"/>
      <selection pane="bottomLeft" activeCell="L5" sqref="L5"/>
    </sheetView>
  </sheetViews>
  <sheetFormatPr defaultColWidth="72.6328125" defaultRowHeight="14.5" x14ac:dyDescent="0.35"/>
  <cols>
    <col min="1" max="1" width="19.6328125" style="11" bestFit="1" customWidth="1"/>
    <col min="2" max="3" width="6.81640625" bestFit="1" customWidth="1"/>
    <col min="4" max="4" width="12.26953125" bestFit="1" customWidth="1"/>
    <col min="5" max="6" width="6.81640625" bestFit="1" customWidth="1"/>
    <col min="7" max="7" width="11.54296875" bestFit="1" customWidth="1"/>
    <col min="8" max="9" width="6.81640625" bestFit="1" customWidth="1"/>
    <col min="10" max="10" width="11.54296875" bestFit="1" customWidth="1"/>
    <col min="11" max="11" width="8" bestFit="1" customWidth="1"/>
    <col min="12" max="13" width="6.81640625" bestFit="1" customWidth="1"/>
    <col min="14" max="14" width="7.54296875" bestFit="1" customWidth="1"/>
    <col min="15" max="16" width="6.81640625" bestFit="1" customWidth="1"/>
    <col min="17" max="17" width="69.7265625" style="9" customWidth="1"/>
  </cols>
  <sheetData>
    <row r="1" spans="1:17" ht="203.5" customHeight="1" x14ac:dyDescent="0.35">
      <c r="A1" s="10" t="s">
        <v>15</v>
      </c>
      <c r="B1" s="17" t="s">
        <v>16</v>
      </c>
      <c r="C1" s="17" t="s">
        <v>17</v>
      </c>
      <c r="D1" s="18" t="s">
        <v>18</v>
      </c>
      <c r="E1" s="18" t="s">
        <v>19</v>
      </c>
      <c r="F1" s="18" t="s">
        <v>20</v>
      </c>
      <c r="G1" s="19" t="s">
        <v>21</v>
      </c>
      <c r="H1" s="19" t="s">
        <v>22</v>
      </c>
      <c r="I1" s="19" t="s">
        <v>23</v>
      </c>
      <c r="J1" s="20" t="s">
        <v>24</v>
      </c>
      <c r="K1" s="20" t="s">
        <v>25</v>
      </c>
      <c r="L1" s="20" t="s">
        <v>26</v>
      </c>
      <c r="M1" s="17" t="s">
        <v>47</v>
      </c>
      <c r="N1" s="17" t="s">
        <v>49</v>
      </c>
      <c r="O1" s="17" t="s">
        <v>51</v>
      </c>
      <c r="P1" s="26" t="s">
        <v>50</v>
      </c>
      <c r="Q1" s="8" t="s">
        <v>27</v>
      </c>
    </row>
    <row r="2" spans="1:17" s="13" customFormat="1" ht="29" x14ac:dyDescent="0.35">
      <c r="A2" s="12" t="s">
        <v>65</v>
      </c>
      <c r="B2" s="23">
        <v>3</v>
      </c>
      <c r="C2" s="22">
        <v>168</v>
      </c>
      <c r="D2" s="14" t="s">
        <v>28</v>
      </c>
      <c r="E2" s="24">
        <v>4</v>
      </c>
      <c r="F2" s="24">
        <v>8</v>
      </c>
      <c r="G2" s="15" t="s">
        <v>29</v>
      </c>
      <c r="H2" s="25">
        <v>2000</v>
      </c>
      <c r="I2" s="25">
        <v>6</v>
      </c>
      <c r="J2" s="16" t="s">
        <v>29</v>
      </c>
      <c r="K2" s="21">
        <v>10000</v>
      </c>
      <c r="L2" s="21">
        <v>10</v>
      </c>
      <c r="M2" s="23">
        <v>1500</v>
      </c>
      <c r="N2" s="22">
        <f>(1/E2)*F2+(M2/H2)*I2+(M2/K2)*L2</f>
        <v>8</v>
      </c>
      <c r="O2" s="22">
        <f>C2*B2</f>
        <v>504</v>
      </c>
      <c r="P2" s="27">
        <f>(O2-N2*B2)/O2</f>
        <v>0.95238095238095233</v>
      </c>
      <c r="Q2" s="12" t="s">
        <v>48</v>
      </c>
    </row>
    <row r="3" spans="1:17" s="13" customFormat="1" ht="29" x14ac:dyDescent="0.35">
      <c r="A3" s="12" t="s">
        <v>66</v>
      </c>
      <c r="B3" s="23">
        <v>2</v>
      </c>
      <c r="C3" s="22">
        <v>168</v>
      </c>
      <c r="D3" s="14" t="s">
        <v>28</v>
      </c>
      <c r="E3" s="24">
        <v>12</v>
      </c>
      <c r="F3" s="24">
        <v>6</v>
      </c>
      <c r="G3" s="15" t="s">
        <v>29</v>
      </c>
      <c r="H3" s="25">
        <v>150</v>
      </c>
      <c r="I3" s="25">
        <v>4</v>
      </c>
      <c r="J3" s="16"/>
      <c r="K3" s="21"/>
      <c r="L3" s="21"/>
      <c r="M3" s="23">
        <v>100</v>
      </c>
      <c r="N3" s="22">
        <f>(1/E3)*F3+(M3/H3)*I3</f>
        <v>3.1666666666666665</v>
      </c>
      <c r="O3" s="22">
        <f>C3*B3</f>
        <v>336</v>
      </c>
      <c r="P3" s="27">
        <f>(O3-N3*B3)/O3</f>
        <v>0.98115079365079372</v>
      </c>
      <c r="Q3" s="12" t="s">
        <v>30</v>
      </c>
    </row>
    <row r="4" spans="1:17" x14ac:dyDescent="0.35">
      <c r="A4" s="33"/>
      <c r="B4" s="5"/>
      <c r="C4" s="5"/>
      <c r="D4" s="35"/>
      <c r="E4" s="35"/>
      <c r="F4" s="35"/>
      <c r="G4" s="36"/>
      <c r="H4" s="36"/>
      <c r="I4" s="36"/>
      <c r="J4" s="37"/>
      <c r="K4" s="37"/>
      <c r="L4" s="37"/>
      <c r="M4" s="5"/>
      <c r="N4" s="5"/>
      <c r="O4" s="5"/>
      <c r="P4" s="38"/>
      <c r="Q4" s="34"/>
    </row>
    <row r="5" spans="1:17" x14ac:dyDescent="0.35">
      <c r="A5" s="33"/>
      <c r="B5" s="5"/>
      <c r="C5" s="5"/>
      <c r="D5" s="35"/>
      <c r="E5" s="35"/>
      <c r="F5" s="35"/>
      <c r="G5" s="36"/>
      <c r="H5" s="36"/>
      <c r="I5" s="36"/>
      <c r="J5" s="37"/>
      <c r="K5" s="37"/>
      <c r="L5" s="37"/>
      <c r="M5" s="5"/>
      <c r="N5" s="5"/>
      <c r="O5" s="5"/>
      <c r="P5" s="38"/>
      <c r="Q5" s="34"/>
    </row>
    <row r="6" spans="1:17" x14ac:dyDescent="0.35">
      <c r="A6" s="33"/>
      <c r="B6" s="5"/>
      <c r="C6" s="5"/>
      <c r="D6" s="35"/>
      <c r="E6" s="35"/>
      <c r="F6" s="35"/>
      <c r="G6" s="36"/>
      <c r="H6" s="36"/>
      <c r="I6" s="36"/>
      <c r="J6" s="37"/>
      <c r="K6" s="37"/>
      <c r="L6" s="37"/>
      <c r="M6" s="5"/>
      <c r="N6" s="5"/>
      <c r="O6" s="5"/>
      <c r="P6" s="38"/>
      <c r="Q6" s="34"/>
    </row>
    <row r="7" spans="1:17" x14ac:dyDescent="0.35">
      <c r="A7" s="33"/>
      <c r="B7" s="5"/>
      <c r="C7" s="5"/>
      <c r="D7" s="35"/>
      <c r="E7" s="35"/>
      <c r="F7" s="35"/>
      <c r="G7" s="36"/>
      <c r="H7" s="36"/>
      <c r="I7" s="36"/>
      <c r="J7" s="37"/>
      <c r="K7" s="37"/>
      <c r="L7" s="37"/>
      <c r="M7" s="5"/>
      <c r="N7" s="5"/>
      <c r="O7" s="5"/>
      <c r="P7" s="38"/>
      <c r="Q7" s="34"/>
    </row>
    <row r="8" spans="1:17" x14ac:dyDescent="0.35">
      <c r="A8" s="33"/>
      <c r="B8" s="5"/>
      <c r="C8" s="5"/>
      <c r="D8" s="35"/>
      <c r="E8" s="35"/>
      <c r="F8" s="35"/>
      <c r="G8" s="36"/>
      <c r="H8" s="36"/>
      <c r="I8" s="36"/>
      <c r="J8" s="37"/>
      <c r="K8" s="37"/>
      <c r="L8" s="37"/>
      <c r="M8" s="5"/>
      <c r="N8" s="5"/>
      <c r="O8" s="5"/>
      <c r="P8" s="38"/>
      <c r="Q8" s="34"/>
    </row>
    <row r="9" spans="1:17" x14ac:dyDescent="0.35">
      <c r="A9" s="33"/>
      <c r="B9" s="5"/>
      <c r="C9" s="5"/>
      <c r="D9" s="35"/>
      <c r="E9" s="35"/>
      <c r="F9" s="35"/>
      <c r="G9" s="36"/>
      <c r="H9" s="36"/>
      <c r="I9" s="36"/>
      <c r="J9" s="37"/>
      <c r="K9" s="37"/>
      <c r="L9" s="37"/>
      <c r="M9" s="5"/>
      <c r="N9" s="5"/>
      <c r="O9" s="5"/>
      <c r="P9" s="38"/>
      <c r="Q9" s="34"/>
    </row>
    <row r="10" spans="1:17" x14ac:dyDescent="0.35">
      <c r="A10" s="33"/>
      <c r="B10" s="5"/>
      <c r="C10" s="5"/>
      <c r="D10" s="35"/>
      <c r="E10" s="35"/>
      <c r="F10" s="35"/>
      <c r="G10" s="36"/>
      <c r="H10" s="36"/>
      <c r="I10" s="36"/>
      <c r="J10" s="37"/>
      <c r="K10" s="37"/>
      <c r="L10" s="37"/>
      <c r="M10" s="5"/>
      <c r="N10" s="5"/>
      <c r="O10" s="5"/>
      <c r="P10" s="38"/>
      <c r="Q10" s="34"/>
    </row>
    <row r="11" spans="1:17" x14ac:dyDescent="0.35">
      <c r="A11" s="33"/>
      <c r="B11" s="5"/>
      <c r="C11" s="5"/>
      <c r="D11" s="35"/>
      <c r="E11" s="35"/>
      <c r="F11" s="35"/>
      <c r="G11" s="36"/>
      <c r="H11" s="36"/>
      <c r="I11" s="36"/>
      <c r="J11" s="37"/>
      <c r="K11" s="37"/>
      <c r="L11" s="37"/>
      <c r="M11" s="5"/>
      <c r="N11" s="5"/>
      <c r="O11" s="5"/>
      <c r="P11" s="38"/>
      <c r="Q11" s="34"/>
    </row>
    <row r="12" spans="1:17" x14ac:dyDescent="0.35">
      <c r="A12" s="33"/>
      <c r="B12" s="5"/>
      <c r="C12" s="5"/>
      <c r="D12" s="35"/>
      <c r="E12" s="35"/>
      <c r="F12" s="35"/>
      <c r="G12" s="36"/>
      <c r="H12" s="36"/>
      <c r="I12" s="36"/>
      <c r="J12" s="37"/>
      <c r="K12" s="37"/>
      <c r="L12" s="37"/>
      <c r="M12" s="5"/>
      <c r="N12" s="5"/>
      <c r="O12" s="5"/>
      <c r="P12" s="38"/>
      <c r="Q12" s="34"/>
    </row>
    <row r="13" spans="1:17" x14ac:dyDescent="0.35">
      <c r="A13" s="33"/>
      <c r="B13" s="5"/>
      <c r="C13" s="5"/>
      <c r="D13" s="35"/>
      <c r="E13" s="35"/>
      <c r="F13" s="35"/>
      <c r="G13" s="36"/>
      <c r="H13" s="36"/>
      <c r="I13" s="36"/>
      <c r="J13" s="37"/>
      <c r="K13" s="37"/>
      <c r="L13" s="37"/>
      <c r="M13" s="5"/>
      <c r="N13" s="5"/>
      <c r="O13" s="5"/>
      <c r="P13" s="38"/>
      <c r="Q13" s="34"/>
    </row>
    <row r="14" spans="1:17" x14ac:dyDescent="0.35">
      <c r="A14" s="33"/>
      <c r="B14" s="5"/>
      <c r="C14" s="5"/>
      <c r="D14" s="35"/>
      <c r="E14" s="35"/>
      <c r="F14" s="35"/>
      <c r="G14" s="36"/>
      <c r="H14" s="36"/>
      <c r="I14" s="36"/>
      <c r="J14" s="37"/>
      <c r="K14" s="37"/>
      <c r="L14" s="37"/>
      <c r="M14" s="5"/>
      <c r="N14" s="5"/>
      <c r="O14" s="5"/>
      <c r="P14" s="38"/>
      <c r="Q14" s="34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7BABE2-A8FF-4740-9053-D50FF9A23173}">
          <x14:formula1>
            <xm:f>'Dropdown Options'!$A$2:$A$3</xm:f>
          </x14:formula1>
          <xm:sqref>D1:D1048576 G1:G1048576 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zoomScale="91" workbookViewId="0">
      <selection activeCell="H12" sqref="H12"/>
    </sheetView>
  </sheetViews>
  <sheetFormatPr defaultRowHeight="14.5" x14ac:dyDescent="0.35"/>
  <cols>
    <col min="1" max="1" width="12.6328125" bestFit="1" customWidth="1"/>
    <col min="2" max="2" width="4" bestFit="1" customWidth="1"/>
    <col min="3" max="3" width="5.81640625" bestFit="1" customWidth="1"/>
    <col min="4" max="4" width="5.81640625" customWidth="1"/>
    <col min="5" max="5" width="10.54296875" bestFit="1" customWidth="1"/>
    <col min="6" max="7" width="4" bestFit="1" customWidth="1"/>
    <col min="8" max="8" width="10.08984375" bestFit="1" customWidth="1"/>
    <col min="9" max="9" width="6.90625" bestFit="1" customWidth="1"/>
    <col min="10" max="10" width="4.7265625" bestFit="1" customWidth="1"/>
    <col min="11" max="11" width="5.26953125" bestFit="1" customWidth="1"/>
    <col min="12" max="12" width="6.90625" bestFit="1" customWidth="1"/>
    <col min="13" max="13" width="5.81640625" bestFit="1" customWidth="1"/>
    <col min="14" max="14" width="6.90625" bestFit="1" customWidth="1"/>
    <col min="15" max="15" width="5.36328125" bestFit="1" customWidth="1"/>
    <col min="16" max="16" width="86.08984375" style="7" customWidth="1"/>
  </cols>
  <sheetData>
    <row r="1" spans="1:16" ht="210" x14ac:dyDescent="0.35">
      <c r="A1" s="4" t="s">
        <v>15</v>
      </c>
      <c r="B1" s="17" t="s">
        <v>16</v>
      </c>
      <c r="C1" s="17" t="s">
        <v>17</v>
      </c>
      <c r="D1" s="17" t="s">
        <v>56</v>
      </c>
      <c r="E1" s="18" t="s">
        <v>18</v>
      </c>
      <c r="F1" s="18" t="s">
        <v>19</v>
      </c>
      <c r="G1" s="18" t="s">
        <v>20</v>
      </c>
      <c r="H1" s="19" t="s">
        <v>21</v>
      </c>
      <c r="I1" s="19" t="s">
        <v>22</v>
      </c>
      <c r="J1" s="19" t="s">
        <v>23</v>
      </c>
      <c r="K1" s="30" t="s">
        <v>52</v>
      </c>
      <c r="L1" s="17" t="s">
        <v>54</v>
      </c>
      <c r="M1" s="17" t="s">
        <v>55</v>
      </c>
      <c r="N1" s="17" t="s">
        <v>57</v>
      </c>
      <c r="O1" s="26" t="s">
        <v>50</v>
      </c>
      <c r="P1" s="6" t="s">
        <v>27</v>
      </c>
    </row>
    <row r="2" spans="1:16" ht="43.5" x14ac:dyDescent="0.35">
      <c r="A2" s="28" t="s">
        <v>31</v>
      </c>
      <c r="B2" s="23">
        <v>4</v>
      </c>
      <c r="C2" s="22">
        <v>168</v>
      </c>
      <c r="D2" s="22">
        <v>34</v>
      </c>
      <c r="E2" s="14" t="s">
        <v>28</v>
      </c>
      <c r="F2" s="24">
        <v>8</v>
      </c>
      <c r="G2" s="24">
        <v>6</v>
      </c>
      <c r="H2" s="15" t="s">
        <v>29</v>
      </c>
      <c r="I2" s="25">
        <v>5000</v>
      </c>
      <c r="J2" s="25">
        <v>10</v>
      </c>
      <c r="K2" s="31">
        <v>4410</v>
      </c>
      <c r="L2" s="22">
        <f>((1/F2)*G2+(K2/I2)*J2)*B2</f>
        <v>38.28</v>
      </c>
      <c r="M2" s="22">
        <f>C2*B2</f>
        <v>672</v>
      </c>
      <c r="N2" s="22">
        <f>(C2-L2)*D2</f>
        <v>4410.4799999999996</v>
      </c>
      <c r="O2" s="27">
        <f>(M2-L2)/M2</f>
        <v>0.94303571428571431</v>
      </c>
      <c r="P2" s="29" t="s">
        <v>64</v>
      </c>
    </row>
    <row r="3" spans="1:16" x14ac:dyDescent="0.35">
      <c r="A3" s="28"/>
      <c r="B3" s="23"/>
      <c r="C3" s="22"/>
      <c r="D3" s="22"/>
      <c r="E3" s="14"/>
      <c r="F3" s="24"/>
      <c r="G3" s="24"/>
      <c r="H3" s="15"/>
      <c r="I3" s="25"/>
      <c r="J3" s="25"/>
      <c r="K3" s="31"/>
      <c r="L3" s="22"/>
      <c r="M3" s="22"/>
      <c r="N3" s="22"/>
      <c r="O3" s="27"/>
      <c r="P3" s="29"/>
    </row>
    <row r="4" spans="1:16" x14ac:dyDescent="0.35">
      <c r="A4" s="28"/>
      <c r="B4" s="23"/>
      <c r="C4" s="22"/>
      <c r="D4" s="22"/>
      <c r="E4" s="14"/>
      <c r="F4" s="24"/>
      <c r="G4" s="24"/>
      <c r="H4" s="15"/>
      <c r="I4" s="25"/>
      <c r="J4" s="25"/>
      <c r="K4" s="31"/>
      <c r="L4" s="22"/>
      <c r="M4" s="22"/>
      <c r="N4" s="22"/>
      <c r="O4" s="27"/>
      <c r="P4" s="29"/>
    </row>
    <row r="5" spans="1:16" x14ac:dyDescent="0.35">
      <c r="A5" s="28"/>
      <c r="B5" s="23"/>
      <c r="C5" s="22"/>
      <c r="D5" s="22"/>
      <c r="E5" s="14"/>
      <c r="F5" s="24"/>
      <c r="G5" s="24"/>
      <c r="H5" s="15"/>
      <c r="I5" s="25"/>
      <c r="J5" s="25"/>
      <c r="K5" s="31"/>
      <c r="L5" s="22"/>
      <c r="M5" s="22"/>
      <c r="N5" s="22"/>
      <c r="O5" s="27"/>
      <c r="P5" s="29"/>
    </row>
    <row r="6" spans="1:16" x14ac:dyDescent="0.35">
      <c r="A6" s="28"/>
      <c r="B6" s="23"/>
      <c r="C6" s="22"/>
      <c r="D6" s="22"/>
      <c r="E6" s="14"/>
      <c r="F6" s="24"/>
      <c r="G6" s="24"/>
      <c r="H6" s="15"/>
      <c r="I6" s="25"/>
      <c r="J6" s="25"/>
      <c r="K6" s="31"/>
      <c r="L6" s="22"/>
      <c r="M6" s="22"/>
      <c r="N6" s="22"/>
      <c r="O6" s="27"/>
      <c r="P6" s="29"/>
    </row>
    <row r="9" spans="1:16" x14ac:dyDescent="0.35">
      <c r="P9" s="39" t="s">
        <v>68</v>
      </c>
    </row>
    <row r="10" spans="1:16" x14ac:dyDescent="0.35">
      <c r="P10" s="40">
        <f>K2</f>
        <v>4410</v>
      </c>
    </row>
    <row r="12" spans="1:16" x14ac:dyDescent="0.35">
      <c r="P12" s="39" t="s">
        <v>69</v>
      </c>
    </row>
    <row r="13" spans="1:16" x14ac:dyDescent="0.35">
      <c r="P13" s="41">
        <f>O2</f>
        <v>0.94303571428571431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D17" sqref="D17"/>
    </sheetView>
  </sheetViews>
  <sheetFormatPr defaultRowHeight="14.5" x14ac:dyDescent="0.35"/>
  <cols>
    <col min="1" max="1" width="10.54296875" bestFit="1" customWidth="1"/>
    <col min="2" max="2" width="10.81640625" bestFit="1" customWidth="1"/>
  </cols>
  <sheetData>
    <row r="1" spans="1:2" x14ac:dyDescent="0.35">
      <c r="A1" s="2" t="s">
        <v>32</v>
      </c>
      <c r="B1" s="2" t="s">
        <v>33</v>
      </c>
    </row>
    <row r="2" spans="1:2" x14ac:dyDescent="0.35">
      <c r="A2" s="1" t="s">
        <v>28</v>
      </c>
      <c r="B2" s="1" t="s">
        <v>34</v>
      </c>
    </row>
    <row r="3" spans="1:2" x14ac:dyDescent="0.35">
      <c r="A3" s="1" t="s">
        <v>29</v>
      </c>
      <c r="B3" s="1" t="s">
        <v>35</v>
      </c>
    </row>
    <row r="4" spans="1:2" x14ac:dyDescent="0.35">
      <c r="B4" s="1" t="s">
        <v>36</v>
      </c>
    </row>
    <row r="5" spans="1:2" x14ac:dyDescent="0.35">
      <c r="B5" s="1" t="s">
        <v>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B8" sqref="B8"/>
    </sheetView>
  </sheetViews>
  <sheetFormatPr defaultRowHeight="14.5" x14ac:dyDescent="0.35"/>
  <cols>
    <col min="1" max="1" width="7.1796875" bestFit="1" customWidth="1"/>
    <col min="2" max="2" width="62.08984375" bestFit="1" customWidth="1"/>
    <col min="3" max="3" width="13.54296875" bestFit="1" customWidth="1"/>
    <col min="4" max="4" width="10.08984375" bestFit="1" customWidth="1"/>
  </cols>
  <sheetData>
    <row r="1" spans="1:4" x14ac:dyDescent="0.35">
      <c r="A1" s="4" t="s">
        <v>38</v>
      </c>
      <c r="B1" s="4" t="s">
        <v>39</v>
      </c>
      <c r="C1" s="4" t="s">
        <v>40</v>
      </c>
      <c r="D1" s="4" t="s">
        <v>41</v>
      </c>
    </row>
    <row r="2" spans="1:4" x14ac:dyDescent="0.35">
      <c r="A2" s="5" t="s">
        <v>42</v>
      </c>
      <c r="B2" s="5" t="s">
        <v>43</v>
      </c>
      <c r="C2" s="5" t="s">
        <v>44</v>
      </c>
      <c r="D2" s="5" t="s">
        <v>45</v>
      </c>
    </row>
    <row r="3" spans="1:4" x14ac:dyDescent="0.35">
      <c r="A3" s="5"/>
      <c r="B3" s="5"/>
      <c r="C3" s="5"/>
      <c r="D3" s="5"/>
    </row>
    <row r="4" spans="1:4" x14ac:dyDescent="0.35">
      <c r="A4" s="5"/>
      <c r="B4" s="5"/>
      <c r="C4" s="5"/>
      <c r="D4" s="5"/>
    </row>
    <row r="5" spans="1:4" x14ac:dyDescent="0.35">
      <c r="A5" s="5"/>
      <c r="B5" s="5"/>
      <c r="C5" s="5"/>
      <c r="D5" s="5"/>
    </row>
    <row r="6" spans="1:4" x14ac:dyDescent="0.35">
      <c r="A6" s="5"/>
      <c r="B6" s="5"/>
      <c r="C6" s="5"/>
      <c r="D6" s="5"/>
    </row>
    <row r="7" spans="1:4" x14ac:dyDescent="0.35">
      <c r="A7" s="5"/>
      <c r="B7" s="5"/>
      <c r="C7" s="5"/>
      <c r="D7" s="5"/>
    </row>
    <row r="8" spans="1:4" x14ac:dyDescent="0.35">
      <c r="A8" s="5"/>
      <c r="B8" s="5"/>
      <c r="C8" s="5"/>
      <c r="D8" s="5"/>
    </row>
    <row r="9" spans="1:4" x14ac:dyDescent="0.35">
      <c r="A9" s="5"/>
      <c r="B9" s="5"/>
      <c r="C9" s="5"/>
      <c r="D9" s="5"/>
    </row>
    <row r="10" spans="1:4" x14ac:dyDescent="0.35">
      <c r="A10" s="5"/>
      <c r="B10" s="5"/>
      <c r="C10" s="5"/>
      <c r="D10" s="5"/>
    </row>
    <row r="11" spans="1:4" x14ac:dyDescent="0.35">
      <c r="A11" s="5"/>
      <c r="B11" s="5"/>
      <c r="C11" s="5"/>
      <c r="D11" s="5"/>
    </row>
    <row r="12" spans="1:4" x14ac:dyDescent="0.35">
      <c r="A12" s="5"/>
      <c r="B12" s="5"/>
      <c r="C12" s="5"/>
      <c r="D12" s="5"/>
    </row>
    <row r="13" spans="1:4" x14ac:dyDescent="0.35">
      <c r="A13" s="5"/>
      <c r="B13" s="5"/>
      <c r="C13" s="5"/>
      <c r="D13" s="5"/>
    </row>
    <row r="14" spans="1:4" x14ac:dyDescent="0.35">
      <c r="A14" s="5"/>
      <c r="B14" s="5"/>
      <c r="C14" s="5"/>
      <c r="D14" s="5"/>
    </row>
    <row r="15" spans="1:4" x14ac:dyDescent="0.35">
      <c r="A15" s="5"/>
      <c r="B15" s="5"/>
      <c r="C15" s="5"/>
      <c r="D15" s="5"/>
    </row>
    <row r="16" spans="1:4" x14ac:dyDescent="0.35">
      <c r="A16" s="5"/>
      <c r="B16" s="5"/>
      <c r="C16" s="5"/>
      <c r="D16" s="5"/>
    </row>
    <row r="17" spans="1:4" x14ac:dyDescent="0.35">
      <c r="A17" s="5"/>
      <c r="B17" s="5"/>
      <c r="C17" s="5"/>
      <c r="D17" s="5"/>
    </row>
    <row r="18" spans="1:4" x14ac:dyDescent="0.35">
      <c r="A18" s="5"/>
      <c r="B18" s="5"/>
      <c r="C18" s="5"/>
      <c r="D18" s="5"/>
    </row>
    <row r="19" spans="1:4" x14ac:dyDescent="0.35">
      <c r="A19" s="5"/>
      <c r="B19" s="5"/>
      <c r="C19" s="5"/>
      <c r="D19" s="5"/>
    </row>
    <row r="20" spans="1:4" x14ac:dyDescent="0.35">
      <c r="A20" s="5"/>
      <c r="B20" s="5"/>
      <c r="C20" s="5"/>
      <c r="D20" s="5"/>
    </row>
    <row r="21" spans="1:4" x14ac:dyDescent="0.35">
      <c r="A21" s="5"/>
      <c r="B21" s="5"/>
      <c r="C21" s="5"/>
      <c r="D21" s="5"/>
    </row>
    <row r="22" spans="1:4" x14ac:dyDescent="0.35">
      <c r="A22" s="5"/>
      <c r="B22" s="5"/>
      <c r="C22" s="5"/>
      <c r="D22" s="5"/>
    </row>
    <row r="23" spans="1:4" x14ac:dyDescent="0.35">
      <c r="A23" s="5"/>
      <c r="B23" s="5"/>
      <c r="C23" s="5"/>
      <c r="D23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Availability Calculator</vt:lpstr>
      <vt:lpstr>Solver Setup Template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2025-06-30T06:24:28Z</dcterms:created>
  <dcterms:modified xsi:type="dcterms:W3CDTF">2025-06-30T08:30:17Z</dcterms:modified>
</cp:coreProperties>
</file>