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Downloads\test\"/>
    </mc:Choice>
  </mc:AlternateContent>
  <bookViews>
    <workbookView xWindow="0" yWindow="0" windowWidth="20490" windowHeight="7920"/>
  </bookViews>
  <sheets>
    <sheet name="SF184" sheetId="1" r:id="rId1"/>
    <sheet name="Transmutation" sheetId="2" r:id="rId2"/>
  </sheets>
  <definedNames>
    <definedName name="_xlnm.Print_Area" localSheetId="0">'SF184'!$A$1:$AH$57</definedName>
  </definedNames>
  <calcPr calcId="152511"/>
</workbook>
</file>

<file path=xl/calcChain.xml><?xml version="1.0" encoding="utf-8"?>
<calcChain xmlns="http://schemas.openxmlformats.org/spreadsheetml/2006/main">
  <c r="O18" i="1" l="1"/>
  <c r="V2" i="1"/>
  <c r="U41" i="1" l="1"/>
  <c r="U42" i="1"/>
  <c r="AB11" i="1" l="1"/>
  <c r="AC11" i="1" s="1"/>
  <c r="X12" i="1"/>
  <c r="P12" i="1"/>
  <c r="Q12" i="1" s="1"/>
  <c r="U12" i="1"/>
  <c r="V12" i="1" s="1"/>
  <c r="U14" i="1"/>
  <c r="V14" i="1" s="1"/>
  <c r="X14" i="1"/>
  <c r="P14" i="1"/>
  <c r="Q14" i="1" s="1"/>
  <c r="AB14" i="1"/>
  <c r="AC14" i="1" s="1"/>
  <c r="O14" i="1"/>
  <c r="AB13" i="1"/>
  <c r="AC13" i="1" s="1"/>
  <c r="O12" i="1"/>
  <c r="O13" i="1"/>
  <c r="U13" i="1"/>
  <c r="V13" i="1" s="1"/>
  <c r="X13" i="1"/>
  <c r="P13" i="1"/>
  <c r="Q13" i="1" s="1"/>
  <c r="AB12" i="1"/>
  <c r="AC12" i="1" s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U11" i="1"/>
  <c r="V11" i="1" s="1"/>
  <c r="X11" i="1"/>
  <c r="O32" i="1"/>
  <c r="Y12" i="1" l="1"/>
  <c r="F12" i="1" s="1"/>
  <c r="H12" i="1" s="1"/>
  <c r="J12" i="1" s="1"/>
  <c r="Y14" i="1"/>
  <c r="F14" i="1" s="1"/>
  <c r="H14" i="1" s="1"/>
  <c r="J14" i="1" s="1"/>
  <c r="Y13" i="1"/>
  <c r="F13" i="1" s="1"/>
  <c r="H13" i="1" s="1"/>
  <c r="J13" i="1" s="1"/>
  <c r="Y11" i="1"/>
  <c r="AC53" i="1"/>
  <c r="X53" i="1"/>
  <c r="U53" i="1"/>
  <c r="V53" i="1" s="1"/>
  <c r="P53" i="1"/>
  <c r="Q53" i="1" s="1"/>
  <c r="AC52" i="1"/>
  <c r="X52" i="1"/>
  <c r="U52" i="1"/>
  <c r="P52" i="1"/>
  <c r="Q52" i="1" s="1"/>
  <c r="O52" i="1"/>
  <c r="AC51" i="1"/>
  <c r="X51" i="1"/>
  <c r="U51" i="1"/>
  <c r="P51" i="1"/>
  <c r="Q51" i="1" s="1"/>
  <c r="O51" i="1"/>
  <c r="AC50" i="1"/>
  <c r="X50" i="1"/>
  <c r="U50" i="1"/>
  <c r="V50" i="1" s="1"/>
  <c r="P50" i="1"/>
  <c r="Q50" i="1" s="1"/>
  <c r="O50" i="1"/>
  <c r="AC49" i="1"/>
  <c r="X49" i="1"/>
  <c r="U49" i="1"/>
  <c r="V49" i="1" s="1"/>
  <c r="P49" i="1"/>
  <c r="Q49" i="1" s="1"/>
  <c r="O49" i="1"/>
  <c r="AC48" i="1"/>
  <c r="X48" i="1"/>
  <c r="U48" i="1"/>
  <c r="V48" i="1" s="1"/>
  <c r="P48" i="1"/>
  <c r="Q48" i="1" s="1"/>
  <c r="O48" i="1"/>
  <c r="AC47" i="1"/>
  <c r="X47" i="1"/>
  <c r="U47" i="1"/>
  <c r="V47" i="1" s="1"/>
  <c r="P47" i="1"/>
  <c r="Q47" i="1" s="1"/>
  <c r="O47" i="1"/>
  <c r="AC46" i="1"/>
  <c r="X46" i="1"/>
  <c r="U46" i="1"/>
  <c r="V46" i="1" s="1"/>
  <c r="P46" i="1"/>
  <c r="Q46" i="1" s="1"/>
  <c r="O46" i="1"/>
  <c r="AC45" i="1"/>
  <c r="X45" i="1"/>
  <c r="U45" i="1"/>
  <c r="V45" i="1" s="1"/>
  <c r="P45" i="1"/>
  <c r="Q45" i="1" s="1"/>
  <c r="O45" i="1"/>
  <c r="AC44" i="1"/>
  <c r="X44" i="1"/>
  <c r="U44" i="1"/>
  <c r="V44" i="1" s="1"/>
  <c r="P44" i="1"/>
  <c r="Q44" i="1" s="1"/>
  <c r="O44" i="1"/>
  <c r="AC43" i="1"/>
  <c r="X43" i="1"/>
  <c r="U43" i="1"/>
  <c r="V43" i="1" s="1"/>
  <c r="P43" i="1"/>
  <c r="Q43" i="1" s="1"/>
  <c r="O43" i="1"/>
  <c r="AC42" i="1"/>
  <c r="X42" i="1"/>
  <c r="P42" i="1"/>
  <c r="Q42" i="1" s="1"/>
  <c r="O42" i="1"/>
  <c r="AC41" i="1"/>
  <c r="X41" i="1"/>
  <c r="V41" i="1"/>
  <c r="P41" i="1"/>
  <c r="Q41" i="1" s="1"/>
  <c r="O41" i="1"/>
  <c r="AC40" i="1"/>
  <c r="X40" i="1"/>
  <c r="U40" i="1"/>
  <c r="V40" i="1" s="1"/>
  <c r="P40" i="1"/>
  <c r="Q40" i="1" s="1"/>
  <c r="O40" i="1"/>
  <c r="AC39" i="1"/>
  <c r="X39" i="1"/>
  <c r="U39" i="1"/>
  <c r="V39" i="1" s="1"/>
  <c r="P39" i="1"/>
  <c r="Q39" i="1" s="1"/>
  <c r="O39" i="1"/>
  <c r="AC38" i="1"/>
  <c r="X38" i="1"/>
  <c r="U38" i="1"/>
  <c r="V38" i="1" s="1"/>
  <c r="AC37" i="1"/>
  <c r="X37" i="1"/>
  <c r="U37" i="1"/>
  <c r="V37" i="1" s="1"/>
  <c r="P37" i="1"/>
  <c r="Q37" i="1" s="1"/>
  <c r="O37" i="1"/>
  <c r="AC36" i="1"/>
  <c r="X36" i="1"/>
  <c r="U36" i="1"/>
  <c r="V36" i="1" s="1"/>
  <c r="P36" i="1"/>
  <c r="Q36" i="1" s="1"/>
  <c r="O36" i="1"/>
  <c r="AC35" i="1"/>
  <c r="X35" i="1"/>
  <c r="U35" i="1"/>
  <c r="V35" i="1" s="1"/>
  <c r="P35" i="1"/>
  <c r="Q35" i="1" s="1"/>
  <c r="O35" i="1"/>
  <c r="AC34" i="1"/>
  <c r="X34" i="1"/>
  <c r="U34" i="1"/>
  <c r="V34" i="1" s="1"/>
  <c r="P34" i="1"/>
  <c r="Q34" i="1" s="1"/>
  <c r="O34" i="1"/>
  <c r="AC33" i="1"/>
  <c r="X33" i="1"/>
  <c r="U33" i="1"/>
  <c r="P33" i="1"/>
  <c r="Q33" i="1" s="1"/>
  <c r="O33" i="1"/>
  <c r="AC32" i="1"/>
  <c r="X32" i="1"/>
  <c r="U32" i="1"/>
  <c r="V32" i="1" s="1"/>
  <c r="P32" i="1"/>
  <c r="Q32" i="1" s="1"/>
  <c r="AC31" i="1"/>
  <c r="X31" i="1"/>
  <c r="U31" i="1"/>
  <c r="V31" i="1" s="1"/>
  <c r="P31" i="1"/>
  <c r="Q31" i="1" s="1"/>
  <c r="O31" i="1"/>
  <c r="AC30" i="1"/>
  <c r="X30" i="1"/>
  <c r="U30" i="1"/>
  <c r="V30" i="1" s="1"/>
  <c r="P30" i="1"/>
  <c r="Q30" i="1" s="1"/>
  <c r="O30" i="1"/>
  <c r="AC29" i="1"/>
  <c r="X29" i="1"/>
  <c r="U29" i="1"/>
  <c r="V29" i="1" s="1"/>
  <c r="P29" i="1"/>
  <c r="Q29" i="1" s="1"/>
  <c r="O29" i="1"/>
  <c r="AC28" i="1"/>
  <c r="X28" i="1"/>
  <c r="U28" i="1"/>
  <c r="V28" i="1" s="1"/>
  <c r="P28" i="1"/>
  <c r="Q28" i="1" s="1"/>
  <c r="O28" i="1"/>
  <c r="AC27" i="1"/>
  <c r="X27" i="1"/>
  <c r="U27" i="1"/>
  <c r="P27" i="1"/>
  <c r="Q27" i="1" s="1"/>
  <c r="O27" i="1"/>
  <c r="AC26" i="1"/>
  <c r="X26" i="1"/>
  <c r="U26" i="1"/>
  <c r="V26" i="1" s="1"/>
  <c r="P26" i="1"/>
  <c r="Q26" i="1" s="1"/>
  <c r="O26" i="1"/>
  <c r="AC25" i="1"/>
  <c r="X25" i="1"/>
  <c r="U25" i="1"/>
  <c r="V25" i="1" s="1"/>
  <c r="P25" i="1"/>
  <c r="Q25" i="1" s="1"/>
  <c r="O25" i="1"/>
  <c r="AC24" i="1"/>
  <c r="X24" i="1"/>
  <c r="U24" i="1"/>
  <c r="P24" i="1"/>
  <c r="Q24" i="1" s="1"/>
  <c r="O24" i="1"/>
  <c r="AC23" i="1"/>
  <c r="X23" i="1"/>
  <c r="U23" i="1"/>
  <c r="V23" i="1" s="1"/>
  <c r="P23" i="1"/>
  <c r="Q23" i="1" s="1"/>
  <c r="O23" i="1"/>
  <c r="AC22" i="1"/>
  <c r="X22" i="1"/>
  <c r="U22" i="1"/>
  <c r="V22" i="1" s="1"/>
  <c r="P22" i="1"/>
  <c r="Q22" i="1" s="1"/>
  <c r="O22" i="1"/>
  <c r="AC21" i="1"/>
  <c r="X21" i="1"/>
  <c r="U21" i="1"/>
  <c r="V21" i="1" s="1"/>
  <c r="P21" i="1"/>
  <c r="Q21" i="1" s="1"/>
  <c r="O21" i="1"/>
  <c r="AC20" i="1"/>
  <c r="X20" i="1"/>
  <c r="U20" i="1"/>
  <c r="V20" i="1" s="1"/>
  <c r="P20" i="1"/>
  <c r="Q20" i="1" s="1"/>
  <c r="O20" i="1"/>
  <c r="AC19" i="1"/>
  <c r="X19" i="1"/>
  <c r="U19" i="1"/>
  <c r="V19" i="1" s="1"/>
  <c r="P19" i="1"/>
  <c r="Q19" i="1" s="1"/>
  <c r="O19" i="1"/>
  <c r="AC18" i="1"/>
  <c r="X18" i="1"/>
  <c r="U18" i="1"/>
  <c r="V18" i="1" s="1"/>
  <c r="P18" i="1"/>
  <c r="Q18" i="1" s="1"/>
  <c r="AC17" i="1"/>
  <c r="X17" i="1"/>
  <c r="U17" i="1"/>
  <c r="V17" i="1" s="1"/>
  <c r="P17" i="1"/>
  <c r="Q17" i="1" s="1"/>
  <c r="O17" i="1"/>
  <c r="AC16" i="1"/>
  <c r="X16" i="1"/>
  <c r="U16" i="1"/>
  <c r="V16" i="1" s="1"/>
  <c r="P16" i="1"/>
  <c r="Q16" i="1" s="1"/>
  <c r="O16" i="1"/>
  <c r="AC15" i="1"/>
  <c r="X15" i="1"/>
  <c r="U15" i="1"/>
  <c r="V15" i="1" s="1"/>
  <c r="P15" i="1"/>
  <c r="Q15" i="1" s="1"/>
  <c r="O15" i="1"/>
  <c r="O11" i="1"/>
  <c r="P11" i="1" s="1"/>
  <c r="Q11" i="1" s="1"/>
  <c r="F11" i="1" l="1"/>
  <c r="H11" i="1" s="1"/>
  <c r="V42" i="1"/>
  <c r="Y42" i="1" s="1"/>
  <c r="F42" i="1" s="1"/>
  <c r="H42" i="1" s="1"/>
  <c r="J42" i="1" s="1"/>
  <c r="V52" i="1"/>
  <c r="Y52" i="1" s="1"/>
  <c r="F52" i="1" s="1"/>
  <c r="H52" i="1" s="1"/>
  <c r="J52" i="1" s="1"/>
  <c r="V27" i="1"/>
  <c r="Y27" i="1" s="1"/>
  <c r="F27" i="1" s="1"/>
  <c r="H27" i="1" s="1"/>
  <c r="J27" i="1" s="1"/>
  <c r="V51" i="1"/>
  <c r="Y51" i="1" s="1"/>
  <c r="F51" i="1" s="1"/>
  <c r="H51" i="1" s="1"/>
  <c r="J51" i="1" s="1"/>
  <c r="V33" i="1"/>
  <c r="Y33" i="1" s="1"/>
  <c r="F33" i="1" s="1"/>
  <c r="H33" i="1" s="1"/>
  <c r="J33" i="1" s="1"/>
  <c r="V24" i="1"/>
  <c r="Y24" i="1" s="1"/>
  <c r="F24" i="1" s="1"/>
  <c r="H24" i="1" s="1"/>
  <c r="J24" i="1" s="1"/>
  <c r="Y21" i="1"/>
  <c r="F21" i="1" s="1"/>
  <c r="H21" i="1" s="1"/>
  <c r="J21" i="1" s="1"/>
  <c r="Y46" i="1"/>
  <c r="F46" i="1" s="1"/>
  <c r="H46" i="1" s="1"/>
  <c r="J46" i="1" s="1"/>
  <c r="Y15" i="1"/>
  <c r="F15" i="1" s="1"/>
  <c r="H15" i="1" s="1"/>
  <c r="J15" i="1" s="1"/>
  <c r="Y45" i="1"/>
  <c r="F45" i="1" s="1"/>
  <c r="H45" i="1" s="1"/>
  <c r="J45" i="1" s="1"/>
  <c r="Y53" i="1"/>
  <c r="F53" i="1" s="1"/>
  <c r="H53" i="1" s="1"/>
  <c r="J53" i="1" s="1"/>
  <c r="Y19" i="1"/>
  <c r="F19" i="1" s="1"/>
  <c r="H19" i="1" s="1"/>
  <c r="J19" i="1" s="1"/>
  <c r="Y25" i="1"/>
  <c r="F25" i="1" s="1"/>
  <c r="H25" i="1" s="1"/>
  <c r="J25" i="1" s="1"/>
  <c r="Y30" i="1"/>
  <c r="F30" i="1" s="1"/>
  <c r="H30" i="1" s="1"/>
  <c r="J30" i="1" s="1"/>
  <c r="Y41" i="1"/>
  <c r="F41" i="1" s="1"/>
  <c r="H41" i="1" s="1"/>
  <c r="J41" i="1" s="1"/>
  <c r="Y22" i="1"/>
  <c r="F22" i="1" s="1"/>
  <c r="H22" i="1" s="1"/>
  <c r="J22" i="1" s="1"/>
  <c r="Y34" i="1"/>
  <c r="F34" i="1" s="1"/>
  <c r="H34" i="1" s="1"/>
  <c r="J34" i="1" s="1"/>
  <c r="Y49" i="1"/>
  <c r="F49" i="1" s="1"/>
  <c r="H49" i="1" s="1"/>
  <c r="J49" i="1" s="1"/>
  <c r="Y37" i="1"/>
  <c r="F37" i="1" s="1"/>
  <c r="H37" i="1" s="1"/>
  <c r="J37" i="1" s="1"/>
  <c r="Y43" i="1"/>
  <c r="Y20" i="1"/>
  <c r="F20" i="1" s="1"/>
  <c r="H20" i="1" s="1"/>
  <c r="J20" i="1" s="1"/>
  <c r="Y35" i="1"/>
  <c r="F35" i="1" s="1"/>
  <c r="H35" i="1" s="1"/>
  <c r="J35" i="1" s="1"/>
  <c r="Y18" i="1"/>
  <c r="F18" i="1" s="1"/>
  <c r="H18" i="1" s="1"/>
  <c r="J18" i="1" s="1"/>
  <c r="Y16" i="1"/>
  <c r="F16" i="1" s="1"/>
  <c r="H16" i="1" s="1"/>
  <c r="J16" i="1" s="1"/>
  <c r="Y23" i="1"/>
  <c r="F23" i="1" s="1"/>
  <c r="H23" i="1" s="1"/>
  <c r="J23" i="1" s="1"/>
  <c r="Y26" i="1"/>
  <c r="F26" i="1" s="1"/>
  <c r="H26" i="1" s="1"/>
  <c r="J26" i="1" s="1"/>
  <c r="Y32" i="1"/>
  <c r="F32" i="1" s="1"/>
  <c r="H32" i="1" s="1"/>
  <c r="J32" i="1" s="1"/>
  <c r="Y50" i="1"/>
  <c r="F50" i="1" s="1"/>
  <c r="H50" i="1" s="1"/>
  <c r="J50" i="1" s="1"/>
  <c r="Y17" i="1"/>
  <c r="F17" i="1" s="1"/>
  <c r="H17" i="1" s="1"/>
  <c r="J17" i="1" s="1"/>
  <c r="Y38" i="1"/>
  <c r="Y44" i="1"/>
  <c r="F44" i="1" s="1"/>
  <c r="H44" i="1" s="1"/>
  <c r="J44" i="1" s="1"/>
  <c r="Y31" i="1"/>
  <c r="F31" i="1" s="1"/>
  <c r="H31" i="1" s="1"/>
  <c r="J31" i="1" s="1"/>
  <c r="Y29" i="1"/>
  <c r="F29" i="1" s="1"/>
  <c r="H29" i="1" s="1"/>
  <c r="J29" i="1" s="1"/>
  <c r="Y36" i="1"/>
  <c r="F36" i="1" s="1"/>
  <c r="H36" i="1" s="1"/>
  <c r="J36" i="1" s="1"/>
  <c r="Y39" i="1"/>
  <c r="F39" i="1" s="1"/>
  <c r="H39" i="1" s="1"/>
  <c r="J39" i="1" s="1"/>
  <c r="Y47" i="1"/>
  <c r="F47" i="1" s="1"/>
  <c r="H47" i="1" s="1"/>
  <c r="J47" i="1" s="1"/>
  <c r="Y28" i="1"/>
  <c r="F28" i="1" s="1"/>
  <c r="H28" i="1" s="1"/>
  <c r="J28" i="1" s="1"/>
  <c r="Y40" i="1"/>
  <c r="F40" i="1" s="1"/>
  <c r="H40" i="1" s="1"/>
  <c r="J40" i="1" s="1"/>
  <c r="Y48" i="1"/>
  <c r="F48" i="1" s="1"/>
  <c r="H48" i="1" s="1"/>
  <c r="J48" i="1" s="1"/>
  <c r="F43" i="1"/>
  <c r="H43" i="1" s="1"/>
  <c r="J43" i="1" s="1"/>
  <c r="O38" i="1"/>
  <c r="P38" i="1"/>
  <c r="Q38" i="1" s="1"/>
  <c r="O53" i="1"/>
  <c r="J11" i="1" l="1"/>
  <c r="F38" i="1"/>
  <c r="H38" i="1" s="1"/>
  <c r="J38" i="1" s="1"/>
  <c r="AF15" i="1" l="1"/>
  <c r="AF23" i="1"/>
  <c r="AF19" i="1"/>
  <c r="AF17" i="1"/>
  <c r="AF12" i="1"/>
  <c r="AF21" i="1"/>
  <c r="AF13" i="1"/>
  <c r="AF14" i="1"/>
  <c r="AF18" i="1"/>
  <c r="AF20" i="1"/>
  <c r="AF16" i="1"/>
  <c r="AF22" i="1"/>
  <c r="AF24" i="1" l="1"/>
  <c r="AG20" i="1" l="1"/>
  <c r="AG18" i="1"/>
  <c r="AG12" i="1"/>
  <c r="AG13" i="1"/>
  <c r="AG15" i="1"/>
  <c r="AG19" i="1"/>
  <c r="AG23" i="1"/>
  <c r="AG16" i="1"/>
  <c r="AG14" i="1"/>
  <c r="AG22" i="1"/>
  <c r="AG17" i="1"/>
  <c r="AG21" i="1"/>
  <c r="AG24" i="1" l="1"/>
</calcChain>
</file>

<file path=xl/sharedStrings.xml><?xml version="1.0" encoding="utf-8"?>
<sst xmlns="http://schemas.openxmlformats.org/spreadsheetml/2006/main" count="118" uniqueCount="95">
  <si>
    <t>0-40</t>
  </si>
  <si>
    <t xml:space="preserve">Total </t>
  </si>
  <si>
    <t>Remarks</t>
  </si>
  <si>
    <t>Quizzes</t>
  </si>
  <si>
    <t>Final Exam</t>
  </si>
  <si>
    <t>STATISTICS</t>
  </si>
  <si>
    <t>Tot</t>
  </si>
  <si>
    <t>Ave</t>
  </si>
  <si>
    <t>HW1</t>
  </si>
  <si>
    <t>HW2</t>
  </si>
  <si>
    <t>AVE</t>
  </si>
  <si>
    <t>Att</t>
  </si>
  <si>
    <t>Score</t>
  </si>
  <si>
    <t xml:space="preserve">Ave </t>
  </si>
  <si>
    <t>Grade</t>
  </si>
  <si>
    <t>F</t>
  </si>
  <si>
    <t>%</t>
  </si>
  <si>
    <t>Total</t>
  </si>
  <si>
    <t>Table</t>
  </si>
  <si>
    <t>1.00</t>
  </si>
  <si>
    <t>1.25</t>
  </si>
  <si>
    <t>1.50</t>
  </si>
  <si>
    <t>1.75</t>
  </si>
  <si>
    <t>2.00</t>
  </si>
  <si>
    <t>2.25</t>
  </si>
  <si>
    <t>2.50</t>
  </si>
  <si>
    <t>2.75</t>
  </si>
  <si>
    <t>3.00</t>
  </si>
  <si>
    <t>5.00</t>
  </si>
  <si>
    <t>Grading System</t>
  </si>
  <si>
    <t>OLA</t>
  </si>
  <si>
    <t>Passing</t>
  </si>
  <si>
    <t>Instructor</t>
  </si>
  <si>
    <t>96.67 to 100</t>
  </si>
  <si>
    <t>93.33 to 96.66</t>
  </si>
  <si>
    <t>90 to 93.32</t>
  </si>
  <si>
    <t>86.67 to 89.99</t>
  </si>
  <si>
    <t>83.33 to 86.66</t>
  </si>
  <si>
    <t>80 to 83.32</t>
  </si>
  <si>
    <t>76.67 to 79.99</t>
  </si>
  <si>
    <t>73.33 to 76.66</t>
  </si>
  <si>
    <t>70 to 73.32</t>
  </si>
  <si>
    <t>0.01 to 69.99</t>
  </si>
  <si>
    <t>8.00</t>
  </si>
  <si>
    <t>Dropped</t>
  </si>
  <si>
    <t>Failed</t>
  </si>
  <si>
    <t>Passed</t>
  </si>
  <si>
    <t>Final Grade</t>
  </si>
  <si>
    <t>0 to 0</t>
  </si>
  <si>
    <t>Student Number</t>
  </si>
  <si>
    <t>AGUILA, Ashley</t>
  </si>
  <si>
    <t>AGUILAR, Alfonso</t>
  </si>
  <si>
    <t>ALEGRE, John</t>
  </si>
  <si>
    <t>ALVAREZ, Jan</t>
  </si>
  <si>
    <t>AQUINO, Justin</t>
  </si>
  <si>
    <t>CARPIO, Eugene</t>
  </si>
  <si>
    <t>CARREON, Gian</t>
  </si>
  <si>
    <t>CATRAL, Carlos</t>
  </si>
  <si>
    <t>CRUZ, Justin</t>
  </si>
  <si>
    <t>CRUZ, Patrick</t>
  </si>
  <si>
    <t>DAILISAN, Andrei</t>
  </si>
  <si>
    <t>DAVID, Jake</t>
  </si>
  <si>
    <t>DIZON, Roger</t>
  </si>
  <si>
    <t>ENRIQUEZ, Anne</t>
  </si>
  <si>
    <t>ESPINOSA, Jean</t>
  </si>
  <si>
    <t>FAILON, Camille</t>
  </si>
  <si>
    <t>FERRY, Marian</t>
  </si>
  <si>
    <t>FLORENDO, Elain</t>
  </si>
  <si>
    <t>FRANCISCO, Jess</t>
  </si>
  <si>
    <t>GARCIA, Jessie</t>
  </si>
  <si>
    <t>GONZALES, Ryan</t>
  </si>
  <si>
    <t>GUILLERMO, Lou</t>
  </si>
  <si>
    <t>LAGUZAR, Jomar</t>
  </si>
  <si>
    <t>LAYA, Christine</t>
  </si>
  <si>
    <t>LEE, Joy</t>
  </si>
  <si>
    <t>LIM, Celine</t>
  </si>
  <si>
    <t>MAURICIO, Jeff</t>
  </si>
  <si>
    <t>MENDOZA, Kevin</t>
  </si>
  <si>
    <t>MIRANDA, Jerome</t>
  </si>
  <si>
    <t>PADILLA, Monica</t>
  </si>
  <si>
    <t>PONCE, Marie</t>
  </si>
  <si>
    <t>REMEDIOS, Ariel</t>
  </si>
  <si>
    <t>REY, Marie</t>
  </si>
  <si>
    <t>RIVERA, Ramon</t>
  </si>
  <si>
    <t>ROMERO, Kim</t>
  </si>
  <si>
    <t>SANTOS, Charlotte</t>
  </si>
  <si>
    <t>SISON, Faye</t>
  </si>
  <si>
    <t>TONGOL, Alvin</t>
  </si>
  <si>
    <t>TORRES, Ann</t>
  </si>
  <si>
    <t>VALLE, Jerry</t>
  </si>
  <si>
    <t>VILLA, Gabriella</t>
  </si>
  <si>
    <t>VILLAVERDE, Felipe</t>
  </si>
  <si>
    <t>ZAMORA, Michael</t>
  </si>
  <si>
    <t>Salesforce Marketing Cloud 1 - SF184</t>
  </si>
  <si>
    <t>2nd Quarter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</si>
</sst>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Verdana"/>
      <family val="2"/>
    </font>
    <font>
      <i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0" fontId="3" fillId="0" borderId="15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3" fillId="0" borderId="25" xfId="0" applyNumberFormat="1" applyFont="1" applyFill="1" applyBorder="1" applyAlignment="1">
      <alignment horizontal="center" vertical="center"/>
    </xf>
    <xf numFmtId="164" fontId="2" fillId="0" borderId="24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3" fillId="0" borderId="30" xfId="0" applyNumberFormat="1" applyFont="1" applyFill="1" applyBorder="1" applyAlignment="1">
      <alignment horizontal="center" vertical="center"/>
    </xf>
    <xf numFmtId="2" fontId="3" fillId="0" borderId="24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2" fontId="2" fillId="0" borderId="29" xfId="0" quotePrefix="1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2" fontId="2" fillId="0" borderId="34" xfId="1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2" fontId="2" fillId="0" borderId="37" xfId="1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2" fillId="0" borderId="9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25" xfId="0" quotePrefix="1" applyFont="1" applyFill="1" applyBorder="1" applyAlignment="1">
      <alignment horizontal="center" vertical="center"/>
    </xf>
    <xf numFmtId="2" fontId="2" fillId="0" borderId="25" xfId="1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 vertical="center"/>
    </xf>
    <xf numFmtId="164" fontId="2" fillId="0" borderId="41" xfId="0" applyNumberFormat="1" applyFont="1" applyFill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2" fontId="2" fillId="0" borderId="7" xfId="0" quotePrefix="1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vertical="center"/>
    </xf>
    <xf numFmtId="2" fontId="2" fillId="0" borderId="43" xfId="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2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9" fontId="3" fillId="0" borderId="2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2" fillId="0" borderId="20" xfId="0" applyFont="1" applyBorder="1" applyAlignment="1">
      <alignment wrapText="1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2" fillId="0" borderId="32" xfId="0" quotePrefix="1" applyNumberFormat="1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2" fontId="2" fillId="0" borderId="17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2" fontId="2" fillId="0" borderId="19" xfId="0" applyNumberFormat="1" applyFont="1" applyFill="1" applyBorder="1" applyAlignment="1">
      <alignment horizontal="center" vertical="center" shrinkToFit="1"/>
    </xf>
    <xf numFmtId="1" fontId="2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1" fillId="0" borderId="0" xfId="0" quotePrefix="1" applyFont="1"/>
    <xf numFmtId="0" fontId="1" fillId="0" borderId="0" xfId="0" applyFont="1"/>
    <xf numFmtId="0" fontId="3" fillId="0" borderId="38" xfId="0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quotePrefix="1" applyNumberFormat="1" applyFont="1"/>
    <xf numFmtId="0" fontId="3" fillId="0" borderId="24" xfId="0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9" fontId="3" fillId="0" borderId="24" xfId="1" applyFont="1" applyFill="1" applyBorder="1" applyAlignment="1">
      <alignment horizontal="center" vertical="center"/>
    </xf>
    <xf numFmtId="9" fontId="2" fillId="0" borderId="24" xfId="1" applyFont="1" applyFill="1" applyBorder="1" applyAlignment="1">
      <alignment horizontal="center" vertical="center"/>
    </xf>
    <xf numFmtId="2" fontId="2" fillId="0" borderId="45" xfId="0" applyNumberFormat="1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3" fillId="0" borderId="7" xfId="0" quotePrefix="1" applyNumberFormat="1" applyFont="1" applyFill="1" applyBorder="1" applyAlignment="1">
      <alignment horizontal="center" vertical="center"/>
    </xf>
    <xf numFmtId="2" fontId="3" fillId="0" borderId="8" xfId="0" quotePrefix="1" applyNumberFormat="1" applyFont="1" applyFill="1" applyBorder="1" applyAlignment="1">
      <alignment horizontal="center" vertical="center"/>
    </xf>
    <xf numFmtId="2" fontId="3" fillId="0" borderId="9" xfId="0" quotePrefix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</cellXfs>
  <cellStyles count="10">
    <cellStyle name="Normal" xfId="0" builtinId="0"/>
    <cellStyle name="Normal 12" xfId="2"/>
    <cellStyle name="Normal 13" xfId="3"/>
    <cellStyle name="Normal 2" xfId="4"/>
    <cellStyle name="Normal 4" xfId="5"/>
    <cellStyle name="Normal 5" xfId="6"/>
    <cellStyle name="Normal 6" xfId="7"/>
    <cellStyle name="Normal 8" xfId="8"/>
    <cellStyle name="Percent" xfId="1" builtinId="5"/>
    <cellStyle name="Percent 2" xfId="9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theme="3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15</xdr:row>
      <xdr:rowOff>0</xdr:rowOff>
    </xdr:from>
    <xdr:to>
      <xdr:col>37</xdr:col>
      <xdr:colOff>304800</xdr:colOff>
      <xdr:row>16</xdr:row>
      <xdr:rowOff>114300</xdr:rowOff>
    </xdr:to>
    <xdr:sp macro="" textlink="">
      <xdr:nvSpPr>
        <xdr:cNvPr id="2051" name="AutoShape 3" descr="data:image/png;base64,iVBORw0KGgoAAAANSUhEUgAAAW8AAACJCAMAAADUiEkNAAAAk1BMVEX///80mNt2gYh8h42Bi5F9iI55hIoultr7+/sjk9kqldrh4+S7wMOaoqfs7u8fktmiqa2Tm6DKztA4nN2rsbWGkJWBuOX2+/61ur7Y293v8PForOKPmJ3t9vzQ1NYPj9iOwune7fjQ5faizO2x1O+MwenH4PRve4JdquHk8fqayOvL4vSu0u/Dx8pIo9+Cu+dxtOUZnY2RAAAPfklEQVR4nO2diZaiOhCGkRBWARUd1MYFV7QVef+nu1UJq3srjk7f/OfcOzSExY9QqSRVIElCQkJCQkJCQkJCQkJCQkJCQkJCQkJCQkJCQkJC/6jC1WK73c4Xq827r+T3K9xGrusaTLAQ7UbvvqJfrNE8nhhaoyTNmEQr/93X9Ts1mnpV2ClyN16cK+5vvue76Xy3CsUj8IgWnnuGNicezY4Kb3ZJbDLDA/95X/PwLZf8D8tPLtHmxLflwrPENLSiuKa5ZrR615X/kwo98zJtlBvlVnwWnbk1YHW+3/kD/i2trlVuLjPmZto/TM6X1SaJaFjv0x24gaeHwMPYvVjC8I7NvNA5ze7BjTXcl1bmtaKacdaTEapo1LgLNwBPFjfujGZsb5/v/67oRlNZxnmzyGT37p/z6ZpfNsiPaCIcw6vaXLXIP5fmZqNc/ma2WMx3i9VsJByXXMnd1uRe4DEc1Z9tv2I27uVCD1SLE9ED5QrrtSYoY76Zxka5Awo9UMOI52J49wXVm9M9O+5lHl5GfN/fv+rQtcqf1I/7sszJ8kWW3JaD1xy4Zi1ue3i1yvBe0yOySftnO+it3jueiKhe5+S2NPclVfzHvPsqVZ0XXMh1+drf5g1VPH4B8B/z7qqKbNV/HTc0+8vmhMn06p8Quo+3PhhkdXrYlt9gT/62+ebSGrX7KffxtuR3QC5p+Rbe6dBunbqTN1Hfyzv5++abyYxqtuH/CO+vN/FuGNNLl2QNrCFfcgaWpVc36vpJeSglXeZd3QF4d86fdWidnAv2PT3bk4rfxbvhngwjjm17KI17RCWKDT/UaRMVFpvFz+/YPVBrnP5ttW1LGrSp3JPKvAfj8TjlZHXZDoP0+M19l9LWfr9vwh3S901+oL7dl/SuAufqFeeC0/cD2LcNt2fQbNbG/X28Ne34WjoycVqySgihRNEdquKiomYcxxT+VmGlGvD6D42f1ZeJKttl3n1ZXaeAu3gAkNpmO+CxFQUPsQbSOlFbrFRLbQ1VflrVzq5Fb2Un6+l9eV0b77fZE7Aoy2Peaq8ltwfO0LKhGgZq1xo6TQDOa914TUnQ74ybAUnRWioFJ7rbGY9LvLsqJalbbauU2v1mt0dID4E17VZboe2WbdtwQ3SFprxJK6B7Z+jslexckhQQqrQ6470N96BP5dp4v6u9ZMCPnMKOqqQVTFcUSvjTPia0xzf3eynHLlEHnLdCgsydTnkDbiUtBjW0xbf2VdLl68B+Z32cgjdV0o4m3MD0XC1CbP4QDdvwTNTHe/mC0cG7eR+q1wK8lRRfi6YwACTNVmY/Wlc4PuSd9xA57xYQS0tbMs1bUMCXEk1vlVTw1qlCMp/FpvKQH5kG+dl6dfLevcf/ZtIaVSe8o+aQm4UfsSfkuNvd5nUZqeTrGO8WPAzDnF2xnyOnbuA53rKiZjjhtOy+tEr7SgO1Rt7fdcw2aA8OwhjVqeWOSjr5Yv7cj4tFgGMNOp1Om3O2VNLPtyBvm5CiWpLSzZB6hN/Js7xp3kruOW+9l9kVvnONvP3bpMwb85ua24i9h3hrUeVaAPKgWLROFsFDk1UUVRQEYKklZ9qmgU0KcpIDZreXS0lty3ne3WyntH4PFVp25ls1tpc3x2M1LwyvNqqmtwCzsHioHai2mGchF4t7cM5U8Ihtu5fzHuc727TXJrk9YsZdISUxD+U87+IpSXk7tHTjoLklNfLe3TAomidJf67A1DTGbPtQO1CNxrrOey9TpWkN8ZeDR3GGdwCuBMmBQ/0Omv2S2Nr7eL+yfo9uzKfd4o3xVIvoy3vIgpt/ypdylTe6iNmq9lnePV0PaA5cL1f2XPfxBvutlAjTGu335R6mdifvUAonjzaYWlz+IVd5O3LBj563JzpWTDUrFVBlKB3rPt7o2xTDWuM6/ZNNOZZNw3gRJKcZGCbIJtlz3qZrNrJpd42FleBW1/Ol5QRLm/B3ut11NfgrPRJKY/vD9uPoQ608SniDd44FAFzgLQ2hO9rNSpG8HRxm7eqdvMue/VCt0f+uRLu6ye57tY2gsnrL2cYfhYvYzHkbf743o3AXI3ojWsxm33MomXzPwJzsdpFmHmab0WYVGTgS9R0dZuEMthsJlJzBZr493B3ZnUm5wbxuT/IuiEUu1m9YR3PgAc3GXp1Abqe9RZrDvcYbJ9toh7ewYFtq470t17es8ZoVMa5+rKW83XTjCMyPmfULD5OsvUvy0b6p25jAY4OLS0NL13672dJRKG5lkPB6e9kllI2t9IliX7Df+C8C5/wcMC7tvWWN+5SSlLcErUDfsvrWDd7YUVWDbr9vqzWOn0zLvgkOSIe7RShtXC2WZvPDYcHi8Blv7HqHSTSHu2HimtF0udhIkbH93rD63Ziz7VMf44cmeGw4VMxoht/fowSzf2bJ1w5DzS/zltc55HWxmK7V2+APAkxVtvoq572Wy/435y0N8hEuJ0jH+IjcynuQMg4Qymy8iret+lou/G95nY3HjHs4YghFW7X5g9W4WDcEX8UwzAg8cs1DqzuZSyOT83ZHUDMNbQLYEmT/hYYeqroxAXsCy2DFfTDZLnRgQgN5r2Cl+SVhSddl02cb19QwVrni8FccQqfTyVo43XH0k7WdQAbZjjTuMn7DTqcIaGivabrHeC2veY3VOzbuoXRLAwIdAmsCi42LcN6dTr7Z6nRysvq4a/fspoNPVi28v6ueICD1Y1fjroYJfcY4XgLkBvJGjnO4GW4D79IB7b7BCuLE78ZoaAnUcpffND8G3jp6PQiTP0K4fYr7x7B/2VM3fhgsPjx1OW7ucTJr89Nj2BXv8FEdJzW4+NMXCct4NbJ0y4w3mpMZCmsurJH8RWSaPBR2ZTTMZTrSaIB9iNB+I1RwFSXusOD2bP9KRMDpJM8HqlcMFj6hw1GPUGswxv7K0wzshvibkZ/zLiWJrFwzYeN6YcIrNlRYtP0HM7UPyJsF3ULPc8RNljEv9v83eJcAgyfavVzwXs1O+vHosqE7HBoYrLCMG960zHv+xYVW25uyktCOblmALfJmkRVYv9GebPDoZoX3tNi/xPtD89m6pfGTNs199id0OpEGPrLh/QF/I0FrDH1GI7ffBlZj7EVy847B3B6QDk3GV2P9cm6/oV31Mt4IM7UnB7Tk+f6VRuMT1VRJkDaiw3ZlYPdRnaneHjaB2KL9Abo75H3IeJumj42paZoGWo0I0YFnMtLMkLUDGvonmmu6sOe3kfHGCcrtRMPhcdg+0gzY/ejlE95n5pmA14i++2DcAa+f0hrCOg8nQyLuJvwCmwJPfozD0onnQRXOeKMP6M//JMvVwjCn0uLL8xIfgw/TCER3CoyXydZHfy/jzeZvtp4Jrg4aJH+ewP4V90T7ev6XvETgfUMnCX136PbUgPs0LFbDoNURvllj4bLmzceq53uNav8S1jCfmW39Y0RZ+5dvBzOe8eZBVHq4gTK5oz2q9LE+NllTH7cCKqtKz74QH/QznZlG06IVGtPRHP3BZTjycQDlAI/8ZoPzDUbyvRmNRuG2gaMmrOTSQIuRRiAaySoMw0VssCdlxVea3g4OtJktTQ3HX/zRJtyWH6xPbS6Z9KHjnDjvD+rc9IDmetDHabAt0B7GscettcmfBdNogIkxDLboRUkEJZn7lw3cQv8xNc9Fowg22/Ma/DDF/p9uvuvX+TCfsvtw7ElUV2kmW56MbueCXznkcUDEiU47hz+R/vPe6KtUR1aD6eJwyuKJCX7jhjlx1uv+9RJX1V3XF4f2pGpISjPm2Dv3nwhAPJqePxX07Jo3ilxTrfO8T+nWpOU9sHAURfKTJ+KFjFudecG7rO1qtY2fwM3Svq9K8C7LcI1zWcR3a3LTGRS8a9RN5+QX8a6jvXxS9/jev4f3+9IaMtzmHV3L38P7WgTPX5F7z0Ta7+H9njTXEu7pxUtzLCsbkKvw1gf7ZnN8x1idM2429zh6/UG8N+814O5x6k4mvU9ZxLHNRvtLvPW+ytXOJ9P7PSVbHAa9rCPq2DxmWRl/Eu+//1qIko7eRVvSAFPQej34v9zXy7ydHqGkFwTwT56Q3SVytt+QZlOMHZmoablmnXlOz+qNeSSadukNKGOZ0r4z1J29QjAYNuftKJTYmI6qj3s58C4teKcZPYg7wORLfdAmtM68hGd19ysea5cRX3pxmK4qJJ2ZdVh2WM7bLgK7h73stSVneA9JEbpg15pX9rQeC5B/WmBLLvrdfUKqw4EZ70EaEMtXqin7M7y75dwq5aN4+49FyD8H23SjKy/iAEDVAeuMd5eWs95bhBc75Z0lCnLtySfxfmrg+iHYmqEl1zo5FqlkzUg5b71dafgGWcDsCe9SNiuulD+Kt/Tn1RYlnQRi8zqG24h2118yM1CPM0Ay3tX0PCcNQz7DWyUl/1z/KHsCerFF0bxlEjeMCTxHcTJd3YzsqYV3ySDpn+SfoF7so+B0gu+PRiPfv+tnA+8L9iSgaqUcjy8r81bP2BO9zrybWrS59c2Gp3AnP7yaIbnUXrYqEXxdwgOeSrwHnDdU85KDU2ueUz0aPTM/c10PxDr0lKOXHWW8x+VE+WH2GHTz5A/0JJljAj53Qfiz/MFUy/u+JPBz3NrP38DWLN4PIVXHT9pFmlMRrrpX894+Ufg6qOd55gi+mePzeEur+BXE02Dyn0lXKOXvONH7mGFT8LYwzY+/KcMmWf6ZlXVHnQBaRm6J8L0l7AjDrhrUmhdcm/xd/cSN+KH3C1oU1GriG3koHZbHq6AtJUq71QoIlXMnpqUqWBqs+5jI/MHQbSgI5doKuCqfND5Y0SqZuIbJo7PN55vQx7/D4wQypexFUuwlPc5azodZ2zKmixGVFj1N3WbrZNUarvO8sr7MktLkYCh1a3zvVN2azQ9R3PDiaHkaqXyV7WnYvuE9kSQysKGZU9ocaunto1D5m912qzuuEBy0AsXes4JFXlmnZbcwwVKyBjXkJbxc+k/6+VoSu+UUZc104/ntc1y/gI+tlK/RcSLV1drtS6sD+0wD5i64brz81ASoz9Xo/mBOHi/vb1bz7eGwna82/5f44lq1vdeiaOa7L/VXSL83OkV82ageze77AtIdEWlCd+nWS62YzOh/5ki8UNvb8SnZ50eF6tDyFvBXfIPh/6zt9UEVV9TumrVqXO7Y8zdICNWqzcUPpL/qG1H/d50dG9cMcypsyWukryK3kqOjmW5D0H6lNvNowj4bit8NnTQOokv5eoWrxXa73S2+Rc0WEhISEhISEhISEhISEhISEhISEhISEhISEhIS+qf0H7k+L8UvmoRTAAAAAElFTkSuQmCC"/>
        <xdr:cNvSpPr>
          <a:spLocks noChangeAspect="1" noChangeArrowheads="1"/>
        </xdr:cNvSpPr>
      </xdr:nvSpPr>
      <xdr:spPr bwMode="auto">
        <a:xfrm>
          <a:off x="12243955" y="262370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69274</xdr:colOff>
      <xdr:row>0</xdr:row>
      <xdr:rowOff>25978</xdr:rowOff>
    </xdr:from>
    <xdr:to>
      <xdr:col>3</xdr:col>
      <xdr:colOff>34636</xdr:colOff>
      <xdr:row>2</xdr:row>
      <xdr:rowOff>80244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88" y="25978"/>
          <a:ext cx="1575953" cy="556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72"/>
  <sheetViews>
    <sheetView tabSelected="1" zoomScale="110" zoomScaleNormal="110" zoomScaleSheetLayoutView="75" workbookViewId="0">
      <pane xSplit="11" ySplit="10" topLeftCell="L32" activePane="bottomRight" state="frozen"/>
      <selection activeCell="A6" sqref="A6"/>
      <selection pane="topRight" activeCell="A6" sqref="A6"/>
      <selection pane="bottomLeft" activeCell="A6" sqref="A6"/>
      <selection pane="bottomRight" activeCell="AF50" sqref="AF50"/>
    </sheetView>
  </sheetViews>
  <sheetFormatPr defaultRowHeight="20.100000000000001" customHeight="1" x14ac:dyDescent="0.2"/>
  <cols>
    <col min="1" max="1" width="0.85546875" style="1" customWidth="1"/>
    <col min="2" max="2" width="3.5703125" style="1" customWidth="1"/>
    <col min="3" max="3" width="20.5703125" style="1" customWidth="1"/>
    <col min="4" max="4" width="16.28515625" style="1" customWidth="1"/>
    <col min="5" max="5" width="0.85546875" style="2" customWidth="1"/>
    <col min="6" max="6" width="6.85546875" style="2" customWidth="1"/>
    <col min="7" max="7" width="0.85546875" style="2" customWidth="1"/>
    <col min="8" max="8" width="8.140625" style="2" customWidth="1"/>
    <col min="9" max="9" width="0.85546875" style="2" customWidth="1"/>
    <col min="10" max="10" width="9.28515625" style="1" customWidth="1"/>
    <col min="11" max="11" width="0.85546875" style="2" customWidth="1"/>
    <col min="12" max="15" width="4.7109375" style="1" customWidth="1"/>
    <col min="16" max="16" width="5.7109375" style="2" customWidth="1"/>
    <col min="17" max="17" width="5" style="2" customWidth="1"/>
    <col min="18" max="18" width="0.85546875" style="2" customWidth="1"/>
    <col min="19" max="21" width="4.7109375" style="1" customWidth="1"/>
    <col min="22" max="22" width="7" style="1" customWidth="1"/>
    <col min="23" max="23" width="4.7109375" style="1" customWidth="1"/>
    <col min="24" max="24" width="6.85546875" style="2" customWidth="1"/>
    <col min="25" max="25" width="5" style="2" customWidth="1"/>
    <col min="26" max="26" width="0.85546875" style="2" customWidth="1"/>
    <col min="27" max="27" width="5.7109375" style="1" customWidth="1"/>
    <col min="28" max="29" width="5.7109375" style="2" customWidth="1"/>
    <col min="30" max="30" width="0.85546875" style="2" customWidth="1"/>
    <col min="31" max="32" width="6.7109375" style="1" customWidth="1"/>
    <col min="33" max="33" width="5.85546875" style="1" bestFit="1" customWidth="1"/>
    <col min="34" max="34" width="0.85546875" style="2" customWidth="1"/>
    <col min="35" max="35" width="9.140625" style="1" customWidth="1"/>
    <col min="36" max="106" width="9.140625" style="40"/>
    <col min="107" max="16384" width="9.140625" style="1"/>
  </cols>
  <sheetData>
    <row r="1" spans="1:106" ht="20.100000000000001" customHeight="1" x14ac:dyDescent="0.2">
      <c r="W1" s="3">
        <v>50</v>
      </c>
      <c r="X1" s="4"/>
      <c r="Y1" s="4"/>
      <c r="Z1" s="4"/>
      <c r="AA1" s="3"/>
      <c r="AB1" s="4"/>
    </row>
    <row r="2" spans="1:106" ht="20.100000000000001" customHeight="1" x14ac:dyDescent="0.2">
      <c r="V2" s="3">
        <f>19/40</f>
        <v>0.47499999999999998</v>
      </c>
      <c r="W2" s="3">
        <v>100</v>
      </c>
      <c r="X2" s="4"/>
      <c r="Y2" s="4"/>
      <c r="Z2" s="4"/>
      <c r="AA2" s="3"/>
      <c r="AB2" s="4"/>
    </row>
    <row r="3" spans="1:106" ht="9" customHeight="1" x14ac:dyDescent="0.2">
      <c r="A3" s="5"/>
      <c r="B3" s="5"/>
      <c r="C3" s="5"/>
      <c r="D3" s="5"/>
      <c r="L3" s="6"/>
      <c r="V3" s="3"/>
      <c r="W3" s="3"/>
      <c r="X3" s="4"/>
      <c r="Y3" s="4"/>
      <c r="Z3" s="4"/>
      <c r="AA3" s="3"/>
      <c r="AB3" s="4"/>
    </row>
    <row r="4" spans="1:106" ht="15.75" customHeight="1" x14ac:dyDescent="0.2">
      <c r="A4" s="110" t="s">
        <v>93</v>
      </c>
      <c r="B4" s="110"/>
      <c r="C4" s="110"/>
      <c r="D4" s="110"/>
      <c r="E4" s="110"/>
      <c r="F4" s="110"/>
      <c r="I4" s="1"/>
      <c r="K4" s="6"/>
      <c r="L4" s="6"/>
      <c r="R4" s="7"/>
      <c r="S4" s="3" t="s">
        <v>0</v>
      </c>
      <c r="V4" s="3"/>
      <c r="W4" s="3"/>
      <c r="X4" s="4"/>
      <c r="AD4" s="1"/>
      <c r="AH4" s="1"/>
    </row>
    <row r="5" spans="1:106" ht="12.75" customHeight="1" thickBot="1" x14ac:dyDescent="0.25">
      <c r="A5" s="111" t="s">
        <v>94</v>
      </c>
      <c r="B5" s="111"/>
      <c r="C5" s="111"/>
      <c r="D5" s="111"/>
    </row>
    <row r="6" spans="1:106" ht="5.0999999999999996" customHeight="1" thickBot="1" x14ac:dyDescent="0.25">
      <c r="A6" s="8"/>
      <c r="B6" s="9"/>
      <c r="C6" s="9"/>
      <c r="D6" s="10"/>
      <c r="E6" s="11"/>
      <c r="F6" s="11"/>
      <c r="G6" s="11"/>
      <c r="H6" s="11"/>
      <c r="I6" s="11"/>
      <c r="J6" s="10"/>
      <c r="K6" s="11"/>
      <c r="L6" s="10"/>
      <c r="M6" s="10"/>
      <c r="N6" s="10"/>
      <c r="O6" s="10"/>
      <c r="P6" s="11"/>
      <c r="Q6" s="11"/>
      <c r="R6" s="11"/>
      <c r="S6" s="10"/>
      <c r="T6" s="10"/>
      <c r="U6" s="10"/>
      <c r="V6" s="10"/>
      <c r="W6" s="10"/>
      <c r="X6" s="11"/>
      <c r="Y6" s="11"/>
      <c r="Z6" s="11"/>
      <c r="AA6" s="10"/>
      <c r="AB6" s="11"/>
      <c r="AC6" s="11"/>
      <c r="AD6" s="11"/>
      <c r="AE6" s="10"/>
      <c r="AF6" s="10"/>
      <c r="AG6" s="10"/>
      <c r="AH6" s="12"/>
    </row>
    <row r="7" spans="1:106" ht="15" customHeight="1" thickBot="1" x14ac:dyDescent="0.25">
      <c r="A7" s="13"/>
      <c r="B7" s="90" t="s">
        <v>49</v>
      </c>
      <c r="C7" s="91"/>
      <c r="D7" s="92"/>
      <c r="E7" s="14"/>
      <c r="F7" s="105" t="s">
        <v>1</v>
      </c>
      <c r="G7" s="14"/>
      <c r="H7" s="105" t="s">
        <v>47</v>
      </c>
      <c r="I7" s="14"/>
      <c r="J7" s="114" t="s">
        <v>2</v>
      </c>
      <c r="K7" s="14"/>
      <c r="L7" s="109" t="s">
        <v>3</v>
      </c>
      <c r="M7" s="85"/>
      <c r="N7" s="85"/>
      <c r="O7" s="85"/>
      <c r="P7" s="85"/>
      <c r="Q7" s="86"/>
      <c r="R7" s="14"/>
      <c r="S7" s="85" t="s">
        <v>30</v>
      </c>
      <c r="T7" s="85"/>
      <c r="U7" s="85"/>
      <c r="V7" s="85"/>
      <c r="W7" s="85"/>
      <c r="X7" s="85"/>
      <c r="Y7" s="86"/>
      <c r="Z7" s="14"/>
      <c r="AA7" s="87" t="s">
        <v>4</v>
      </c>
      <c r="AB7" s="88"/>
      <c r="AC7" s="89"/>
      <c r="AD7" s="14"/>
      <c r="AE7" s="90" t="s">
        <v>5</v>
      </c>
      <c r="AF7" s="91"/>
      <c r="AG7" s="92"/>
      <c r="AH7" s="15"/>
    </row>
    <row r="8" spans="1:106" ht="15" customHeight="1" thickBot="1" x14ac:dyDescent="0.25">
      <c r="A8" s="13"/>
      <c r="B8" s="93"/>
      <c r="C8" s="94"/>
      <c r="D8" s="95"/>
      <c r="E8" s="14"/>
      <c r="F8" s="112"/>
      <c r="G8" s="14"/>
      <c r="H8" s="112"/>
      <c r="I8" s="14"/>
      <c r="J8" s="115"/>
      <c r="K8" s="14"/>
      <c r="L8" s="16">
        <v>1</v>
      </c>
      <c r="M8" s="17">
        <v>2</v>
      </c>
      <c r="N8" s="17">
        <v>3</v>
      </c>
      <c r="O8" s="18" t="s">
        <v>6</v>
      </c>
      <c r="P8" s="99" t="s">
        <v>7</v>
      </c>
      <c r="Q8" s="101">
        <v>0.5</v>
      </c>
      <c r="R8" s="14"/>
      <c r="S8" s="19" t="s">
        <v>8</v>
      </c>
      <c r="T8" s="19" t="s">
        <v>9</v>
      </c>
      <c r="U8" s="19" t="s">
        <v>6</v>
      </c>
      <c r="V8" s="17" t="s">
        <v>10</v>
      </c>
      <c r="W8" s="18" t="s">
        <v>11</v>
      </c>
      <c r="X8" s="17" t="s">
        <v>10</v>
      </c>
      <c r="Y8" s="103">
        <v>0.2</v>
      </c>
      <c r="Z8" s="14"/>
      <c r="AA8" s="20" t="s">
        <v>12</v>
      </c>
      <c r="AB8" s="105" t="s">
        <v>13</v>
      </c>
      <c r="AC8" s="107">
        <v>0.3</v>
      </c>
      <c r="AD8" s="14"/>
      <c r="AE8" s="93"/>
      <c r="AF8" s="94"/>
      <c r="AG8" s="95"/>
      <c r="AH8" s="15"/>
    </row>
    <row r="9" spans="1:106" s="2" customFormat="1" ht="15" customHeight="1" thickBot="1" x14ac:dyDescent="0.25">
      <c r="A9" s="21"/>
      <c r="B9" s="96"/>
      <c r="C9" s="97"/>
      <c r="D9" s="98"/>
      <c r="E9" s="14"/>
      <c r="F9" s="113"/>
      <c r="G9" s="14"/>
      <c r="H9" s="106"/>
      <c r="I9" s="14"/>
      <c r="J9" s="116"/>
      <c r="K9" s="14"/>
      <c r="L9" s="23">
        <v>100</v>
      </c>
      <c r="M9" s="18">
        <v>100</v>
      </c>
      <c r="N9" s="18">
        <v>100</v>
      </c>
      <c r="O9" s="22">
        <v>300</v>
      </c>
      <c r="P9" s="100"/>
      <c r="Q9" s="102"/>
      <c r="R9" s="14"/>
      <c r="S9" s="24">
        <v>100</v>
      </c>
      <c r="T9" s="24">
        <v>100</v>
      </c>
      <c r="U9" s="24">
        <v>200</v>
      </c>
      <c r="V9" s="25">
        <v>0.1</v>
      </c>
      <c r="W9" s="24">
        <v>100</v>
      </c>
      <c r="X9" s="25">
        <v>0.1</v>
      </c>
      <c r="Y9" s="104"/>
      <c r="Z9" s="14"/>
      <c r="AA9" s="26">
        <v>50</v>
      </c>
      <c r="AB9" s="106"/>
      <c r="AC9" s="108"/>
      <c r="AD9" s="14"/>
      <c r="AE9" s="96"/>
      <c r="AF9" s="97"/>
      <c r="AG9" s="98"/>
      <c r="AH9" s="15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</row>
    <row r="10" spans="1:106" s="2" customFormat="1" ht="5.0999999999999996" customHeight="1" thickBot="1" x14ac:dyDescent="0.25">
      <c r="A10" s="21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5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</row>
    <row r="11" spans="1:106" s="40" customFormat="1" ht="15" customHeight="1" thickBot="1" x14ac:dyDescent="0.25">
      <c r="A11" s="28"/>
      <c r="B11" s="146">
        <v>1</v>
      </c>
      <c r="C11" s="146" t="s">
        <v>50</v>
      </c>
      <c r="D11" s="63">
        <v>2019493096</v>
      </c>
      <c r="E11" s="29"/>
      <c r="F11" s="30">
        <f t="shared" ref="F11:F53" si="0">Q11+Y11+AC11</f>
        <v>82.61666666666666</v>
      </c>
      <c r="G11" s="29"/>
      <c r="H11" s="30" t="str">
        <f>VLOOKUP(F11,Transmutation!$A$2:$D$12,3,TRUE)</f>
        <v>2.25</v>
      </c>
      <c r="I11" s="29"/>
      <c r="J11" s="66" t="str">
        <f>IF(H11="5.00", "Failed", IF(H11="8.00", "Dropped", "Passed"))</f>
        <v>Passed</v>
      </c>
      <c r="K11" s="29"/>
      <c r="L11" s="31">
        <v>85</v>
      </c>
      <c r="M11" s="31">
        <v>49</v>
      </c>
      <c r="N11" s="67">
        <v>95</v>
      </c>
      <c r="O11" s="67">
        <f>SUM(L11:N11)</f>
        <v>229</v>
      </c>
      <c r="P11" s="68">
        <f>O11*100/SUM($L$9:$N$9)</f>
        <v>76.333333333333329</v>
      </c>
      <c r="Q11" s="69">
        <f>P11*$Q$8</f>
        <v>38.166666666666664</v>
      </c>
      <c r="R11" s="29"/>
      <c r="S11" s="31">
        <v>73</v>
      </c>
      <c r="T11" s="31">
        <v>92</v>
      </c>
      <c r="U11" s="67">
        <f>SUM(S11:T11)</f>
        <v>165</v>
      </c>
      <c r="V11" s="68">
        <f>(U11/2)*$V$9</f>
        <v>8.25</v>
      </c>
      <c r="W11" s="67">
        <v>80</v>
      </c>
      <c r="X11" s="70">
        <f>W11*$X$9</f>
        <v>8</v>
      </c>
      <c r="Y11" s="69">
        <f t="shared" ref="Y11:Y53" si="1">V11+X11</f>
        <v>16.25</v>
      </c>
      <c r="Z11" s="29"/>
      <c r="AA11" s="71">
        <v>47</v>
      </c>
      <c r="AB11" s="70">
        <f>(AA11/$AA$9)*100</f>
        <v>94</v>
      </c>
      <c r="AC11" s="69">
        <f t="shared" ref="AC11:AC53" si="2">AB11*$AC$8</f>
        <v>28.2</v>
      </c>
      <c r="AD11" s="29"/>
      <c r="AE11" s="72" t="s">
        <v>14</v>
      </c>
      <c r="AF11" s="73" t="s">
        <v>15</v>
      </c>
      <c r="AG11" s="74" t="s">
        <v>16</v>
      </c>
      <c r="AH11" s="39"/>
    </row>
    <row r="12" spans="1:106" s="40" customFormat="1" ht="15" customHeight="1" thickBot="1" x14ac:dyDescent="0.25">
      <c r="A12" s="28"/>
      <c r="B12" s="146">
        <v>2</v>
      </c>
      <c r="C12" s="146" t="s">
        <v>51</v>
      </c>
      <c r="D12" s="63">
        <v>2017417840</v>
      </c>
      <c r="E12" s="29"/>
      <c r="F12" s="30">
        <f t="shared" si="0"/>
        <v>80.8</v>
      </c>
      <c r="G12" s="29"/>
      <c r="H12" s="30" t="str">
        <f>VLOOKUP(F12,Transmutation!$A$2:$D$12,3,TRUE)</f>
        <v>2.25</v>
      </c>
      <c r="I12" s="29"/>
      <c r="J12" s="66" t="str">
        <f t="shared" ref="J12:J53" si="3">IF(H12="5.00", "Failed", IF(H12="8.00", "Dropped", "Passed"))</f>
        <v>Passed</v>
      </c>
      <c r="K12" s="29"/>
      <c r="L12" s="31">
        <v>76</v>
      </c>
      <c r="M12" s="31">
        <v>95</v>
      </c>
      <c r="N12" s="77">
        <v>99</v>
      </c>
      <c r="O12" s="67">
        <f t="shared" ref="O12:O14" si="4">SUM(L12:N12)</f>
        <v>270</v>
      </c>
      <c r="P12" s="78">
        <f t="shared" ref="P12:P53" si="5">SUM(L12:N12)*100/SUM($L$9:$N$9)</f>
        <v>90</v>
      </c>
      <c r="Q12" s="69">
        <f>P12*$Q$8</f>
        <v>45</v>
      </c>
      <c r="R12" s="29"/>
      <c r="S12" s="31">
        <v>68</v>
      </c>
      <c r="T12" s="31">
        <v>76</v>
      </c>
      <c r="U12" s="67">
        <f>SUM(S12:T12)</f>
        <v>144</v>
      </c>
      <c r="V12" s="68">
        <f>(U12/2)*$V$9</f>
        <v>7.2</v>
      </c>
      <c r="W12" s="67">
        <v>100</v>
      </c>
      <c r="X12" s="70">
        <f>W12*$X$9</f>
        <v>10</v>
      </c>
      <c r="Y12" s="69">
        <f t="shared" si="1"/>
        <v>17.2</v>
      </c>
      <c r="Z12" s="29"/>
      <c r="AA12" s="79">
        <v>31</v>
      </c>
      <c r="AB12" s="70">
        <f>(AA12/$AA$9)*100</f>
        <v>62</v>
      </c>
      <c r="AC12" s="69">
        <f t="shared" si="2"/>
        <v>18.599999999999998</v>
      </c>
      <c r="AD12" s="29"/>
      <c r="AE12" s="117">
        <v>1</v>
      </c>
      <c r="AF12" s="118">
        <f>COUNTIF(H11:H53,"1")</f>
        <v>1</v>
      </c>
      <c r="AG12" s="119">
        <f>AF12/$AF$24*100</f>
        <v>2.3255813953488373</v>
      </c>
      <c r="AH12" s="39"/>
    </row>
    <row r="13" spans="1:106" s="40" customFormat="1" ht="15" customHeight="1" thickBot="1" x14ac:dyDescent="0.25">
      <c r="A13" s="28"/>
      <c r="B13" s="146">
        <v>3</v>
      </c>
      <c r="C13" s="146" t="s">
        <v>52</v>
      </c>
      <c r="D13" s="63">
        <v>2020272703</v>
      </c>
      <c r="E13" s="29"/>
      <c r="F13" s="30">
        <f t="shared" si="0"/>
        <v>71.23333333333332</v>
      </c>
      <c r="G13" s="29"/>
      <c r="H13" s="30" t="str">
        <f>VLOOKUP(F13,Transmutation!$A$2:$D$12,3,TRUE)</f>
        <v>3.00</v>
      </c>
      <c r="I13" s="29"/>
      <c r="J13" s="66" t="str">
        <f t="shared" si="3"/>
        <v>Passed</v>
      </c>
      <c r="K13" s="29"/>
      <c r="L13" s="31">
        <v>27</v>
      </c>
      <c r="M13" s="31">
        <v>23</v>
      </c>
      <c r="N13" s="77">
        <v>96</v>
      </c>
      <c r="O13" s="67">
        <f t="shared" si="4"/>
        <v>146</v>
      </c>
      <c r="P13" s="78">
        <f t="shared" si="5"/>
        <v>48.666666666666664</v>
      </c>
      <c r="Q13" s="69">
        <f>P13*$Q$8</f>
        <v>24.333333333333332</v>
      </c>
      <c r="R13" s="29"/>
      <c r="S13" s="31">
        <v>73</v>
      </c>
      <c r="T13" s="31">
        <v>97</v>
      </c>
      <c r="U13" s="67">
        <f>SUM(S13:T13)</f>
        <v>170</v>
      </c>
      <c r="V13" s="68">
        <f t="shared" ref="V13:V53" si="6">(U13/2)*$V$9</f>
        <v>8.5</v>
      </c>
      <c r="W13" s="67">
        <v>90</v>
      </c>
      <c r="X13" s="70">
        <f>W13*$X$9</f>
        <v>9</v>
      </c>
      <c r="Y13" s="69">
        <f t="shared" si="1"/>
        <v>17.5</v>
      </c>
      <c r="Z13" s="29"/>
      <c r="AA13" s="79">
        <v>49</v>
      </c>
      <c r="AB13" s="70">
        <f>(AA13/$AA$9)*100</f>
        <v>98</v>
      </c>
      <c r="AC13" s="69">
        <f t="shared" si="2"/>
        <v>29.4</v>
      </c>
      <c r="AD13" s="29"/>
      <c r="AE13" s="36">
        <v>1.25</v>
      </c>
      <c r="AF13" s="37">
        <f>COUNTIF(H11:H53,"1.25")</f>
        <v>0</v>
      </c>
      <c r="AG13" s="38">
        <f>AF13/$AF$24*100</f>
        <v>0</v>
      </c>
      <c r="AH13" s="39"/>
    </row>
    <row r="14" spans="1:106" s="40" customFormat="1" ht="15" customHeight="1" thickBot="1" x14ac:dyDescent="0.25">
      <c r="A14" s="28"/>
      <c r="B14" s="146">
        <v>4</v>
      </c>
      <c r="C14" s="146" t="s">
        <v>53</v>
      </c>
      <c r="D14" s="63">
        <v>2019375503</v>
      </c>
      <c r="E14" s="29"/>
      <c r="F14" s="30">
        <f t="shared" si="0"/>
        <v>81.416666666666657</v>
      </c>
      <c r="G14" s="29"/>
      <c r="H14" s="30" t="str">
        <f>VLOOKUP(F14,Transmutation!$A$2:$D$12,3,TRUE)</f>
        <v>2.25</v>
      </c>
      <c r="I14" s="29"/>
      <c r="J14" s="66" t="str">
        <f t="shared" si="3"/>
        <v>Passed</v>
      </c>
      <c r="K14" s="29"/>
      <c r="L14" s="31">
        <v>37</v>
      </c>
      <c r="M14" s="31">
        <v>96</v>
      </c>
      <c r="N14" s="77">
        <v>90</v>
      </c>
      <c r="O14" s="67">
        <f t="shared" si="4"/>
        <v>223</v>
      </c>
      <c r="P14" s="78">
        <f t="shared" si="5"/>
        <v>74.333333333333329</v>
      </c>
      <c r="Q14" s="69">
        <f>P14*$Q$8</f>
        <v>37.166666666666664</v>
      </c>
      <c r="R14" s="29"/>
      <c r="S14" s="31">
        <v>69</v>
      </c>
      <c r="T14" s="31">
        <v>76</v>
      </c>
      <c r="U14" s="67">
        <f>SUM(S14:T14)</f>
        <v>145</v>
      </c>
      <c r="V14" s="68">
        <f t="shared" si="6"/>
        <v>7.25</v>
      </c>
      <c r="W14" s="67">
        <v>100</v>
      </c>
      <c r="X14" s="70">
        <f>W14*$X$9</f>
        <v>10</v>
      </c>
      <c r="Y14" s="69">
        <f t="shared" si="1"/>
        <v>17.25</v>
      </c>
      <c r="Z14" s="29"/>
      <c r="AA14" s="79">
        <v>45</v>
      </c>
      <c r="AB14" s="70">
        <f>(AA14/$AA$9)*100</f>
        <v>90</v>
      </c>
      <c r="AC14" s="69">
        <f t="shared" si="2"/>
        <v>27</v>
      </c>
      <c r="AD14" s="29"/>
      <c r="AE14" s="36">
        <v>1.5</v>
      </c>
      <c r="AF14" s="37">
        <f>COUNTIF($H$11:$H$53,"1.5")</f>
        <v>0</v>
      </c>
      <c r="AG14" s="38">
        <f>AF14/$AF$24*100</f>
        <v>0</v>
      </c>
      <c r="AH14" s="39"/>
    </row>
    <row r="15" spans="1:106" s="27" customFormat="1" ht="15" customHeight="1" thickBot="1" x14ac:dyDescent="0.25">
      <c r="A15" s="28"/>
      <c r="B15" s="146">
        <v>5</v>
      </c>
      <c r="C15" s="146" t="s">
        <v>54</v>
      </c>
      <c r="D15" s="63">
        <v>2020233120</v>
      </c>
      <c r="E15" s="29"/>
      <c r="F15" s="30">
        <f t="shared" si="0"/>
        <v>74.466666666666669</v>
      </c>
      <c r="G15" s="29"/>
      <c r="H15" s="30" t="str">
        <f>VLOOKUP(F15,Transmutation!$A$2:$D$12,3,TRUE)</f>
        <v>2.75</v>
      </c>
      <c r="I15" s="29"/>
      <c r="J15" s="66" t="str">
        <f t="shared" si="3"/>
        <v>Passed</v>
      </c>
      <c r="K15" s="29"/>
      <c r="L15" s="31">
        <v>70</v>
      </c>
      <c r="M15" s="31">
        <v>65</v>
      </c>
      <c r="N15" s="31">
        <v>100</v>
      </c>
      <c r="O15" s="31">
        <f>SUM(L15:N15)</f>
        <v>235</v>
      </c>
      <c r="P15" s="32">
        <f t="shared" si="5"/>
        <v>78.333333333333329</v>
      </c>
      <c r="Q15" s="33">
        <f t="shared" ref="Q15:Q53" si="7">P15*$Q$8</f>
        <v>39.166666666666664</v>
      </c>
      <c r="R15" s="29"/>
      <c r="S15" s="31">
        <v>80</v>
      </c>
      <c r="T15" s="31">
        <v>90</v>
      </c>
      <c r="U15" s="31">
        <f t="shared" ref="U15:U53" si="8">SUM(S15:T15)</f>
        <v>170</v>
      </c>
      <c r="V15" s="68">
        <f t="shared" si="6"/>
        <v>8.5</v>
      </c>
      <c r="W15" s="31">
        <v>70</v>
      </c>
      <c r="X15" s="34">
        <f>W15*$X$9</f>
        <v>7</v>
      </c>
      <c r="Y15" s="69">
        <f t="shared" si="1"/>
        <v>15.5</v>
      </c>
      <c r="Z15" s="29"/>
      <c r="AA15" s="35">
        <v>33</v>
      </c>
      <c r="AB15" s="70">
        <f t="shared" ref="AB15:AB53" si="9">(AA15/$AA$9)*100</f>
        <v>66</v>
      </c>
      <c r="AC15" s="33">
        <f t="shared" si="2"/>
        <v>19.8</v>
      </c>
      <c r="AD15" s="29"/>
      <c r="AE15" s="36">
        <v>1.75</v>
      </c>
      <c r="AF15" s="37">
        <f>COUNTIF($H$11:$H$53,"1.75")</f>
        <v>2</v>
      </c>
      <c r="AG15" s="38">
        <f>AF15/$AF$24*100</f>
        <v>4.6511627906976747</v>
      </c>
      <c r="AH15" s="39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</row>
    <row r="16" spans="1:106" s="27" customFormat="1" ht="15" customHeight="1" thickBot="1" x14ac:dyDescent="0.25">
      <c r="A16" s="28"/>
      <c r="B16" s="146">
        <v>6</v>
      </c>
      <c r="C16" s="146" t="s">
        <v>55</v>
      </c>
      <c r="D16" s="63">
        <v>2017433750</v>
      </c>
      <c r="E16" s="29"/>
      <c r="F16" s="30">
        <f t="shared" si="0"/>
        <v>69.033333333333331</v>
      </c>
      <c r="G16" s="29"/>
      <c r="H16" s="30" t="str">
        <f>VLOOKUP(F16,Transmutation!$A$2:$D$12,3,TRUE)</f>
        <v>5.00</v>
      </c>
      <c r="I16" s="29"/>
      <c r="J16" s="66" t="str">
        <f t="shared" si="3"/>
        <v>Failed</v>
      </c>
      <c r="K16" s="29"/>
      <c r="L16" s="31">
        <v>20</v>
      </c>
      <c r="M16" s="31">
        <v>98</v>
      </c>
      <c r="N16" s="31">
        <v>97</v>
      </c>
      <c r="O16" s="31">
        <f>SUM(L16:N16)</f>
        <v>215</v>
      </c>
      <c r="P16" s="32">
        <f t="shared" si="5"/>
        <v>71.666666666666671</v>
      </c>
      <c r="Q16" s="33">
        <f t="shared" si="7"/>
        <v>35.833333333333336</v>
      </c>
      <c r="R16" s="29"/>
      <c r="S16" s="31">
        <v>93</v>
      </c>
      <c r="T16" s="31">
        <v>71</v>
      </c>
      <c r="U16" s="31">
        <f t="shared" si="8"/>
        <v>164</v>
      </c>
      <c r="V16" s="68">
        <f t="shared" si="6"/>
        <v>8.2000000000000011</v>
      </c>
      <c r="W16" s="31">
        <v>70</v>
      </c>
      <c r="X16" s="34">
        <f t="shared" ref="X16:X53" si="10">W16*$X$9</f>
        <v>7</v>
      </c>
      <c r="Y16" s="69">
        <f t="shared" si="1"/>
        <v>15.200000000000001</v>
      </c>
      <c r="Z16" s="29"/>
      <c r="AA16" s="35">
        <v>30</v>
      </c>
      <c r="AB16" s="70">
        <f t="shared" si="9"/>
        <v>60</v>
      </c>
      <c r="AC16" s="33">
        <f t="shared" si="2"/>
        <v>18</v>
      </c>
      <c r="AD16" s="29"/>
      <c r="AE16" s="36">
        <v>2</v>
      </c>
      <c r="AF16" s="37">
        <f>COUNTIF($H$11:$H$53,"2")</f>
        <v>3</v>
      </c>
      <c r="AG16" s="38">
        <f>AF16/$AF$24*100</f>
        <v>6.9767441860465116</v>
      </c>
      <c r="AH16" s="39"/>
      <c r="AI16" s="40"/>
      <c r="AJ16" s="40"/>
      <c r="AK16" s="40"/>
      <c r="AL16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</row>
    <row r="17" spans="1:106" s="40" customFormat="1" ht="15" customHeight="1" thickBot="1" x14ac:dyDescent="0.25">
      <c r="A17" s="28"/>
      <c r="B17" s="146">
        <v>7</v>
      </c>
      <c r="C17" s="146" t="s">
        <v>56</v>
      </c>
      <c r="D17" s="63">
        <v>2020442628</v>
      </c>
      <c r="E17" s="29"/>
      <c r="F17" s="30">
        <f t="shared" si="0"/>
        <v>65.783333333333331</v>
      </c>
      <c r="G17" s="29"/>
      <c r="H17" s="30" t="str">
        <f>VLOOKUP(F17,Transmutation!$A$2:$D$12,3,TRUE)</f>
        <v>5.00</v>
      </c>
      <c r="I17" s="29"/>
      <c r="J17" s="66" t="str">
        <f t="shared" si="3"/>
        <v>Failed</v>
      </c>
      <c r="K17" s="29"/>
      <c r="L17" s="31">
        <v>35</v>
      </c>
      <c r="M17" s="31">
        <v>45</v>
      </c>
      <c r="N17" s="31">
        <v>99</v>
      </c>
      <c r="O17" s="31">
        <f>SUM(L17:N17)</f>
        <v>179</v>
      </c>
      <c r="P17" s="32">
        <f t="shared" si="5"/>
        <v>59.666666666666664</v>
      </c>
      <c r="Q17" s="33">
        <f t="shared" si="7"/>
        <v>29.833333333333332</v>
      </c>
      <c r="R17" s="29"/>
      <c r="S17" s="31">
        <v>74</v>
      </c>
      <c r="T17" s="31">
        <v>77</v>
      </c>
      <c r="U17" s="31">
        <f t="shared" si="8"/>
        <v>151</v>
      </c>
      <c r="V17" s="68">
        <f t="shared" si="6"/>
        <v>7.5500000000000007</v>
      </c>
      <c r="W17" s="31">
        <v>80</v>
      </c>
      <c r="X17" s="34">
        <f t="shared" si="10"/>
        <v>8</v>
      </c>
      <c r="Y17" s="69">
        <f t="shared" si="1"/>
        <v>15.55</v>
      </c>
      <c r="Z17" s="29"/>
      <c r="AA17" s="35">
        <v>34</v>
      </c>
      <c r="AB17" s="70">
        <f t="shared" si="9"/>
        <v>68</v>
      </c>
      <c r="AC17" s="33">
        <f t="shared" si="2"/>
        <v>20.399999999999999</v>
      </c>
      <c r="AD17" s="29"/>
      <c r="AE17" s="76">
        <v>2.25</v>
      </c>
      <c r="AF17" s="37">
        <f>COUNTIF($H$11:$H$53,"2.25")</f>
        <v>7</v>
      </c>
      <c r="AG17" s="38">
        <f>AF17/$AF$24*100</f>
        <v>16.279069767441861</v>
      </c>
      <c r="AH17" s="39"/>
    </row>
    <row r="18" spans="1:106" s="41" customFormat="1" ht="15" customHeight="1" thickBot="1" x14ac:dyDescent="0.25">
      <c r="A18" s="28"/>
      <c r="B18" s="146">
        <v>8</v>
      </c>
      <c r="C18" s="146" t="s">
        <v>57</v>
      </c>
      <c r="D18" s="63">
        <v>2017226139</v>
      </c>
      <c r="E18" s="29"/>
      <c r="F18" s="30">
        <f t="shared" si="0"/>
        <v>72.033333333333331</v>
      </c>
      <c r="G18" s="29"/>
      <c r="H18" s="30" t="str">
        <f>VLOOKUP(F18,Transmutation!$A$2:$D$12,3,TRUE)</f>
        <v>3.00</v>
      </c>
      <c r="I18" s="29"/>
      <c r="J18" s="66" t="str">
        <f t="shared" si="3"/>
        <v>Passed</v>
      </c>
      <c r="K18" s="29"/>
      <c r="L18" s="31">
        <v>33</v>
      </c>
      <c r="M18" s="31">
        <v>68</v>
      </c>
      <c r="N18" s="31">
        <v>93</v>
      </c>
      <c r="O18" s="31">
        <f>SUM(L18:N18)</f>
        <v>194</v>
      </c>
      <c r="P18" s="32">
        <f t="shared" si="5"/>
        <v>64.666666666666671</v>
      </c>
      <c r="Q18" s="33">
        <f t="shared" si="7"/>
        <v>32.333333333333336</v>
      </c>
      <c r="R18" s="29"/>
      <c r="S18" s="31">
        <v>62</v>
      </c>
      <c r="T18" s="31">
        <v>100</v>
      </c>
      <c r="U18" s="31">
        <f t="shared" si="8"/>
        <v>162</v>
      </c>
      <c r="V18" s="68">
        <f t="shared" si="6"/>
        <v>8.1</v>
      </c>
      <c r="W18" s="31">
        <v>100</v>
      </c>
      <c r="X18" s="34">
        <f t="shared" si="10"/>
        <v>10</v>
      </c>
      <c r="Y18" s="69">
        <f t="shared" si="1"/>
        <v>18.100000000000001</v>
      </c>
      <c r="Z18" s="29"/>
      <c r="AA18" s="35">
        <v>36</v>
      </c>
      <c r="AB18" s="70">
        <f t="shared" si="9"/>
        <v>72</v>
      </c>
      <c r="AC18" s="33">
        <f t="shared" si="2"/>
        <v>21.599999999999998</v>
      </c>
      <c r="AD18" s="29"/>
      <c r="AE18" s="36">
        <v>2.5</v>
      </c>
      <c r="AF18" s="37">
        <f>COUNTIF($H$11:$H$53,"2.5")</f>
        <v>4</v>
      </c>
      <c r="AG18" s="38">
        <f>AF18/$AF$24*100</f>
        <v>9.3023255813953494</v>
      </c>
      <c r="AH18" s="39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</row>
    <row r="19" spans="1:106" s="40" customFormat="1" ht="15" customHeight="1" thickBot="1" x14ac:dyDescent="0.25">
      <c r="A19" s="28"/>
      <c r="B19" s="146">
        <v>9</v>
      </c>
      <c r="C19" s="146" t="s">
        <v>58</v>
      </c>
      <c r="D19" s="63">
        <v>2018469557</v>
      </c>
      <c r="E19" s="29"/>
      <c r="F19" s="30">
        <f t="shared" si="0"/>
        <v>74.266666666666652</v>
      </c>
      <c r="G19" s="29"/>
      <c r="H19" s="30" t="str">
        <f>VLOOKUP(F19,Transmutation!$A$2:$D$12,3,TRUE)</f>
        <v>2.75</v>
      </c>
      <c r="I19" s="29"/>
      <c r="J19" s="66" t="str">
        <f t="shared" si="3"/>
        <v>Passed</v>
      </c>
      <c r="K19" s="29"/>
      <c r="L19" s="31">
        <v>83</v>
      </c>
      <c r="M19" s="31">
        <v>30</v>
      </c>
      <c r="N19" s="31">
        <v>98</v>
      </c>
      <c r="O19" s="31">
        <f t="shared" ref="O19:O53" si="11">SUM(L19:N19)</f>
        <v>211</v>
      </c>
      <c r="P19" s="32">
        <f t="shared" si="5"/>
        <v>70.333333333333329</v>
      </c>
      <c r="Q19" s="33">
        <f t="shared" si="7"/>
        <v>35.166666666666664</v>
      </c>
      <c r="R19" s="29"/>
      <c r="S19" s="31">
        <v>84</v>
      </c>
      <c r="T19" s="31">
        <v>70</v>
      </c>
      <c r="U19" s="31">
        <f t="shared" si="8"/>
        <v>154</v>
      </c>
      <c r="V19" s="68">
        <f t="shared" si="6"/>
        <v>7.7</v>
      </c>
      <c r="W19" s="31">
        <v>80</v>
      </c>
      <c r="X19" s="34">
        <f t="shared" si="10"/>
        <v>8</v>
      </c>
      <c r="Y19" s="69">
        <f t="shared" si="1"/>
        <v>15.7</v>
      </c>
      <c r="Z19" s="29"/>
      <c r="AA19" s="35">
        <v>39</v>
      </c>
      <c r="AB19" s="70">
        <f t="shared" si="9"/>
        <v>78</v>
      </c>
      <c r="AC19" s="33">
        <f t="shared" si="2"/>
        <v>23.4</v>
      </c>
      <c r="AD19" s="29"/>
      <c r="AE19" s="76">
        <v>2.75</v>
      </c>
      <c r="AF19" s="37">
        <f>COUNTIF($H$11:$H$53,"2.75")</f>
        <v>10</v>
      </c>
      <c r="AG19" s="38">
        <f>AF19/$AF$24*100</f>
        <v>23.255813953488371</v>
      </c>
      <c r="AH19" s="39"/>
    </row>
    <row r="20" spans="1:106" s="40" customFormat="1" ht="15" customHeight="1" thickBot="1" x14ac:dyDescent="0.25">
      <c r="A20" s="28"/>
      <c r="B20" s="146">
        <v>10</v>
      </c>
      <c r="C20" s="146" t="s">
        <v>59</v>
      </c>
      <c r="D20" s="63">
        <v>2020135579</v>
      </c>
      <c r="E20" s="29"/>
      <c r="F20" s="30">
        <f t="shared" si="0"/>
        <v>82.35</v>
      </c>
      <c r="G20" s="29"/>
      <c r="H20" s="30" t="str">
        <f>VLOOKUP(F20,Transmutation!$A$2:$D$12,3,TRUE)</f>
        <v>2.25</v>
      </c>
      <c r="I20" s="29"/>
      <c r="J20" s="66" t="str">
        <f t="shared" si="3"/>
        <v>Passed</v>
      </c>
      <c r="K20" s="29"/>
      <c r="L20" s="31">
        <v>55</v>
      </c>
      <c r="M20" s="31">
        <v>84</v>
      </c>
      <c r="N20" s="31">
        <v>92</v>
      </c>
      <c r="O20" s="31">
        <f t="shared" si="11"/>
        <v>231</v>
      </c>
      <c r="P20" s="32">
        <f t="shared" si="5"/>
        <v>77</v>
      </c>
      <c r="Q20" s="33">
        <f t="shared" si="7"/>
        <v>38.5</v>
      </c>
      <c r="R20" s="29"/>
      <c r="S20" s="31">
        <v>57</v>
      </c>
      <c r="T20" s="31">
        <v>92</v>
      </c>
      <c r="U20" s="31">
        <f t="shared" si="8"/>
        <v>149</v>
      </c>
      <c r="V20" s="68">
        <f t="shared" si="6"/>
        <v>7.45</v>
      </c>
      <c r="W20" s="31">
        <v>100</v>
      </c>
      <c r="X20" s="34">
        <f t="shared" si="10"/>
        <v>10</v>
      </c>
      <c r="Y20" s="69">
        <f t="shared" si="1"/>
        <v>17.45</v>
      </c>
      <c r="Z20" s="29"/>
      <c r="AA20" s="35">
        <v>44</v>
      </c>
      <c r="AB20" s="70">
        <f t="shared" si="9"/>
        <v>88</v>
      </c>
      <c r="AC20" s="33">
        <f t="shared" si="2"/>
        <v>26.4</v>
      </c>
      <c r="AD20" s="29"/>
      <c r="AE20" s="36">
        <v>3</v>
      </c>
      <c r="AF20" s="37">
        <f>COUNTIF($H$11:$H$53,"3")</f>
        <v>5</v>
      </c>
      <c r="AG20" s="38">
        <f>AF20/$AF$24*100</f>
        <v>11.627906976744185</v>
      </c>
      <c r="AH20" s="39"/>
    </row>
    <row r="21" spans="1:106" s="40" customFormat="1" ht="15" customHeight="1" thickBot="1" x14ac:dyDescent="0.25">
      <c r="A21" s="28"/>
      <c r="B21" s="146">
        <v>11</v>
      </c>
      <c r="C21" s="146" t="s">
        <v>60</v>
      </c>
      <c r="D21" s="63">
        <v>2021476778</v>
      </c>
      <c r="E21" s="29"/>
      <c r="F21" s="30">
        <f t="shared" si="0"/>
        <v>85.3</v>
      </c>
      <c r="G21" s="29"/>
      <c r="H21" s="30" t="str">
        <f>VLOOKUP(F21,Transmutation!$A$2:$D$12,3,TRUE)</f>
        <v>2.00</v>
      </c>
      <c r="I21" s="29"/>
      <c r="J21" s="66" t="str">
        <f t="shared" si="3"/>
        <v>Passed</v>
      </c>
      <c r="K21" s="29"/>
      <c r="L21" s="31">
        <v>66</v>
      </c>
      <c r="M21" s="31">
        <v>93</v>
      </c>
      <c r="N21" s="31">
        <v>93</v>
      </c>
      <c r="O21" s="31">
        <f t="shared" si="11"/>
        <v>252</v>
      </c>
      <c r="P21" s="32">
        <f t="shared" si="5"/>
        <v>84</v>
      </c>
      <c r="Q21" s="33">
        <f t="shared" si="7"/>
        <v>42</v>
      </c>
      <c r="R21" s="29"/>
      <c r="S21" s="31">
        <v>91</v>
      </c>
      <c r="T21" s="31">
        <v>75</v>
      </c>
      <c r="U21" s="31">
        <f t="shared" si="8"/>
        <v>166</v>
      </c>
      <c r="V21" s="68">
        <f t="shared" si="6"/>
        <v>8.3000000000000007</v>
      </c>
      <c r="W21" s="31">
        <v>80</v>
      </c>
      <c r="X21" s="34">
        <f t="shared" si="10"/>
        <v>8</v>
      </c>
      <c r="Y21" s="69">
        <f t="shared" si="1"/>
        <v>16.3</v>
      </c>
      <c r="Z21" s="29"/>
      <c r="AA21" s="35">
        <v>45</v>
      </c>
      <c r="AB21" s="70">
        <f t="shared" si="9"/>
        <v>90</v>
      </c>
      <c r="AC21" s="33">
        <f t="shared" si="2"/>
        <v>27</v>
      </c>
      <c r="AD21" s="29"/>
      <c r="AE21" s="76">
        <v>5</v>
      </c>
      <c r="AF21" s="37">
        <f>COUNTIF($H$11:$H$53,"5")</f>
        <v>10</v>
      </c>
      <c r="AG21" s="38">
        <f>AF21/$AF$24*100</f>
        <v>23.255813953488371</v>
      </c>
      <c r="AH21" s="39"/>
    </row>
    <row r="22" spans="1:106" s="40" customFormat="1" ht="15" customHeight="1" thickBot="1" x14ac:dyDescent="0.25">
      <c r="A22" s="28"/>
      <c r="B22" s="146">
        <v>12</v>
      </c>
      <c r="C22" s="146" t="s">
        <v>61</v>
      </c>
      <c r="D22" s="63">
        <v>2018434630</v>
      </c>
      <c r="E22" s="29"/>
      <c r="F22" s="30">
        <f t="shared" si="0"/>
        <v>0</v>
      </c>
      <c r="G22" s="29"/>
      <c r="H22" s="30" t="str">
        <f>VLOOKUP(F22,Transmutation!$A$2:$D$12,3,TRUE)</f>
        <v>8.00</v>
      </c>
      <c r="I22" s="29"/>
      <c r="J22" s="66" t="str">
        <f t="shared" si="3"/>
        <v>Dropped</v>
      </c>
      <c r="K22" s="29"/>
      <c r="L22" s="31">
        <v>0</v>
      </c>
      <c r="M22" s="31">
        <v>0</v>
      </c>
      <c r="N22" s="31">
        <v>0</v>
      </c>
      <c r="O22" s="31">
        <f t="shared" si="11"/>
        <v>0</v>
      </c>
      <c r="P22" s="32">
        <f t="shared" si="5"/>
        <v>0</v>
      </c>
      <c r="Q22" s="33">
        <f t="shared" si="7"/>
        <v>0</v>
      </c>
      <c r="R22" s="29"/>
      <c r="S22" s="31">
        <v>0</v>
      </c>
      <c r="T22" s="31">
        <v>0</v>
      </c>
      <c r="U22" s="31">
        <f t="shared" si="8"/>
        <v>0</v>
      </c>
      <c r="V22" s="68">
        <f t="shared" si="6"/>
        <v>0</v>
      </c>
      <c r="W22" s="31">
        <v>0</v>
      </c>
      <c r="X22" s="34">
        <f t="shared" si="10"/>
        <v>0</v>
      </c>
      <c r="Y22" s="69">
        <f t="shared" si="1"/>
        <v>0</v>
      </c>
      <c r="Z22" s="29"/>
      <c r="AA22" s="35">
        <v>0</v>
      </c>
      <c r="AB22" s="70">
        <f t="shared" si="9"/>
        <v>0</v>
      </c>
      <c r="AC22" s="33">
        <f t="shared" si="2"/>
        <v>0</v>
      </c>
      <c r="AD22" s="29"/>
      <c r="AE22" s="36">
        <v>8</v>
      </c>
      <c r="AF22" s="37">
        <f>COUNTIF($H$11:$H$53,"8")</f>
        <v>1</v>
      </c>
      <c r="AG22" s="38">
        <f>AF22/$AF$24*100</f>
        <v>2.3255813953488373</v>
      </c>
      <c r="AH22" s="39"/>
    </row>
    <row r="23" spans="1:106" s="27" customFormat="1" ht="15" customHeight="1" thickBot="1" x14ac:dyDescent="0.25">
      <c r="A23" s="28"/>
      <c r="B23" s="146">
        <v>13</v>
      </c>
      <c r="C23" s="146" t="s">
        <v>62</v>
      </c>
      <c r="D23" s="63">
        <v>2022437926</v>
      </c>
      <c r="E23" s="29"/>
      <c r="F23" s="30">
        <f t="shared" si="0"/>
        <v>80.650000000000006</v>
      </c>
      <c r="G23" s="29"/>
      <c r="H23" s="30" t="str">
        <f>VLOOKUP(F23,Transmutation!$A$2:$D$12,3,TRUE)</f>
        <v>2.25</v>
      </c>
      <c r="I23" s="29"/>
      <c r="J23" s="66" t="str">
        <f t="shared" si="3"/>
        <v>Passed</v>
      </c>
      <c r="K23" s="29"/>
      <c r="L23" s="31">
        <v>100</v>
      </c>
      <c r="M23" s="31">
        <v>23</v>
      </c>
      <c r="N23" s="31">
        <v>90</v>
      </c>
      <c r="O23" s="31">
        <f t="shared" si="11"/>
        <v>213</v>
      </c>
      <c r="P23" s="32">
        <f t="shared" si="5"/>
        <v>71</v>
      </c>
      <c r="Q23" s="33">
        <f t="shared" si="7"/>
        <v>35.5</v>
      </c>
      <c r="R23" s="29"/>
      <c r="S23" s="31">
        <v>54</v>
      </c>
      <c r="T23" s="31">
        <v>85</v>
      </c>
      <c r="U23" s="31">
        <f t="shared" si="8"/>
        <v>139</v>
      </c>
      <c r="V23" s="68">
        <f t="shared" si="6"/>
        <v>6.95</v>
      </c>
      <c r="W23" s="31">
        <v>100</v>
      </c>
      <c r="X23" s="34">
        <f t="shared" si="10"/>
        <v>10</v>
      </c>
      <c r="Y23" s="69">
        <f t="shared" si="1"/>
        <v>16.95</v>
      </c>
      <c r="Z23" s="29"/>
      <c r="AA23" s="35">
        <v>47</v>
      </c>
      <c r="AB23" s="70">
        <f t="shared" si="9"/>
        <v>94</v>
      </c>
      <c r="AC23" s="33">
        <f t="shared" si="2"/>
        <v>28.2</v>
      </c>
      <c r="AD23" s="29"/>
      <c r="AE23" s="42">
        <v>9</v>
      </c>
      <c r="AF23" s="43">
        <f>COUNTIF($H$11:$H$53,"9")</f>
        <v>0</v>
      </c>
      <c r="AG23" s="44">
        <f>AF23/$AF$24*100</f>
        <v>0</v>
      </c>
      <c r="AH23" s="39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</row>
    <row r="24" spans="1:106" s="40" customFormat="1" ht="15" customHeight="1" thickBot="1" x14ac:dyDescent="0.25">
      <c r="A24" s="28"/>
      <c r="B24" s="146">
        <v>14</v>
      </c>
      <c r="C24" s="146" t="s">
        <v>63</v>
      </c>
      <c r="D24" s="63">
        <v>2017382276</v>
      </c>
      <c r="E24" s="29"/>
      <c r="F24" s="30">
        <f t="shared" si="0"/>
        <v>68.416666666666671</v>
      </c>
      <c r="G24" s="29"/>
      <c r="H24" s="30" t="str">
        <f>VLOOKUP(F24,Transmutation!$A$2:$D$12,3,TRUE)</f>
        <v>5.00</v>
      </c>
      <c r="I24" s="29"/>
      <c r="J24" s="66" t="str">
        <f t="shared" si="3"/>
        <v>Failed</v>
      </c>
      <c r="K24" s="29"/>
      <c r="L24" s="31">
        <v>60</v>
      </c>
      <c r="M24" s="31">
        <v>45</v>
      </c>
      <c r="N24" s="31">
        <v>97</v>
      </c>
      <c r="O24" s="31">
        <f t="shared" si="11"/>
        <v>202</v>
      </c>
      <c r="P24" s="32">
        <f t="shared" si="5"/>
        <v>67.333333333333329</v>
      </c>
      <c r="Q24" s="33">
        <f t="shared" si="7"/>
        <v>33.666666666666664</v>
      </c>
      <c r="R24" s="29"/>
      <c r="S24" s="31">
        <v>99</v>
      </c>
      <c r="T24" s="31">
        <v>72</v>
      </c>
      <c r="U24" s="31">
        <f t="shared" si="8"/>
        <v>171</v>
      </c>
      <c r="V24" s="68">
        <f t="shared" si="6"/>
        <v>8.5500000000000007</v>
      </c>
      <c r="W24" s="31">
        <v>70</v>
      </c>
      <c r="X24" s="34">
        <f t="shared" si="10"/>
        <v>7</v>
      </c>
      <c r="Y24" s="69">
        <f t="shared" si="1"/>
        <v>15.55</v>
      </c>
      <c r="Z24" s="29"/>
      <c r="AA24" s="35">
        <v>32</v>
      </c>
      <c r="AB24" s="70">
        <f t="shared" si="9"/>
        <v>64</v>
      </c>
      <c r="AC24" s="33">
        <f t="shared" si="2"/>
        <v>19.2</v>
      </c>
      <c r="AD24" s="29"/>
      <c r="AE24" s="75" t="s">
        <v>17</v>
      </c>
      <c r="AF24" s="45">
        <f>SUM(AF12:AF23)</f>
        <v>43</v>
      </c>
      <c r="AG24" s="46">
        <f>SUM(AG12:AG23)</f>
        <v>99.999999999999986</v>
      </c>
      <c r="AH24" s="39"/>
    </row>
    <row r="25" spans="1:106" s="40" customFormat="1" ht="15" customHeight="1" thickBot="1" x14ac:dyDescent="0.25">
      <c r="A25" s="28"/>
      <c r="B25" s="146">
        <v>15</v>
      </c>
      <c r="C25" s="146" t="s">
        <v>64</v>
      </c>
      <c r="D25" s="63">
        <v>2019392815</v>
      </c>
      <c r="E25" s="29"/>
      <c r="F25" s="30">
        <f t="shared" si="0"/>
        <v>82.75</v>
      </c>
      <c r="G25" s="29"/>
      <c r="H25" s="30" t="str">
        <f>VLOOKUP(F25,Transmutation!$A$2:$D$12,3,TRUE)</f>
        <v>2.25</v>
      </c>
      <c r="I25" s="29"/>
      <c r="J25" s="66" t="str">
        <f t="shared" si="3"/>
        <v>Passed</v>
      </c>
      <c r="K25" s="29"/>
      <c r="L25" s="31">
        <v>69</v>
      </c>
      <c r="M25" s="31">
        <v>44</v>
      </c>
      <c r="N25" s="31">
        <v>97</v>
      </c>
      <c r="O25" s="31">
        <f t="shared" si="11"/>
        <v>210</v>
      </c>
      <c r="P25" s="32">
        <f t="shared" si="5"/>
        <v>70</v>
      </c>
      <c r="Q25" s="33">
        <f t="shared" si="7"/>
        <v>35</v>
      </c>
      <c r="R25" s="29"/>
      <c r="S25" s="31">
        <v>96</v>
      </c>
      <c r="T25" s="31">
        <v>99</v>
      </c>
      <c r="U25" s="31">
        <f t="shared" si="8"/>
        <v>195</v>
      </c>
      <c r="V25" s="68">
        <f t="shared" si="6"/>
        <v>9.75</v>
      </c>
      <c r="W25" s="31">
        <v>80</v>
      </c>
      <c r="X25" s="34">
        <f t="shared" si="10"/>
        <v>8</v>
      </c>
      <c r="Y25" s="69">
        <f t="shared" si="1"/>
        <v>17.75</v>
      </c>
      <c r="Z25" s="29"/>
      <c r="AA25" s="35">
        <v>50</v>
      </c>
      <c r="AB25" s="70">
        <f t="shared" si="9"/>
        <v>100</v>
      </c>
      <c r="AC25" s="33">
        <f t="shared" si="2"/>
        <v>30</v>
      </c>
      <c r="AD25" s="29"/>
      <c r="AH25" s="39"/>
    </row>
    <row r="26" spans="1:106" s="40" customFormat="1" ht="15" customHeight="1" thickBot="1" x14ac:dyDescent="0.25">
      <c r="A26" s="28"/>
      <c r="B26" s="146">
        <v>16</v>
      </c>
      <c r="C26" s="146" t="s">
        <v>65</v>
      </c>
      <c r="D26" s="63">
        <v>2021330048</v>
      </c>
      <c r="E26" s="29"/>
      <c r="F26" s="30">
        <f t="shared" si="0"/>
        <v>66.8</v>
      </c>
      <c r="G26" s="29"/>
      <c r="H26" s="30" t="str">
        <f>VLOOKUP(F26,Transmutation!$A$2:$D$12,3,TRUE)</f>
        <v>5.00</v>
      </c>
      <c r="I26" s="29"/>
      <c r="J26" s="66" t="str">
        <f t="shared" si="3"/>
        <v>Failed</v>
      </c>
      <c r="K26" s="29"/>
      <c r="L26" s="31">
        <v>26</v>
      </c>
      <c r="M26" s="31">
        <v>40</v>
      </c>
      <c r="N26" s="31">
        <v>93</v>
      </c>
      <c r="O26" s="31">
        <f t="shared" si="11"/>
        <v>159</v>
      </c>
      <c r="P26" s="32">
        <f t="shared" si="5"/>
        <v>53</v>
      </c>
      <c r="Q26" s="33">
        <f t="shared" si="7"/>
        <v>26.5</v>
      </c>
      <c r="R26" s="29"/>
      <c r="S26" s="31">
        <v>78</v>
      </c>
      <c r="T26" s="31">
        <v>80</v>
      </c>
      <c r="U26" s="31">
        <f t="shared" si="8"/>
        <v>158</v>
      </c>
      <c r="V26" s="68">
        <f t="shared" si="6"/>
        <v>7.9</v>
      </c>
      <c r="W26" s="31">
        <v>90</v>
      </c>
      <c r="X26" s="34">
        <f t="shared" si="10"/>
        <v>9</v>
      </c>
      <c r="Y26" s="69">
        <f t="shared" si="1"/>
        <v>16.899999999999999</v>
      </c>
      <c r="Z26" s="29"/>
      <c r="AA26" s="35">
        <v>39</v>
      </c>
      <c r="AB26" s="70">
        <f t="shared" si="9"/>
        <v>78</v>
      </c>
      <c r="AC26" s="33">
        <f t="shared" si="2"/>
        <v>23.4</v>
      </c>
      <c r="AD26" s="29"/>
      <c r="AE26" s="153" t="s">
        <v>18</v>
      </c>
      <c r="AF26" s="154"/>
      <c r="AG26" s="155"/>
      <c r="AH26" s="39"/>
    </row>
    <row r="27" spans="1:106" s="40" customFormat="1" ht="15" customHeight="1" thickBot="1" x14ac:dyDescent="0.25">
      <c r="A27" s="28"/>
      <c r="B27" s="146">
        <v>17</v>
      </c>
      <c r="C27" s="146" t="s">
        <v>66</v>
      </c>
      <c r="D27" s="63">
        <v>2020461771</v>
      </c>
      <c r="E27" s="29"/>
      <c r="F27" s="30">
        <f t="shared" si="0"/>
        <v>72.349999999999994</v>
      </c>
      <c r="G27" s="29"/>
      <c r="H27" s="30" t="str">
        <f>VLOOKUP(F27,Transmutation!$A$2:$D$12,3,TRUE)</f>
        <v>3.00</v>
      </c>
      <c r="I27" s="29"/>
      <c r="J27" s="66" t="str">
        <f t="shared" si="3"/>
        <v>Passed</v>
      </c>
      <c r="K27" s="29"/>
      <c r="L27" s="31">
        <v>58</v>
      </c>
      <c r="M27" s="31">
        <v>26</v>
      </c>
      <c r="N27" s="31">
        <v>99</v>
      </c>
      <c r="O27" s="31">
        <f t="shared" si="11"/>
        <v>183</v>
      </c>
      <c r="P27" s="32">
        <f t="shared" si="5"/>
        <v>61</v>
      </c>
      <c r="Q27" s="33">
        <f t="shared" si="7"/>
        <v>30.5</v>
      </c>
      <c r="R27" s="29"/>
      <c r="S27" s="31">
        <v>83</v>
      </c>
      <c r="T27" s="31">
        <v>86</v>
      </c>
      <c r="U27" s="31">
        <f t="shared" si="8"/>
        <v>169</v>
      </c>
      <c r="V27" s="68">
        <f t="shared" si="6"/>
        <v>8.4500000000000011</v>
      </c>
      <c r="W27" s="31">
        <v>70</v>
      </c>
      <c r="X27" s="34">
        <f t="shared" si="10"/>
        <v>7</v>
      </c>
      <c r="Y27" s="69">
        <f t="shared" si="1"/>
        <v>15.450000000000001</v>
      </c>
      <c r="Z27" s="29"/>
      <c r="AA27" s="35">
        <v>44</v>
      </c>
      <c r="AB27" s="70">
        <f t="shared" si="9"/>
        <v>88</v>
      </c>
      <c r="AC27" s="33">
        <f t="shared" si="2"/>
        <v>26.4</v>
      </c>
      <c r="AD27" s="29"/>
      <c r="AE27" s="141" t="s">
        <v>33</v>
      </c>
      <c r="AF27" s="142"/>
      <c r="AG27" s="48" t="s">
        <v>19</v>
      </c>
      <c r="AH27" s="39"/>
    </row>
    <row r="28" spans="1:106" s="40" customFormat="1" ht="15" customHeight="1" thickBot="1" x14ac:dyDescent="0.25">
      <c r="A28" s="28"/>
      <c r="B28" s="146">
        <v>18</v>
      </c>
      <c r="C28" s="146" t="s">
        <v>67</v>
      </c>
      <c r="D28" s="63">
        <v>2018271851</v>
      </c>
      <c r="E28" s="29"/>
      <c r="F28" s="30">
        <f t="shared" si="0"/>
        <v>83.566666666666663</v>
      </c>
      <c r="G28" s="29"/>
      <c r="H28" s="30" t="str">
        <f>VLOOKUP(F28,Transmutation!$A$2:$D$12,3,TRUE)</f>
        <v>2.00</v>
      </c>
      <c r="I28" s="29"/>
      <c r="J28" s="66" t="str">
        <f t="shared" si="3"/>
        <v>Passed</v>
      </c>
      <c r="K28" s="29"/>
      <c r="L28" s="31">
        <v>92</v>
      </c>
      <c r="M28" s="31">
        <v>55</v>
      </c>
      <c r="N28" s="31">
        <v>100</v>
      </c>
      <c r="O28" s="31">
        <f t="shared" si="11"/>
        <v>247</v>
      </c>
      <c r="P28" s="32">
        <f t="shared" si="5"/>
        <v>82.333333333333329</v>
      </c>
      <c r="Q28" s="33">
        <f t="shared" si="7"/>
        <v>41.166666666666664</v>
      </c>
      <c r="R28" s="29"/>
      <c r="S28" s="31">
        <v>86</v>
      </c>
      <c r="T28" s="31">
        <v>98</v>
      </c>
      <c r="U28" s="31">
        <f t="shared" si="8"/>
        <v>184</v>
      </c>
      <c r="V28" s="68">
        <f t="shared" si="6"/>
        <v>9.2000000000000011</v>
      </c>
      <c r="W28" s="31">
        <v>80</v>
      </c>
      <c r="X28" s="34">
        <f t="shared" si="10"/>
        <v>8</v>
      </c>
      <c r="Y28" s="69">
        <f t="shared" si="1"/>
        <v>17.200000000000003</v>
      </c>
      <c r="Z28" s="29"/>
      <c r="AA28" s="35">
        <v>42</v>
      </c>
      <c r="AB28" s="70">
        <f t="shared" si="9"/>
        <v>84</v>
      </c>
      <c r="AC28" s="33">
        <f t="shared" si="2"/>
        <v>25.2</v>
      </c>
      <c r="AD28" s="29"/>
      <c r="AE28" s="141" t="s">
        <v>34</v>
      </c>
      <c r="AF28" s="142"/>
      <c r="AG28" s="50" t="s">
        <v>20</v>
      </c>
      <c r="AH28" s="39"/>
    </row>
    <row r="29" spans="1:106" s="40" customFormat="1" ht="15" customHeight="1" thickBot="1" x14ac:dyDescent="0.25">
      <c r="A29" s="28"/>
      <c r="B29" s="146">
        <v>19</v>
      </c>
      <c r="C29" s="146" t="s">
        <v>68</v>
      </c>
      <c r="D29" s="63">
        <v>2022348686</v>
      </c>
      <c r="E29" s="29"/>
      <c r="F29" s="30">
        <f t="shared" si="0"/>
        <v>89.066666666666663</v>
      </c>
      <c r="G29" s="29"/>
      <c r="H29" s="30" t="str">
        <f>VLOOKUP(F29,Transmutation!$A$2:$D$12,3,TRUE)</f>
        <v>1.75</v>
      </c>
      <c r="I29" s="29"/>
      <c r="J29" s="66" t="str">
        <f t="shared" si="3"/>
        <v>Passed</v>
      </c>
      <c r="K29" s="29"/>
      <c r="L29" s="31">
        <v>88</v>
      </c>
      <c r="M29" s="31">
        <v>81</v>
      </c>
      <c r="N29" s="31">
        <v>93</v>
      </c>
      <c r="O29" s="31">
        <f t="shared" si="11"/>
        <v>262</v>
      </c>
      <c r="P29" s="32">
        <f t="shared" si="5"/>
        <v>87.333333333333329</v>
      </c>
      <c r="Q29" s="33">
        <f t="shared" si="7"/>
        <v>43.666666666666664</v>
      </c>
      <c r="R29" s="29"/>
      <c r="S29" s="31">
        <v>70</v>
      </c>
      <c r="T29" s="31">
        <v>98</v>
      </c>
      <c r="U29" s="31">
        <f t="shared" si="8"/>
        <v>168</v>
      </c>
      <c r="V29" s="68">
        <f t="shared" si="6"/>
        <v>8.4</v>
      </c>
      <c r="W29" s="31">
        <v>70</v>
      </c>
      <c r="X29" s="34">
        <f t="shared" si="10"/>
        <v>7</v>
      </c>
      <c r="Y29" s="69">
        <f t="shared" si="1"/>
        <v>15.4</v>
      </c>
      <c r="Z29" s="29"/>
      <c r="AA29" s="35">
        <v>50</v>
      </c>
      <c r="AB29" s="70">
        <f t="shared" si="9"/>
        <v>100</v>
      </c>
      <c r="AC29" s="33">
        <f t="shared" si="2"/>
        <v>30</v>
      </c>
      <c r="AD29" s="29"/>
      <c r="AE29" s="141" t="s">
        <v>35</v>
      </c>
      <c r="AF29" s="142"/>
      <c r="AG29" s="49" t="s">
        <v>21</v>
      </c>
      <c r="AH29" s="39"/>
    </row>
    <row r="30" spans="1:106" s="40" customFormat="1" ht="15" customHeight="1" thickBot="1" x14ac:dyDescent="0.25">
      <c r="A30" s="28"/>
      <c r="B30" s="146">
        <v>20</v>
      </c>
      <c r="C30" s="146" t="s">
        <v>69</v>
      </c>
      <c r="D30" s="63">
        <v>2022249543</v>
      </c>
      <c r="E30" s="29"/>
      <c r="F30" s="30">
        <f t="shared" si="0"/>
        <v>85.483333333333334</v>
      </c>
      <c r="G30" s="29"/>
      <c r="H30" s="30" t="str">
        <f>VLOOKUP(F30,Transmutation!$A$2:$D$12,3,TRUE)</f>
        <v>2.00</v>
      </c>
      <c r="I30" s="29"/>
      <c r="J30" s="66" t="str">
        <f t="shared" si="3"/>
        <v>Passed</v>
      </c>
      <c r="K30" s="29"/>
      <c r="L30" s="31">
        <v>83</v>
      </c>
      <c r="M30" s="31">
        <v>63</v>
      </c>
      <c r="N30" s="31">
        <v>93</v>
      </c>
      <c r="O30" s="31">
        <f t="shared" si="11"/>
        <v>239</v>
      </c>
      <c r="P30" s="32">
        <f t="shared" si="5"/>
        <v>79.666666666666671</v>
      </c>
      <c r="Q30" s="33">
        <f t="shared" si="7"/>
        <v>39.833333333333336</v>
      </c>
      <c r="R30" s="29"/>
      <c r="S30" s="31">
        <v>77</v>
      </c>
      <c r="T30" s="31">
        <v>100</v>
      </c>
      <c r="U30" s="31">
        <f t="shared" si="8"/>
        <v>177</v>
      </c>
      <c r="V30" s="68">
        <f t="shared" si="6"/>
        <v>8.85</v>
      </c>
      <c r="W30" s="31">
        <v>80</v>
      </c>
      <c r="X30" s="34">
        <f t="shared" si="10"/>
        <v>8</v>
      </c>
      <c r="Y30" s="69">
        <f t="shared" si="1"/>
        <v>16.850000000000001</v>
      </c>
      <c r="Z30" s="29"/>
      <c r="AA30" s="35">
        <v>48</v>
      </c>
      <c r="AB30" s="70">
        <f t="shared" si="9"/>
        <v>96</v>
      </c>
      <c r="AC30" s="33">
        <f t="shared" si="2"/>
        <v>28.799999999999997</v>
      </c>
      <c r="AD30" s="29"/>
      <c r="AE30" s="141" t="s">
        <v>36</v>
      </c>
      <c r="AF30" s="142"/>
      <c r="AG30" s="50" t="s">
        <v>22</v>
      </c>
      <c r="AH30" s="39"/>
    </row>
    <row r="31" spans="1:106" s="27" customFormat="1" ht="15" customHeight="1" thickBot="1" x14ac:dyDescent="0.25">
      <c r="A31" s="28"/>
      <c r="B31" s="146">
        <v>21</v>
      </c>
      <c r="C31" s="146" t="s">
        <v>70</v>
      </c>
      <c r="D31" s="63">
        <v>2018460877</v>
      </c>
      <c r="E31" s="29"/>
      <c r="F31" s="30">
        <f t="shared" si="0"/>
        <v>75.483333333333334</v>
      </c>
      <c r="G31" s="29"/>
      <c r="H31" s="30" t="str">
        <f>VLOOKUP(F31,Transmutation!$A$2:$D$12,3,TRUE)</f>
        <v>2.75</v>
      </c>
      <c r="I31" s="29"/>
      <c r="J31" s="66" t="str">
        <f t="shared" si="3"/>
        <v>Passed</v>
      </c>
      <c r="K31" s="29"/>
      <c r="L31" s="31">
        <v>60</v>
      </c>
      <c r="M31" s="31">
        <v>76</v>
      </c>
      <c r="N31" s="31">
        <v>100</v>
      </c>
      <c r="O31" s="31">
        <f t="shared" si="11"/>
        <v>236</v>
      </c>
      <c r="P31" s="32">
        <f t="shared" si="5"/>
        <v>78.666666666666671</v>
      </c>
      <c r="Q31" s="33">
        <f t="shared" si="7"/>
        <v>39.333333333333336</v>
      </c>
      <c r="R31" s="29"/>
      <c r="S31" s="31">
        <v>57</v>
      </c>
      <c r="T31" s="31">
        <v>86</v>
      </c>
      <c r="U31" s="31">
        <f t="shared" si="8"/>
        <v>143</v>
      </c>
      <c r="V31" s="68">
        <f t="shared" si="6"/>
        <v>7.15</v>
      </c>
      <c r="W31" s="31">
        <v>80</v>
      </c>
      <c r="X31" s="34">
        <f t="shared" si="10"/>
        <v>8</v>
      </c>
      <c r="Y31" s="69">
        <f t="shared" si="1"/>
        <v>15.15</v>
      </c>
      <c r="Z31" s="29"/>
      <c r="AA31" s="35">
        <v>35</v>
      </c>
      <c r="AB31" s="70">
        <f t="shared" si="9"/>
        <v>70</v>
      </c>
      <c r="AC31" s="33">
        <f t="shared" si="2"/>
        <v>21</v>
      </c>
      <c r="AD31" s="29"/>
      <c r="AE31" s="141" t="s">
        <v>37</v>
      </c>
      <c r="AF31" s="142"/>
      <c r="AG31" s="49" t="s">
        <v>23</v>
      </c>
      <c r="AH31" s="39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</row>
    <row r="32" spans="1:106" s="40" customFormat="1" ht="15" customHeight="1" thickBot="1" x14ac:dyDescent="0.25">
      <c r="A32" s="28"/>
      <c r="B32" s="146">
        <v>22</v>
      </c>
      <c r="C32" s="146" t="s">
        <v>71</v>
      </c>
      <c r="D32" s="63">
        <v>2022398577</v>
      </c>
      <c r="E32" s="29"/>
      <c r="F32" s="30">
        <f t="shared" si="0"/>
        <v>74.166666666666657</v>
      </c>
      <c r="G32" s="29"/>
      <c r="H32" s="30" t="str">
        <f>VLOOKUP(F32,Transmutation!$A$2:$D$12,3,TRUE)</f>
        <v>2.75</v>
      </c>
      <c r="I32" s="29"/>
      <c r="J32" s="66" t="str">
        <f t="shared" si="3"/>
        <v>Passed</v>
      </c>
      <c r="K32" s="29"/>
      <c r="L32" s="31">
        <v>82</v>
      </c>
      <c r="M32" s="31">
        <v>66</v>
      </c>
      <c r="N32" s="31">
        <v>96</v>
      </c>
      <c r="O32" s="31">
        <f t="shared" si="11"/>
        <v>244</v>
      </c>
      <c r="P32" s="32">
        <f t="shared" si="5"/>
        <v>81.333333333333329</v>
      </c>
      <c r="Q32" s="33">
        <f t="shared" si="7"/>
        <v>40.666666666666664</v>
      </c>
      <c r="R32" s="29"/>
      <c r="S32" s="31">
        <v>71</v>
      </c>
      <c r="T32" s="31">
        <v>87</v>
      </c>
      <c r="U32" s="31">
        <f t="shared" si="8"/>
        <v>158</v>
      </c>
      <c r="V32" s="68">
        <f t="shared" si="6"/>
        <v>7.9</v>
      </c>
      <c r="W32" s="31">
        <v>70</v>
      </c>
      <c r="X32" s="34">
        <f t="shared" si="10"/>
        <v>7</v>
      </c>
      <c r="Y32" s="69">
        <f t="shared" si="1"/>
        <v>14.9</v>
      </c>
      <c r="Z32" s="29"/>
      <c r="AA32" s="35">
        <v>31</v>
      </c>
      <c r="AB32" s="70">
        <f t="shared" si="9"/>
        <v>62</v>
      </c>
      <c r="AC32" s="33">
        <f t="shared" si="2"/>
        <v>18.599999999999998</v>
      </c>
      <c r="AD32" s="29"/>
      <c r="AE32" s="141" t="s">
        <v>38</v>
      </c>
      <c r="AF32" s="142"/>
      <c r="AG32" s="50" t="s">
        <v>24</v>
      </c>
      <c r="AH32" s="39"/>
    </row>
    <row r="33" spans="1:106" s="40" customFormat="1" ht="15" customHeight="1" thickBot="1" x14ac:dyDescent="0.25">
      <c r="A33" s="28"/>
      <c r="B33" s="146">
        <v>23</v>
      </c>
      <c r="C33" s="146" t="s">
        <v>72</v>
      </c>
      <c r="D33" s="63">
        <v>2019211230</v>
      </c>
      <c r="E33" s="29"/>
      <c r="F33" s="30">
        <f t="shared" si="0"/>
        <v>79.400000000000006</v>
      </c>
      <c r="G33" s="29"/>
      <c r="H33" s="30" t="str">
        <f>VLOOKUP(F33,Transmutation!$A$2:$D$12,3,TRUE)</f>
        <v>2.50</v>
      </c>
      <c r="I33" s="29"/>
      <c r="J33" s="66" t="str">
        <f t="shared" si="3"/>
        <v>Passed</v>
      </c>
      <c r="K33" s="29"/>
      <c r="L33" s="31">
        <v>90</v>
      </c>
      <c r="M33" s="31">
        <v>80</v>
      </c>
      <c r="N33" s="31">
        <v>100</v>
      </c>
      <c r="O33" s="31">
        <f t="shared" si="11"/>
        <v>270</v>
      </c>
      <c r="P33" s="32">
        <f t="shared" si="5"/>
        <v>90</v>
      </c>
      <c r="Q33" s="33">
        <f t="shared" si="7"/>
        <v>45</v>
      </c>
      <c r="R33" s="29"/>
      <c r="S33" s="31">
        <v>100</v>
      </c>
      <c r="T33" s="31">
        <v>100</v>
      </c>
      <c r="U33" s="31">
        <f t="shared" si="8"/>
        <v>200</v>
      </c>
      <c r="V33" s="68">
        <f t="shared" si="6"/>
        <v>10</v>
      </c>
      <c r="W33" s="31">
        <v>70</v>
      </c>
      <c r="X33" s="34">
        <f t="shared" si="10"/>
        <v>7</v>
      </c>
      <c r="Y33" s="69">
        <f t="shared" si="1"/>
        <v>17</v>
      </c>
      <c r="Z33" s="29"/>
      <c r="AA33" s="35">
        <v>29</v>
      </c>
      <c r="AB33" s="70">
        <f t="shared" si="9"/>
        <v>57.999999999999993</v>
      </c>
      <c r="AC33" s="33">
        <f t="shared" si="2"/>
        <v>17.399999999999999</v>
      </c>
      <c r="AD33" s="29"/>
      <c r="AE33" s="141" t="s">
        <v>39</v>
      </c>
      <c r="AF33" s="142"/>
      <c r="AG33" s="49" t="s">
        <v>25</v>
      </c>
      <c r="AH33" s="39"/>
    </row>
    <row r="34" spans="1:106" s="27" customFormat="1" ht="15" customHeight="1" thickBot="1" x14ac:dyDescent="0.25">
      <c r="A34" s="28"/>
      <c r="B34" s="146">
        <v>24</v>
      </c>
      <c r="C34" s="146" t="s">
        <v>73</v>
      </c>
      <c r="D34" s="63">
        <v>2017279286</v>
      </c>
      <c r="E34" s="29"/>
      <c r="F34" s="30">
        <f t="shared" si="0"/>
        <v>73.416666666666671</v>
      </c>
      <c r="G34" s="29"/>
      <c r="H34" s="30" t="str">
        <f>VLOOKUP(F34,Transmutation!$A$2:$D$12,3,TRUE)</f>
        <v>2.75</v>
      </c>
      <c r="I34" s="29"/>
      <c r="J34" s="66" t="str">
        <f t="shared" si="3"/>
        <v>Passed</v>
      </c>
      <c r="K34" s="29"/>
      <c r="L34" s="31">
        <v>59</v>
      </c>
      <c r="M34" s="31">
        <v>86</v>
      </c>
      <c r="N34" s="31">
        <v>96</v>
      </c>
      <c r="O34" s="31">
        <f t="shared" si="11"/>
        <v>241</v>
      </c>
      <c r="P34" s="32">
        <f t="shared" si="5"/>
        <v>80.333333333333329</v>
      </c>
      <c r="Q34" s="33">
        <f t="shared" si="7"/>
        <v>40.166666666666664</v>
      </c>
      <c r="R34" s="29"/>
      <c r="S34" s="31">
        <v>51</v>
      </c>
      <c r="T34" s="31">
        <v>70</v>
      </c>
      <c r="U34" s="31">
        <f t="shared" si="8"/>
        <v>121</v>
      </c>
      <c r="V34" s="68">
        <f t="shared" si="6"/>
        <v>6.0500000000000007</v>
      </c>
      <c r="W34" s="31">
        <v>80</v>
      </c>
      <c r="X34" s="34">
        <f t="shared" si="10"/>
        <v>8</v>
      </c>
      <c r="Y34" s="69">
        <f t="shared" si="1"/>
        <v>14.05</v>
      </c>
      <c r="Z34" s="29"/>
      <c r="AA34" s="35">
        <v>32</v>
      </c>
      <c r="AB34" s="70">
        <f t="shared" si="9"/>
        <v>64</v>
      </c>
      <c r="AC34" s="33">
        <f t="shared" si="2"/>
        <v>19.2</v>
      </c>
      <c r="AD34" s="29"/>
      <c r="AE34" s="141" t="s">
        <v>40</v>
      </c>
      <c r="AF34" s="142"/>
      <c r="AG34" s="50" t="s">
        <v>26</v>
      </c>
      <c r="AH34" s="39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</row>
    <row r="35" spans="1:106" s="40" customFormat="1" ht="15" customHeight="1" thickBot="1" x14ac:dyDescent="0.25">
      <c r="A35" s="28"/>
      <c r="B35" s="146">
        <v>25</v>
      </c>
      <c r="C35" s="146" t="s">
        <v>74</v>
      </c>
      <c r="D35" s="63">
        <v>2022282892</v>
      </c>
      <c r="E35" s="29"/>
      <c r="F35" s="30">
        <f t="shared" si="0"/>
        <v>73.033333333333331</v>
      </c>
      <c r="G35" s="29"/>
      <c r="H35" s="30" t="str">
        <f>VLOOKUP(F35,Transmutation!$A$2:$D$12,3,TRUE)</f>
        <v>3.00</v>
      </c>
      <c r="I35" s="29"/>
      <c r="J35" s="66" t="str">
        <f t="shared" si="3"/>
        <v>Passed</v>
      </c>
      <c r="K35" s="29"/>
      <c r="L35" s="31">
        <v>20</v>
      </c>
      <c r="M35" s="31">
        <v>97</v>
      </c>
      <c r="N35" s="31">
        <v>92</v>
      </c>
      <c r="O35" s="31">
        <f t="shared" si="11"/>
        <v>209</v>
      </c>
      <c r="P35" s="32">
        <f t="shared" si="5"/>
        <v>69.666666666666671</v>
      </c>
      <c r="Q35" s="33">
        <f t="shared" si="7"/>
        <v>34.833333333333336</v>
      </c>
      <c r="R35" s="29"/>
      <c r="S35" s="31">
        <v>78</v>
      </c>
      <c r="T35" s="31">
        <v>82</v>
      </c>
      <c r="U35" s="31">
        <f t="shared" si="8"/>
        <v>160</v>
      </c>
      <c r="V35" s="68">
        <f t="shared" si="6"/>
        <v>8</v>
      </c>
      <c r="W35" s="31">
        <v>80</v>
      </c>
      <c r="X35" s="34">
        <f t="shared" si="10"/>
        <v>8</v>
      </c>
      <c r="Y35" s="69">
        <f t="shared" si="1"/>
        <v>16</v>
      </c>
      <c r="Z35" s="29"/>
      <c r="AA35" s="35">
        <v>37</v>
      </c>
      <c r="AB35" s="70">
        <f t="shared" si="9"/>
        <v>74</v>
      </c>
      <c r="AC35" s="33">
        <f t="shared" si="2"/>
        <v>22.2</v>
      </c>
      <c r="AD35" s="29"/>
      <c r="AE35" s="141" t="s">
        <v>41</v>
      </c>
      <c r="AF35" s="142"/>
      <c r="AG35" s="49" t="s">
        <v>27</v>
      </c>
      <c r="AH35" s="39"/>
    </row>
    <row r="36" spans="1:106" s="40" customFormat="1" ht="15" customHeight="1" thickBot="1" x14ac:dyDescent="0.25">
      <c r="A36" s="28"/>
      <c r="B36" s="146">
        <v>26</v>
      </c>
      <c r="C36" s="146" t="s">
        <v>75</v>
      </c>
      <c r="D36" s="63">
        <v>2019393862</v>
      </c>
      <c r="E36" s="29"/>
      <c r="F36" s="30">
        <f t="shared" si="0"/>
        <v>70.45</v>
      </c>
      <c r="G36" s="29"/>
      <c r="H36" s="30" t="str">
        <f>VLOOKUP(F36,Transmutation!$A$2:$D$12,3,TRUE)</f>
        <v>3.00</v>
      </c>
      <c r="I36" s="29"/>
      <c r="J36" s="66" t="str">
        <f t="shared" si="3"/>
        <v>Passed</v>
      </c>
      <c r="K36" s="29"/>
      <c r="L36" s="31">
        <v>72</v>
      </c>
      <c r="M36" s="31">
        <v>29</v>
      </c>
      <c r="N36" s="31">
        <v>91</v>
      </c>
      <c r="O36" s="31">
        <f t="shared" si="11"/>
        <v>192</v>
      </c>
      <c r="P36" s="32">
        <f t="shared" si="5"/>
        <v>64</v>
      </c>
      <c r="Q36" s="33">
        <f t="shared" si="7"/>
        <v>32</v>
      </c>
      <c r="R36" s="29"/>
      <c r="S36" s="31">
        <v>76</v>
      </c>
      <c r="T36" s="31">
        <v>77</v>
      </c>
      <c r="U36" s="31">
        <f t="shared" si="8"/>
        <v>153</v>
      </c>
      <c r="V36" s="68">
        <f t="shared" si="6"/>
        <v>7.65</v>
      </c>
      <c r="W36" s="31">
        <v>80</v>
      </c>
      <c r="X36" s="34">
        <f t="shared" si="10"/>
        <v>8</v>
      </c>
      <c r="Y36" s="69">
        <f t="shared" si="1"/>
        <v>15.65</v>
      </c>
      <c r="Z36" s="29"/>
      <c r="AA36" s="35">
        <v>38</v>
      </c>
      <c r="AB36" s="70">
        <f t="shared" si="9"/>
        <v>76</v>
      </c>
      <c r="AC36" s="33">
        <f t="shared" si="2"/>
        <v>22.8</v>
      </c>
      <c r="AD36" s="29"/>
      <c r="AE36" s="141" t="s">
        <v>42</v>
      </c>
      <c r="AF36" s="142"/>
      <c r="AG36" s="50" t="s">
        <v>28</v>
      </c>
      <c r="AH36" s="39"/>
    </row>
    <row r="37" spans="1:106" s="27" customFormat="1" ht="15" customHeight="1" thickBot="1" x14ac:dyDescent="0.25">
      <c r="A37" s="28"/>
      <c r="B37" s="146">
        <v>27</v>
      </c>
      <c r="C37" s="146" t="s">
        <v>76</v>
      </c>
      <c r="D37" s="63">
        <v>2020214551</v>
      </c>
      <c r="E37" s="29"/>
      <c r="F37" s="30">
        <f t="shared" si="0"/>
        <v>64.75</v>
      </c>
      <c r="G37" s="29"/>
      <c r="H37" s="30" t="str">
        <f>VLOOKUP(F37,Transmutation!$A$2:$D$12,3,TRUE)</f>
        <v>5.00</v>
      </c>
      <c r="I37" s="29"/>
      <c r="J37" s="66" t="str">
        <f t="shared" si="3"/>
        <v>Failed</v>
      </c>
      <c r="K37" s="29"/>
      <c r="L37" s="31">
        <v>38</v>
      </c>
      <c r="M37" s="31">
        <v>22</v>
      </c>
      <c r="N37" s="31">
        <v>99</v>
      </c>
      <c r="O37" s="31">
        <f t="shared" si="11"/>
        <v>159</v>
      </c>
      <c r="P37" s="32">
        <f t="shared" si="5"/>
        <v>53</v>
      </c>
      <c r="Q37" s="33">
        <f t="shared" si="7"/>
        <v>26.5</v>
      </c>
      <c r="R37" s="29"/>
      <c r="S37" s="31">
        <v>55</v>
      </c>
      <c r="T37" s="31">
        <v>90</v>
      </c>
      <c r="U37" s="31">
        <f t="shared" si="8"/>
        <v>145</v>
      </c>
      <c r="V37" s="68">
        <f t="shared" si="6"/>
        <v>7.25</v>
      </c>
      <c r="W37" s="31">
        <v>70</v>
      </c>
      <c r="X37" s="34">
        <f t="shared" si="10"/>
        <v>7</v>
      </c>
      <c r="Y37" s="69">
        <f t="shared" si="1"/>
        <v>14.25</v>
      </c>
      <c r="Z37" s="29"/>
      <c r="AA37" s="35">
        <v>40</v>
      </c>
      <c r="AB37" s="70">
        <f t="shared" si="9"/>
        <v>80</v>
      </c>
      <c r="AC37" s="33">
        <f t="shared" si="2"/>
        <v>24</v>
      </c>
      <c r="AD37" s="29"/>
      <c r="AE37" s="156" t="s">
        <v>48</v>
      </c>
      <c r="AF37" s="157"/>
      <c r="AG37" s="50">
        <v>8</v>
      </c>
      <c r="AH37" s="39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</row>
    <row r="38" spans="1:106" s="40" customFormat="1" ht="15" customHeight="1" thickBot="1" x14ac:dyDescent="0.25">
      <c r="A38" s="28"/>
      <c r="B38" s="146">
        <v>28</v>
      </c>
      <c r="C38" s="146" t="s">
        <v>77</v>
      </c>
      <c r="D38" s="63">
        <v>2019339881</v>
      </c>
      <c r="E38" s="29"/>
      <c r="F38" s="30">
        <f t="shared" si="0"/>
        <v>76.516666666666666</v>
      </c>
      <c r="G38" s="29"/>
      <c r="H38" s="30" t="str">
        <f>VLOOKUP(F38,Transmutation!$A$2:$D$12,3,TRUE)</f>
        <v>2.75</v>
      </c>
      <c r="I38" s="29"/>
      <c r="J38" s="66" t="str">
        <f t="shared" si="3"/>
        <v>Passed</v>
      </c>
      <c r="K38" s="29"/>
      <c r="L38" s="31">
        <v>66</v>
      </c>
      <c r="M38" s="31">
        <v>46</v>
      </c>
      <c r="N38" s="31">
        <v>93</v>
      </c>
      <c r="O38" s="31">
        <f t="shared" si="11"/>
        <v>205</v>
      </c>
      <c r="P38" s="32">
        <f t="shared" si="5"/>
        <v>68.333333333333329</v>
      </c>
      <c r="Q38" s="33">
        <f t="shared" si="7"/>
        <v>34.166666666666664</v>
      </c>
      <c r="R38" s="29"/>
      <c r="S38" s="31">
        <v>93</v>
      </c>
      <c r="T38" s="31">
        <v>78</v>
      </c>
      <c r="U38" s="31">
        <f t="shared" si="8"/>
        <v>171</v>
      </c>
      <c r="V38" s="68">
        <f t="shared" si="6"/>
        <v>8.5500000000000007</v>
      </c>
      <c r="W38" s="31">
        <v>80</v>
      </c>
      <c r="X38" s="34">
        <f t="shared" si="10"/>
        <v>8</v>
      </c>
      <c r="Y38" s="69">
        <f t="shared" si="1"/>
        <v>16.55</v>
      </c>
      <c r="Z38" s="29"/>
      <c r="AA38" s="35">
        <v>43</v>
      </c>
      <c r="AB38" s="70">
        <f t="shared" si="9"/>
        <v>86</v>
      </c>
      <c r="AC38" s="33">
        <f t="shared" si="2"/>
        <v>25.8</v>
      </c>
      <c r="AD38" s="29"/>
      <c r="AE38" s="47"/>
      <c r="AF38" s="47"/>
      <c r="AG38" s="47"/>
      <c r="AH38" s="39"/>
    </row>
    <row r="39" spans="1:106" s="40" customFormat="1" ht="15" customHeight="1" thickBot="1" x14ac:dyDescent="0.25">
      <c r="A39" s="28"/>
      <c r="B39" s="146">
        <v>29</v>
      </c>
      <c r="C39" s="146" t="s">
        <v>78</v>
      </c>
      <c r="D39" s="63">
        <v>2021238979</v>
      </c>
      <c r="E39" s="29"/>
      <c r="F39" s="30">
        <f t="shared" si="0"/>
        <v>68.399999999999991</v>
      </c>
      <c r="G39" s="29"/>
      <c r="H39" s="30" t="str">
        <f>VLOOKUP(F39,Transmutation!$A$2:$D$12,3,TRUE)</f>
        <v>5.00</v>
      </c>
      <c r="I39" s="29"/>
      <c r="J39" s="66" t="str">
        <f t="shared" si="3"/>
        <v>Failed</v>
      </c>
      <c r="K39" s="29"/>
      <c r="L39" s="31">
        <v>34</v>
      </c>
      <c r="M39" s="31">
        <v>72</v>
      </c>
      <c r="N39" s="31">
        <v>92</v>
      </c>
      <c r="O39" s="31">
        <f t="shared" si="11"/>
        <v>198</v>
      </c>
      <c r="P39" s="32">
        <f t="shared" si="5"/>
        <v>66</v>
      </c>
      <c r="Q39" s="33">
        <f t="shared" si="7"/>
        <v>33</v>
      </c>
      <c r="R39" s="29"/>
      <c r="S39" s="31">
        <v>74</v>
      </c>
      <c r="T39" s="31">
        <v>82</v>
      </c>
      <c r="U39" s="31">
        <f t="shared" si="8"/>
        <v>156</v>
      </c>
      <c r="V39" s="68">
        <f t="shared" si="6"/>
        <v>7.8000000000000007</v>
      </c>
      <c r="W39" s="31">
        <v>90</v>
      </c>
      <c r="X39" s="34">
        <f t="shared" si="10"/>
        <v>9</v>
      </c>
      <c r="Y39" s="69">
        <f t="shared" si="1"/>
        <v>16.8</v>
      </c>
      <c r="Z39" s="29"/>
      <c r="AA39" s="35">
        <v>31</v>
      </c>
      <c r="AB39" s="70">
        <f t="shared" si="9"/>
        <v>62</v>
      </c>
      <c r="AC39" s="33">
        <f t="shared" si="2"/>
        <v>18.599999999999998</v>
      </c>
      <c r="AD39" s="29"/>
      <c r="AE39" s="158" t="s">
        <v>29</v>
      </c>
      <c r="AF39" s="140"/>
      <c r="AG39" s="84"/>
      <c r="AH39" s="39"/>
    </row>
    <row r="40" spans="1:106" s="27" customFormat="1" ht="15" customHeight="1" thickBot="1" x14ac:dyDescent="0.25">
      <c r="A40" s="28"/>
      <c r="B40" s="146">
        <v>30</v>
      </c>
      <c r="C40" s="146" t="s">
        <v>79</v>
      </c>
      <c r="D40" s="63">
        <v>2018190889</v>
      </c>
      <c r="E40" s="29"/>
      <c r="F40" s="30">
        <f t="shared" si="0"/>
        <v>68.066666666666663</v>
      </c>
      <c r="G40" s="29"/>
      <c r="H40" s="30" t="str">
        <f>VLOOKUP(F40,Transmutation!$A$2:$D$12,3,TRUE)</f>
        <v>5.00</v>
      </c>
      <c r="I40" s="29"/>
      <c r="J40" s="66" t="str">
        <f t="shared" si="3"/>
        <v>Failed</v>
      </c>
      <c r="K40" s="29"/>
      <c r="L40" s="31">
        <v>40</v>
      </c>
      <c r="M40" s="31">
        <v>49</v>
      </c>
      <c r="N40" s="31">
        <v>92</v>
      </c>
      <c r="O40" s="31">
        <f t="shared" si="11"/>
        <v>181</v>
      </c>
      <c r="P40" s="32">
        <f t="shared" si="5"/>
        <v>60.333333333333336</v>
      </c>
      <c r="Q40" s="33">
        <f t="shared" si="7"/>
        <v>30.166666666666668</v>
      </c>
      <c r="R40" s="29"/>
      <c r="S40" s="31">
        <v>70</v>
      </c>
      <c r="T40" s="31">
        <v>92</v>
      </c>
      <c r="U40" s="31">
        <f t="shared" si="8"/>
        <v>162</v>
      </c>
      <c r="V40" s="68">
        <f t="shared" si="6"/>
        <v>8.1</v>
      </c>
      <c r="W40" s="31">
        <v>70</v>
      </c>
      <c r="X40" s="34">
        <f t="shared" si="10"/>
        <v>7</v>
      </c>
      <c r="Y40" s="69">
        <f t="shared" si="1"/>
        <v>15.1</v>
      </c>
      <c r="Z40" s="29"/>
      <c r="AA40" s="35">
        <v>38</v>
      </c>
      <c r="AB40" s="70">
        <f t="shared" si="9"/>
        <v>76</v>
      </c>
      <c r="AC40" s="33">
        <f t="shared" si="2"/>
        <v>22.8</v>
      </c>
      <c r="AD40" s="29"/>
      <c r="AE40" s="151" t="s">
        <v>3</v>
      </c>
      <c r="AF40" s="148"/>
      <c r="AG40" s="150">
        <v>0.5</v>
      </c>
      <c r="AH40" s="39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</row>
    <row r="41" spans="1:106" s="40" customFormat="1" ht="15" customHeight="1" thickBot="1" x14ac:dyDescent="0.25">
      <c r="A41" s="28"/>
      <c r="B41" s="146">
        <v>31</v>
      </c>
      <c r="C41" s="146" t="s">
        <v>80</v>
      </c>
      <c r="D41" s="63">
        <v>2022142114</v>
      </c>
      <c r="E41" s="29"/>
      <c r="F41" s="30">
        <f t="shared" si="0"/>
        <v>97</v>
      </c>
      <c r="G41" s="29"/>
      <c r="H41" s="30" t="str">
        <f>VLOOKUP(F41,Transmutation!$A$2:$D$12,3,TRUE)</f>
        <v>1.00</v>
      </c>
      <c r="I41" s="29"/>
      <c r="J41" s="66" t="str">
        <f t="shared" si="3"/>
        <v>Passed</v>
      </c>
      <c r="K41" s="29"/>
      <c r="L41" s="31">
        <v>100</v>
      </c>
      <c r="M41" s="31">
        <v>100</v>
      </c>
      <c r="N41" s="31">
        <v>100</v>
      </c>
      <c r="O41" s="31">
        <f t="shared" si="11"/>
        <v>300</v>
      </c>
      <c r="P41" s="32">
        <f t="shared" si="5"/>
        <v>100</v>
      </c>
      <c r="Q41" s="33">
        <f t="shared" si="7"/>
        <v>50</v>
      </c>
      <c r="R41" s="29"/>
      <c r="S41" s="31">
        <v>100</v>
      </c>
      <c r="T41" s="31">
        <v>100</v>
      </c>
      <c r="U41" s="31">
        <f t="shared" si="8"/>
        <v>200</v>
      </c>
      <c r="V41" s="68">
        <f t="shared" si="6"/>
        <v>10</v>
      </c>
      <c r="W41" s="31">
        <v>100</v>
      </c>
      <c r="X41" s="34">
        <f t="shared" si="10"/>
        <v>10</v>
      </c>
      <c r="Y41" s="69">
        <f t="shared" si="1"/>
        <v>20</v>
      </c>
      <c r="Z41" s="29"/>
      <c r="AA41" s="35">
        <v>45</v>
      </c>
      <c r="AB41" s="70">
        <f t="shared" si="9"/>
        <v>90</v>
      </c>
      <c r="AC41" s="33">
        <f t="shared" si="2"/>
        <v>27</v>
      </c>
      <c r="AD41" s="29"/>
      <c r="AE41" s="152" t="s">
        <v>30</v>
      </c>
      <c r="AF41" s="83"/>
      <c r="AG41" s="150">
        <v>0.2</v>
      </c>
      <c r="AH41" s="39"/>
    </row>
    <row r="42" spans="1:106" s="27" customFormat="1" ht="15" customHeight="1" thickBot="1" x14ac:dyDescent="0.25">
      <c r="A42" s="28"/>
      <c r="B42" s="146">
        <v>32</v>
      </c>
      <c r="C42" s="146" t="s">
        <v>81</v>
      </c>
      <c r="D42" s="63">
        <v>2022411382</v>
      </c>
      <c r="E42" s="29"/>
      <c r="F42" s="30">
        <f t="shared" si="0"/>
        <v>74.25</v>
      </c>
      <c r="G42" s="29"/>
      <c r="H42" s="30" t="str">
        <f>VLOOKUP(F42,Transmutation!$A$2:$D$12,3,TRUE)</f>
        <v>2.75</v>
      </c>
      <c r="I42" s="29"/>
      <c r="J42" s="66" t="str">
        <f t="shared" si="3"/>
        <v>Passed</v>
      </c>
      <c r="K42" s="29"/>
      <c r="L42" s="51">
        <v>43</v>
      </c>
      <c r="M42" s="31">
        <v>95</v>
      </c>
      <c r="N42" s="31">
        <v>99</v>
      </c>
      <c r="O42" s="31">
        <f t="shared" si="11"/>
        <v>237</v>
      </c>
      <c r="P42" s="32">
        <f t="shared" si="5"/>
        <v>79</v>
      </c>
      <c r="Q42" s="33">
        <f t="shared" si="7"/>
        <v>39.5</v>
      </c>
      <c r="R42" s="29"/>
      <c r="S42" s="51">
        <v>87</v>
      </c>
      <c r="T42" s="31">
        <v>76</v>
      </c>
      <c r="U42" s="31">
        <f t="shared" si="8"/>
        <v>163</v>
      </c>
      <c r="V42" s="68">
        <f t="shared" si="6"/>
        <v>8.15</v>
      </c>
      <c r="W42" s="31">
        <v>80</v>
      </c>
      <c r="X42" s="34">
        <f t="shared" si="10"/>
        <v>8</v>
      </c>
      <c r="Y42" s="69">
        <f t="shared" si="1"/>
        <v>16.149999999999999</v>
      </c>
      <c r="Z42" s="29"/>
      <c r="AA42" s="35">
        <v>31</v>
      </c>
      <c r="AB42" s="70">
        <f t="shared" si="9"/>
        <v>62</v>
      </c>
      <c r="AC42" s="33">
        <f t="shared" si="2"/>
        <v>18.599999999999998</v>
      </c>
      <c r="AD42" s="29"/>
      <c r="AE42" s="152" t="s">
        <v>4</v>
      </c>
      <c r="AF42" s="83"/>
      <c r="AG42" s="150">
        <v>0.3</v>
      </c>
      <c r="AH42" s="39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</row>
    <row r="43" spans="1:106" s="40" customFormat="1" ht="15" customHeight="1" thickBot="1" x14ac:dyDescent="0.25">
      <c r="A43" s="28"/>
      <c r="B43" s="146">
        <v>33</v>
      </c>
      <c r="C43" s="146" t="s">
        <v>82</v>
      </c>
      <c r="D43" s="63">
        <v>2019322139</v>
      </c>
      <c r="E43" s="29"/>
      <c r="F43" s="30">
        <f t="shared" si="0"/>
        <v>81.400000000000006</v>
      </c>
      <c r="G43" s="29"/>
      <c r="H43" s="30" t="str">
        <f>VLOOKUP(F43,Transmutation!$A$2:$D$12,3,TRUE)</f>
        <v>2.25</v>
      </c>
      <c r="I43" s="29"/>
      <c r="J43" s="66" t="str">
        <f t="shared" si="3"/>
        <v>Passed</v>
      </c>
      <c r="K43" s="29"/>
      <c r="L43" s="51">
        <v>70</v>
      </c>
      <c r="M43" s="31">
        <v>70</v>
      </c>
      <c r="N43" s="31">
        <v>70</v>
      </c>
      <c r="O43" s="31">
        <f t="shared" si="11"/>
        <v>210</v>
      </c>
      <c r="P43" s="32">
        <f t="shared" si="5"/>
        <v>70</v>
      </c>
      <c r="Q43" s="33">
        <f t="shared" si="7"/>
        <v>35</v>
      </c>
      <c r="R43" s="29"/>
      <c r="S43" s="51">
        <v>100</v>
      </c>
      <c r="T43" s="31">
        <v>100</v>
      </c>
      <c r="U43" s="31">
        <f t="shared" si="8"/>
        <v>200</v>
      </c>
      <c r="V43" s="68">
        <f t="shared" si="6"/>
        <v>10</v>
      </c>
      <c r="W43" s="31">
        <v>100</v>
      </c>
      <c r="X43" s="34">
        <f t="shared" si="10"/>
        <v>10</v>
      </c>
      <c r="Y43" s="69">
        <f t="shared" si="1"/>
        <v>20</v>
      </c>
      <c r="Z43" s="29"/>
      <c r="AA43" s="35">
        <v>44</v>
      </c>
      <c r="AB43" s="70">
        <f t="shared" si="9"/>
        <v>88</v>
      </c>
      <c r="AC43" s="33">
        <f t="shared" si="2"/>
        <v>26.4</v>
      </c>
      <c r="AD43" s="29"/>
      <c r="AE43" s="158" t="s">
        <v>31</v>
      </c>
      <c r="AF43" s="84"/>
      <c r="AG43" s="149">
        <v>0.7</v>
      </c>
      <c r="AH43" s="39"/>
    </row>
    <row r="44" spans="1:106" s="40" customFormat="1" ht="15" customHeight="1" thickBot="1" x14ac:dyDescent="0.25">
      <c r="A44" s="28"/>
      <c r="B44" s="146">
        <v>34</v>
      </c>
      <c r="C44" s="146" t="s">
        <v>83</v>
      </c>
      <c r="D44" s="63">
        <v>2017442952</v>
      </c>
      <c r="E44" s="29"/>
      <c r="F44" s="30">
        <f t="shared" si="0"/>
        <v>77.966666666666654</v>
      </c>
      <c r="G44" s="29"/>
      <c r="H44" s="30" t="str">
        <f>VLOOKUP(F44,Transmutation!$A$2:$D$12,3,TRUE)</f>
        <v>2.50</v>
      </c>
      <c r="I44" s="29"/>
      <c r="J44" s="66" t="str">
        <f t="shared" si="3"/>
        <v>Passed</v>
      </c>
      <c r="K44" s="29"/>
      <c r="L44" s="51">
        <v>92</v>
      </c>
      <c r="M44" s="31">
        <v>28</v>
      </c>
      <c r="N44" s="31">
        <v>97</v>
      </c>
      <c r="O44" s="31">
        <f t="shared" si="11"/>
        <v>217</v>
      </c>
      <c r="P44" s="32">
        <f t="shared" si="5"/>
        <v>72.333333333333329</v>
      </c>
      <c r="Q44" s="33">
        <f t="shared" si="7"/>
        <v>36.166666666666664</v>
      </c>
      <c r="R44" s="29"/>
      <c r="S44" s="51">
        <v>62</v>
      </c>
      <c r="T44" s="31">
        <v>82</v>
      </c>
      <c r="U44" s="31">
        <f t="shared" si="8"/>
        <v>144</v>
      </c>
      <c r="V44" s="68">
        <f t="shared" si="6"/>
        <v>7.2</v>
      </c>
      <c r="W44" s="31">
        <v>70</v>
      </c>
      <c r="X44" s="34">
        <f t="shared" si="10"/>
        <v>7</v>
      </c>
      <c r="Y44" s="69">
        <f t="shared" si="1"/>
        <v>14.2</v>
      </c>
      <c r="Z44" s="29"/>
      <c r="AA44" s="35">
        <v>46</v>
      </c>
      <c r="AB44" s="70">
        <f t="shared" si="9"/>
        <v>92</v>
      </c>
      <c r="AC44" s="33">
        <f t="shared" si="2"/>
        <v>27.599999999999998</v>
      </c>
      <c r="AD44" s="29"/>
      <c r="AE44" s="47"/>
      <c r="AF44" s="47"/>
      <c r="AG44" s="147"/>
      <c r="AH44" s="39"/>
    </row>
    <row r="45" spans="1:106" s="40" customFormat="1" ht="15" customHeight="1" thickBot="1" x14ac:dyDescent="0.25">
      <c r="A45" s="28"/>
      <c r="B45" s="146">
        <v>35</v>
      </c>
      <c r="C45" s="146" t="s">
        <v>84</v>
      </c>
      <c r="D45" s="63">
        <v>2022151586</v>
      </c>
      <c r="E45" s="29"/>
      <c r="F45" s="30">
        <f t="shared" si="0"/>
        <v>75.5</v>
      </c>
      <c r="G45" s="29"/>
      <c r="H45" s="30" t="str">
        <f>VLOOKUP(F45,Transmutation!$A$2:$D$12,3,TRUE)</f>
        <v>2.75</v>
      </c>
      <c r="I45" s="29"/>
      <c r="J45" s="66" t="str">
        <f t="shared" si="3"/>
        <v>Passed</v>
      </c>
      <c r="K45" s="29"/>
      <c r="L45" s="51">
        <v>31</v>
      </c>
      <c r="M45" s="31">
        <v>78</v>
      </c>
      <c r="N45" s="31">
        <v>92</v>
      </c>
      <c r="O45" s="31">
        <f t="shared" si="11"/>
        <v>201</v>
      </c>
      <c r="P45" s="32">
        <f t="shared" si="5"/>
        <v>67</v>
      </c>
      <c r="Q45" s="33">
        <f t="shared" si="7"/>
        <v>33.5</v>
      </c>
      <c r="R45" s="29"/>
      <c r="S45" s="51">
        <v>92</v>
      </c>
      <c r="T45" s="31">
        <v>76</v>
      </c>
      <c r="U45" s="31">
        <f t="shared" si="8"/>
        <v>168</v>
      </c>
      <c r="V45" s="68">
        <f t="shared" si="6"/>
        <v>8.4</v>
      </c>
      <c r="W45" s="31">
        <v>90</v>
      </c>
      <c r="X45" s="34">
        <f t="shared" si="10"/>
        <v>9</v>
      </c>
      <c r="Y45" s="69">
        <f t="shared" si="1"/>
        <v>17.399999999999999</v>
      </c>
      <c r="Z45" s="29"/>
      <c r="AA45" s="35">
        <v>41</v>
      </c>
      <c r="AB45" s="70">
        <f t="shared" si="9"/>
        <v>82</v>
      </c>
      <c r="AC45" s="33">
        <f t="shared" si="2"/>
        <v>24.599999999999998</v>
      </c>
      <c r="AD45" s="29"/>
      <c r="AE45" s="120"/>
      <c r="AF45" s="121"/>
      <c r="AG45" s="122"/>
      <c r="AH45" s="39"/>
    </row>
    <row r="46" spans="1:106" s="40" customFormat="1" ht="15" customHeight="1" thickBot="1" x14ac:dyDescent="0.25">
      <c r="A46" s="28"/>
      <c r="B46" s="146">
        <v>36</v>
      </c>
      <c r="C46" s="146" t="s">
        <v>85</v>
      </c>
      <c r="D46" s="63">
        <v>2017454754</v>
      </c>
      <c r="E46" s="29"/>
      <c r="F46" s="30">
        <f t="shared" si="0"/>
        <v>68.63333333333334</v>
      </c>
      <c r="G46" s="29"/>
      <c r="H46" s="30" t="str">
        <f>VLOOKUP(F46,Transmutation!$A$2:$D$12,3,TRUE)</f>
        <v>5.00</v>
      </c>
      <c r="I46" s="29"/>
      <c r="J46" s="66" t="str">
        <f t="shared" si="3"/>
        <v>Failed</v>
      </c>
      <c r="K46" s="29"/>
      <c r="L46" s="51">
        <v>69</v>
      </c>
      <c r="M46" s="31">
        <v>37</v>
      </c>
      <c r="N46" s="31">
        <v>97</v>
      </c>
      <c r="O46" s="31">
        <f t="shared" si="11"/>
        <v>203</v>
      </c>
      <c r="P46" s="32">
        <f t="shared" si="5"/>
        <v>67.666666666666671</v>
      </c>
      <c r="Q46" s="33">
        <f t="shared" si="7"/>
        <v>33.833333333333336</v>
      </c>
      <c r="R46" s="29"/>
      <c r="S46" s="51">
        <v>87</v>
      </c>
      <c r="T46" s="31">
        <v>73</v>
      </c>
      <c r="U46" s="31">
        <f t="shared" si="8"/>
        <v>160</v>
      </c>
      <c r="V46" s="68">
        <f t="shared" si="6"/>
        <v>8</v>
      </c>
      <c r="W46" s="31">
        <v>70</v>
      </c>
      <c r="X46" s="34">
        <f t="shared" si="10"/>
        <v>7</v>
      </c>
      <c r="Y46" s="69">
        <f t="shared" si="1"/>
        <v>15</v>
      </c>
      <c r="Z46" s="29"/>
      <c r="AA46" s="35">
        <v>33</v>
      </c>
      <c r="AB46" s="70">
        <f t="shared" si="9"/>
        <v>66</v>
      </c>
      <c r="AC46" s="33">
        <f t="shared" si="2"/>
        <v>19.8</v>
      </c>
      <c r="AD46" s="29"/>
      <c r="AE46" s="123"/>
      <c r="AF46" s="124"/>
      <c r="AG46" s="125"/>
      <c r="AH46" s="39"/>
    </row>
    <row r="47" spans="1:106" s="40" customFormat="1" ht="15" customHeight="1" thickBot="1" x14ac:dyDescent="0.25">
      <c r="A47" s="28"/>
      <c r="B47" s="146">
        <v>37</v>
      </c>
      <c r="C47" s="146" t="s">
        <v>86</v>
      </c>
      <c r="D47" s="63">
        <v>2020493517</v>
      </c>
      <c r="E47" s="29"/>
      <c r="F47" s="30">
        <f t="shared" si="0"/>
        <v>66.466666666666669</v>
      </c>
      <c r="G47" s="29"/>
      <c r="H47" s="30" t="str">
        <f>VLOOKUP(F47,Transmutation!$A$2:$D$12,3,TRUE)</f>
        <v>5.00</v>
      </c>
      <c r="I47" s="29"/>
      <c r="J47" s="66" t="str">
        <f t="shared" si="3"/>
        <v>Failed</v>
      </c>
      <c r="K47" s="29"/>
      <c r="L47" s="51">
        <v>33</v>
      </c>
      <c r="M47" s="31">
        <v>23</v>
      </c>
      <c r="N47" s="31">
        <v>92</v>
      </c>
      <c r="O47" s="31">
        <f t="shared" si="11"/>
        <v>148</v>
      </c>
      <c r="P47" s="32">
        <f t="shared" si="5"/>
        <v>49.333333333333336</v>
      </c>
      <c r="Q47" s="33">
        <f t="shared" si="7"/>
        <v>24.666666666666668</v>
      </c>
      <c r="R47" s="29"/>
      <c r="S47" s="51">
        <v>74</v>
      </c>
      <c r="T47" s="31">
        <v>82</v>
      </c>
      <c r="U47" s="31">
        <f t="shared" si="8"/>
        <v>156</v>
      </c>
      <c r="V47" s="68">
        <f t="shared" si="6"/>
        <v>7.8000000000000007</v>
      </c>
      <c r="W47" s="31">
        <v>70</v>
      </c>
      <c r="X47" s="34">
        <f t="shared" si="10"/>
        <v>7</v>
      </c>
      <c r="Y47" s="69">
        <f t="shared" si="1"/>
        <v>14.8</v>
      </c>
      <c r="Z47" s="29"/>
      <c r="AA47" s="35">
        <v>45</v>
      </c>
      <c r="AB47" s="70">
        <f t="shared" si="9"/>
        <v>90</v>
      </c>
      <c r="AC47" s="33">
        <f t="shared" si="2"/>
        <v>27</v>
      </c>
      <c r="AD47" s="29"/>
      <c r="AE47" s="80" t="s">
        <v>32</v>
      </c>
      <c r="AF47" s="81"/>
      <c r="AG47" s="82"/>
      <c r="AH47" s="39"/>
    </row>
    <row r="48" spans="1:106" s="40" customFormat="1" ht="15" customHeight="1" thickBot="1" x14ac:dyDescent="0.25">
      <c r="A48" s="28"/>
      <c r="B48" s="146">
        <v>38</v>
      </c>
      <c r="C48" s="146" t="s">
        <v>87</v>
      </c>
      <c r="D48" s="63">
        <v>2021170539</v>
      </c>
      <c r="E48" s="29"/>
      <c r="F48" s="30">
        <f t="shared" si="0"/>
        <v>77.099999999999994</v>
      </c>
      <c r="G48" s="29"/>
      <c r="H48" s="30" t="str">
        <f>VLOOKUP(F48,Transmutation!$A$2:$D$12,3,TRUE)</f>
        <v>2.50</v>
      </c>
      <c r="I48" s="29"/>
      <c r="J48" s="66" t="str">
        <f t="shared" si="3"/>
        <v>Passed</v>
      </c>
      <c r="K48" s="29"/>
      <c r="L48" s="51">
        <v>41</v>
      </c>
      <c r="M48" s="31">
        <v>52</v>
      </c>
      <c r="N48" s="31">
        <v>99</v>
      </c>
      <c r="O48" s="31">
        <f t="shared" si="11"/>
        <v>192</v>
      </c>
      <c r="P48" s="32">
        <f t="shared" si="5"/>
        <v>64</v>
      </c>
      <c r="Q48" s="33">
        <f t="shared" si="7"/>
        <v>32</v>
      </c>
      <c r="R48" s="29"/>
      <c r="S48" s="51">
        <v>86</v>
      </c>
      <c r="T48" s="31">
        <v>92</v>
      </c>
      <c r="U48" s="31">
        <f t="shared" si="8"/>
        <v>178</v>
      </c>
      <c r="V48" s="68">
        <f t="shared" si="6"/>
        <v>8.9</v>
      </c>
      <c r="W48" s="31">
        <v>80</v>
      </c>
      <c r="X48" s="34">
        <f t="shared" si="10"/>
        <v>8</v>
      </c>
      <c r="Y48" s="69">
        <f t="shared" si="1"/>
        <v>16.899999999999999</v>
      </c>
      <c r="Z48" s="29"/>
      <c r="AA48" s="35">
        <v>47</v>
      </c>
      <c r="AB48" s="70">
        <f t="shared" si="9"/>
        <v>94</v>
      </c>
      <c r="AC48" s="33">
        <f t="shared" si="2"/>
        <v>28.2</v>
      </c>
      <c r="AD48" s="29"/>
      <c r="AH48" s="39"/>
    </row>
    <row r="49" spans="1:106" s="40" customFormat="1" ht="15" customHeight="1" thickBot="1" x14ac:dyDescent="0.25">
      <c r="A49" s="28"/>
      <c r="B49" s="146">
        <v>39</v>
      </c>
      <c r="C49" s="146" t="s">
        <v>88</v>
      </c>
      <c r="D49" s="63">
        <v>2020337388</v>
      </c>
      <c r="E49" s="29"/>
      <c r="F49" s="30">
        <f t="shared" si="0"/>
        <v>75.683333333333337</v>
      </c>
      <c r="G49" s="29"/>
      <c r="H49" s="30" t="str">
        <f>VLOOKUP(F49,Transmutation!$A$2:$D$12,3,TRUE)</f>
        <v>2.75</v>
      </c>
      <c r="I49" s="29"/>
      <c r="J49" s="66" t="str">
        <f t="shared" si="3"/>
        <v>Passed</v>
      </c>
      <c r="K49" s="29"/>
      <c r="L49" s="51">
        <v>38</v>
      </c>
      <c r="M49" s="31">
        <v>65</v>
      </c>
      <c r="N49" s="31">
        <v>91</v>
      </c>
      <c r="O49" s="31">
        <f t="shared" si="11"/>
        <v>194</v>
      </c>
      <c r="P49" s="32">
        <f t="shared" si="5"/>
        <v>64.666666666666671</v>
      </c>
      <c r="Q49" s="33">
        <f t="shared" si="7"/>
        <v>32.333333333333336</v>
      </c>
      <c r="R49" s="29"/>
      <c r="S49" s="51">
        <v>53</v>
      </c>
      <c r="T49" s="31">
        <v>82</v>
      </c>
      <c r="U49" s="31">
        <f t="shared" si="8"/>
        <v>135</v>
      </c>
      <c r="V49" s="68">
        <f t="shared" si="6"/>
        <v>6.75</v>
      </c>
      <c r="W49" s="31">
        <v>90</v>
      </c>
      <c r="X49" s="34">
        <f t="shared" si="10"/>
        <v>9</v>
      </c>
      <c r="Y49" s="69">
        <f t="shared" si="1"/>
        <v>15.75</v>
      </c>
      <c r="Z49" s="29"/>
      <c r="AA49" s="35">
        <v>46</v>
      </c>
      <c r="AB49" s="70">
        <f t="shared" si="9"/>
        <v>92</v>
      </c>
      <c r="AC49" s="33">
        <f t="shared" si="2"/>
        <v>27.599999999999998</v>
      </c>
      <c r="AD49" s="29"/>
      <c r="AH49" s="39"/>
    </row>
    <row r="50" spans="1:106" s="27" customFormat="1" ht="15" customHeight="1" thickBot="1" x14ac:dyDescent="0.25">
      <c r="A50" s="28"/>
      <c r="B50" s="146">
        <v>40</v>
      </c>
      <c r="C50" s="146" t="s">
        <v>89</v>
      </c>
      <c r="D50" s="63">
        <v>2021248353</v>
      </c>
      <c r="E50" s="29"/>
      <c r="F50" s="30">
        <f t="shared" si="0"/>
        <v>78.566666666666663</v>
      </c>
      <c r="G50" s="29"/>
      <c r="H50" s="30" t="str">
        <f>VLOOKUP(F50,Transmutation!$A$2:$D$12,3,TRUE)</f>
        <v>2.50</v>
      </c>
      <c r="I50" s="29"/>
      <c r="J50" s="66" t="str">
        <f t="shared" si="3"/>
        <v>Passed</v>
      </c>
      <c r="K50" s="29"/>
      <c r="L50" s="51">
        <v>66</v>
      </c>
      <c r="M50" s="31">
        <v>24</v>
      </c>
      <c r="N50" s="31">
        <v>94</v>
      </c>
      <c r="O50" s="31">
        <f t="shared" si="11"/>
        <v>184</v>
      </c>
      <c r="P50" s="32">
        <f t="shared" si="5"/>
        <v>61.333333333333336</v>
      </c>
      <c r="Q50" s="33">
        <f t="shared" si="7"/>
        <v>30.666666666666668</v>
      </c>
      <c r="R50" s="29"/>
      <c r="S50" s="51">
        <v>90</v>
      </c>
      <c r="T50" s="31">
        <v>100</v>
      </c>
      <c r="U50" s="31">
        <f t="shared" si="8"/>
        <v>190</v>
      </c>
      <c r="V50" s="68">
        <f t="shared" si="6"/>
        <v>9.5</v>
      </c>
      <c r="W50" s="31">
        <v>90</v>
      </c>
      <c r="X50" s="34">
        <f t="shared" si="10"/>
        <v>9</v>
      </c>
      <c r="Y50" s="69">
        <f t="shared" si="1"/>
        <v>18.5</v>
      </c>
      <c r="Z50" s="29"/>
      <c r="AA50" s="35">
        <v>49</v>
      </c>
      <c r="AB50" s="70">
        <f t="shared" si="9"/>
        <v>98</v>
      </c>
      <c r="AC50" s="33">
        <f t="shared" si="2"/>
        <v>29.4</v>
      </c>
      <c r="AD50" s="29"/>
      <c r="AE50" s="40"/>
      <c r="AF50" s="40"/>
      <c r="AG50" s="40"/>
      <c r="AH50" s="39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</row>
    <row r="51" spans="1:106" s="41" customFormat="1" ht="15" customHeight="1" thickBot="1" x14ac:dyDescent="0.25">
      <c r="A51" s="28"/>
      <c r="B51" s="146">
        <v>41</v>
      </c>
      <c r="C51" s="146" t="s">
        <v>90</v>
      </c>
      <c r="D51" s="63">
        <v>2021346966</v>
      </c>
      <c r="E51" s="29"/>
      <c r="F51" s="30">
        <f t="shared" si="0"/>
        <v>75.983333333333334</v>
      </c>
      <c r="G51" s="29"/>
      <c r="H51" s="30" t="str">
        <f>VLOOKUP(F51,Transmutation!$A$2:$D$12,3,TRUE)</f>
        <v>2.75</v>
      </c>
      <c r="I51" s="29"/>
      <c r="J51" s="66" t="str">
        <f t="shared" si="3"/>
        <v>Passed</v>
      </c>
      <c r="K51" s="29"/>
      <c r="L51" s="51">
        <v>98</v>
      </c>
      <c r="M51" s="31">
        <v>27</v>
      </c>
      <c r="N51" s="31">
        <v>99</v>
      </c>
      <c r="O51" s="31">
        <f t="shared" si="11"/>
        <v>224</v>
      </c>
      <c r="P51" s="32">
        <f t="shared" si="5"/>
        <v>74.666666666666671</v>
      </c>
      <c r="Q51" s="33">
        <f t="shared" si="7"/>
        <v>37.333333333333336</v>
      </c>
      <c r="R51" s="29"/>
      <c r="S51" s="51">
        <v>55</v>
      </c>
      <c r="T51" s="31">
        <v>82</v>
      </c>
      <c r="U51" s="31">
        <f t="shared" si="8"/>
        <v>137</v>
      </c>
      <c r="V51" s="68">
        <f t="shared" si="6"/>
        <v>6.8500000000000005</v>
      </c>
      <c r="W51" s="31">
        <v>90</v>
      </c>
      <c r="X51" s="34">
        <f t="shared" si="10"/>
        <v>9</v>
      </c>
      <c r="Y51" s="69">
        <f t="shared" si="1"/>
        <v>15.850000000000001</v>
      </c>
      <c r="Z51" s="29"/>
      <c r="AA51" s="35">
        <v>38</v>
      </c>
      <c r="AB51" s="70">
        <f t="shared" si="9"/>
        <v>76</v>
      </c>
      <c r="AC51" s="33">
        <f t="shared" si="2"/>
        <v>22.8</v>
      </c>
      <c r="AD51" s="29"/>
      <c r="AE51" s="40"/>
      <c r="AF51" s="40"/>
      <c r="AG51" s="40"/>
      <c r="AH51" s="39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</row>
    <row r="52" spans="1:106" s="27" customFormat="1" ht="15" customHeight="1" thickBot="1" x14ac:dyDescent="0.25">
      <c r="A52" s="28"/>
      <c r="B52" s="146">
        <v>42</v>
      </c>
      <c r="C52" s="146" t="s">
        <v>91</v>
      </c>
      <c r="D52" s="63">
        <v>2020212052</v>
      </c>
      <c r="E52" s="29"/>
      <c r="F52" s="30">
        <f t="shared" si="0"/>
        <v>66.666666666666671</v>
      </c>
      <c r="G52" s="29"/>
      <c r="H52" s="30" t="str">
        <f>VLOOKUP(F52,Transmutation!$A$2:$D$12,3,TRUE)</f>
        <v>5.00</v>
      </c>
      <c r="I52" s="29"/>
      <c r="J52" s="66" t="str">
        <f t="shared" si="3"/>
        <v>Failed</v>
      </c>
      <c r="K52" s="29"/>
      <c r="L52" s="51">
        <v>29</v>
      </c>
      <c r="M52" s="31">
        <v>27</v>
      </c>
      <c r="N52" s="31">
        <v>92</v>
      </c>
      <c r="O52" s="31">
        <f t="shared" si="11"/>
        <v>148</v>
      </c>
      <c r="P52" s="32">
        <f t="shared" si="5"/>
        <v>49.333333333333336</v>
      </c>
      <c r="Q52" s="33">
        <f t="shared" si="7"/>
        <v>24.666666666666668</v>
      </c>
      <c r="R52" s="29"/>
      <c r="S52" s="51">
        <v>88</v>
      </c>
      <c r="T52" s="31">
        <v>96</v>
      </c>
      <c r="U52" s="31">
        <f t="shared" si="8"/>
        <v>184</v>
      </c>
      <c r="V52" s="68">
        <f t="shared" si="6"/>
        <v>9.2000000000000011</v>
      </c>
      <c r="W52" s="31">
        <v>70</v>
      </c>
      <c r="X52" s="34">
        <f t="shared" si="10"/>
        <v>7</v>
      </c>
      <c r="Y52" s="69">
        <f t="shared" si="1"/>
        <v>16.200000000000003</v>
      </c>
      <c r="Z52" s="29"/>
      <c r="AA52" s="35">
        <v>43</v>
      </c>
      <c r="AB52" s="70">
        <f t="shared" si="9"/>
        <v>86</v>
      </c>
      <c r="AC52" s="33">
        <f t="shared" si="2"/>
        <v>25.8</v>
      </c>
      <c r="AD52" s="29"/>
      <c r="AE52" s="40"/>
      <c r="AF52" s="40"/>
      <c r="AG52" s="40"/>
      <c r="AH52" s="39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</row>
    <row r="53" spans="1:106" s="40" customFormat="1" ht="15" customHeight="1" thickBot="1" x14ac:dyDescent="0.25">
      <c r="A53" s="52"/>
      <c r="B53" s="146">
        <v>43</v>
      </c>
      <c r="C53" s="146" t="s">
        <v>92</v>
      </c>
      <c r="D53" s="63">
        <v>2022146413</v>
      </c>
      <c r="E53" s="29"/>
      <c r="F53" s="30">
        <f t="shared" si="0"/>
        <v>89.4</v>
      </c>
      <c r="G53" s="29"/>
      <c r="H53" s="30" t="str">
        <f>VLOOKUP(F53,Transmutation!$A$2:$D$12,3,TRUE)</f>
        <v>1.75</v>
      </c>
      <c r="I53" s="29"/>
      <c r="J53" s="66" t="str">
        <f t="shared" si="3"/>
        <v>Passed</v>
      </c>
      <c r="K53" s="29"/>
      <c r="L53" s="53">
        <v>99</v>
      </c>
      <c r="M53" s="54">
        <v>71</v>
      </c>
      <c r="N53" s="54">
        <v>91</v>
      </c>
      <c r="O53" s="54">
        <f t="shared" si="11"/>
        <v>261</v>
      </c>
      <c r="P53" s="55">
        <f t="shared" si="5"/>
        <v>87</v>
      </c>
      <c r="Q53" s="56">
        <f t="shared" si="7"/>
        <v>43.5</v>
      </c>
      <c r="R53" s="29"/>
      <c r="S53" s="53">
        <v>98</v>
      </c>
      <c r="T53" s="54">
        <v>72</v>
      </c>
      <c r="U53" s="54">
        <f t="shared" si="8"/>
        <v>170</v>
      </c>
      <c r="V53" s="68">
        <f t="shared" si="6"/>
        <v>8.5</v>
      </c>
      <c r="W53" s="54">
        <v>80</v>
      </c>
      <c r="X53" s="57">
        <f t="shared" si="10"/>
        <v>8</v>
      </c>
      <c r="Y53" s="69">
        <f t="shared" si="1"/>
        <v>16.5</v>
      </c>
      <c r="Z53" s="29"/>
      <c r="AA53" s="58">
        <v>49</v>
      </c>
      <c r="AB53" s="70">
        <f t="shared" si="9"/>
        <v>98</v>
      </c>
      <c r="AC53" s="56">
        <f t="shared" si="2"/>
        <v>29.4</v>
      </c>
      <c r="AD53" s="29"/>
      <c r="AH53" s="39"/>
    </row>
    <row r="54" spans="1:106" s="59" customFormat="1" ht="4.5" customHeight="1" thickBot="1" x14ac:dyDescent="0.25">
      <c r="A54" s="126"/>
      <c r="B54" s="127"/>
      <c r="C54" s="127"/>
      <c r="D54" s="128"/>
      <c r="E54" s="129"/>
      <c r="F54" s="130"/>
      <c r="G54" s="129"/>
      <c r="H54" s="129"/>
      <c r="I54" s="129"/>
      <c r="J54" s="129"/>
      <c r="K54" s="129"/>
      <c r="L54" s="131"/>
      <c r="M54" s="131"/>
      <c r="N54" s="131"/>
      <c r="O54" s="131"/>
      <c r="P54" s="129"/>
      <c r="Q54" s="129"/>
      <c r="R54" s="129"/>
      <c r="S54" s="131"/>
      <c r="T54" s="131"/>
      <c r="U54" s="131"/>
      <c r="V54" s="131"/>
      <c r="W54" s="131"/>
      <c r="X54" s="132"/>
      <c r="Y54" s="132"/>
      <c r="Z54" s="129"/>
      <c r="AA54" s="127"/>
      <c r="AB54" s="129"/>
      <c r="AC54" s="129"/>
      <c r="AD54" s="133"/>
      <c r="AE54" s="134"/>
      <c r="AF54" s="134"/>
      <c r="AG54" s="134"/>
      <c r="AH54" s="13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</row>
    <row r="55" spans="1:106" ht="20.100000000000001" customHeight="1" x14ac:dyDescent="0.2">
      <c r="A55" s="47"/>
      <c r="B55" s="47"/>
      <c r="C55" s="47"/>
      <c r="D55" s="47"/>
      <c r="E55" s="64"/>
      <c r="F55" s="64"/>
      <c r="G55" s="64"/>
      <c r="H55" s="7"/>
      <c r="I55" s="64"/>
      <c r="J55" s="7"/>
      <c r="K55" s="64"/>
      <c r="L55" s="136"/>
      <c r="M55" s="136"/>
      <c r="N55" s="136"/>
      <c r="O55" s="136"/>
      <c r="P55" s="64"/>
      <c r="Q55" s="64"/>
      <c r="R55" s="64"/>
      <c r="S55" s="136"/>
      <c r="T55" s="136"/>
      <c r="U55" s="136"/>
      <c r="V55" s="136"/>
      <c r="W55" s="136"/>
      <c r="X55" s="137"/>
      <c r="Y55" s="137"/>
      <c r="Z55" s="64"/>
      <c r="AA55" s="40"/>
      <c r="AB55" s="64"/>
      <c r="AC55" s="64"/>
      <c r="AD55" s="29"/>
      <c r="AE55" s="40"/>
      <c r="AF55" s="40"/>
      <c r="AG55" s="40"/>
      <c r="AH55" s="62"/>
      <c r="AI55" s="47"/>
    </row>
    <row r="56" spans="1:106" ht="20.100000000000001" customHeight="1" x14ac:dyDescent="0.2">
      <c r="A56" s="47"/>
      <c r="B56" s="47"/>
      <c r="C56" s="47"/>
      <c r="D56" s="60"/>
      <c r="AC56" s="61"/>
      <c r="AD56" s="29"/>
      <c r="AE56" s="47"/>
      <c r="AF56" s="47"/>
      <c r="AG56" s="47"/>
      <c r="AH56" s="29"/>
      <c r="AI56" s="60"/>
    </row>
    <row r="57" spans="1:106" ht="5.0999999999999996" customHeight="1" x14ac:dyDescent="0.2">
      <c r="A57" s="47"/>
      <c r="B57" s="47"/>
      <c r="C57" s="47"/>
      <c r="D57" s="60"/>
      <c r="H57" s="1"/>
      <c r="O57" s="7"/>
      <c r="AA57" s="2"/>
      <c r="AD57" s="7"/>
      <c r="AE57" s="47"/>
      <c r="AF57" s="47"/>
      <c r="AG57" s="47"/>
      <c r="AH57" s="14"/>
      <c r="AI57" s="60"/>
    </row>
    <row r="58" spans="1:106" ht="20.100000000000001" customHeight="1" x14ac:dyDescent="0.2">
      <c r="A58" s="47"/>
      <c r="B58" s="47"/>
      <c r="C58" s="47"/>
      <c r="D58" s="60"/>
      <c r="H58" s="1"/>
      <c r="O58" s="7"/>
      <c r="AA58" s="2"/>
      <c r="AD58" s="61"/>
      <c r="AE58" s="60"/>
      <c r="AF58" s="60"/>
      <c r="AG58" s="60"/>
      <c r="AH58" s="61"/>
      <c r="AI58" s="60"/>
    </row>
    <row r="59" spans="1:106" ht="20.100000000000001" customHeight="1" x14ac:dyDescent="0.2">
      <c r="H59" s="1"/>
      <c r="O59" s="7"/>
      <c r="AA59" s="2"/>
      <c r="AD59" s="61"/>
      <c r="AE59" s="60"/>
      <c r="AF59" s="60"/>
      <c r="AG59" s="60"/>
      <c r="AH59" s="61"/>
      <c r="AI59" s="60"/>
    </row>
    <row r="60" spans="1:106" ht="20.100000000000001" customHeight="1" x14ac:dyDescent="0.2">
      <c r="H60" s="1"/>
      <c r="O60" s="7"/>
      <c r="AA60" s="2"/>
      <c r="AD60" s="61"/>
      <c r="AE60" s="60"/>
      <c r="AF60" s="60"/>
      <c r="AG60" s="60"/>
      <c r="AH60" s="61"/>
      <c r="AI60" s="60"/>
    </row>
    <row r="61" spans="1:106" ht="20.100000000000001" customHeight="1" x14ac:dyDescent="0.2">
      <c r="H61" s="1"/>
      <c r="O61" s="7"/>
      <c r="AA61" s="2"/>
    </row>
    <row r="62" spans="1:106" ht="20.100000000000001" customHeight="1" x14ac:dyDescent="0.2">
      <c r="H62" s="1"/>
      <c r="O62" s="7"/>
      <c r="AA62" s="2"/>
    </row>
    <row r="63" spans="1:106" ht="20.100000000000001" customHeight="1" x14ac:dyDescent="0.2">
      <c r="H63" s="1"/>
      <c r="O63" s="7"/>
      <c r="AA63" s="2"/>
    </row>
    <row r="64" spans="1:106" ht="20.100000000000001" customHeight="1" x14ac:dyDescent="0.2">
      <c r="H64" s="1"/>
      <c r="O64" s="7"/>
      <c r="AA64" s="2"/>
    </row>
    <row r="65" spans="8:27" ht="20.100000000000001" customHeight="1" x14ac:dyDescent="0.2">
      <c r="H65" s="1"/>
      <c r="O65" s="7"/>
      <c r="AA65" s="2"/>
    </row>
    <row r="66" spans="8:27" ht="20.100000000000001" customHeight="1" x14ac:dyDescent="0.2">
      <c r="H66" s="1"/>
      <c r="O66" s="7"/>
      <c r="AA66" s="2"/>
    </row>
    <row r="67" spans="8:27" ht="20.100000000000001" customHeight="1" x14ac:dyDescent="0.2">
      <c r="H67" s="1"/>
      <c r="O67" s="7"/>
      <c r="AA67" s="2"/>
    </row>
    <row r="68" spans="8:27" ht="20.100000000000001" customHeight="1" x14ac:dyDescent="0.2">
      <c r="H68" s="1"/>
      <c r="O68" s="7"/>
      <c r="AA68" s="2"/>
    </row>
    <row r="69" spans="8:27" ht="20.100000000000001" customHeight="1" x14ac:dyDescent="0.2">
      <c r="H69" s="1"/>
      <c r="O69" s="7"/>
      <c r="AA69" s="2"/>
    </row>
    <row r="70" spans="8:27" ht="20.100000000000001" customHeight="1" x14ac:dyDescent="0.2">
      <c r="H70" s="1"/>
      <c r="O70" s="7"/>
      <c r="AA70" s="2"/>
    </row>
    <row r="71" spans="8:27" ht="20.100000000000001" customHeight="1" x14ac:dyDescent="0.2">
      <c r="H71" s="1"/>
      <c r="O71" s="7"/>
      <c r="AA71" s="2"/>
    </row>
    <row r="72" spans="8:27" ht="20.100000000000001" customHeight="1" x14ac:dyDescent="0.2">
      <c r="H72" s="1"/>
      <c r="O72" s="7"/>
      <c r="AA72" s="2"/>
    </row>
  </sheetData>
  <mergeCells count="34">
    <mergeCell ref="AE42:AF42"/>
    <mergeCell ref="AE43:AF43"/>
    <mergeCell ref="AE39:AG39"/>
    <mergeCell ref="AE26:AG26"/>
    <mergeCell ref="AE27:AF27"/>
    <mergeCell ref="AE28:AF28"/>
    <mergeCell ref="AE29:AF29"/>
    <mergeCell ref="AE41:AF41"/>
    <mergeCell ref="A4:F4"/>
    <mergeCell ref="A5:D5"/>
    <mergeCell ref="B7:D9"/>
    <mergeCell ref="F7:F9"/>
    <mergeCell ref="J7:J9"/>
    <mergeCell ref="H7:H9"/>
    <mergeCell ref="S7:Y7"/>
    <mergeCell ref="AA7:AC7"/>
    <mergeCell ref="AE7:AG9"/>
    <mergeCell ref="P8:P9"/>
    <mergeCell ref="Q8:Q9"/>
    <mergeCell ref="Y8:Y9"/>
    <mergeCell ref="AB8:AB9"/>
    <mergeCell ref="AC8:AC9"/>
    <mergeCell ref="L7:Q7"/>
    <mergeCell ref="AE40:AF40"/>
    <mergeCell ref="AE30:AF30"/>
    <mergeCell ref="AE31:AF31"/>
    <mergeCell ref="AE32:AF32"/>
    <mergeCell ref="AE33:AF33"/>
    <mergeCell ref="AE34:AF34"/>
    <mergeCell ref="AE35:AF35"/>
    <mergeCell ref="AE36:AF36"/>
    <mergeCell ref="AE37:AF37"/>
    <mergeCell ref="AE46:AG46"/>
    <mergeCell ref="AE47:AG47"/>
  </mergeCells>
  <conditionalFormatting sqref="AA11:AA53 F11:F53 S11:W53 L11:O53">
    <cfRule type="cellIs" dxfId="12" priority="14" stopIfTrue="1" operator="equal">
      <formula>0</formula>
    </cfRule>
  </conditionalFormatting>
  <conditionalFormatting sqref="J11:J53">
    <cfRule type="cellIs" dxfId="11" priority="8" stopIfTrue="1" operator="equal">
      <formula>"failed"</formula>
    </cfRule>
    <cfRule type="cellIs" dxfId="10" priority="9" stopIfTrue="1" operator="equal">
      <formula>"Absent"</formula>
    </cfRule>
    <cfRule type="cellIs" dxfId="9" priority="10" stopIfTrue="1" operator="equal">
      <formula>"Dropped"</formula>
    </cfRule>
  </conditionalFormatting>
  <conditionalFormatting sqref="H11:H53">
    <cfRule type="beginsWith" dxfId="8" priority="1" stopIfTrue="1" operator="beginsWith" text="1">
      <formula>LEFT(H11,LEN("1"))="1"</formula>
    </cfRule>
    <cfRule type="containsText" dxfId="7" priority="6" stopIfTrue="1" operator="containsText" text="5.00">
      <formula>NOT(ISERROR(SEARCH("5.00",H11)))</formula>
    </cfRule>
    <cfRule type="containsText" dxfId="6" priority="7" stopIfTrue="1" operator="containsText" text="8.00">
      <formula>NOT(ISERROR(SEARCH("8.00",H11)))</formula>
    </cfRule>
  </conditionalFormatting>
  <conditionalFormatting sqref="P11:P53">
    <cfRule type="cellIs" dxfId="5" priority="2" stopIfTrue="1" operator="lessThan">
      <formula>#REF!*100</formula>
    </cfRule>
  </conditionalFormatting>
  <conditionalFormatting sqref="P21 P23 P25 P27 P29 P31 P33 P35 P37 P39 P41 P43 P45 P47 P49 P51 P53 P15 P17:P19 AB11:AB53 X11:X53">
    <cfRule type="cellIs" dxfId="4" priority="109" stopIfTrue="1" operator="lessThan">
      <formula>#REF!*100</formula>
    </cfRule>
  </conditionalFormatting>
  <conditionalFormatting sqref="AC11:AC53">
    <cfRule type="cellIs" dxfId="3" priority="130" stopIfTrue="1" operator="lessThan">
      <formula>$AC$8*#REF!*100</formula>
    </cfRule>
  </conditionalFormatting>
  <conditionalFormatting sqref="F11:F53">
    <cfRule type="cellIs" dxfId="2" priority="131" stopIfTrue="1" operator="lessThan">
      <formula>#REF!</formula>
    </cfRule>
  </conditionalFormatting>
  <conditionalFormatting sqref="Y11:Y53">
    <cfRule type="cellIs" dxfId="1" priority="132" stopIfTrue="1" operator="lessThan">
      <formula>$Y$8*#REF!*100</formula>
    </cfRule>
  </conditionalFormatting>
  <conditionalFormatting sqref="Q11:Q53">
    <cfRule type="cellIs" dxfId="0" priority="133" stopIfTrue="1" operator="lessThan">
      <formula>$Q$8*#REF!*100</formula>
    </cfRule>
  </conditionalFormatting>
  <printOptions horizontalCentered="1" verticalCentered="1"/>
  <pageMargins left="1.25" right="0.51" top="0.36" bottom="0.43" header="0" footer="0.25"/>
  <pageSetup paperSize="5" scale="71" orientation="landscape" verticalDpi="200" r:id="rId1"/>
  <headerFooter alignWithMargins="0">
    <oddFooter>&amp;CLegend:
HW - Home Work, SW - Seat Work, Rec - Recitation, Rep - Reporting, Proj - Project</oddFooter>
  </headerFooter>
  <rowBreaks count="1" manualBreakCount="1">
    <brk id="54" max="3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F6" sqref="F6:K26"/>
    </sheetView>
  </sheetViews>
  <sheetFormatPr defaultRowHeight="12.75" x14ac:dyDescent="0.2"/>
  <cols>
    <col min="1" max="1" width="12.85546875" bestFit="1" customWidth="1"/>
    <col min="2" max="2" width="12.85546875" customWidth="1"/>
  </cols>
  <sheetData>
    <row r="2" spans="1:10" x14ac:dyDescent="0.2">
      <c r="A2" s="145">
        <v>0</v>
      </c>
      <c r="B2" s="145">
        <v>0</v>
      </c>
      <c r="C2" s="138" t="s">
        <v>43</v>
      </c>
      <c r="D2" s="139" t="s">
        <v>44</v>
      </c>
      <c r="G2" s="143"/>
      <c r="H2" s="143"/>
      <c r="I2" s="143"/>
      <c r="J2" s="143"/>
    </row>
    <row r="3" spans="1:10" x14ac:dyDescent="0.2">
      <c r="A3" s="143">
        <v>0.01</v>
      </c>
      <c r="B3" s="143">
        <v>69.989999999999995</v>
      </c>
      <c r="C3" t="s">
        <v>28</v>
      </c>
      <c r="D3" s="139" t="s">
        <v>45</v>
      </c>
      <c r="G3" s="143"/>
      <c r="H3" s="143"/>
      <c r="I3" s="143"/>
      <c r="J3" s="143"/>
    </row>
    <row r="4" spans="1:10" x14ac:dyDescent="0.2">
      <c r="A4" s="144">
        <v>70</v>
      </c>
      <c r="B4" s="144">
        <v>73.319999999999993</v>
      </c>
      <c r="C4" t="s">
        <v>27</v>
      </c>
      <c r="D4" s="139" t="s">
        <v>46</v>
      </c>
      <c r="G4" s="143"/>
      <c r="H4" s="143"/>
      <c r="I4" s="143"/>
      <c r="J4" s="143"/>
    </row>
    <row r="5" spans="1:10" x14ac:dyDescent="0.2">
      <c r="A5" s="143">
        <v>73.33</v>
      </c>
      <c r="B5" s="143">
        <v>76.66</v>
      </c>
      <c r="C5" t="s">
        <v>26</v>
      </c>
      <c r="D5" s="139" t="s">
        <v>46</v>
      </c>
      <c r="G5" s="143"/>
      <c r="H5" s="143"/>
      <c r="I5" s="143"/>
      <c r="J5" s="143"/>
    </row>
    <row r="6" spans="1:10" x14ac:dyDescent="0.2">
      <c r="A6" s="143">
        <v>76.67</v>
      </c>
      <c r="B6" s="143">
        <v>79.990000000000009</v>
      </c>
      <c r="C6" t="s">
        <v>25</v>
      </c>
      <c r="D6" s="139" t="s">
        <v>46</v>
      </c>
      <c r="G6" s="143"/>
      <c r="H6" s="143"/>
      <c r="I6" s="143"/>
      <c r="J6" s="143"/>
    </row>
    <row r="7" spans="1:10" x14ac:dyDescent="0.2">
      <c r="A7" s="143">
        <v>80</v>
      </c>
      <c r="B7" s="143">
        <v>83.320000000000007</v>
      </c>
      <c r="C7" t="s">
        <v>24</v>
      </c>
      <c r="D7" s="139" t="s">
        <v>46</v>
      </c>
      <c r="G7" s="143"/>
      <c r="H7" s="143"/>
      <c r="I7" s="143"/>
      <c r="J7" s="143"/>
    </row>
    <row r="8" spans="1:10" x14ac:dyDescent="0.2">
      <c r="A8" s="143">
        <v>83.33</v>
      </c>
      <c r="B8" s="143">
        <v>86.66</v>
      </c>
      <c r="C8" t="s">
        <v>23</v>
      </c>
      <c r="D8" s="139" t="s">
        <v>46</v>
      </c>
      <c r="G8" s="143"/>
      <c r="H8" s="143"/>
      <c r="I8" s="143"/>
      <c r="J8" s="143"/>
    </row>
    <row r="9" spans="1:10" x14ac:dyDescent="0.2">
      <c r="A9" s="143">
        <v>86.67</v>
      </c>
      <c r="B9" s="143">
        <v>89.990000000000009</v>
      </c>
      <c r="C9" t="s">
        <v>22</v>
      </c>
      <c r="D9" s="139" t="s">
        <v>46</v>
      </c>
      <c r="G9" s="143"/>
      <c r="H9" s="143"/>
      <c r="I9" s="143"/>
      <c r="J9" s="143"/>
    </row>
    <row r="10" spans="1:10" x14ac:dyDescent="0.2">
      <c r="A10" s="143">
        <v>90</v>
      </c>
      <c r="B10" s="143">
        <v>93.320000000000007</v>
      </c>
      <c r="C10" t="s">
        <v>21</v>
      </c>
      <c r="D10" s="139" t="s">
        <v>46</v>
      </c>
      <c r="G10" s="144"/>
      <c r="H10" s="143"/>
      <c r="I10" s="144"/>
      <c r="J10" s="143"/>
    </row>
    <row r="11" spans="1:10" x14ac:dyDescent="0.2">
      <c r="A11" s="143">
        <v>93.33</v>
      </c>
      <c r="B11" s="143">
        <v>96.66</v>
      </c>
      <c r="C11" t="s">
        <v>20</v>
      </c>
      <c r="D11" s="139" t="s">
        <v>46</v>
      </c>
      <c r="G11" s="143"/>
      <c r="H11" s="143"/>
      <c r="I11" s="143"/>
      <c r="J11" s="143"/>
    </row>
    <row r="12" spans="1:10" x14ac:dyDescent="0.2">
      <c r="A12" s="143">
        <v>96.67</v>
      </c>
      <c r="B12" s="143">
        <v>100</v>
      </c>
      <c r="C12" t="s">
        <v>19</v>
      </c>
      <c r="D12" s="139" t="s">
        <v>46</v>
      </c>
      <c r="G12" s="145"/>
      <c r="H12" s="143"/>
      <c r="I12" s="145"/>
      <c r="J12" s="143"/>
    </row>
    <row r="14" spans="1:10" x14ac:dyDescent="0.2">
      <c r="F14" s="143"/>
      <c r="G14" s="1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SF184</vt:lpstr>
      <vt:lpstr>Transmutation</vt:lpstr>
      <vt:lpstr>'SF184'!Print_Area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2013-03-19T08:44:45Z</dcterms:created>
  <dcterms:modified xsi:type="dcterms:W3CDTF">2022-12-25T08:45:00Z</dcterms:modified>
</cp:coreProperties>
</file>