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checkCompatibility="1" defaultThemeVersion="164011"/>
  <mc:AlternateContent xmlns:mc="http://schemas.openxmlformats.org/markup-compatibility/2006">
    <mc:Choice Requires="x15">
      <x15ac:absPath xmlns:x15ac="http://schemas.microsoft.com/office/spreadsheetml/2010/11/ac" url="C:\Users\Poultouchidou\Desktop\"/>
    </mc:Choice>
  </mc:AlternateContent>
  <bookViews>
    <workbookView showSheetTabs="0" xWindow="6400" yWindow="-110" windowWidth="23260" windowHeight="12580" tabRatio="994" activeTab="5"/>
  </bookViews>
  <sheets>
    <sheet name="Principal" sheetId="46" r:id="rId1"/>
    <sheet name="language" sheetId="36" r:id="rId2"/>
    <sheet name="CompRepVer" sheetId="27" r:id="rId3"/>
    <sheet name="CompDispInst" sheetId="24" r:id="rId4"/>
    <sheet name="CompMedEst" sheetId="29" r:id="rId5"/>
    <sheet name="Disclaimer" sheetId="47" r:id="rId6"/>
    <sheet name="RepDispInst" sheetId="42" r:id="rId7"/>
    <sheet name="RepMedEst2" sheetId="49" r:id="rId8"/>
    <sheet name="RepRepVer" sheetId="40" r:id="rId9"/>
    <sheet name="DispInstitucionales" sheetId="1" r:id="rId10"/>
    <sheet name="Medición y Estimación" sheetId="2" r:id="rId11"/>
    <sheet name="Reporte y Verificación" sheetId="18" r:id="rId12"/>
    <sheet name="EVALUACIÓN GRÁFICA" sheetId="23" r:id="rId13"/>
    <sheet name="Instit 3.1" sheetId="4" r:id="rId14"/>
    <sheet name="Instit 3.2" sheetId="5" r:id="rId15"/>
    <sheet name="Instit 3.3" sheetId="6" r:id="rId16"/>
    <sheet name="Instit 3.4" sheetId="7" r:id="rId17"/>
    <sheet name="Instit 4.1" sheetId="8" r:id="rId18"/>
    <sheet name="Instit 4.3" sheetId="9" r:id="rId19"/>
    <sheet name="Instit 4.5" sheetId="11" r:id="rId20"/>
    <sheet name="Instit 4.7" sheetId="12" r:id="rId21"/>
    <sheet name="Med&amp;Est 4.2" sheetId="13" r:id="rId22"/>
    <sheet name="Med&amp;Est 4.6" sheetId="21" r:id="rId23"/>
    <sheet name="Med&amp;Est 5.1" sheetId="14" r:id="rId24"/>
    <sheet name="Med&amp;Est 5.2" sheetId="15" r:id="rId25"/>
    <sheet name="Med&amp;Est 5.3" sheetId="16" r:id="rId26"/>
    <sheet name="Med&amp;Est 5.4" sheetId="17" r:id="rId27"/>
    <sheet name="Rep&amp;Ver 4.4" sheetId="20" r:id="rId28"/>
    <sheet name="Rep&amp;Ver 5.4" sheetId="19" r:id="rId29"/>
    <sheet name="Reporte de la evaluacion" sheetId="26" r:id="rId30"/>
  </sheets>
  <definedNames>
    <definedName name="_xlnm._FilterDatabase" localSheetId="3" hidden="1">CompDispInst!#REF!</definedName>
    <definedName name="_xlnm._FilterDatabase" localSheetId="4" hidden="1">CompMedEst!$E$8:$G$55</definedName>
    <definedName name="_xlnm._FilterDatabase" localSheetId="2" hidden="1">CompRepVer!$D$7:$F$18</definedName>
    <definedName name="_xlnm._FilterDatabase" localSheetId="1" hidden="1">language!$A$8:$BT$669</definedName>
    <definedName name="lang">Disclaimer!$AB$21</definedName>
    <definedName name="OLE_LINK3" localSheetId="1">language!$F$432</definedName>
  </definedNames>
  <calcPr calcId="162913" concurrentCalc="0"/>
  <pivotCaches>
    <pivotCache cacheId="0" r:id="rId31"/>
    <pivotCache cacheId="7" r:id="rId32"/>
    <pivotCache cacheId="12" r:id="rId3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26" l="1"/>
  <c r="F3" i="26"/>
  <c r="H3" i="18"/>
  <c r="H2" i="18"/>
  <c r="D3" i="1"/>
  <c r="D2" i="1"/>
  <c r="B7" i="1"/>
  <c r="M2" i="46"/>
  <c r="G3" i="47"/>
  <c r="X24" i="47"/>
  <c r="X21" i="47"/>
  <c r="X18" i="47"/>
  <c r="D28" i="47"/>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E15" i="27"/>
  <c r="E14" i="27"/>
  <c r="E13" i="27"/>
  <c r="E12" i="27"/>
  <c r="E11" i="27"/>
  <c r="E10" i="27"/>
  <c r="E9" i="27"/>
  <c r="E8" i="27"/>
  <c r="A78" i="47"/>
  <c r="A76" i="47"/>
  <c r="A74" i="47"/>
  <c r="A72" i="47"/>
  <c r="A70" i="47"/>
  <c r="A69" i="47"/>
  <c r="A68" i="47"/>
  <c r="A67" i="47"/>
  <c r="A65" i="47"/>
  <c r="A63" i="47"/>
  <c r="A62" i="47"/>
  <c r="A61" i="47"/>
  <c r="A60" i="47"/>
  <c r="A59" i="47"/>
  <c r="A57" i="47"/>
  <c r="A55" i="47"/>
  <c r="A53" i="47"/>
  <c r="A51" i="47"/>
  <c r="A50" i="47"/>
  <c r="A49" i="47"/>
  <c r="A48" i="47"/>
  <c r="G28" i="47"/>
  <c r="A46" i="47"/>
  <c r="A44" i="47"/>
  <c r="A43" i="47"/>
  <c r="A42" i="47"/>
  <c r="A41" i="47"/>
  <c r="A39" i="47"/>
  <c r="A37" i="47"/>
  <c r="A35" i="47"/>
  <c r="G2" i="47"/>
  <c r="D57" i="23"/>
  <c r="D56" i="23"/>
  <c r="D55" i="23"/>
  <c r="D54" i="23"/>
  <c r="D53" i="23"/>
  <c r="D47" i="23"/>
  <c r="D45" i="23"/>
  <c r="D43" i="23"/>
  <c r="D41" i="23"/>
  <c r="D39" i="23"/>
  <c r="D37" i="23"/>
  <c r="D35" i="23"/>
  <c r="D33" i="23"/>
  <c r="D31" i="23"/>
  <c r="M11" i="23"/>
  <c r="D29" i="23"/>
  <c r="D27" i="23"/>
  <c r="D25" i="23"/>
  <c r="D23" i="23"/>
  <c r="D21" i="23"/>
  <c r="D19" i="23"/>
  <c r="D17" i="23"/>
  <c r="D15" i="23"/>
  <c r="D13" i="23"/>
  <c r="D11" i="23"/>
  <c r="D7" i="23"/>
  <c r="J3" i="23"/>
  <c r="J2" i="23"/>
  <c r="B4" i="40"/>
  <c r="B3" i="40"/>
  <c r="B2" i="40"/>
  <c r="C4" i="49"/>
  <c r="C3" i="49"/>
  <c r="C2" i="49"/>
  <c r="C4" i="42"/>
  <c r="C3" i="42"/>
  <c r="C2" i="42"/>
  <c r="N22" i="26"/>
  <c r="N19" i="26"/>
  <c r="N16" i="26"/>
  <c r="N12" i="26"/>
  <c r="N8" i="26"/>
  <c r="F2" i="26"/>
  <c r="AA48" i="19"/>
  <c r="AA38" i="19"/>
  <c r="AA28" i="19"/>
  <c r="AA18" i="19"/>
  <c r="AA11" i="19"/>
  <c r="H198" i="36"/>
  <c r="AA10" i="19"/>
  <c r="Z10" i="19"/>
  <c r="D62" i="19"/>
  <c r="D61" i="19"/>
  <c r="D60" i="19"/>
  <c r="D59" i="19"/>
  <c r="D58" i="19"/>
  <c r="D57" i="19"/>
  <c r="E56" i="19"/>
  <c r="E55" i="19"/>
  <c r="E54" i="19"/>
  <c r="E53" i="19"/>
  <c r="E52" i="19"/>
  <c r="E51" i="19"/>
  <c r="E50" i="19"/>
  <c r="E48" i="19"/>
  <c r="E46" i="19"/>
  <c r="E45" i="19"/>
  <c r="E44" i="19"/>
  <c r="E43" i="19"/>
  <c r="E42" i="19"/>
  <c r="E41" i="19"/>
  <c r="E40" i="19"/>
  <c r="E38" i="19"/>
  <c r="E36" i="19"/>
  <c r="E35" i="19"/>
  <c r="E34" i="19"/>
  <c r="E33" i="19"/>
  <c r="E32" i="19"/>
  <c r="E31" i="19"/>
  <c r="E30" i="19"/>
  <c r="E28" i="19"/>
  <c r="E26" i="19"/>
  <c r="E25" i="19"/>
  <c r="E24" i="19"/>
  <c r="E23" i="19"/>
  <c r="E22" i="19"/>
  <c r="E21" i="19"/>
  <c r="E20" i="19"/>
  <c r="E18" i="19"/>
  <c r="E16" i="19"/>
  <c r="E15" i="19"/>
  <c r="E14" i="19"/>
  <c r="E13" i="19"/>
  <c r="E11" i="19"/>
  <c r="D7" i="19"/>
  <c r="A1" i="19"/>
  <c r="AA20" i="20"/>
  <c r="AA18" i="20"/>
  <c r="AA16" i="20"/>
  <c r="AA14" i="20"/>
  <c r="AA12" i="20"/>
  <c r="AA10" i="20"/>
  <c r="AA9" i="20"/>
  <c r="Z9" i="20"/>
  <c r="D25" i="20"/>
  <c r="D24" i="20"/>
  <c r="D23" i="20"/>
  <c r="D22" i="20"/>
  <c r="D21" i="20"/>
  <c r="F20" i="20"/>
  <c r="F18" i="20"/>
  <c r="F16" i="20"/>
  <c r="F14" i="20"/>
  <c r="F12" i="20"/>
  <c r="F10" i="20"/>
  <c r="D7" i="20"/>
  <c r="A1" i="20"/>
  <c r="G17" i="18"/>
  <c r="G15" i="18"/>
  <c r="H17" i="18"/>
  <c r="H15" i="18"/>
  <c r="D23" i="18"/>
  <c r="D22" i="18"/>
  <c r="D21" i="18"/>
  <c r="D20" i="18"/>
  <c r="D19" i="18"/>
  <c r="D18" i="18"/>
  <c r="D17" i="18"/>
  <c r="D15" i="18"/>
  <c r="L13" i="18"/>
  <c r="J13" i="18"/>
  <c r="D13" i="18"/>
  <c r="G13" i="18"/>
  <c r="H13" i="18"/>
  <c r="D8" i="18"/>
  <c r="AA24" i="17"/>
  <c r="AA17" i="17"/>
  <c r="AA10" i="17"/>
  <c r="AA8" i="17"/>
  <c r="Z8" i="17"/>
  <c r="D42" i="17"/>
  <c r="D41" i="17"/>
  <c r="D40" i="17"/>
  <c r="D39" i="17"/>
  <c r="D38" i="17"/>
  <c r="E37" i="17"/>
  <c r="E36" i="17"/>
  <c r="E35" i="17"/>
  <c r="E34" i="17"/>
  <c r="E33" i="17"/>
  <c r="E32" i="17"/>
  <c r="E31" i="17"/>
  <c r="E30" i="17"/>
  <c r="E29" i="17"/>
  <c r="E28" i="17"/>
  <c r="E27" i="17"/>
  <c r="E26" i="17"/>
  <c r="F24" i="17"/>
  <c r="E22" i="17"/>
  <c r="E21" i="17"/>
  <c r="E20" i="17"/>
  <c r="E19" i="17"/>
  <c r="F17" i="17"/>
  <c r="E15" i="17"/>
  <c r="E14" i="17"/>
  <c r="E13" i="17"/>
  <c r="E12" i="17"/>
  <c r="F10" i="17"/>
  <c r="E7" i="17"/>
  <c r="E3" i="17"/>
  <c r="AA107" i="16"/>
  <c r="AA100" i="16"/>
  <c r="AA91" i="16"/>
  <c r="AA81" i="16"/>
  <c r="AA69" i="16"/>
  <c r="AA53" i="16"/>
  <c r="AA38" i="16"/>
  <c r="AA25" i="16"/>
  <c r="AA10" i="16"/>
  <c r="D120" i="16"/>
  <c r="D119" i="16"/>
  <c r="D118" i="16"/>
  <c r="D117" i="16"/>
  <c r="D116" i="16"/>
  <c r="D115" i="16"/>
  <c r="D114" i="16"/>
  <c r="E112" i="16"/>
  <c r="E111" i="16"/>
  <c r="E110" i="16"/>
  <c r="E109" i="16"/>
  <c r="E107" i="16"/>
  <c r="E105" i="16"/>
  <c r="E104" i="16"/>
  <c r="E103" i="16"/>
  <c r="E102" i="16"/>
  <c r="E100" i="16"/>
  <c r="E98" i="16"/>
  <c r="E97" i="16"/>
  <c r="E96" i="16"/>
  <c r="E95" i="16"/>
  <c r="E94" i="16"/>
  <c r="E93" i="16"/>
  <c r="E91" i="16"/>
  <c r="E89" i="16"/>
  <c r="E88" i="16"/>
  <c r="E87" i="16"/>
  <c r="E86" i="16"/>
  <c r="E85" i="16"/>
  <c r="E84" i="16"/>
  <c r="E83" i="16"/>
  <c r="E81" i="16"/>
  <c r="E79" i="16"/>
  <c r="E78" i="16"/>
  <c r="E77" i="16"/>
  <c r="E76" i="16"/>
  <c r="E75" i="16"/>
  <c r="E74" i="16"/>
  <c r="E73" i="16"/>
  <c r="E72" i="16"/>
  <c r="E71" i="16"/>
  <c r="E69" i="16"/>
  <c r="E67" i="16"/>
  <c r="E66" i="16"/>
  <c r="E65" i="16"/>
  <c r="E64" i="16"/>
  <c r="E63" i="16"/>
  <c r="E62" i="16"/>
  <c r="E61" i="16"/>
  <c r="E60" i="16"/>
  <c r="E59" i="16"/>
  <c r="E58" i="16"/>
  <c r="E57" i="16"/>
  <c r="E56" i="16"/>
  <c r="E55" i="16"/>
  <c r="E53" i="16"/>
  <c r="E51" i="16"/>
  <c r="E50" i="16"/>
  <c r="E49" i="16"/>
  <c r="E48" i="16"/>
  <c r="E47" i="16"/>
  <c r="E46" i="16"/>
  <c r="E45" i="16"/>
  <c r="E44" i="16"/>
  <c r="E43" i="16"/>
  <c r="E42" i="16"/>
  <c r="E41" i="16"/>
  <c r="E40" i="16"/>
  <c r="E38" i="16"/>
  <c r="E36" i="16"/>
  <c r="E35" i="16"/>
  <c r="E34" i="16"/>
  <c r="E33" i="16"/>
  <c r="E32" i="16"/>
  <c r="E31" i="16"/>
  <c r="E30" i="16"/>
  <c r="E29" i="16"/>
  <c r="E28" i="16"/>
  <c r="E27" i="16"/>
  <c r="E25" i="16"/>
  <c r="E23" i="16"/>
  <c r="E22" i="16"/>
  <c r="E21" i="16"/>
  <c r="E20" i="16"/>
  <c r="E19" i="16"/>
  <c r="E18" i="16"/>
  <c r="E17" i="16"/>
  <c r="E16" i="16"/>
  <c r="E15" i="16"/>
  <c r="E14" i="16"/>
  <c r="E13" i="16"/>
  <c r="E12" i="16"/>
  <c r="E10" i="16"/>
  <c r="AA8" i="16"/>
  <c r="Z8" i="16"/>
  <c r="D7" i="16"/>
  <c r="D2" i="16"/>
  <c r="AA107" i="15"/>
  <c r="AA97" i="15"/>
  <c r="AA90" i="15"/>
  <c r="AA82" i="15"/>
  <c r="AA77" i="15"/>
  <c r="AA66" i="15"/>
  <c r="AA58" i="15"/>
  <c r="AA52" i="15"/>
  <c r="AA45" i="15"/>
  <c r="AA33" i="15"/>
  <c r="AA21" i="15"/>
  <c r="AA10" i="15"/>
  <c r="AA8" i="15"/>
  <c r="Z8" i="15"/>
  <c r="D119" i="15"/>
  <c r="D118" i="15"/>
  <c r="D117" i="15"/>
  <c r="D116" i="15"/>
  <c r="D115" i="15"/>
  <c r="D114" i="15"/>
  <c r="E112" i="15"/>
  <c r="E111" i="15"/>
  <c r="E110" i="15"/>
  <c r="E109" i="15"/>
  <c r="E107" i="15"/>
  <c r="E105" i="15"/>
  <c r="E104" i="15"/>
  <c r="E103" i="15"/>
  <c r="E102" i="15"/>
  <c r="E101" i="15"/>
  <c r="E100" i="15"/>
  <c r="E99" i="15"/>
  <c r="E97" i="15"/>
  <c r="E95" i="15"/>
  <c r="E94" i="15"/>
  <c r="E93" i="15"/>
  <c r="E92" i="15"/>
  <c r="E90" i="15"/>
  <c r="E88" i="15"/>
  <c r="E87" i="15"/>
  <c r="E86" i="15"/>
  <c r="E85" i="15"/>
  <c r="E84" i="15"/>
  <c r="E82" i="15"/>
  <c r="E80" i="15"/>
  <c r="E79" i="15"/>
  <c r="E77" i="15"/>
  <c r="E75" i="15"/>
  <c r="E73" i="15"/>
  <c r="E72" i="15"/>
  <c r="E71" i="15"/>
  <c r="E70" i="15"/>
  <c r="E69" i="15"/>
  <c r="E68" i="15"/>
  <c r="E66" i="15"/>
  <c r="E64" i="15"/>
  <c r="E63" i="15"/>
  <c r="E62" i="15"/>
  <c r="E61" i="15"/>
  <c r="E60" i="15"/>
  <c r="E58" i="15"/>
  <c r="E56" i="15"/>
  <c r="E55" i="15"/>
  <c r="E54" i="15"/>
  <c r="E52" i="15"/>
  <c r="E50" i="15"/>
  <c r="E49" i="15"/>
  <c r="E48" i="15"/>
  <c r="E47" i="15"/>
  <c r="E45" i="15"/>
  <c r="E43" i="15"/>
  <c r="E42" i="15"/>
  <c r="E41" i="15"/>
  <c r="E40" i="15"/>
  <c r="E39" i="15"/>
  <c r="E38" i="15"/>
  <c r="E37" i="15"/>
  <c r="E36" i="15"/>
  <c r="E35" i="15"/>
  <c r="E33" i="15"/>
  <c r="E31" i="15"/>
  <c r="E30" i="15"/>
  <c r="E29" i="15"/>
  <c r="E28" i="15"/>
  <c r="E27" i="15"/>
  <c r="E26" i="15"/>
  <c r="E25" i="15"/>
  <c r="E24" i="15"/>
  <c r="E23" i="15"/>
  <c r="E21" i="15"/>
  <c r="E19" i="15"/>
  <c r="E17" i="15"/>
  <c r="E16" i="15"/>
  <c r="E15" i="15"/>
  <c r="E14" i="15"/>
  <c r="E13" i="15"/>
  <c r="E12" i="15"/>
  <c r="E10" i="15"/>
  <c r="D7" i="15"/>
  <c r="D2" i="15"/>
  <c r="X60" i="14"/>
  <c r="X52" i="14"/>
  <c r="X45" i="14"/>
  <c r="X35" i="14"/>
  <c r="X28" i="14"/>
  <c r="X22" i="14"/>
  <c r="X16" i="14"/>
  <c r="X10" i="14"/>
  <c r="X8" i="14"/>
  <c r="W8" i="14"/>
  <c r="D70" i="14"/>
  <c r="D69" i="14"/>
  <c r="D68" i="14"/>
  <c r="D67" i="14"/>
  <c r="D66" i="14"/>
  <c r="E64" i="14"/>
  <c r="E63" i="14"/>
  <c r="E62" i="14"/>
  <c r="E60" i="14"/>
  <c r="E58" i="14"/>
  <c r="E57" i="14"/>
  <c r="E56" i="14"/>
  <c r="E55" i="14"/>
  <c r="E54" i="14"/>
  <c r="E52" i="14"/>
  <c r="E50" i="14"/>
  <c r="E49" i="14"/>
  <c r="E48" i="14"/>
  <c r="E47" i="14"/>
  <c r="E45" i="14"/>
  <c r="E43" i="14"/>
  <c r="E42" i="14"/>
  <c r="E41" i="14"/>
  <c r="E40" i="14"/>
  <c r="E39" i="14"/>
  <c r="E38" i="14"/>
  <c r="E37" i="14"/>
  <c r="E35" i="14"/>
  <c r="E33" i="14"/>
  <c r="E32" i="14"/>
  <c r="E31" i="14"/>
  <c r="E30" i="14"/>
  <c r="E28" i="14"/>
  <c r="E26" i="14"/>
  <c r="E25" i="14"/>
  <c r="E24" i="14"/>
  <c r="E22" i="14"/>
  <c r="E20" i="14"/>
  <c r="E19" i="14"/>
  <c r="E18" i="14"/>
  <c r="E16" i="14"/>
  <c r="E14" i="14"/>
  <c r="E13" i="14"/>
  <c r="E12" i="14"/>
  <c r="E10" i="14"/>
  <c r="D7" i="14"/>
  <c r="D2" i="14"/>
  <c r="D20" i="21"/>
  <c r="D19" i="21"/>
  <c r="D18" i="21"/>
  <c r="D17" i="21"/>
  <c r="D16" i="21"/>
  <c r="AA15" i="21"/>
  <c r="AA13" i="21"/>
  <c r="AA11" i="21"/>
  <c r="AA9" i="21"/>
  <c r="AA8" i="21"/>
  <c r="Z8" i="21"/>
  <c r="F15" i="21"/>
  <c r="F13" i="21"/>
  <c r="F11" i="21"/>
  <c r="F9" i="21"/>
  <c r="D7" i="21"/>
  <c r="A1" i="21"/>
  <c r="D34" i="13"/>
  <c r="D33" i="13"/>
  <c r="D32" i="13"/>
  <c r="D31" i="13"/>
  <c r="D30" i="13"/>
  <c r="AA29" i="13"/>
  <c r="AA27" i="13"/>
  <c r="AA25" i="13"/>
  <c r="AA23" i="13"/>
  <c r="AA21" i="13"/>
  <c r="AA19" i="13"/>
  <c r="AA17" i="13"/>
  <c r="AA15" i="13"/>
  <c r="AA13" i="13"/>
  <c r="AA11" i="13"/>
  <c r="AA9" i="13"/>
  <c r="AA8" i="13"/>
  <c r="Z8" i="13"/>
  <c r="F29" i="13"/>
  <c r="F27" i="13"/>
  <c r="F25" i="13"/>
  <c r="F23" i="13"/>
  <c r="F21" i="13"/>
  <c r="F19" i="13"/>
  <c r="F17" i="13"/>
  <c r="F15" i="13"/>
  <c r="F13" i="13"/>
  <c r="F11" i="13"/>
  <c r="F9" i="13"/>
  <c r="D7" i="13"/>
  <c r="A1" i="13"/>
  <c r="I23" i="2"/>
  <c r="I21" i="2"/>
  <c r="I19" i="2"/>
  <c r="I17" i="2"/>
  <c r="I15" i="2"/>
  <c r="I13" i="2"/>
  <c r="G23" i="2"/>
  <c r="G21" i="2"/>
  <c r="G19" i="2"/>
  <c r="G17" i="2"/>
  <c r="G15" i="2"/>
  <c r="G13" i="2"/>
  <c r="D32" i="2"/>
  <c r="D31" i="2"/>
  <c r="D30" i="2"/>
  <c r="D29" i="2"/>
  <c r="D28" i="2"/>
  <c r="D27" i="2"/>
  <c r="D26" i="2"/>
  <c r="D25" i="2"/>
  <c r="D23" i="2"/>
  <c r="D21" i="2"/>
  <c r="D19" i="2"/>
  <c r="D17" i="2"/>
  <c r="D15" i="2"/>
  <c r="D13" i="2"/>
  <c r="U11" i="2"/>
  <c r="S11" i="2"/>
  <c r="I11" i="2"/>
  <c r="G11" i="2"/>
  <c r="D11" i="2"/>
  <c r="A7" i="2"/>
  <c r="G3" i="2"/>
  <c r="G2" i="2"/>
  <c r="D17" i="12"/>
  <c r="D16" i="12"/>
  <c r="D15" i="12"/>
  <c r="D14" i="12"/>
  <c r="D13" i="12"/>
  <c r="AA12" i="12"/>
  <c r="AA10" i="12"/>
  <c r="H100" i="36"/>
  <c r="AA9" i="12"/>
  <c r="Z9" i="12"/>
  <c r="F12" i="12"/>
  <c r="F10" i="12"/>
  <c r="D7" i="12"/>
  <c r="A1" i="12"/>
  <c r="D19" i="11"/>
  <c r="D18" i="11"/>
  <c r="D17" i="11"/>
  <c r="D16" i="11"/>
  <c r="D15" i="11"/>
  <c r="AA14" i="11"/>
  <c r="AA12" i="11"/>
  <c r="AA10" i="11"/>
  <c r="AA9" i="11"/>
  <c r="Z9" i="11"/>
  <c r="F14" i="11"/>
  <c r="F12" i="11"/>
  <c r="F10" i="11"/>
  <c r="D7" i="11"/>
  <c r="A1" i="11"/>
  <c r="D23" i="9"/>
  <c r="D22" i="9"/>
  <c r="D21" i="9"/>
  <c r="D20" i="9"/>
  <c r="D19" i="9"/>
  <c r="AA18" i="9"/>
  <c r="AA16" i="9"/>
  <c r="AA14" i="9"/>
  <c r="AA12" i="9"/>
  <c r="AA10" i="9"/>
  <c r="AA9" i="9"/>
  <c r="Z9" i="9"/>
  <c r="F18" i="9"/>
  <c r="F16" i="9"/>
  <c r="F14" i="9"/>
  <c r="F12" i="9"/>
  <c r="F10" i="9"/>
  <c r="D7" i="9"/>
  <c r="A1" i="9"/>
  <c r="D23" i="8"/>
  <c r="D22" i="8"/>
  <c r="D21" i="8"/>
  <c r="D20" i="8"/>
  <c r="D19" i="8"/>
  <c r="AA18" i="8"/>
  <c r="AA16" i="8"/>
  <c r="AA14" i="8"/>
  <c r="AA12" i="8"/>
  <c r="AA10" i="8"/>
  <c r="AA9" i="8"/>
  <c r="Z9" i="8"/>
  <c r="F18" i="8"/>
  <c r="F16" i="8"/>
  <c r="F14" i="8"/>
  <c r="F12" i="8"/>
  <c r="F10" i="8"/>
  <c r="D7" i="8"/>
  <c r="A1" i="8"/>
  <c r="D21" i="7"/>
  <c r="D20" i="7"/>
  <c r="D19" i="7"/>
  <c r="D18" i="7"/>
  <c r="D17" i="7"/>
  <c r="AA16" i="7"/>
  <c r="AA14" i="7"/>
  <c r="AA12" i="7"/>
  <c r="AA10" i="7"/>
  <c r="AA9" i="7"/>
  <c r="Z9" i="7"/>
  <c r="F16" i="7"/>
  <c r="F14" i="7"/>
  <c r="F12" i="7"/>
  <c r="F10" i="7"/>
  <c r="A7" i="7"/>
  <c r="A1" i="7"/>
  <c r="D19" i="6"/>
  <c r="D18" i="6"/>
  <c r="D17" i="6"/>
  <c r="D16" i="6"/>
  <c r="D15" i="6"/>
  <c r="AA14" i="6"/>
  <c r="AA12" i="6"/>
  <c r="AA10" i="6"/>
  <c r="AA9" i="6"/>
  <c r="Z9" i="6"/>
  <c r="F14" i="6"/>
  <c r="F12" i="6"/>
  <c r="F10" i="6"/>
  <c r="D7" i="6"/>
  <c r="A1" i="6"/>
  <c r="D25" i="5"/>
  <c r="D24" i="5"/>
  <c r="D23" i="5"/>
  <c r="D22" i="5"/>
  <c r="D21" i="5"/>
  <c r="AA20" i="5"/>
  <c r="AA18" i="5"/>
  <c r="AA16" i="5"/>
  <c r="AA14" i="5"/>
  <c r="AA12" i="5"/>
  <c r="AA10" i="5"/>
  <c r="AA9" i="5"/>
  <c r="Z9" i="5"/>
  <c r="F20" i="5"/>
  <c r="F18" i="5"/>
  <c r="F16" i="5"/>
  <c r="F14" i="5"/>
  <c r="F12" i="5"/>
  <c r="F10" i="5"/>
  <c r="D7" i="5"/>
  <c r="D1" i="5"/>
  <c r="Z9" i="4"/>
  <c r="AA9" i="4"/>
  <c r="AA18" i="4"/>
  <c r="AA16" i="4"/>
  <c r="AA14" i="4"/>
  <c r="AA12" i="4"/>
  <c r="AA10" i="4"/>
  <c r="D24" i="4"/>
  <c r="D23" i="4"/>
  <c r="D22" i="4"/>
  <c r="D21" i="4"/>
  <c r="D20" i="4"/>
  <c r="F18" i="4"/>
  <c r="F16" i="4"/>
  <c r="F14" i="4"/>
  <c r="F12" i="4"/>
  <c r="F10" i="4"/>
  <c r="D7" i="4"/>
  <c r="A1" i="4"/>
  <c r="B34" i="1"/>
  <c r="B33" i="1"/>
  <c r="B32" i="1"/>
  <c r="B31" i="1"/>
  <c r="B30" i="1"/>
  <c r="G28" i="1"/>
  <c r="G26" i="1"/>
  <c r="G24" i="1"/>
  <c r="G22" i="1"/>
  <c r="G20" i="1"/>
  <c r="G18" i="1"/>
  <c r="G16" i="1"/>
  <c r="G14" i="1"/>
  <c r="E28" i="1"/>
  <c r="E26" i="1"/>
  <c r="E24" i="1"/>
  <c r="E22" i="1"/>
  <c r="E20" i="1"/>
  <c r="E18" i="1"/>
  <c r="E16" i="1"/>
  <c r="E14" i="1"/>
  <c r="B28" i="1"/>
  <c r="B26" i="1"/>
  <c r="B24" i="1"/>
  <c r="B22" i="1"/>
  <c r="B20" i="1"/>
  <c r="B18" i="1"/>
  <c r="B16" i="1"/>
  <c r="B14" i="1"/>
  <c r="S11" i="1"/>
  <c r="Q11" i="1"/>
  <c r="G11" i="1"/>
  <c r="D11" i="1"/>
  <c r="B11" i="1"/>
  <c r="R21" i="46"/>
  <c r="AD34" i="46"/>
  <c r="AF32" i="46"/>
  <c r="X26" i="46"/>
  <c r="X21" i="46"/>
  <c r="X16" i="46"/>
  <c r="X11" i="46"/>
  <c r="R26" i="46"/>
  <c r="R16" i="46"/>
  <c r="R11" i="46"/>
  <c r="M3" i="46"/>
  <c r="C7" i="36"/>
  <c r="C6" i="36"/>
  <c r="C5" i="36"/>
  <c r="D198" i="36"/>
  <c r="D100" i="36"/>
  <c r="B20" i="4"/>
  <c r="Z10" i="16"/>
  <c r="T45" i="23"/>
  <c r="S45" i="23"/>
  <c r="R45" i="23"/>
  <c r="Q45" i="23"/>
  <c r="P45" i="23"/>
  <c r="O45" i="23"/>
  <c r="O39" i="23"/>
  <c r="R33" i="23"/>
  <c r="Q33" i="23"/>
  <c r="P33" i="23"/>
  <c r="O33" i="23"/>
  <c r="Y31" i="23"/>
  <c r="X31" i="23"/>
  <c r="W31" i="23"/>
  <c r="V31" i="23"/>
  <c r="U31" i="23"/>
  <c r="T31" i="23"/>
  <c r="S31" i="23"/>
  <c r="R31" i="23"/>
  <c r="Q31" i="23"/>
  <c r="P31" i="23"/>
  <c r="O31" i="23"/>
  <c r="P27" i="23"/>
  <c r="O27" i="23"/>
  <c r="Q25" i="23"/>
  <c r="P25" i="23"/>
  <c r="O25" i="23"/>
  <c r="S23" i="23"/>
  <c r="R23" i="23"/>
  <c r="Q23" i="23"/>
  <c r="P23" i="23"/>
  <c r="O23" i="23"/>
  <c r="S21" i="23"/>
  <c r="R21" i="23"/>
  <c r="Q21" i="23"/>
  <c r="P21" i="23"/>
  <c r="O21" i="23"/>
  <c r="R19" i="23"/>
  <c r="Q19" i="23"/>
  <c r="P19" i="23"/>
  <c r="O19" i="23"/>
  <c r="Q17" i="23"/>
  <c r="P17" i="23"/>
  <c r="O17" i="23"/>
  <c r="T15" i="23"/>
  <c r="S15" i="23"/>
  <c r="R15" i="23"/>
  <c r="Q15" i="23"/>
  <c r="P15" i="23"/>
  <c r="O15" i="23"/>
  <c r="O13" i="23"/>
  <c r="S13" i="23"/>
  <c r="R13" i="23"/>
  <c r="Q13" i="23"/>
  <c r="P13" i="23"/>
  <c r="S23" i="2"/>
  <c r="M41" i="23"/>
  <c r="J17" i="18"/>
  <c r="M47" i="23"/>
  <c r="Z24" i="17"/>
  <c r="Q41" i="23"/>
  <c r="Z17" i="17"/>
  <c r="P41" i="23"/>
  <c r="Z10" i="17"/>
  <c r="O41" i="23"/>
  <c r="Z10" i="15"/>
  <c r="O37" i="23"/>
  <c r="Z48" i="19"/>
  <c r="S47" i="23"/>
  <c r="Z38" i="19"/>
  <c r="R47" i="23"/>
  <c r="Z28" i="19"/>
  <c r="Q47" i="23"/>
  <c r="Z18" i="19"/>
  <c r="P47" i="23"/>
  <c r="Z11" i="19"/>
  <c r="O47" i="23"/>
  <c r="Z107" i="16"/>
  <c r="W39" i="23"/>
  <c r="Z100" i="16"/>
  <c r="V39" i="23"/>
  <c r="Z91" i="16"/>
  <c r="U39" i="23"/>
  <c r="Z81" i="16"/>
  <c r="T39" i="23"/>
  <c r="Z69" i="16"/>
  <c r="S39" i="23"/>
  <c r="Z53" i="16"/>
  <c r="R39" i="23"/>
  <c r="Z38" i="16"/>
  <c r="Q39" i="23"/>
  <c r="Z25" i="16"/>
  <c r="P39" i="23"/>
  <c r="W60" i="14"/>
  <c r="V35" i="23"/>
  <c r="W52" i="14"/>
  <c r="U35" i="23"/>
  <c r="W35" i="14"/>
  <c r="S35" i="23"/>
  <c r="W28" i="14"/>
  <c r="R35" i="23"/>
  <c r="W22" i="14"/>
  <c r="Q35" i="23"/>
  <c r="W16" i="14"/>
  <c r="P35" i="23"/>
  <c r="W10" i="14"/>
  <c r="O35" i="23"/>
  <c r="W45" i="14"/>
  <c r="T35" i="23"/>
  <c r="AA11" i="4"/>
  <c r="AA13" i="4"/>
  <c r="AA15" i="4"/>
  <c r="AA17" i="4"/>
  <c r="AA19" i="4"/>
  <c r="Q24" i="1"/>
  <c r="M23" i="23"/>
  <c r="X29" i="46"/>
  <c r="X24" i="46"/>
  <c r="X18" i="46"/>
  <c r="E55" i="29"/>
  <c r="F55" i="29"/>
  <c r="E54" i="29"/>
  <c r="F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1" i="29"/>
  <c r="G21" i="29"/>
  <c r="E22" i="29"/>
  <c r="G22" i="29"/>
  <c r="E23" i="29"/>
  <c r="G23" i="29"/>
  <c r="G20" i="29"/>
  <c r="F23" i="29"/>
  <c r="F22" i="29"/>
  <c r="F21" i="29"/>
  <c r="F20" i="29"/>
  <c r="E20" i="29"/>
  <c r="E19" i="29"/>
  <c r="G19" i="29"/>
  <c r="E14" i="29"/>
  <c r="G14" i="29"/>
  <c r="E15" i="29"/>
  <c r="G15" i="29"/>
  <c r="E16" i="29"/>
  <c r="G16" i="29"/>
  <c r="E17" i="29"/>
  <c r="G17" i="29"/>
  <c r="E18" i="29"/>
  <c r="G18" i="29"/>
  <c r="E10" i="29"/>
  <c r="G10" i="29"/>
  <c r="E11" i="29"/>
  <c r="G11" i="29"/>
  <c r="E12" i="29"/>
  <c r="G12" i="29"/>
  <c r="E13" i="29"/>
  <c r="G13" i="29"/>
  <c r="G9" i="29"/>
  <c r="E9" i="29"/>
  <c r="S17" i="2"/>
  <c r="M35" i="23"/>
  <c r="S19" i="2"/>
  <c r="M37" i="23"/>
  <c r="S21" i="2"/>
  <c r="M39" i="23"/>
  <c r="G44" i="29"/>
  <c r="G32" i="29"/>
  <c r="G46" i="29"/>
  <c r="G48" i="29"/>
  <c r="G49" i="29"/>
  <c r="G51" i="29"/>
  <c r="E18" i="27"/>
  <c r="E17" i="27"/>
  <c r="E16" i="27"/>
  <c r="G53" i="29"/>
  <c r="F53" i="29"/>
  <c r="F52" i="29"/>
  <c r="F51" i="29"/>
  <c r="F50" i="29"/>
  <c r="F49" i="29"/>
  <c r="F48" i="29"/>
  <c r="F47" i="29"/>
  <c r="F46" i="29"/>
  <c r="F45" i="29"/>
  <c r="F44" i="29"/>
  <c r="Z66" i="15"/>
  <c r="U37" i="23"/>
  <c r="F43" i="29"/>
  <c r="F42" i="29"/>
  <c r="F41" i="29"/>
  <c r="F40" i="29"/>
  <c r="F39" i="29"/>
  <c r="F38" i="29"/>
  <c r="F37" i="29"/>
  <c r="F36" i="29"/>
  <c r="F35" i="29"/>
  <c r="F34" i="29"/>
  <c r="F33" i="29"/>
  <c r="F32" i="29"/>
  <c r="F31" i="29"/>
  <c r="F30" i="29"/>
  <c r="F29" i="29"/>
  <c r="F28" i="29"/>
  <c r="F27" i="29"/>
  <c r="F26" i="29"/>
  <c r="F25" i="29"/>
  <c r="F24" i="29"/>
  <c r="F19" i="29"/>
  <c r="F18" i="29"/>
  <c r="F17" i="29"/>
  <c r="F16" i="29"/>
  <c r="F15" i="29"/>
  <c r="F14" i="29"/>
  <c r="F13" i="29"/>
  <c r="F12" i="29"/>
  <c r="F11" i="29"/>
  <c r="F10" i="29"/>
  <c r="F9" i="29"/>
  <c r="D19" i="4"/>
  <c r="B29" i="1"/>
  <c r="Z21" i="15"/>
  <c r="Z33" i="15"/>
  <c r="Q37" i="23"/>
  <c r="Z45" i="15"/>
  <c r="Z52" i="15"/>
  <c r="Z58" i="15"/>
  <c r="Z77" i="15"/>
  <c r="Z82" i="15"/>
  <c r="Z90" i="15"/>
  <c r="X37" i="23"/>
  <c r="Z97" i="15"/>
  <c r="Y37" i="23"/>
  <c r="Z107" i="15"/>
  <c r="F16" i="27"/>
  <c r="F15" i="27"/>
  <c r="Q16" i="1"/>
  <c r="M15" i="23"/>
  <c r="S13" i="2"/>
  <c r="M31" i="23"/>
  <c r="Q14" i="1"/>
  <c r="M13" i="23"/>
  <c r="Q18" i="1"/>
  <c r="M17" i="23"/>
  <c r="D18" i="27"/>
  <c r="D17" i="27"/>
  <c r="D16" i="27"/>
  <c r="D15" i="27"/>
  <c r="D14" i="27"/>
  <c r="F13" i="27"/>
  <c r="F12" i="27"/>
  <c r="F11" i="27"/>
  <c r="F10" i="27"/>
  <c r="F9" i="27"/>
  <c r="F8" i="27"/>
  <c r="J15" i="18"/>
  <c r="M45" i="23"/>
  <c r="Q40" i="23"/>
  <c r="P40" i="23"/>
  <c r="O40" i="23"/>
  <c r="W38" i="23"/>
  <c r="V38" i="23"/>
  <c r="U38" i="23"/>
  <c r="T38" i="23"/>
  <c r="S38" i="23"/>
  <c r="R38" i="23"/>
  <c r="Q38" i="23"/>
  <c r="P38" i="23"/>
  <c r="O38" i="23"/>
  <c r="Z36" i="23"/>
  <c r="Y36" i="23"/>
  <c r="X36" i="23"/>
  <c r="W36" i="23"/>
  <c r="V36" i="23"/>
  <c r="U36" i="23"/>
  <c r="T36" i="23"/>
  <c r="S36" i="23"/>
  <c r="R36" i="23"/>
  <c r="Q36" i="23"/>
  <c r="P36" i="23"/>
  <c r="V34" i="23"/>
  <c r="U34" i="23"/>
  <c r="T34" i="23"/>
  <c r="S34" i="23"/>
  <c r="R34" i="23"/>
  <c r="Q34" i="23"/>
  <c r="P34" i="23"/>
  <c r="O34" i="23"/>
  <c r="S15" i="2"/>
  <c r="M33" i="23"/>
  <c r="G38" i="24"/>
  <c r="G37" i="24"/>
  <c r="G36" i="24"/>
  <c r="G35" i="24"/>
  <c r="G34" i="24"/>
  <c r="G33" i="24"/>
  <c r="G32" i="24"/>
  <c r="G31" i="24"/>
  <c r="G30" i="24"/>
  <c r="G29" i="24"/>
  <c r="G28" i="24"/>
  <c r="G27" i="24"/>
  <c r="G26" i="24"/>
  <c r="G25" i="24"/>
  <c r="G24" i="24"/>
  <c r="G23" i="24"/>
  <c r="G22" i="24"/>
  <c r="G21" i="24"/>
  <c r="G20" i="24"/>
  <c r="G19" i="24"/>
  <c r="G18" i="24"/>
  <c r="G17" i="24"/>
  <c r="G16" i="24"/>
  <c r="G15" i="24"/>
  <c r="G14" i="24"/>
  <c r="G13" i="24"/>
  <c r="G12" i="24"/>
  <c r="G11" i="24"/>
  <c r="G10" i="24"/>
  <c r="G9" i="24"/>
  <c r="G8" i="24"/>
  <c r="G7" i="24"/>
  <c r="G6"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Q28" i="1"/>
  <c r="M27" i="23"/>
  <c r="Q26" i="1"/>
  <c r="M25" i="23"/>
  <c r="Q22" i="1"/>
  <c r="M21" i="23"/>
  <c r="Q20" i="1"/>
  <c r="M19" i="23"/>
  <c r="G36" i="29"/>
  <c r="S37" i="23"/>
  <c r="G35" i="29"/>
  <c r="R37" i="23"/>
  <c r="G43" i="29"/>
  <c r="Z37" i="23"/>
  <c r="G40" i="29"/>
  <c r="W37" i="23"/>
  <c r="G37" i="29"/>
  <c r="T37" i="23"/>
  <c r="G39" i="29"/>
  <c r="V37" i="23"/>
  <c r="G33" i="29"/>
  <c r="P37" i="23"/>
  <c r="G55" i="29"/>
  <c r="G54" i="29"/>
  <c r="G52" i="29"/>
  <c r="G50" i="29"/>
  <c r="G47" i="29"/>
  <c r="G45" i="29"/>
  <c r="G42" i="29"/>
  <c r="G41" i="29"/>
  <c r="G38" i="29"/>
  <c r="G34" i="29"/>
  <c r="G31" i="29"/>
  <c r="G30" i="29"/>
  <c r="G29" i="29"/>
  <c r="G28" i="29"/>
  <c r="G27" i="29"/>
  <c r="G26" i="29"/>
  <c r="G25" i="29"/>
  <c r="F17" i="27"/>
  <c r="G24" i="29"/>
  <c r="F18" i="27"/>
  <c r="F14" i="27"/>
</calcChain>
</file>

<file path=xl/sharedStrings.xml><?xml version="1.0" encoding="utf-8"?>
<sst xmlns="http://schemas.openxmlformats.org/spreadsheetml/2006/main" count="5421" uniqueCount="2862">
  <si>
    <t>3.1 Institucionalización</t>
  </si>
  <si>
    <t>DVMFN</t>
  </si>
  <si>
    <t>3.2 Desarrollo de la capacidad nacional</t>
  </si>
  <si>
    <t>3.3 Desarrollo de asociaciones y colaboraciones</t>
  </si>
  <si>
    <t>3.4 Fortalecimiento de la investigación y las instituciones de investigación científica relacionadas con el monitoreo forestal</t>
  </si>
  <si>
    <t>4.1 Mandato</t>
  </si>
  <si>
    <t>4.3 Identificación e implicación de las partes interesadas</t>
  </si>
  <si>
    <t>4.5 Integración de jóvenes expertos</t>
  </si>
  <si>
    <t>4.7 Evaluación del impacto</t>
  </si>
  <si>
    <t>Se realizó una evaluación sistemática del impacto del proceso durante su aplicación y tras su conclusión: quienes utilizan los resultados, existe satisfacción de las partes interesadas.</t>
  </si>
  <si>
    <t>4.2 Identificación de las necesidades de información</t>
  </si>
  <si>
    <t>4.6 Gestión y archivo de datos</t>
  </si>
  <si>
    <t>5.1 Preparación</t>
  </si>
  <si>
    <t>Producción de manuales y protocolos (campo y teledetección/mapeo), Diseño del sistema de gestión de la información (datos tabulares y geoespaciales), Desarrollo de recursos humanos, Planificación general del monitoreo y del trabajo de campo, Ejecución del trabajo de campo, Supervisión del trabajo de campo, Recopilación y supervisión de los datos auxiliares (Ejecución supervisada de los análisis de teledetección)</t>
  </si>
  <si>
    <t>a</t>
  </si>
  <si>
    <t>b</t>
  </si>
  <si>
    <t>c</t>
  </si>
  <si>
    <t>d</t>
  </si>
  <si>
    <t>e</t>
  </si>
  <si>
    <t>f</t>
  </si>
  <si>
    <t>g</t>
  </si>
  <si>
    <t>h</t>
  </si>
  <si>
    <t>i</t>
  </si>
  <si>
    <t>j</t>
  </si>
  <si>
    <t>Medición y Estimación</t>
  </si>
  <si>
    <t>Elementos Fundamentales</t>
  </si>
  <si>
    <t>Integrar eficazmente el SNMF y sus actividades en los marcos nacionales de políticas y legislación existentes, así como en las estructuras gubernamentales  y los sistemas de financiación (por ejemplo, el presupuesto nacional). Esta integración creará la justificación legal y la base formal para el funcionamiento a largo plazo de los SNMF. Es también una expresión claramente visible de una apropiación nacional plena.</t>
  </si>
  <si>
    <t>Asegurar la provisión de fondos a través de mecanismos de financiación sostenibles/ pertinentes para la realización y continuación de los SNMF, a fin de garantizar una información actualizada a intervalos regulares.</t>
  </si>
  <si>
    <t xml:space="preserve">Asignar formalmente, mediante instrumentos legales, mandatos claros para la recopilación, gestión y análisis de los datos, y para la entrega de productos y servicios específicos a una organización o red de organizaciones, como una entidad gubernamental, una organización de investigación o una institución académica. El mandato asignado a tales organizaciones debería incluir un propósito claro, así como unos objetivos a corto y largo plazo para el SNMF. Puede que sea necesario y razonable crear una nueva unidad organizacional o una nueva sección dentro de una unidad organizacional existente para proporcionar la infraestructura y los medios apropiados. </t>
  </si>
  <si>
    <t xml:space="preserve">Indicar (e, idealmente, adoptar formalmente) los mecanismos de coordinación más adecuados para llevar a cabo la gestión general, así como la recogida, gestión e intercambio de datos entre las unidades y, posiblemente, el público, los ministerios y otras organizaciones (públicas y privadas). </t>
  </si>
  <si>
    <t>Tener en cuenta las enseñanzas extraidas de experiencias previas o actuales de proceso de institucionalización, también de casos pertinentes de otros países.</t>
  </si>
  <si>
    <t>Identificar los actuales activos y capacidades del personal que realiza estas tareas e identificar los vacíos y necesidades de formación a partir del mandato institucional. Esto debería incluir tanto las capacidades científicas y técnicas, como las socioeconómicas.</t>
  </si>
  <si>
    <t>Cooperar con instituciones académicas apoyando el desarrollo o el ajuste de los planes de estudio relacionados con los SNMF.</t>
  </si>
  <si>
    <t>Asegurarse de que el flujo de información entre los investigadores y el SNMF sea recíproco: los objetivos de investigación deben estar claramente definidos en los SNMF, pero ser lo suficientemente flexibles como para permitir la incorporación de nuevos resultados de investigación y mejoras en los SNMF.</t>
  </si>
  <si>
    <t>Identificar las necesidades de investigación científica para llenar los vacíos de información existentes, especificar las prioridades de investigación y proporcionar ciertas instalaciones básicas para facilitar los avances, permitiendo a los investigadores llevar los SNMF a nuevos ámbitos de desarrollo.</t>
  </si>
  <si>
    <t xml:space="preserve">Promover la creación de redes y la colaboración entre instituciones de investigación y actores nacionales, regionales e internacionales para garantizar la existencia de canales adecuados para la difusión de los resultados. </t>
  </si>
  <si>
    <t>Llevar a cabo un análisis de las partes interesadas para identificar a socios y otras partes interesadas dispuestas a participar en el proceso del SNMF, incluidas diferentes instituciones nacionales (especialmente las que participan en las políticas relacionadas con los bosques y la ordenación territorial), el sector privado, las instituciones académicas, la sociedad civil, los grupos que representan a las mujeres y a las minorías (incluidos los grupos indígenas) y las comunidades que dependen de los bosques para sus medios de vida. El proceso de identificación y participación de las partes interesadas debería ser transparente y clarificar las intenciones de los diversos grupos de interés que desean participar en el monitoreo forestal nacional.</t>
  </si>
  <si>
    <t>Alentar a los principales planificadores y responsables de la toma de decisiones a que incorporen la participación en el proceso del SNMF en sus planes y programas. En particular, es obligatoria la participación de otros sectores (la agricultura o el desarrollo urbano) cuando una evaluación de las necesidades de información identifica la necesidad de realizar un inventario de tierras que se encuentran fuera del mandato de la administración forestal.</t>
  </si>
  <si>
    <t>Estimular la participación intersectorial de las instituciones académicas y de investigación.</t>
  </si>
  <si>
    <t>Reforzar la capacidad y los conocimientos de las partes interesadas sobre los beneficios y el uso de un SNMF y la información resultante.</t>
  </si>
  <si>
    <t>Promover la creación de un grupo de trabajo o una asesoría técnica institucional, así como de unos comités consultivos, a los que el SNMF deberá presentar informes anuales sobre las actividades.</t>
  </si>
  <si>
    <t>Promover la participación de jóvenes expertos en el SNMF siempre que sea posible, por ejemplo, mediante la participación de estudiantes de grado, estudiantes egresados y estudiantes de postgrado en la recogida y análisis de datos.</t>
  </si>
  <si>
    <t>Promover métodos de orientación para jóvenes expertos.</t>
  </si>
  <si>
    <t>Analizar quiénes están usando qué resultados del SNMF y con qué propósito los están usando. Una expectativa lógica sería que las partes interesadas que expresaron determinadas necesidades de información durante el proceso de planificación demostraran posteriormente los fines para los que están utilizando los resultados. El análisis también podría revelar vacíos y nuevas necesidades de información que podrían tenerse en cuenta en la próxima fase de recogida de datos.</t>
  </si>
  <si>
    <t>Revisar si las partes interesadas están satisfechas con los datos que se han producido para cubrir las necesidades originales de datos y analizar con ellas la inclusión de nuevas variables o la eliminación de algunas que ya no sean útiles.</t>
  </si>
  <si>
    <t>Valor</t>
  </si>
  <si>
    <t>Resumen de Disposiciones Institucionales</t>
  </si>
  <si>
    <t>Directriz</t>
  </si>
  <si>
    <t>Descripción</t>
  </si>
  <si>
    <t>Recopilar y tener en cuenta los temas clave derivados de las metas y los objetivos estratégicos establecidos por las principales políticas nacionales en materia de desarrollo, uso del suelo, medio ambiente, bosques y otros recursos naturales, y de los compromisos políticos y requisitos de elaboración de informes internacionales relacionados con los bosques (por ejemplo, de la CMNUCC, el CDB, el FRA, los ODS, y los procesos de C&amp;I.</t>
  </si>
  <si>
    <t>Documentar cómo se han seleccionado o rechazado los temas clave.</t>
  </si>
  <si>
    <t>Identificar el “ámbito de trabajo de referencia”. Las necesidades de información pueden referirse al ámbito nacional, al ámbito subnacional o a otros ámbitos de referencia. Las partes interesadas pueden esperar equivocadamente que un SNMF satisfaga todas las necesidades de información de la planificación de la gestión forestal de pequeñas áreas. Por lo tanto, la evaluación de las necesidades de información es una buena oportunidad para aclarar las oportunidades y limitaciones del monitoreo de pequeñas áreas y los desafíos técnicos relacionados (así como para discutir estimaciones para situaciones poco frecuentes o variables que no suelan evaluarse en los SNMF).</t>
  </si>
  <si>
    <t>Identificar las preguntas concretas relacionadas con el monitoreo forestal para cada uno de los temas clave.</t>
  </si>
  <si>
    <t xml:space="preserve">Definir el formato esperado y el tipo de  producto que debe presentarse al final del análisis, por ejemplo, si deben elaborarse cuadros, gráficos o relaciones entre variables. Cuanto más concretamente se formulen estas necesidades de información, más fácilmente podrán los planificadores de inventarios traducirlos en variables mensurables y procedimientos de recopilación de datos.
</t>
  </si>
  <si>
    <t>Ofrecer a las partes interesadas que representan a diferentes niveles y sectores, incluidas las que representan a los grupos indígenas/las comunidades locales y a las mujeres, la oportunidad de expresar libremente sus necesidades de información y sus posibles preocupaciones de manera participativa, para que sus objetivos y metas estratégicos puedan abordarse claramente.</t>
  </si>
  <si>
    <t xml:space="preserve">Priorizar a las necesidades de información para ayudar a abordar las limitaciones de presupuesto y precisión durante el proceso de ejecución técnica. </t>
  </si>
  <si>
    <t>Hacer una distinción clara entre lo que es “necesario saber” y lo que sería “interesante saber”, sobre todo cuando esto último podría ser interesante para la investigación o servir para necesidades de información que se esperan en el futuro. Justificar claramente las decisiones específicas.</t>
  </si>
  <si>
    <t>Presentar una recopilación de las necesidades de información que se traduzca fácilmente en variables que puedan observarse operativamente mediante una fuente de datos accesible.</t>
  </si>
  <si>
    <t>5.1.0.a</t>
  </si>
  <si>
    <t>Nuevo</t>
  </si>
  <si>
    <t>5.1.0.b</t>
  </si>
  <si>
    <t>Identificación y definición de las actividades a monitorear en el territorio</t>
  </si>
  <si>
    <t>5.1.0.c</t>
  </si>
  <si>
    <t>Ajuste y armonización de los sistemas de clasificación</t>
  </si>
  <si>
    <t>5.1.1</t>
  </si>
  <si>
    <t xml:space="preserve">Población de interés y marco de muestreo </t>
  </si>
  <si>
    <t>5.1.2</t>
  </si>
  <si>
    <t>Identificación y especificación de las variables que deben registrarse</t>
  </si>
  <si>
    <t>5.1.3</t>
  </si>
  <si>
    <t>Revisión de los datos y la información existentes</t>
  </si>
  <si>
    <t>5.1.4</t>
  </si>
  <si>
    <t>Niveles de incertidumbre de los productos esperados</t>
  </si>
  <si>
    <t>5.1.5</t>
  </si>
  <si>
    <t>Evaluación y optimización de los conocimientos especializados disponibles y desarrollo de los recursos humanos</t>
  </si>
  <si>
    <t>5.2.1</t>
  </si>
  <si>
    <t>Integración de los datos de campo y de teledetección</t>
  </si>
  <si>
    <t>5.2.2</t>
  </si>
  <si>
    <t>Diseño de muestreo</t>
  </si>
  <si>
    <t>5.2.3</t>
  </si>
  <si>
    <t>5.2.4</t>
  </si>
  <si>
    <t xml:space="preserve">Diseño del cálculo </t>
  </si>
  <si>
    <t>5.2.5</t>
  </si>
  <si>
    <t>5.2.6</t>
  </si>
  <si>
    <t>Errores en los inventarios forestales,  y garantía de calidad</t>
  </si>
  <si>
    <t>5.2.7</t>
  </si>
  <si>
    <t>Diseño de las mediciones de control</t>
  </si>
  <si>
    <t xml:space="preserve">5.2.2.b </t>
  </si>
  <si>
    <t>5.2.3 b</t>
  </si>
  <si>
    <t>5.2.4.b</t>
  </si>
  <si>
    <t>5.2.5.b</t>
  </si>
  <si>
    <t>5.2.6.b</t>
  </si>
  <si>
    <t>5.3.1</t>
  </si>
  <si>
    <t>5.3.2</t>
  </si>
  <si>
    <t>5.3.3</t>
  </si>
  <si>
    <t>5.3.4</t>
  </si>
  <si>
    <t>Formación</t>
  </si>
  <si>
    <t>5.3.5</t>
  </si>
  <si>
    <t>5.3.6</t>
  </si>
  <si>
    <t>Ejecución del trabajo de campo</t>
  </si>
  <si>
    <t>5.3.7</t>
  </si>
  <si>
    <t>Supervisión del trabajo de campo</t>
  </si>
  <si>
    <t>5.3.8</t>
  </si>
  <si>
    <t xml:space="preserve">Recopilación y supervisión de los datos auxiliares </t>
  </si>
  <si>
    <t>5.3.9</t>
  </si>
  <si>
    <t>Ejecución supervisada de los análisis de teledetección</t>
  </si>
  <si>
    <t>5.4.1.A</t>
  </si>
  <si>
    <t>5.4.2.A</t>
  </si>
  <si>
    <t>5.4.3.A</t>
  </si>
  <si>
    <t>Tener un conjunto de datos bien documentado con metadatos asociados, un protocolo completo y bien definido para el archivo y la conservación de los datos, que incluya el almacenamiento y la copia de seguridad de los mismos, y una visión a largo plazo para garantizar que las tecnologías de almacenamiento de datos se mantengan actualizadas y los datos sigan siendo recuperables en el caso de que cambien los sistemas operativos y los sistemas de almacenamiento de datos.</t>
  </si>
  <si>
    <t xml:space="preserve">Incluir un protocolo de seguridad con una descripción de las medidas técnicas y protecciones procesales de la información, que incluya la información confidencial y los  detalles sobre cómo se harán cumplir los permisos, las restricciones y los embargos. </t>
  </si>
  <si>
    <t>Definir una política de datos que describa qué datos pueden compartirse y cómo (libres y disponibles, disponibles bajo petición, restringidos), incluidos los procedimientos de acceso, los períodos de embargo (si los hay), los mecanismos técnicos para la difusión y los formatos de intercambio. En los casos en los que no puedan compartirse algunas partes de los conjuntos de datos han especificarse los motivos (por ejemplo, motivos éticos, normativa sobre los datos personales, propiedad intelectual, comercial, motivos relacionados con la privacidad o con la seguridad). Esta decisión respecto a qué conjuntos de datos pueden hacerse accesibles al público y cuáles deben tener un acceso más restringido dependerá de la legislación, las estrategias y las políticas nacionales.</t>
  </si>
  <si>
    <t>Definir cómo y dónde se almacenarán los datos, indicando en particular el tipo de depósito (depósito institucional, depósito estándar para la disciplina, etc.) y la institución o instituciones responsables de almacenar y archivar los datos. Según la estrategia nacional general para el almacenamiento de las estadísticas nacionales, puede haber instituciones preparadas para integrar los conjuntos de datos del SNMF como conjuntos de datos estándares generados a intervalos regulares. Esto pondría de manifiesto el carácter de información general de los datos generados por el SNMF.</t>
  </si>
  <si>
    <t>Resumen Reporte y Verificación</t>
  </si>
  <si>
    <t>4.4.a</t>
  </si>
  <si>
    <t xml:space="preserve">Planificar un sistema de comunicación interna eficiente entre los diversos actores y procesos de los SNMF. Esto es importante para el buen funcionamiento del proceso y también ayuda a garantizar su calidad </t>
  </si>
  <si>
    <t>4.4.b</t>
  </si>
  <si>
    <t xml:space="preserve">Asegurarse de que todos los que participan en los diferentes aspectos del SNMF entiendan por qué su contribución al sistema es importante </t>
  </si>
  <si>
    <t>4.4.c</t>
  </si>
  <si>
    <t>Desarrollar una estrategia para responder a las consultas de las partes interesadas externas, incluido el público interesado, las ONG y los periodistas.</t>
  </si>
  <si>
    <t>4.4.d</t>
  </si>
  <si>
    <t>Promover el uso de las redes sociales y desarrollar un sitio web para difundir, comunicar y compartir documentos, publicaciones o datos.</t>
  </si>
  <si>
    <t>4.4.e</t>
  </si>
  <si>
    <t>Promover la creación de redes con otros SNMF en países o regiones vecinos para compartir experiencias.</t>
  </si>
  <si>
    <t>4.4.f</t>
  </si>
  <si>
    <t>5.4.4</t>
  </si>
  <si>
    <t>5.4.5</t>
  </si>
  <si>
    <t>Elaboración de informes</t>
  </si>
  <si>
    <t>5.4.6</t>
  </si>
  <si>
    <t>Comunicación y difusión</t>
  </si>
  <si>
    <t>5.4.7</t>
  </si>
  <si>
    <t>Diálogo sobre los SNMF y sus resultados</t>
  </si>
  <si>
    <t>5.4.8</t>
  </si>
  <si>
    <t>Evaluación y análisis del impacto</t>
  </si>
  <si>
    <t>Creación de los equipos de trabajo</t>
  </si>
  <si>
    <t xml:space="preserve">Introducción y gestión de los datos </t>
  </si>
  <si>
    <t xml:space="preserve">Control de la calidad de los datos </t>
  </si>
  <si>
    <t>(+) directriz nueva generada por el score card del Fondo Verde del Clima (FVC)</t>
  </si>
  <si>
    <t>Identificación de 1) asociaciones con instituciones nacionales e internacionales especializadas; 2) acuerdos con respecto a la propiedad intelectual, 3) coordinación intersectorial y si se integraron variables adicionales o recursos de los destinatarios.</t>
  </si>
  <si>
    <t xml:space="preserve">Mandato político. Alcance, objetivos y metas mensurables de corto y largo plazo. Una entidad coordinadora cuando el SNMF se ejecuta de forma descentralizada. Designación clara de responsabilidades, funciones presupuesto, recursos humanos e infraestructura de las entidades participantes. </t>
  </si>
  <si>
    <t>Se ofrecieron oportunidades educativas o de formación profesional (pasantías) para estudiantes y jóvenes expertos en las primeras etapas de su carrera.</t>
  </si>
  <si>
    <t>Se ha desarrollado un plan de largo plazo para almacenamiento y seguridad de los datos, documentación de metadatos y actualización de sistemas operativos. Existe un protocolo de seguridad con descripción de medidas técnicas y protección de la información. Se ha definido una política de manejo, difusión de los datos, formatos de intercambio, nivel de acceso según tipos de usuarios. Definir cómo y dónde se almacenarán los datos e instancias responsables; de ser posible, vincularlos y almacenarlos con las bases de datos con las estadísticas nacionales.</t>
  </si>
  <si>
    <t xml:space="preserve">Identificación de los componentes del monitoreo, identificación y definición de actividades a monitorear, ajuste y armonización de la clasificación de bosque y otros usos de la tierra, definición de la población de interés, marco muestral, revisión de datos e información existente, establecer niveles de incertidumbre y optimización de conocimientos de recursos humanos. </t>
  </si>
  <si>
    <t>Integración de los datos de campo y de teledetección. Diseño de la recolección de datos de campo y encuestas (muestreo, parcelas, cálculo), modelos alométricos, errores y garantía y control de calidad.  Selección de recursos y métodos para la teledetección, garantía y control de calidad, métodos de validación de productos de teledetección, diseño para interpretación visual mediante muestreo.</t>
  </si>
  <si>
    <t>Identificación de los componentes de monitoreo</t>
  </si>
  <si>
    <t xml:space="preserve">(*) En las DVMNF se tiene “5.2.3 Diseño de las parcelas” mientras que en la herramienta se propone lo siguiente “5.2.3 Diseño de las parcelas de campo”. </t>
  </si>
  <si>
    <t>Selección de modelos para variables compuestas (alometría) (+)</t>
  </si>
  <si>
    <t>Métodos para validación de los productos de teledetección y modelamiento geoespacial</t>
  </si>
  <si>
    <t>k</t>
  </si>
  <si>
    <t>l</t>
  </si>
  <si>
    <t xml:space="preserve">Diseño de muestreo y de las parcelas para análisis visual con teledetección </t>
  </si>
  <si>
    <t xml:space="preserve">Selección de los recursos de teledetección o imágenes de satélite </t>
  </si>
  <si>
    <t xml:space="preserve">Selección de los métodos de teledetección/cartografía según las necesidades de información </t>
  </si>
  <si>
    <t>(*) En las DVMFN se tiene el elemento "5.4.3 Análisis de los datos" se propone "Análisis de los datos tabulares y espaciales" porque se identificó que no existían suficientes directrices sobre sensores remotos (directrices nuevas son i,j,k,l).</t>
  </si>
  <si>
    <t>DVMFN, nuevo</t>
  </si>
  <si>
    <t>Diseño de las parcelas de campo (*)</t>
  </si>
  <si>
    <t>(All)</t>
  </si>
  <si>
    <t>Documentación (transparencia reforzada) (*)</t>
  </si>
  <si>
    <t xml:space="preserve">Medición y estimación </t>
  </si>
  <si>
    <t>Language</t>
  </si>
  <si>
    <t>English</t>
  </si>
  <si>
    <t>French</t>
  </si>
  <si>
    <t>Spanish</t>
  </si>
  <si>
    <t>Análisis</t>
  </si>
  <si>
    <t>Reporte y verificación</t>
  </si>
  <si>
    <t>Promedio</t>
  </si>
  <si>
    <t>Evaluación</t>
  </si>
  <si>
    <t>Comentario</t>
  </si>
  <si>
    <t>Incertidumbres y métodos de garantía de calidad</t>
  </si>
  <si>
    <t>Diseño del sistema de gestión de la información (datos tabulares y geoespaciales) (+)</t>
  </si>
  <si>
    <t>Planificación general del monitoreo y del trabajo de campo (++)</t>
  </si>
  <si>
    <t>Valoración*</t>
  </si>
  <si>
    <t>Regresar</t>
  </si>
  <si>
    <t>3.2. a</t>
  </si>
  <si>
    <t>3.2. b</t>
  </si>
  <si>
    <t>3.2. c</t>
  </si>
  <si>
    <t>3.2. d</t>
  </si>
  <si>
    <t>3.2. e</t>
  </si>
  <si>
    <t>3.2. f</t>
  </si>
  <si>
    <t>3.1. a</t>
  </si>
  <si>
    <t>3.1. b</t>
  </si>
  <si>
    <t>3.1. c</t>
  </si>
  <si>
    <t>3.1. d</t>
  </si>
  <si>
    <t>3.1. e</t>
  </si>
  <si>
    <t>3.3. a</t>
  </si>
  <si>
    <t>3.3. b</t>
  </si>
  <si>
    <t>3.3. c</t>
  </si>
  <si>
    <t>3.4 Fortalecimiento de la investigación y las instituciones de investigación científica  relacionadas con el monitoreo forestal</t>
  </si>
  <si>
    <t>3.4. a</t>
  </si>
  <si>
    <t>3.4. b</t>
  </si>
  <si>
    <t>3.4. c</t>
  </si>
  <si>
    <t>3.4. d</t>
  </si>
  <si>
    <t>4.1. a</t>
  </si>
  <si>
    <t>4.1. b</t>
  </si>
  <si>
    <t>4.1. c</t>
  </si>
  <si>
    <t>4.1. d</t>
  </si>
  <si>
    <t>4.1. e</t>
  </si>
  <si>
    <t>4.3. a</t>
  </si>
  <si>
    <t>4.3. b</t>
  </si>
  <si>
    <t>4.3. c</t>
  </si>
  <si>
    <t>4.3. d</t>
  </si>
  <si>
    <t>4.3. e</t>
  </si>
  <si>
    <t>4.5. a</t>
  </si>
  <si>
    <t>4.5. b</t>
  </si>
  <si>
    <t>4.5. c</t>
  </si>
  <si>
    <t>4.7. a</t>
  </si>
  <si>
    <t>4.7. b</t>
  </si>
  <si>
    <t>Evaluación a nivel de elemento</t>
  </si>
  <si>
    <t>Promover y establecer asociaciones en ámbitos relacionados con los SNMF. Estas asociaciones pueden extenderse a las instituciones nacionales e internacionales especializadas y a las redes y programas internacionales. Deben diseñarse de forma que se garanticen unas responsabilidades y una rendición de cuentas claras y acordadas entre todos los socios.</t>
  </si>
  <si>
    <t>Promover acuerdos entre los socios conrespecto a la propiedad intelectual cuando se aborden actividades específicas que pudieran generar materiales sujetos a derechos de autor, patentes o alguna otra jurisdicción de la propiedad intelectual, como las publicaciones.</t>
  </si>
  <si>
    <t xml:space="preserve"> Medición y estimación </t>
  </si>
  <si>
    <t>4.2. a</t>
  </si>
  <si>
    <t>4.2. b</t>
  </si>
  <si>
    <t>4.2. c</t>
  </si>
  <si>
    <t>4.2. d</t>
  </si>
  <si>
    <t>4.2. e</t>
  </si>
  <si>
    <t>4.2. f</t>
  </si>
  <si>
    <t>4.2. g</t>
  </si>
  <si>
    <t>4.2. h</t>
  </si>
  <si>
    <t>4.2. i</t>
  </si>
  <si>
    <t>4.2. j</t>
  </si>
  <si>
    <t>4.2. k</t>
  </si>
  <si>
    <t>4.6. a</t>
  </si>
  <si>
    <t>4.6. c</t>
  </si>
  <si>
    <t>4.6. b</t>
  </si>
  <si>
    <t>4.6. d</t>
  </si>
  <si>
    <t>Determine y documente la extensión espacial del monitoreo (nacional y/o subnacional)</t>
  </si>
  <si>
    <t>Identifique las partes interesadas clave para involucrar en el proceso de elaboración de un sistema nacional de clasificación de bosques y uso de la tierra</t>
  </si>
  <si>
    <t>Se ha desarrollado una clasificación bosques y de uso de la tierra o se ha armonizado de las diferentes clasificaciones de cobertura y uso de la tierra existentes</t>
  </si>
  <si>
    <t>Se han consultado las partes interesadas clave y llegado a un acuerdo sobre una definición nacional decada categoría de uso de la tierra con criterios medibles</t>
  </si>
  <si>
    <t>Definir claramente la población de interés y —siempre que sea posible— proporcionar mapas que muestren qué áreas subnacionales se incluyen y cuáles están excluidas. Esta población será objeto de monitoreo forestal y de los subsiguientes resultados.</t>
  </si>
  <si>
    <t>Trate de asegurarse de que es posible acceder a la mayor parte de la población para su medición sobre el terreno, a fin de minimizar el riesgo de falta de respuesta. En otras palabras, intente garantizar que el marco de muestreo corresponda lo más posible con la población de interés.</t>
  </si>
  <si>
    <t>Aclare explícitamente las áreas en las que no es posible la adquisición de datos sobre el terreno, lo que significa que el marco de muestreo es menor que la población de interés. Habitualmente, esta limitación tiene que ver con las observaciones de campo, que pueden encontrarse con unos problemas de acceso insalvables, por motivos de seguridad, por ejemplo, aunque a menudo pueda cubrirse todo el territorio nacional mediante la teledetección.</t>
  </si>
  <si>
    <t xml:space="preserve">Traducir las necesidades de información en variables mensurables (incluyendo variables para las que pueden asignarse clases o tipos como las especies arbóreas o los tipos de usos del suelo). </t>
  </si>
  <si>
    <t>Documentar todos los elementos definidos y usarlos después como base para la elaboración de un manual de campo completo.</t>
  </si>
  <si>
    <t>Entre las variables objetivo que no pueden medirse u observarse directamente, incluir variables como el volumen del fuste, la biomasa de los árboles o el carbono. Para estas variables deben definirse enfoques indicativos, por lo general mediante modelos.</t>
  </si>
  <si>
    <t>Determinar qué fuentes de datos se van a utilizar a partir de las variables que vayan a registrarse, siendo las principales fuentes de datos habitualmente la teledetección y las observaciones de campo basadas en el muestreo. Sin embargo, según las necesidades de información, pueden preverse y planificarse entrevistas con los propietarios y los usuarios de los bosques, el servicio forestal o los ministerios</t>
  </si>
  <si>
    <t>Ser coherentes con las normas nacionales e internacionales para promover la comparabilidad.</t>
  </si>
  <si>
    <t>Utilizar métodos coherentes a lo largo del tiempo para permitir la estimación de los cambios. Los cambios en las definiciones, cuando se repitan las recopilaciones de datos, solo podrán hacerse por muy buenas razones y evitando que esto afecte a la comparabilidad de los métodos o a la posibilidad de estimar de forma fiable los cambios de las variables objetivo prioritarias.Por lo tanto, para evitar los cambios, hay que ser muy cuidadoso en la preparación de las definiciones.</t>
  </si>
  <si>
    <t>Deben considerarse las fuentes nacionales e internacionales que puedan proporcionar elementos informativos ya existentes, incluidos los mapas e inventarios forestales locales.</t>
  </si>
  <si>
    <t>Hay que proporcionar información útil para planificar mejor el proceso de recogida de datos (por ejemplo, información sobre las estaciones de lluvias, la accesibilidad de la tierra, los conflictos sociales, las actividades en conflicto, el recorrido de la parcelación, etc.).</t>
  </si>
  <si>
    <t>Desarrollar redes de conocimientos especializados entre distintos organismos, instituciones académicas, ONG e industrias para compartir recursos tecnológicos e innovación. Deberían desarrollarse redes en el país y con otros países, e incluso utilizarse la cooperación Sur-Sur.</t>
  </si>
  <si>
    <t>Llevar a cabo medidas de formación de corto plazo para cubrir con rapidez las deficiencias de capacidad, al tiempo que se establece una estrategia de largo plazo para el desarrollo de la capacidad nacional proporcionando apoyo a los estudiantes.</t>
  </si>
  <si>
    <t>El rigor estadístico y metodológico debería guiar la adquisición de datos de todas las fuentes de datos. Debe desarrollarse, por tanto, un protocolo claro para ambos tipos de adquisición y análisis de datos.</t>
  </si>
  <si>
    <t>En la planificación de la recogida de datos de campo es importante recordar que las observaciones de campo pueden ser útiles para la validación del análisis de las imágenes de teledetección.</t>
  </si>
  <si>
    <t>En la medida de lo posible, han de incluirse las coordenadas geográficas de la información recopilada, como los centros (o las esquinas) de las parcelas y los centros de los árboles.</t>
  </si>
  <si>
    <t>La interoperabilidad semántica entre los descriptores (definiciones y terminología) que se utilicen para especificar las mediciones de campo y de teledetección debería definirse y comprenderse bien, para evitar confusiones terminológicas y garantizar que los datos puedan analizarse conjuntamente de manera directa.</t>
  </si>
  <si>
    <t>Deben utilizarse enfoques bien documentados y defendibles desde el punto de vista estadístico, que tengan procedimientos de estimación generalmente aceptados.</t>
  </si>
  <si>
    <t>Hay que abstenerse de inventar nuevos mecanismos de selección para los que no haya sólidos procedimientos de estimación estadística disponibles.</t>
  </si>
  <si>
    <t>La teledetección puede utilizarse como una herramienta poderosa para aumentar la eficiencia (por ejemplo, en la estratificación, el muestreo doble, la inferencia basada en modelos).</t>
  </si>
  <si>
    <t>Deben diseñarse y documentarse instrucciones claras para los equipos de campo sobre cómo localizar los puntos de muestreo seleccionados. Esto también incluye la definición unívoca del sistema de referencia espacial en el que se presenten las coordenadas.</t>
  </si>
  <si>
    <t>Deben darse indicaciones claras sobre cómo tratar los casos de falta de respuesta cuando no se pueda llegar a las ubicaciones de las muestras preseleccionadas.</t>
  </si>
  <si>
    <t xml:space="preserve">Debe considerarse la posibilidad de aprovechar las experiencias de estudios de muestreo de inventario forestal que se hayan realizado en el pasado. Las enseñanzas extraídas de anteriores esfuerzos y experiencias de ejecución resultan de gran ayuda, en particular cuando esta labor se encuentra bien documentada </t>
  </si>
  <si>
    <t xml:space="preserve">Hay que tener en cuenta el carácter permanente de la muestra. Las parcelas de muestreo deben revisitarse en el siguiente ciclo de inventario para permitir la realización de estimaciones precisas de los cambios. Los diseños de muestreo que restrinjan la utilidad futura de la muestra deben replantearse cuidadosamente. </t>
  </si>
  <si>
    <t xml:space="preserve">Las consideraciones de diseño de muestreo están fuertemente vinculadas con las consideraciones de diseño de parcela en términos de precisión y eficacia en función de los costos. </t>
  </si>
  <si>
    <t>Pueden combinarse varias opciones distintas de diseño de parcela para establecer subparcelas anidadas.</t>
  </si>
  <si>
    <t xml:space="preserve">Deben usarse únicamente diseños de parcela para los que son posibles los análisis estadísticos claros y no deben inventarse nuevos enfoques de recogida de datos sin desarrollar unos estimadores adecuados. </t>
  </si>
  <si>
    <t xml:space="preserve">Hay que aplicar adecuadamente las correcciones de la pendiente y los límites. </t>
  </si>
  <si>
    <t>Las mediciones por parcela deberán ser operacionalmente viables en términos de tiempo y equipo.</t>
  </si>
  <si>
    <t xml:space="preserve">Las parcelas de muestreo de campo para los inventarios forestales nacionales se establecen habitualmente como parcelas permanentes que se revisitarán tras un período determinado de tiempo  por ejemplo, 5 o 10 años). Los procedimientos de diseño y medición de las parcelas que se planifiquen deberán tener esto en cuenta, por ejemplo, registrando coordenadas precisas en un sistema de referencia espacial bien especificado, con unos puntos de referencia muy claros.  </t>
  </si>
  <si>
    <t>Hay que determinar el tamaño ideal de los equipos de campo y el tiempo de trabajo óptimo que debe dedicarse a la realización de mediciones y observaciones en cada parcela.</t>
  </si>
  <si>
    <t>Si es posible, hay que organizar la carga de trabajo y el tamaño de cada una de las parcelas de campo para que los equipos de campo puedan realizar su trabajo en un solo día, incluido el tiempo de viaje. Si las dificultades de acceso lo impiden, los equipos de campo pueden verse obligados a permanecer en el terreno, lo que implicaría complicaciones logísticas y costos adicionales.</t>
  </si>
  <si>
    <t>Hay que asegurarse de que todas las etapas del establecimiento de las parcelas, incluidas las mediciones, pueden documentarse de forma transparente en la guía de campo.</t>
  </si>
  <si>
    <t>Hay que asegurarse de que todas las etapas de análisis y los estimadores correspondientes son coherentes con las definiciones del diseño de muestreo y de parcela.</t>
  </si>
  <si>
    <t>Hay que preparar todos los análisis requeridos para producir los resultados esperados según la evaluación de las necesidades de información</t>
  </si>
  <si>
    <t xml:space="preserve">Hay que discutir el enfoque a fondo con el equipo de analistas y documentarlo paso a paso, incluyendo los programas informáticos utilizados. Este análisis gradual puede utilizarse después como punto de partida y base para la descripción de los resultados y métodos en la fase de elaboración de informes </t>
  </si>
  <si>
    <t>Hay que considerar el uso de estimadores que se integren fácilmente con los mapas o los datos de teledetección, para mejorar la precisión y proporcionar información espacialmente explícita.</t>
  </si>
  <si>
    <t>Averiguar si se han desarrollado modelos específicos de ámbito local. Esta información se encuentra a menudo en la literatura gris.</t>
  </si>
  <si>
    <t>Si no hay modelos locales disponibles, existen dos opciones: i) utilizar modelos globales, que pueden introducir un nivel de incertidumbre considerable, o ii) desarrollar modelos específicos, una  area de investigación genérica que puede ser bastante laboriosa.</t>
  </si>
  <si>
    <t xml:space="preserve">Si es posible, hay que verificar la calidad de los modelos para comprobar su idoneidad antes de aplicarlos a un proyecto concreto </t>
  </si>
  <si>
    <t>Iniciar el procesamiento de datos (el cálculo) en cuanto estén disponibles los primeros datos, ya que estos pueden revelar errores inesperados.</t>
  </si>
  <si>
    <t>Asegurarse de que se recogen datos de alta calidad proporcionando definiciones y descripciones claras y completas de los procedimientos de medición. La reducción de los errores de medición y de observación es un elemento importante de la GC/CC.</t>
  </si>
  <si>
    <t>Evaluar y documentar la calidad de los datos.</t>
  </si>
  <si>
    <t>Utilizar los resultados de la evaluación para aplicar correcciones, donde sea posible y si es posible.</t>
  </si>
  <si>
    <t>Las mediciones de control son muy importantes y funcionan como elementos estándar de cualquier proceso de muestreo de un inventario forestal.</t>
  </si>
  <si>
    <t>Todos los equipos de campo deben ser evaluados.</t>
  </si>
  <si>
    <t>Todos los puntos de muestreo debe tener la misma probabilidad (una probabilidad mayor que cero) de ser comprobados, aunque sea extremadamente difícil llegar a ellos.</t>
  </si>
  <si>
    <t>Los resultados de las comprobaciones en caliente iniciales pueden requerir la organización de un taller de formación intermedio o de otra plataforma para el intercambio de experiencias entre  quipos de campo.</t>
  </si>
  <si>
    <t>Deben definirse las normas de calidad que han de cumplirse. No existe una norma general para los errores de medición (desviaciones admisibles) o para los errores de observación (errores de clasificación). Tampoco hay procedimientos estándar para tratar con los casos de incumplimiento. Esto forma parte de la planificación técnica y operacional y los planificadores de los SNMF necesitan definirlos detalladamente.</t>
  </si>
  <si>
    <t>(3.1.2) Se han identificado  las fuentes más apropiadas de datos por teledetección para respaldar las decisiones documentadas de diseño (es decir, resolución espacial y temporal, tanto históricamente como hacia el futuro, definición de bosques y otros usos de la tierra).</t>
  </si>
  <si>
    <t xml:space="preserve">Se ha previsto la disponibilidad de los datos de teledetección para asegurar la sostenibilidad del monitoreo en el tiempo y el cumplimiento de los objetivos del monitoreo. </t>
  </si>
  <si>
    <t>Consulte los expertos en teledetección (locales e internacionales) con el fin de identificar el modo de ejecución más eficiente para elaborar los datos de actividad.</t>
  </si>
  <si>
    <t>Los métodos de análisis de teledetección se basan en la mejor relación costo beneficio, con la resolución apropiada (espacial, espectral y temporal) y la menor incertidumbre sobre cambios en el territorio tanto históricamente como hacia el futuro.</t>
  </si>
  <si>
    <t>Se han desarrollado y documentado los procedimientos para pre procesamiento más apropiados sobre las imágenes seleccionadas</t>
  </si>
  <si>
    <t>Se han identificado todos los productos cartográficos según las necesidades de información</t>
  </si>
  <si>
    <t>Se ha documentado las decisiones sobre la selección de las metodologías y procedimientos sobre los productos de teledetección y cartografía.</t>
  </si>
  <si>
    <t>Se ha seguido los principios de muestreo de la directriz 5.2.2.a sobre diseño de muestreo de parcelas de campo, y se ha integrado el muestreo de interpretación visual para reducir los costos del monitoreo, facilitar la implementación del sistema de monitoreo y mejorar la transparencia sobre la recolección de los datos</t>
  </si>
  <si>
    <t xml:space="preserve">La parcela de fotointerpretación cuenta con los elementos de diseño eficientes y operacionalmente viables para capturar los cambios de uso y cobertura de la tierra y cualquier otra variable relacionada e identificada en las necesidades de información. </t>
  </si>
  <si>
    <t>Se seleccionaron y documentaron los estimadores apropiados para el diseño de muestreo seleccionado.</t>
  </si>
  <si>
    <t>Existe un análisis de capacidades y costos de la fotointerpretación y recolección de los atributos seleccionado</t>
  </si>
  <si>
    <t>Todas las parcelas de muestreo para cálculo de incertidumbre deben tener la misma probabilidad de selección, y debe ser una muestra diferente que las muestras para entrenamiento de datos.</t>
  </si>
  <si>
    <t>Se ha desarrollado un plan de control y garantía de la calidad.</t>
  </si>
  <si>
    <t>Se ha iniciado el procesamiento con los primeros datos disponibles para revelar errores del diseño.</t>
  </si>
  <si>
    <t>Se ha evaluado y documentado la calidad de los datos</t>
  </si>
  <si>
    <t>Se han aplicado y documentado las correcciones</t>
  </si>
  <si>
    <t>Asegurar la recolección de datos de alta calidad con definiciones y descripciones claras y completas de los procedimientos de medición.</t>
  </si>
  <si>
    <t>Se identifican los atributos necesarios a colectar en campo para apoyar con información como puntos de control de los modelos geospaciales y su validación</t>
  </si>
  <si>
    <t>Se analiza la temporalidad de la colecta de datos en campo para las necesidades de teledetección y se vincula a parcelas permenentes y temporales en campo</t>
  </si>
  <si>
    <t>Valoración</t>
  </si>
  <si>
    <t>0: El país no ha desarrollado ninguna acción sobre esta directris o muestra muchas debilidades y necesidades para alcanzar los resultados.  Su atención se considera prioritaria.</t>
  </si>
  <si>
    <t>Notes</t>
  </si>
  <si>
    <t>5.3 Diseño operacional (campo y teledetección)</t>
  </si>
  <si>
    <t>Producción de manuales y protocolos (campo y teledetección/mapeo)</t>
  </si>
  <si>
    <t>Adaptarse de manera específica a las circunstancias y capacidades nacionales y, al mismo tiempo, buscar la coherencia con las definiciones nacionales e internacionales.</t>
  </si>
  <si>
    <t>Proporcionar tanto una orientación clara como una secuencia operacional y lógica de pasos metodológicos para la observación de las variables objetivo, maximizando de ese modo la eficiencia de las actividades y la coherencia de los datos registrados por los diferentes equipos de campo a lo largo del tiempo. Normalmente, los errores cometidos durante la fase de recogida de datos de campo del  inventario forestal deberían mantenerse en un nivel mínimo para evitar tener que revisitar los mismos lugares sobre el terreno.</t>
  </si>
  <si>
    <t>Incluir un capítulo introductorio que relacione los antecedentes y la justificación del inventario en particular. Este capítulo debería ayudar a los equipos de campo (y a otras partes interesadas) a  a entender mejor las metas y los objetivos concretos del estudio. También debería establecer las necesidades de información socioeconómica y otras dimensiones relacionadas, como la forma de interactuar eficazmente con ambos géneros y con algunos grupos específicos.</t>
  </si>
  <si>
    <t xml:space="preserve">Incluir una lista completa de los dispositivos, equipos y materiales que los equipos de campo deben llevar con ellos para la realización de las mediciones. Este listado sirve como lista de control  ara el jefe del equipo antes de partir hacia el bosque. La lista debería mencionar también claramente la necesidad de transportar artículos como pilas de repuesto, un botiquín de primeros auxilios, y,  osiblemente, una radio o teléfono vía satélite. Todos los equipos de campo deberían llevar equipos de medición equivalentes para garantizar la consistencia de la calidad de la información. </t>
  </si>
  <si>
    <t>Incluir una descripción clara, que incluya gráficos, de los elementos de diseño de las parcelas y una descripción paso a paso de las mediciones que deben tomarse para cada uno de los elementos  el diseño de parcela. Debe describirse el significado y el procedimiento de medición de cada variable.</t>
  </si>
  <si>
    <t>Tener en cuenta las diversas situaciones que pueden darse sobre el terreno en la definición de las variables y los procedimientos de medición. Hay que intentar evitar que los equipos de campo se encuentran con situaciones en las que el manual de campo no ofrezca una orientación explícita y los equipos hayan de tomar sus propias decisiones de forma individual, puesto que estas pueden diferir entre los equipos de campo y dar lugar a incoherencias.</t>
  </si>
  <si>
    <t xml:space="preserve">Describir con claridad todas las clases y niveles de todas las variables categóricas y nominales, para que el personal de campo sepa exactamente qué referencia o código introducir para cada  ariable. Esto incluye, por ejemplo, las unidades de medición utilizadas y el número de decimales que deben tener variables métricas como el DAP, y una lista completa de los nombres/códigos de  ariables nominales como las especies de árboles (incluida la opción de “desconocido” y una lista de nombres de familias botánicas para los casos en los que no sea posible la identificación al nivel de la especie). Evitar preclasificar determinadas variables, como los porcentajes, registrando directamente los valores y agrupándolos después en clases durante el análisis. </t>
  </si>
  <si>
    <t xml:space="preserve">Proporcionar orientación sobre: i) cómo deberían gestionarse situaciones no estandarizadas pero predecibles (por ejemplo, describir lo que debería hacer el equipo si una parte de la parcela de  uestreo se encuentra en el bosque y la otra parte se encuentra en un río), y ii) qué debería hacer el equipo en situaciones en las que no puede aplicarse el manual de campo (por ejemplo, describir lo que debería hacerse si la parcela de muestreo se encuentra en un área que ha sido alterada recientemente). </t>
  </si>
  <si>
    <t xml:space="preserve"> Incluir un anexo en el manual de campo que contenga instrucciones sobre el uso correcto de todos los equipos y dispositivos de medición, incluyendo incluso los dispositivos más simples, como  os calibradores o las cintas de medición.</t>
  </si>
  <si>
    <t>Probar exhaustivamente el manual sobre el terreno en todas las condiciones que puedan encontrarse en el país. Esto deberían hacerlo los autores del manual de campo y otros equipos de campo.</t>
  </si>
  <si>
    <t xml:space="preserve">El manual de campo debe imprimirse de forma que pueda utilizarse fácilmente y accederse fácilmente a él sobre el terreno. El formato de pequeño folleto, preferiblemente plastificado, ha  esultado ser muy práctico. El manual de campo también puede llevarse en formato electrónico. </t>
  </si>
  <si>
    <t>Animar a los equipos de campo a hacer comentarios sobre el manual y aportar claridad organizando talleres para el intercambio de comentarios y proporcionando personas de contacto a las que  pueden enviar sus observaciones y consultas. Al final, la calidad de los datos depende de los miembros de los equipos y sus experiencias sobre el terreno pueden proporcionar un material muy valioso  para la optimización del manual de campo. Cualquiercambio debe dar lugar a una nueva versión del manual y las versiones deben tener un seguimiento y archivarse a lo largo del tiempo.</t>
  </si>
  <si>
    <t>Documentar la base de datos y proporcionar metadatos sobre diversos aspectos de los SNMF, como las referencias y los coeficientes de los modelos, el diseño de las muestras y la configuración de las parcelas.</t>
  </si>
  <si>
    <t>Establecer y emplear normas sobre el contenido de los datos, las clasificaciones y las tecnologías utilizadas. Puede requerirse la armonización de las variables cuando se apliquen normas diferentes para la misma variable dentro de un país.</t>
  </si>
  <si>
    <t>Determinar/diseñar los programas informáticos para la recogida de datos y los equipos compatibles que se necesitarán, especialmente si se utilizan registradores de datos portátiles.</t>
  </si>
  <si>
    <t>Cuando se repitan las mediciones de las parcelas, considerar proporcionar registros impresos de mediciones anteriores de cada una de las parcelas.</t>
  </si>
  <si>
    <t>Proporcionar instalaciones para el almacenamiento y la copia de seguridad tanto de los datos de campo sin procesar como de los datos procesados, preferiblemente en un servidor central.</t>
  </si>
  <si>
    <t>Crear una política de intercambio de datos que tenga especial cuidado con la información personal y las coordenadas de las parcelas. Crear una plataforma de intercambio de datos de fácil acceso para el uso general.</t>
  </si>
  <si>
    <t>Desarrollar protocolos y mecanismos para el intercambio de datos.</t>
  </si>
  <si>
    <t xml:space="preserve">Asegurarse de que el personal no solo puede completar las tareas relacionadas con la introducción y el análisis de los datos, sino que también puede actualizar o modificar las bases de datos  cuando sea necesario. Puede ayudar la realización de cursos de formación. </t>
  </si>
  <si>
    <t>Documentar los métodos y modelos de estimación elegidos con las fórmulas de los modelos estadísticos relacionados y el código informático utilizado.</t>
  </si>
  <si>
    <t xml:space="preserve">Establecer protocolos para los datos geoespaciales, incluidos los metadatos, los métodos de procesamiento y las evaluaciones de precisión. </t>
  </si>
  <si>
    <t>Contratar, si es posible, personal con experiencia previa en trabajo de campo relacionado con inventarios forestales, análisis de datos de teledetección, integración de información, SIG, etc.</t>
  </si>
  <si>
    <t xml:space="preserve"> Nombrar a jefes de equipo que demuestren buenas capacidades de liderazgo y que tengan experiencia técnica previa.</t>
  </si>
  <si>
    <t>Integrar a técnicos forestales o expertos forestales jóvenes, puesto que esto contribuye al desarrollo de la capacidad a largo plazo en el país.</t>
  </si>
  <si>
    <t>La composición de los equipos de campo en cuanto al número de miembros y la estructura jerárquica del personal necesita definirse en función del conjunto de tareas que deban llevarse a cabo.  Habitualmente incluye a un jefe de equipo de campo, uno o dos técnicos de inventario de campo con experiencia nacional o regional y ayudantes temporales que pueden contratarse también localmente para que pongan su conocimiento local a disposición de los equipos de campo.</t>
  </si>
  <si>
    <t xml:space="preserve">Crear otros equipos para la planificación, el diseño, la teledetección, la gestión de la información y el análisis de los datos. </t>
  </si>
  <si>
    <t xml:space="preserve">Establecer los términos de referencia para cada miembro del equipo, según el componente del SNMF en el que trabajen. Estos términos deberían indicar claramente los roles y funciones que el jefe del equipo les asignará.   </t>
  </si>
  <si>
    <t>Aclarar las normas de calidad y la responsabilidad conjunta de todo el equipo.</t>
  </si>
  <si>
    <t xml:space="preserve">La distribución del trabajo de campo es importante y debería basarse en las capacidades específicas de cada uno de los miembros del personal. Debería animarse a todo el personal a hacer ugerencias para la mejora de los procedimientos.  </t>
  </si>
  <si>
    <t>Mantener al personal de campo motivado. El trabajo de campo de los inventarios forestales puede ser físicamente exigente y con el tiempo, la calidad del mismo puede resentirse. Desde el  omento de su contratación, todos los miembros del personal deberían tener clara la importancia de la realización de unas mediciones de alta calidad.</t>
  </si>
  <si>
    <t xml:space="preserve">Organizar los equipos técnicos de manera integrada. Debería mantenerse un diálogo entre las personas encargadas de recopilar y analizar la información de campo y los responsables de desarrollar la información espacial. </t>
  </si>
  <si>
    <t>m</t>
  </si>
  <si>
    <t xml:space="preserve">La formación debería adecuarse a las capacidades nacionales y basarse en un enfoque por etapas. </t>
  </si>
  <si>
    <t>Todos los equipos que realizan el mismo tipo de trabajo deberían recibir la misma formación. La formación general puede realizarse con grupos más grandes. Las sesiones de formación práctica relativas al uso de los dispositivos electrónicos de medición o la formación sobre el terreno pueden requerir grupos más pequeños.</t>
  </si>
  <si>
    <t>Deben proporcionarse ejemplos para ilustrar cómo abordar la amplia gama de situaciones que pueden encontrarse sobre el terreno.</t>
  </si>
  <si>
    <t xml:space="preserve">La seguridad sobre el terreno merece especial atención. Es importante tener en cuenta qué vacunas podrían ser necesarias, llevar a cabo una evaluación de los riesgos en el trabajo de campo y compartir los resultados de la evaluación durante las sesiones de formación. </t>
  </si>
  <si>
    <t>Los equipos deberían recibir formación sobre nuevas tecnologías y herramientas a medida que estas se adopten.</t>
  </si>
  <si>
    <t xml:space="preserve"> Debería formarse a los equipos para que recojan datos socioeconómicos, además de datos científicos. Esta formación debería incluir la forma de relacionarse con las mujeres y con los hombres, con grupos específicos de usuarios de los bosques, etc.</t>
  </si>
  <si>
    <t>Al final de la sesión de formación, cada equipo debería realizar uno o dos ejemplos prácticos bajo la supervisión de instructores.</t>
  </si>
  <si>
    <t xml:space="preserve">La duración de la formación dependerá de la complejidad del tema y la experiencia previa de los equipos. Debería cubrir todos los temas relevantes e incluir tanto la información general introductoria sobre la importancia del SNMF como temas específicos. </t>
  </si>
  <si>
    <t>Los talleres de formación deben formar parte de una estrategia de desarrollo de la capacidad integrada, eficaz y duradera de ámbito nacional.</t>
  </si>
  <si>
    <t>Los talleres de formación pueden incluir un examen al final para la entrega de un certificado oficial.</t>
  </si>
  <si>
    <t>El intercambio de conocimientos y experiencias entre los equipos de campo es crucial. Es importante, por tanto, fomentar el contacto directo entre los participantes a lo largo del tiempo.</t>
  </si>
  <si>
    <t>Para formalizar este tipo de intercambios, puede llevarse a cabo un taller de formación intermedio poco después de la ejecución sobre el terreno. Esto servirá como plataforma para que los equipos de campo intercambien experiencias y aborden dificultades concretas que hayan encontrado durante la ejecución.</t>
  </si>
  <si>
    <t>Las sesiones de formación deberían tener lugar poco antes de la realización del trabajo previsto.</t>
  </si>
  <si>
    <t>El plan de trabajo del campo del SNMF debería aclarar los objetivos y los principios rectores (en particular, en lo que respecta a la calidad de los datos), definir las actividades generales y  específicas, detallar los recursos disponibles, asignar las responsabilidades de los equipos y los miembros del personal, y programar sus actividades.</t>
  </si>
  <si>
    <t>Es importante garantizar la compatibilidad de la planificación operacional con los objetivos y resultados esperados del SNMF, en el mediano y largo plazo.</t>
  </si>
  <si>
    <t>Debe llevarse a cabo el monitoreo y el análisis de los recursos para mantener la eficiencia en relación con los costos y asegurar que la planificación se mantiene dentro del presupuesto.</t>
  </si>
  <si>
    <t>El plan operacional debe ocuparse de todas las cuestiones logísticas, incluido el transporte, los equipos y los dispositivos de medición (incluidos los repuestos), los planes de emergencia en el caso de que se produzcan accidentes sobre el terreno, y la comunicación entre los equipos de campo, así como entre la sede del SNMF y los equipos de campo.</t>
  </si>
  <si>
    <t>La planificación operacional debería implicar al equipo de campo, en la medida en que sea posible y practicable.</t>
  </si>
  <si>
    <t xml:space="preserve">La planificación operacional incluye la planificación de la supervisión del trabajo de campo. Esto implica la formación de equipos de supervisión, la selección de los puntos de muestreo que deben supervisarse, y la definición de un protocolo de mediciones de supervisión, unas normas de calidad para un conjunto central de variables y unas consecuencias cuando los equipos de campo no cumplan con estas normas. </t>
  </si>
  <si>
    <t xml:space="preserve"> Debería desarrollarse un proceso de mejora continua a partir de información de campo, del personal de la oficina y de las partes interesadas, que incluya el plan de trabajo de campo en sí.</t>
  </si>
  <si>
    <t>Si están disponibles, los datos espaciales auxiliares deberían evaluarse para determinar si la ubicación de la muestra no incluye bosque y si necesita ser evaluada utilizando las fuentes de  información disponibles. También es importante evaluar si puede accederse a las parcelas por tierra, algo que podría no ser posible en algunas áreas restringidas o en áreas con barreras geográficas.  Pueden utilizarse datos espaciales para ayudar a determinar la mejor manera de acceder a la ubicación de las muestras que deban visitarse.</t>
  </si>
  <si>
    <t>La ejecución del trabajo de campo se refiere a la programación concreta del trabajo de campo según las condiciones viales y meteorológicas, la accesibilidad, la aptitud de los equipos de campo y otros criterios prácticos.</t>
  </si>
  <si>
    <t>Los equipos de campo organizan su trabajo de campo independientemente de acuerdo con la asignación de tareas que se haya formulado en la planificación operacional. Sin embargo, la sede del SNMF mantiene su función de coordinación para garantizar la compatibilidad con los objetivos del SNMF y los procedimientos generales.</t>
  </si>
  <si>
    <t>El funcionamiento y la calibración de los instrumentos de medición debe revisarse regularmente.</t>
  </si>
  <si>
    <t>Se consultará a la sede del SNMF en el caso de que surjan dudas con respecto a cualquiera de los pasos operacionales, a fin de garantizar la coherencia en todo el sistema.</t>
  </si>
  <si>
    <t xml:space="preserve"> Los procedimientos de trabajo de campo pueden optimizarse gradualmente a lo largo del transcurso del trabajo de campo, según la experiencia y las capacidades de los miembros del equipo y la  comunicación interna.</t>
  </si>
  <si>
    <t>El principio de orientación técnica más importante en la ejecución del trabajo de campo es seguir estrictamente el protocolo de campo y mantener unos elevados niveles de calidad en los datos. El principio de orientación organizacional más importante es garantizar la seguridad sobre el terreno y evitar los accidentes.</t>
  </si>
  <si>
    <t xml:space="preserve">Las dinámicas de los equipos también desempeñan un papel crucial en el trabajo de campo de los inventarios forestales. Es, por tanto, vital que los jefes de los equipos de campo mantengan la motivación de todos los miembros del equipo mostrando aprecio por su duro trabajo y destacando continuamente la importancia de sus contribuciones al SNMF. </t>
  </si>
  <si>
    <t>Los supervisores deben ser expertos en inventarios forestales perfectamente familiarizados con los protocolos de campo y con experiencia en trabajo de campo de inventario forestal.</t>
  </si>
  <si>
    <t>La independencia entre los supervisores y los equipos de inventario regulares debe garantizarse en la medida de lo posible para evitar conflictos de interés.</t>
  </si>
  <si>
    <t xml:space="preserve">Los equipos de supervisión deben revisitar un porcentaje determinado de las parcelas de cada equipo, llevando consigo los datos del equipo, para identificar las fuentes de error y la magnitud de los errores en los datos recogidos (comprobaciones en frío) </t>
  </si>
  <si>
    <t xml:space="preserve">Los datos de las comprobaciones en frío deben analizarse rápidamente y deben comunicarse los correspondientes comentarios a los equipos de campo. Es posible que haya casos de  incumplimiento en los que el contrato de un equipo de campo tenga que rescindirse de manera inmediata. También puede haber casos en los que los equipos de campo aporten excelentes sugerencias para mejorar la ejecución de los procedimientos de campo, en cuyo caso deberían revisarse los manuales de campo. </t>
  </si>
  <si>
    <t>Identificar las fuentes de datos pertinentes (mapas, imágenes de satélite y otras imágenes) que proporcionan los atributos identificados en la evaluación de las necesidades de información. Otros atributos que deben incluirse tienen que ver con la accesibilidad de las parcelas. Comprobar la calidad de las fuentes y otras características de las mismas, como la precisión, la resolución y la escala de los mapas, el marco temporal y el costo.</t>
  </si>
  <si>
    <t>Establecer los protocolos para la adquisición, procesamiento, extracción y asignación espacial de la información, incluso a parcelas individuales, según corresponda. Los protocolos también deben incluir normas para los metadatos.</t>
  </si>
  <si>
    <t>Se han ejecutado los análisis de teledetección siguiendo los protoclos específicos de cada producto y sistematizado  la limitaciones y supuestos</t>
  </si>
  <si>
    <t xml:space="preserve">Se han documentado las reglas de decisión sobre las clases de uso/cobertura de la tierra con criterios armonizados entre los diferentes intérpretes, tanto de campo como de teledetección. </t>
  </si>
  <si>
    <t>Los especialistas en teledetección e inventarios forestales trabajan conjuntamente para integrar  la recolecta de datos de campo a los datos entrenamiento y/o validación para análisis de teledetección.</t>
  </si>
  <si>
    <t>Tanto la interpretación visual como los métodos automatizados basado en modelos geoestadísticos son validados con datos de campo para el cálculo de exactitud.</t>
  </si>
  <si>
    <t xml:space="preserve">3: El país cuenta con las capacidades suficientes para ejecutar la directriz.  No tiene vacíos ni necesidades en estos aspectos, por lo que se considera que se alcanzarán los resultados esperados  de buena manera. </t>
  </si>
  <si>
    <t>Establecer una estructura de base de datos y un protocolo de gestión detallados (que incluyan los requisitos de equipos y programas informáticos).</t>
  </si>
  <si>
    <t>Utilizar formatos de datos que se prevé que sigan utilizándose en el futuro y que permitan la interoperabilidad, en lugar de desarrollar y/o utilizar formatos hechos a medida o poco conocidos.</t>
  </si>
  <si>
    <t>Si una parte de los datos se exporta para su análisis mediante programas informáticos diferentes, debe garantizarse la integridad de la base de datos original</t>
  </si>
  <si>
    <t>Los datos almacenados en el sistema deberían incluir metadatos que contengan la descripción de los diversos conjuntos de datos (por ejemplo, el año de creación, la ubicación, el titular de los datos, los derechos de acceso, etc.). El formato de los metadatos debería seguir las normas internacionales en la medida de lo posible.</t>
  </si>
  <si>
    <t>Nueva comprobación de los datos en la oficina. Realización de comprobaciones de edición que deberían haberse hecho sobre los datos en bruto en el terreno, especialmente si no se utilizó un registrador de datos de campo. Los datos en bruto deberían archivarse y cualquier cambio que se haga debería reflejarse en sus copias. Pueden realizarse más comprobaciones utilizando estadísticas gráficas y de resumen para identificar los valores atípicos que se analizarán más detenidamente. Por último, deberían diseñarse y ejecutarse unos métodos adecuados para la cumplimentación de los datos que faltan o la corrección de datos claramente erróneos, siempre que sea posible.</t>
  </si>
  <si>
    <t>Los llamados valores atípicos deben comprobarse muy cuidadosamente antes de su eliminación. Podrían ser casos extremos, en lugar de errores.</t>
  </si>
  <si>
    <t>Proporcionar protocolos para la depuración de los datos y aplicarlos a la base de datos para garantizar su coherencia.</t>
  </si>
  <si>
    <t xml:space="preserve">A la hora de hacer cambios, registrar por qué y cómo se hicieron los cambios (por ejemplo, si se ha excluido un valor atípico, explicar por qué). </t>
  </si>
  <si>
    <t xml:space="preserve">Asegurarse de que los análisis y las estimaciones de los datos sean realizados o supervisados por personal con experiencia que esté familiarizado con las numerosas dificultades del análisis de datos de monitoreo forestal. </t>
  </si>
  <si>
    <t>Idealmente, aclarar y probar el diseño de cálculo del análisis con datos de prueba para asegurarse de que el diseño de cálculo estadístico del análisis es correcto.</t>
  </si>
  <si>
    <t>Utilizar datos auxiliares de otras fuentes de datos para mejorar las estimaciones, cuando corresponda.</t>
  </si>
  <si>
    <t xml:space="preserve">Puesto que las estimaciones de los cambios tienen grados de incertidumbre diferentes de los de las estimaciones de las mediciones individuales, calcularlas teniendo esto </t>
  </si>
  <si>
    <t>Proporcionar estimaciones para todo el país (estimaciones de ámbito nacional) y para unidades de referencia subnacionales, tal como se define en la fase de planificación.</t>
  </si>
  <si>
    <t>Utilizar programas informáticos que hayan sido probados en estimaciones de inventarios forestales (programas estándares, libres y/o de código abierto) para todos los análisis. Los esfuerzos para desarrollar nuevos programas pueden introducir importantes errores de programación.</t>
  </si>
  <si>
    <t>Comprobar y corregir las inconsistencias y los errores en los datos que solo puedan detectarse durante los análisis.</t>
  </si>
  <si>
    <t>1-2: El país ha tomado conciencia de la directriz y ha iniciado acciones para ejecutarla, está en marcha pero requiere apoyo técnico para completar capacidades.</t>
  </si>
  <si>
    <t>Regresar menú principal</t>
  </si>
  <si>
    <t>5.2 Diseño para la recolecta de datos de campo y teledetección</t>
  </si>
  <si>
    <t xml:space="preserve">5.3 Diseño operacional (campo y teledetección)  </t>
  </si>
  <si>
    <t xml:space="preserve">Resumen Medición y estimación </t>
  </si>
  <si>
    <t>4.4 Comunicación y difusión</t>
  </si>
  <si>
    <t>Se ha planificado un sistema de comunicación entre los actores y sociedad civil, Establecer un mecanismo para responder a consultas de partes interesadas, periodistas y público en general.  Se ha desarrollado una plataforma para difusión de información  / se usan redes sociales para informar.  Se garantizan los servicios de un funcionario de comunicación para la producción periódica de boletines informativos y comunicados de prensa. Promover la creación de redes con otros SNMF en países o regiones vecinas para compartir experiencias.</t>
  </si>
  <si>
    <t>Para asegurarse de que el SNMF en su totalidad es transparente, se administra durante un período largo de tiempo, se revisa, se utiliza adecuadamente y es creíble, todos los elementos pertinentes del sistema deben describirse detalladamente y esta descripción debe archivarse. La documentación debería incluir toda la información pertinente sobre el diseño y la ejecución del proceso de monitoreo (por ejemplo, los manuales, los protocolos, la descripción de las metodologías (incluidas las hipótesis), las herramientas, los mapas y las imágenes, los datos en bruto y procesados, los programas informáticos, la dotación de personal, los costos, etc.). La documentación debería estar bien estructurada y ser accesible en cualquier momento, a fin de garantizar que todos los elementos del sistema puedan reproducirse y utilizarse en el futuro.</t>
  </si>
  <si>
    <t>Garantizar los servicios de un funcionario de comunicación que se ocupe profesionalmente de estas preguntas y de la producción de boletines informativos o comunicados de prensa.</t>
  </si>
  <si>
    <t>Se han documentado todas las etapas del sistema de monitoreo desde el diseño hasta la producción y análisis de datos (por ejemplo, los manuales, los protocolos, la descripción de las metodologías, las herramientas, los mapas y las imágenes, los datos en bruto y procesados, los programas informáticos, la dotación de personal, los costos, etc.</t>
  </si>
  <si>
    <t>La documentación debería incluir toda la información pertinente sobre el diseño y la ejecución del proceso de monitoreo (por ejemplo, los manuales, los protocolos, la descripción de las metodologías (incluidas las hipótesis), las herramientas, los mapas y las imágenes, los datos en bruto y procesados, los programas informáticos, la dotación de personal, los costos, etc.).</t>
  </si>
  <si>
    <t>Los protocolos que se utilicen para el análisis de los datos también deberían documentarse para permitir a otros llevar a cabo el mismo análisis.</t>
  </si>
  <si>
    <t xml:space="preserve">El método de elaboración de informes debería adaptarse para satisfacer las expectativas de información específicas de los interesados, tanto en términos cuantitativos como cualitativos. Esto incluye la cobertura de las variables, el formato de los resultados y una evaluación de lo que pueden significar las cifras derivadas. Algunos informes están orientados a los procesos políticos y a los responsables de la toma de decisiones. </t>
  </si>
  <si>
    <t>Los informes de los SNMF deben ser documentos independientes. Ellos deben permitir a los lectores entender los resultados sin necesidad de hacer referencia a otras fuentes.</t>
  </si>
  <si>
    <t>El informe debería dar respuestas a las preguntas para las que se diseñó el SNMF. Si se encuentran deficiencias durante el proceso de elaboración de informe, debería establecerse una forma de utilizar esas observaciones para refinar y mejorar los procedimientos del SNMF. Si no puede responderse a una pregunta, deberían darse explicaciones sobre por qué es así y extraerse conclusiones sobre si la pregunta sigue siendo pertinente y/o sobre qué debe hacerse para darle respuesta.</t>
  </si>
  <si>
    <t>Los informes deberían incluir información sobre cómo se llevó a cabo la GC/CC y sobre sus resultados.</t>
  </si>
  <si>
    <t>Identificar los medios por los que se comunicarán los resultados a todas las partes interesadas, incluidas aquellas identificadas previamente y, posiblemente, otras. Esto puede implicar la difusión a través de todo tipo de medios: televisión y radio, herramientas diversas de Internet, artículos científicos, artículos periodísticos, material educativo, etc.</t>
  </si>
  <si>
    <t>Una vez los resultados del SNMF estén disponibles, darlos a conocer y promover su difusión entre todas las partes interesadas.</t>
  </si>
  <si>
    <t>Recibir comentarios de los usuarios, incluidos los órganos internacionales que requieren la elaboración de informes, sobre la utilidad de los informes con respecto al contenido, el formato de los datos y la presentación de la información.</t>
  </si>
  <si>
    <t xml:space="preserve">Ver las actividades de elaboración de informes como una forma de promover la creación de redes, así como una mayor participación e implicación de las partes interesadas, y de promover los  esfuerzos de colaboración entre diferentes sectores públicos y privados. </t>
  </si>
  <si>
    <t>Estar atentos a oportunidades para implicar a las comunidades científicas nacionales e internacionales en estudios técnicos que exploren los datos y que puedan presentarse en publicaciones de literatura científica revisada por pares. Los resultados y experiencias de un ciclo de SNMF constituyen un punto de partida excelente para la optimización del siguiente ciclo mediante la investigación.</t>
  </si>
  <si>
    <t>Utilizar el proceso de análisis, elaboración de informes, difusión sistemática de la información y respuesta a las posteriores solicitudes de información (incluidas las peticiones de datos en bruto) como una oportunidad de los SNMF para desarrollar la capacidad nacional y llegar a nuevos públicos, así como para desarrollar el apoyo político, social e institucional.</t>
  </si>
  <si>
    <t>Destacar el valor de los SNMF tanto a escala nacional como internacional proporcionando unos productos de gran calidad, para reforzar el apoyo político e institucional al programa.</t>
  </si>
  <si>
    <t>Identificar un formato de diálogo adecuado para cada grupo de interés particular.</t>
  </si>
  <si>
    <t>Involucrar a representantes de las partes interesadas en la preparación de estas discusiones.</t>
  </si>
  <si>
    <t>Asegurarse de que los expertos del SNMF estén también invitados a participar en las discusiones, para que tengan la oportunidad de informar a los participantes acerca de los detalles metodológicos y los resultados, y de explicar claramente el fondo estratégico de los SNMF.</t>
  </si>
  <si>
    <t>Si es necesario, asegurar la participación de alto nivel tanto de los gestores y el equipo de planificación del SNMF, como de todas las demás partes interesadas.</t>
  </si>
  <si>
    <t>Moderar los debates para gestionar las expectativas y asegurarse de que todas las voces son escuchadas</t>
  </si>
  <si>
    <t>Adaptar y reforzar el programa y sus instituciones asociadas documentando los debates y comentarios de las partes interesadas y aprendiendo de ellos, para centrar mejor los esfuerzos futuros, dentro de unos límites factibles, en relación con las necesidades de información, los aspectos técnicos, la inclusión de sectores cercanos, y el desarrollo de la capacidad interna y general.</t>
  </si>
  <si>
    <t>Evaluar los procedimientos de recogida de datos. Esto debería llevarse a cabo en comunicación con los diversos equipos de recogida de datos, con especial atención a las experiencias e informes de los equipos de supervisión.</t>
  </si>
  <si>
    <t>Realizar un análisis de los costos e identificar los componentes más costosos que se podrían ajustar.</t>
  </si>
  <si>
    <t xml:space="preserve"> Instalar un mecanismo y herramientas para realizar un seguimiento de quién está utilizando determinados resultados, así como para qué fin y con qué frecuencia los está utilizando.</t>
  </si>
  <si>
    <t>Identificar cómo se utiliza la información de los SNMF en la legislación, las políticas y las medidas.</t>
  </si>
  <si>
    <t>Date</t>
  </si>
  <si>
    <t>5.2 Diseño para la recolecta de datos de campo y teledetección *</t>
  </si>
  <si>
    <t>*: Este elemento originalmente en las DVMFN se presentan como "Diseño estadístico". En este elemento se han considerado muchos mas de los que se tienen en las DVMFN, por lo que se consideró oportuno también cambiar el nombre de este elemento de las DVMFN.</t>
  </si>
  <si>
    <t>5.4 Gestión de los datos, análisis de los datos y documentación ***</t>
  </si>
  <si>
    <t>5.4 Elaboración y presentación de informes *</t>
  </si>
  <si>
    <t xml:space="preserve">Institutional arrangemnets </t>
  </si>
  <si>
    <t>Measurement and estimation</t>
  </si>
  <si>
    <t>Mesure et estimation</t>
  </si>
  <si>
    <t>Rapport et vérification</t>
  </si>
  <si>
    <t>Analysis</t>
  </si>
  <si>
    <t>Analyse</t>
  </si>
  <si>
    <t>Sheet</t>
  </si>
  <si>
    <t>Principal</t>
  </si>
  <si>
    <t>DispInstitucionales</t>
  </si>
  <si>
    <t>Notas</t>
  </si>
  <si>
    <t>3.1 Institutionalization</t>
  </si>
  <si>
    <t>3.1 Institutionnalisation</t>
  </si>
  <si>
    <t>3.2 Développement des capacités nationales</t>
  </si>
  <si>
    <t>3.2 Developing national capacity</t>
  </si>
  <si>
    <t>3.3 Developing partnerships and collaboration</t>
  </si>
  <si>
    <t>3.3 Développement des partenariats et de la collaboration</t>
  </si>
  <si>
    <t>3.4 Renforcement de la recherche et des institutions de recherche en suivi des forêts</t>
  </si>
  <si>
    <t>3.4 Strengthening research and research institutions in forest monitoring</t>
  </si>
  <si>
    <t>4.1 Mandate</t>
  </si>
  <si>
    <t>4.1 Mandat</t>
  </si>
  <si>
    <t>4.3 Stakeholder identification and engagement</t>
  </si>
  <si>
    <t>4.5 Integration of young experts</t>
  </si>
  <si>
    <t>4.5 Intégration de spécialistes débutants</t>
  </si>
  <si>
    <t>4.7 Impact assessment</t>
  </si>
  <si>
    <t>4.7 Étude d’impact</t>
  </si>
  <si>
    <t>Commentaires</t>
  </si>
  <si>
    <t>Comments</t>
  </si>
  <si>
    <t>Average</t>
  </si>
  <si>
    <t>Evaluation</t>
  </si>
  <si>
    <t>Description</t>
  </si>
  <si>
    <t>La description</t>
  </si>
  <si>
    <t>Moyenne</t>
  </si>
  <si>
    <t>Back</t>
  </si>
  <si>
    <t>No</t>
  </si>
  <si>
    <t>Remarques</t>
  </si>
  <si>
    <t>0: No action has been taken in the country regarding this guideline or it evinces many weaknesses and needs in the attainment of outcomes.  This deserves priority.</t>
  </si>
  <si>
    <t>1-2: There is awareness in the country about the guideline and actions are taken to implement it, though technical support is required.</t>
  </si>
  <si>
    <t>3: There is enough capacity in the country to implement the guideline.  There are no gaps or needs whatsoever, so it is expected to meet the outcomes accordingly.</t>
  </si>
  <si>
    <t>0: Le pays n’a mis en œuvre aucune action prévue par cette directive ou montre des faiblesses et besoins nombreux pour obtenir des résultats. Son appui est considéré prioritaire.</t>
  </si>
  <si>
    <t>1-2: Le pays a pris conscience de la directive et a engagé la mise en œuvre des actions prévues, elles sont en cours mais il nécessite un appui technique pour renforcer les capacités.</t>
  </si>
  <si>
    <t>3: Le pays dispose de capacités suffisantes pour la mise en œuvre de la directive. Il ne présente aucune lacune ni besoin sur ces aspects, on considère donc que les résultats attendus seront obtenus de manière conforme.</t>
  </si>
  <si>
    <t>Provided that the NFMS is firmly, formally and permanently embedded in the national administration. The existence of a legal basis, a financial commitment, a permanent institutional framework and inter-institutional coordination to ensure efficient implementation and operation.</t>
  </si>
  <si>
    <t>Identification of current assets and staff capabilities, gaps and need for information according to institutional mandates, develop the capacity building strategy, including the academia.</t>
  </si>
  <si>
    <t> Si le SSNF est intégré fermement, formellement et de manière permanente dans une administration nationale.  L’existence d’une base juridique, un engagement financier, un cadre institutionnel permanent et l’assurance des coordinations interinstitutionnelles pour garantir une exécution et un fonctionnement efficients.</t>
  </si>
  <si>
    <t>Identification d’actifs actuels et de capacités du personnel, de lacunes et besoins d’information selon les mandats institutionnels, développer la stratégie de renforcement des capacités, incluant le secteur universitaire.</t>
  </si>
  <si>
    <t>Identification de 1) associations avec des institutions nationales et internationales spécialisées; 2) accords concernant la propriété intellectuelle; 3) coordination intersectorielle et éventuelle intégration de variables supplémentaires ou des ressources des destinataires.</t>
  </si>
  <si>
    <t>Les données générées par le SSNF offrent des opportunités multiples pour la recherche.  Décrivez le flux d’information et si les objectifs de la recherche étaient clairement définis. Des besoins de recherche scientifique ont été identifiés pour combler des lacunes de l’information existante.  La collaboration avec différentes unités de recherche a été promue.  La création de réseaux avec des institutions de recherche nationales et internationales pour une diffusion adaptée des résultats a été promue.</t>
  </si>
  <si>
    <t xml:space="preserve">Political mandate. Scope, objectives and measurable short and long term goals. A coordinating body when the NFMS is implemented in a decentralized manner. Clear designation of responsibilities, duties, budget, human resources and infrastructure of the participating entities. </t>
  </si>
  <si>
    <t xml:space="preserve">Involvement of decision-makers and stakeholders (national institutions, private sector, educational institutions, civil society, women and minorities groups, and communities that depend on forests for their livelihoods) Promote institutional technical advisory committees. </t>
  </si>
  <si>
    <t>Educational or vocational training opportunities (internships) were offered to students and young experts in the early stages of their career.</t>
  </si>
  <si>
    <t>A systematic evaluation of the impact of the process was carried out during its implementation and, after completion, users and stakeholders are pleased with the results.</t>
  </si>
  <si>
    <t xml:space="preserve">Mandat politique. Portée, objectifs et buts mesurables à court et long termes. Une entité coordinatrice lorsque le SSNF est mise en œuvre de manière décentralisée. Désignation claire des responsabilités, fonctions, budget, ressources humaines et infrastructure des entités participantes. </t>
  </si>
  <si>
    <t>Engagement des décideurs et des parties prenantes (institutions nationales, secteur privé, institutions de l’enseignement et la recherche, société civile, groupes représentant les femmes et les minorités et les communautés qui dépendent des forêts pour leurs moyens d’existence). Promouvoir des comités techniques consultatifs pour les institutions.</t>
  </si>
  <si>
    <t>Des opportunités éducatives ou de formation professionnelle (stages) ont été offertes à des étudiants et jeunes experts dans les premières étapes de leur carrière.</t>
  </si>
  <si>
    <t>Une évaluation systématique de l’impact du processus a été menée durant son application et après sa conclusion: qui utilise les résultats, existence d’une satisfaction des parties prenantes.</t>
  </si>
  <si>
    <t>4.2 Identification of information needs</t>
  </si>
  <si>
    <t>4.6 Data management and archiving</t>
  </si>
  <si>
    <t>5.1 Preparation</t>
  </si>
  <si>
    <t>4.2 Identification des besoins d’information</t>
  </si>
  <si>
    <t>4.6 Gestion et archivage des données</t>
  </si>
  <si>
    <t>5.1 Préparation</t>
  </si>
  <si>
    <t>Se basó en la demanda de información con una visión claramente definida, conociendo la información actual y nuevos requerimientos.   Se analizaron el alcance,  las necesidades técnicas y las necesidades de los potenciales usuarios.    Se consideraron las necesidades de información para elaboración de informes internacionales relacionados con los bosques (CMNUCC, FRA, CDB, ODS, entre otros) tomando en cuenta el formato y producto. Se realizó una priorización, análisis de la precisión y costos.</t>
  </si>
  <si>
    <t>It is based on the demand for information with a clear cut vision, knowing the current information and new requirements.   The scope, technical needs and requirements of potential users were analysed.    Information needs for international forest-related reports (UNFCCC, FRA, CBD, SDGs, among others) were considered, taking into account the format and output. Priorities were established along with accuracy and cost analysis.</t>
  </si>
  <si>
    <t>A long-term plan has been developed for data storage and security, metadata documentation and operating system updates. There is a security protocol which outlines technical measures and data protection. A policy has been implemented for data handling and dissemination, exchange formats and access level according to the type of user. Data storage and responsible bodies should be defined; whenever possible, data should be link and stored with the national statistics database.</t>
  </si>
  <si>
    <t>Fondé sur la demande d’information avec une vision clairement définie, en connaissance de l’information actuelle et des nouvelles exigences.   La portée, les besoins techniques et les besoins des utilisateurs potentiels ont été analysés.    Les besoins d’information pour l’élaboration de rapports internationaux liés aux forêts (CCNUCC, FRA, CDB, ODD) ont été considérés en tenant compte du format et du produit. Une hiérarchisation des priorités, une analyse de la précision et des coûts ont été menées.</t>
  </si>
  <si>
    <t>Un plan à long terme pour le stockage et la sécurité des données, la documentation des métadonnées et l’actualisation des systèmes opérationnels a été élaboré. Il existe un protocole de sécurité avec une description des mesures techniques et de la protection de l’information. Une politique de gestion et diffusion des données, des formats d’échange et du niveau d’accès selon les types d’utilisateurs a été définie. Définir comment et où seront stockés les données et les instances responsables; si possible, les mettre en lien et les stocker avec les bases de données des statistiques nationales.</t>
  </si>
  <si>
    <t>Identification of monitoring components, identification and definition of activities to be monitored, adjustment and harmonization of land use/forest type classification, definition of stakeholders, sampling frame, review of existing data and information, setting uncertainty levels and optimization of human resources knowledge.</t>
  </si>
  <si>
    <t>Integrate field and remote sensing data. Design of field data collection and surveys (sampling, plots, calculation), allometric models, errors and quality assurance and control.  Selection of resources and methods for remote sensing, quality assurance and control, methods for validation of remote sensing outputs, design for visual interpretation through sampling.</t>
  </si>
  <si>
    <t>Development of manuals and protocols (field and remote sensing/mapping). Information management system design (tabular and geospatial data). Human resources development. Monitoring and field work planning. Field work execution. Field work supervision. Ancillary data collection and supervision (Supervised execution of remote sensing analysis).</t>
  </si>
  <si>
    <t xml:space="preserve">Como es la gestión de los datos con su metadata asociada, ubicación, garantía de mantenimiento y disponibilidad de los datos a lo largo del plazo para el análisis y preguntas de investigadores.   Se desarrollaron protocolos de seguridad con una descripción de medidas técnicas y protecciones procesales de la información. Se desarrollaron políticas de intercambio de datos considerando los datos sensibles como: información del personal, ubicación de las parcelas, coordenadas exactas de los árboles.    </t>
  </si>
  <si>
    <t xml:space="preserve">Data management with related metadata, location, maintenance guarantee and availability of the data during the time for analysis and researchers queries.   Security protocols were developed with a description of technical measures and procedural protections of the information. Data exchange policies were developed considering sensitive data such as: personnel information, plots location, exact tree coordinates.  </t>
  </si>
  <si>
    <t>0= No action has been taken in the country regarding this guideline or it evinces many weaknesses and needs in the attainment of outcomes.  This deserves priority.</t>
  </si>
  <si>
    <t>1: Este elemento originalmente en las DVMFN se presentan como "Diseño estadístico". En este elemento se han considerado muchos mas de los que se tienen en las DVMFN, por lo que se consideró oportuno también cambiar el nombre de este elemento de las DVMFN.</t>
  </si>
  <si>
    <t>1: In the VGNFM this element is presented as ‘Statistical Design’. It considers many more elements than those of the VGNFM, so it was considered appropriate to change the name of this element.</t>
  </si>
  <si>
    <t>1: Cet élément est originellement présenté dans les DVSNF comme «conception statistique». Dans cet élément, on a considéré bien plus que le contenu des DVSNF, c’est pourquoi il a été jugé opportun de modifier aussi le nom de cet élément des DVSNF.</t>
  </si>
  <si>
    <t>2: Se agregó al elemento de la DVMFN la especificación campo y teledetección</t>
  </si>
  <si>
    <t>2: The field and remote sensing specification was added to the VGNFM element.</t>
  </si>
  <si>
    <t>2: La spécification du terrain et de la télédétection a été ajoutée à l’élément de la DVSNF.</t>
  </si>
  <si>
    <t xml:space="preserve">Identification des composantes du suivi, identification et définition des activités à surveiller, ajustement et harmonisation de la classification des forêts et des autres utilisations des terres, définition de la population d’intérêt, cadre d’échantillonnage, révision des données et de l’information existante, établissement de niveaux d’incertitude et optimisation des connaissances des ressources humaines. </t>
  </si>
  <si>
    <t>Intégration des données de terrain et de télédétection. Conception de la collecte de données de terrain et des enquêtes (échantillonnage, parcelles, calculs), modèles allométriques, erreurs et assurance et contrôle qualité.  Sélection des ressources et méthodes pour la télédétection, assurance et contrôle qualité, méthodes de validation des produits de télédétection, conception pour l’interprétation visuelle à travers l’échantillonnage.</t>
  </si>
  <si>
    <t>Production de manuels et protocoles (terrain et télédétection/cartographie), conception de système de gestion de l’information (données tabulaires et géospatiales), développement des ressources humaines, planification générale du suivi et du travail de terrain, exécution du travail de terrain, supervision du travail de terrain, collecte et supervision des données auxiliaires (exécution supervisée des analyses de télédétection).</t>
  </si>
  <si>
    <t>Forme de gestion des données avec les métadonnées associées, localisation, garantie de maintenance et disponibilité des données durant le terme pour l’analyse et questions de chercheurs.   Des protocoles de sécurité avec une description des mesures techniques et procédurales de protection de l’information ont été établies. Des politiques d’échange de données ont été établies en tenant compte des données sensibles comme: information du personnel, localisation des parcelles, coordonnées exactes des arbres.</t>
  </si>
  <si>
    <t>Instit 3.1</t>
  </si>
  <si>
    <t>Ensure the provision of funds via sustainable/ appropriate finance mechanisms for the implementation and continuation of the NFMS, with a view to guaranteeing up-todate information at regular intervals.</t>
  </si>
  <si>
    <t>Attribuer officiellement, au travers d’instruments juridiques, des mandats clairs pour la collecte, la gestion et l’analyse des données, et pour la délivrance de produits et de services spécifiques à une organisation ou un réseau d’organisations, tels qu’une agence gouvernementale, une organisation de recherche ou une institution académique. Le mandat confié à de telles organisations devra indiquer un but clair ainsi que les objectifs à court et long termes du SSNF. Il pourra être nécessaire et raisonnable de créer une nouvelle unité administrative ou une nouvelle section dans une unité existante pour assurer une structure et des moyens appropriés.</t>
  </si>
  <si>
    <t>Indicate (and, ideally, formally endorse) appropriate coordination mechanisms by which overall management, data collection, management and sharing among units and possibly the public, ministries and other organizations (private and public) will take place.</t>
  </si>
  <si>
    <t>Take into consideration lessons learned from previous/existing experiences of national institutionalization processes, and possibly relevant cases from outside the country.</t>
  </si>
  <si>
    <t>0 :  El país no ha desarrollado ninguna acción sobre esta directris o muestra muchas debilidades y necesidades para alcanzar los resultados.  Su atención se considera prioritaria.</t>
  </si>
  <si>
    <t>1: El país ha tomado conciencia de la directriz y ha iniciado acciones para ejecutarla, está en marcha pero requiere apoyo técnico para completar capacidades.</t>
  </si>
  <si>
    <t>1: There is awareness in the country about the guideline and actions are taken to implement it, though technical support is required.</t>
  </si>
  <si>
    <t>1: Le pays a pris conscience de la directive et a engagé la mise en œuvre des actions prévues, elles sont en cours mais il nécessite un appui technique pour renforcer les capacités.</t>
  </si>
  <si>
    <t>Foundation elements</t>
  </si>
  <si>
    <t>Éléments de base</t>
  </si>
  <si>
    <t>Assessment*</t>
  </si>
  <si>
    <t>Instit 3.2</t>
  </si>
  <si>
    <t>Instit 3.3</t>
  </si>
  <si>
    <t>Identify the existing capacities and assets of staff performing these tasks, and identify gaps and training needs based on the institutional mandate. This should include both scientific-technical and socio-economic capacities.</t>
  </si>
  <si>
    <t>Cooperate with academic institutions by supporting the development or adjustment of curricula relevant for the NFMS.</t>
  </si>
  <si>
    <t>Promote the use of NFMS data sets for research and innovation in all forest-related fields.</t>
  </si>
  <si>
    <t>Coopérer avec les institutions académiques en soutenant le développement de cursus pertinents pour le SSNF.</t>
  </si>
  <si>
    <t>Promouvoir l’utilisation des ensembles de données du SSNF dans la recherche et l’innovation, dans tous les domaines relatifs aux forêts.</t>
  </si>
  <si>
    <t>Promote and establish partnerships in fields relevant to the NFMS. These partnerships may extend to specialized national and international institutions and to international networks and programmes. They should be designed in a manner that ensures clear and agreed responsibilities and accountability among all partners.</t>
  </si>
  <si>
    <t>Promote agreements between partners with respect to intellectual property when specific activities are addressed that may generate material subject to copyright, patents or other intellectual property jurisdiction, such as publications.</t>
  </si>
  <si>
    <t>Promouvoir les accords entre les partenaires en matière de propriété intellectuelle quand des activités spécifiques sont envisagées, susceptibles d’être soumises à droit d’auteur, brevet ou autres juridictions de propriété intellectuelle, telles que des publications.</t>
  </si>
  <si>
    <t>Instit 3.4</t>
  </si>
  <si>
    <t>Ensure that the flow of information between the NFMS and researchers is reciprocal: research objectives should be clearly defined by the NFMS, but flexible enough to permit the incorporation of new research results and improvements to the NFMS.</t>
  </si>
  <si>
    <t>Identify scientific research needs to fill existing information gaps, specifying research priorities and providing certain basic facilities to facilitate progress, enabling the researcher to lead the NFMS into new areas of development.</t>
  </si>
  <si>
    <t>Promote networking and collaboration among national, regional and international research institutions and actors to ensure adequate channels for the dissemination of results.</t>
  </si>
  <si>
    <t>Participeront à la promotion du développement de réseaux et de la collaboration entre acteurs et institutions de recherche nationales, régionales et internationales afin de garantir l’existence de canaux adéquats de diffusion des résultats.</t>
  </si>
  <si>
    <t>Instit 4.1</t>
  </si>
  <si>
    <t>The scope, goals and targets of the NFMS, which should be specific and measurable – covering both the short and long-term.</t>
  </si>
  <si>
    <t>If the NFMS is implemented in a decentralized manner, a principal entity can harmonize, coordinate and maintain consistency between decentralized entities.</t>
  </si>
  <si>
    <t>Explicit commitments to impartiality, freedom from undue influence or potential conflicts of interest that may lead to biased/ compromised results.</t>
  </si>
  <si>
    <t>Specification of the means, including resources (human, financing, infrastructure etc) for implementing the NFMS.</t>
  </si>
  <si>
    <t>Le champ d’application, les objectifs et les cibles du SSNF, qui doivent être spécifiques et mesurables, à court et à long termes.</t>
  </si>
  <si>
    <t>Si le SSNF est mis en oeuvre de manière décentralisée, une entité principale peut harmoniser, coordonner et assurer la cohérence entre les différentes entités décentralisées.</t>
  </si>
  <si>
    <t>Un engagement explicite d’impartialité, d’indépendance à l’égard de toute influence indue ou de possibles conflits d’intérêts pouvant conduire à des résultats biaisés ou compromis.</t>
  </si>
  <si>
    <t>La description des moyens et des ressources (humaines, financières, en infrastructures, etc.) consacrés à la mise en oeuvre du SSNF.</t>
  </si>
  <si>
    <t>Instit 4.3</t>
  </si>
  <si>
    <t>Conduct a stakeholder analysis to identify partners and other stakeholders willing to participate in the NFM process, including different national institutions (especially those involved in forest-related policies and land management), the private sector, academia, civil society, women’s and minority groups (including indigenous groups) and communities who depend on forests for their livelihoods. The stakeholder identification and engagement process should be transparent and clarify the intentions of the various stakeholder groups willing to participate in the NFM.</t>
  </si>
  <si>
    <t>Encourage top decision-makers and planners to incorporate participation in the NFMS process in their plans and programmes. In particular, it is mandatory to involve other sectors (agriculture or urban development) when an information needs assessment identifies a need to inventory lands that fall outside the mandate of the forest administration.</t>
  </si>
  <si>
    <t>Stimulate the cross-sectoral participation of academia and research institutes.</t>
  </si>
  <si>
    <t>Reinforce the capacities and knowledge of stakeholders on the benefits and use of a NFMS and the resulting information.</t>
  </si>
  <si>
    <t>Encourager les décideurs politiques et planificateurs de premier plan à intégrer la participation au processus de SSNF dans leurs plans et programmes. Il est notamment indispensable d’impliquer les autres secteurs (agriculture ou développement urbain) lorsqu’une évaluation des besoins d’information identifie le besoin d’inventorier des terres qui ne relèvent pas du mandat de l’administration forestière.</t>
  </si>
  <si>
    <t>Stimuler la participation intersectorielle des instituts universitaires et de recherche.</t>
  </si>
  <si>
    <t>Renforcer les capacités et les connaissances des parties prenantes sur les avantages et l’utilisation du SSNF, ainsi que des informations qui en résultent.</t>
  </si>
  <si>
    <t>Promouvoir la création d’un groupe de travail institutionnel ou de comités consultatifs et techniques auxquels le SSNF devra rendre des comptes chaque année sur ses activités.</t>
  </si>
  <si>
    <t>Instit 4.5</t>
  </si>
  <si>
    <t>Promover pasantías de calidad en los programas de educación, formación y empleo mediante la colaboración con universidades y grupos de investigación.</t>
  </si>
  <si>
    <t>Promote coaching methods for young experts.</t>
  </si>
  <si>
    <t>Promouvoir autant que possible la participation de jeunes spécialistes au SSNF, par exemple en impliquant des étudiants non diplômés et de deuxième et troisième cycles dans la collecte et l’analyse des données.</t>
  </si>
  <si>
    <t>Promouvoir des stages de formation, des programmes d’enseignement et d’emploi de qualité au sein des groupes de recherche et des universités.</t>
  </si>
  <si>
    <t>Promouvoir les méthodes d’encadrement destinées aux spécialistes débutants.</t>
  </si>
  <si>
    <t>Instit 4.7</t>
  </si>
  <si>
    <t>Analyse who is using which NFMS results and for what purpose. A logical expectation would be that stakeholders who expressed specific information needs during the planning process could then demonstrate the ends for which they are utilizing the results. The analysis may also reveal gaps and new information needs that can be taken into account during the next data collection phase.</t>
  </si>
  <si>
    <t>Analyser quels sont les utilisateurs des différents résultats du SSNF et dans quel but ces derniers sont utilisés. On pourrait logiquement s’attendre à ce que les parties prenantes ayant exprimé des besoins d’information spécifiques au cours de la phase de planification indiquent à quelles fins elles utilisent les résultats. L’analyse peut aussi révéler des écarts et de nouveaux besoins d’information à prendre en compte au cours de la phase de collecte de données suivante.</t>
  </si>
  <si>
    <t>Chercher à savoir si les parties prenantes sont satisfaites des données produites pour répondre à leurs besoins d’origine et analyser avec elles l’inclusion de nouvelles variables ou l’élimination de celles qui ne sont pas utiles.</t>
  </si>
  <si>
    <t>Med&amp;Est 4.2</t>
  </si>
  <si>
    <t>Identificar los elementos a evaluar a los que se refieren las necesidades de información.</t>
  </si>
  <si>
    <t>Especificar en términos cuantitativos los requisitos de precisión/exactitud de los resultados esperados clave (o las expectativas a este respecto).</t>
  </si>
  <si>
    <t>Document how the key topics were selected or rejected.</t>
  </si>
  <si>
    <t>Identify the “target objects” to which the information needs refer.</t>
  </si>
  <si>
    <t>Identify concrete forest monitoring-related questions for each of the key topics.</t>
  </si>
  <si>
    <t>Define the expected format and type of output produced at the end of the analysis, for example, by elaborating tables, graphs and relationships between variables. The more concretely these information needs are formulated, the more easily they can be translated into measurable variables and data collection procedures by inventory planners.</t>
  </si>
  <si>
    <t>Specify the precision/accuracy requirements (or expectations) in quantitative terms for key expected results.</t>
  </si>
  <si>
    <t>Prioritize information needs to help address budget and precision constraints during the technical implementation process.</t>
  </si>
  <si>
    <t>Provide a compilation of information needs in a manner that can be easily translated into variables, which can then be operationally observed through an accessible data source.</t>
  </si>
  <si>
    <t>Compiler et tenir compte des «sujets clés» émanant des objectifs et cibles stratégiques définis par les politiques nationales en matière de forêt et autres ressources naturelles, d’environnement, d’occupation des sols et de développement, ainsi que des engagements internationaux et autres exigences de rapport liés aux politiques internationales concernant la forêt (par exemple, dans le cadre des procédures de C&amp;I de la CCNUCC, de la CDB, de la FRA ou des ODD).</t>
  </si>
  <si>
    <t>Documenter la manière dont les sujets clés ont été sélectionnés ou rejetés.</t>
  </si>
  <si>
    <t>Identifier les «objets cibles» auxquels les besoins d’information se réfèrent.</t>
  </si>
  <si>
    <t>Identifier les questions concrètes en matière de suivi des forêts, pour chaque sujet clé.</t>
  </si>
  <si>
    <t>Définir le format et le type de résultats attendus en fin d’analyse, par exemple en élaborant des tableaux, des graphiques et des relations entre les variables. Plus les besoins d’information seront formulés de manière concrète, plus il sera facile aux planificateurs des inventaires de les traduire en variables mesurables et en procédures de collecte de données.</t>
  </si>
  <si>
    <t>Offrir l’occasion aux parties prenantes représentant différents niveaux et secteurs, y compris les groupes autochtones, communautés locales et groupes de femmes, d’exprimer librement leurs besoins d’information et leurs inquiétudes éventuelles de manière participative, afin que les buts et cibles stratégiques puissent être clairement traités.</t>
  </si>
  <si>
    <t>Indiquer les exigences (ou attentes) de précision/d’exactitude en termes quantitatifs pour les résultats clés attendus.</t>
  </si>
  <si>
    <t>Définir la priorité des besoins d’information afin de faire face aux contraintes de budget et de précision pendant la phase de mise en oeuvre technique.</t>
  </si>
  <si>
    <t>Faire clairement la distinction entre les besoins d’informations «indispensables» et «utiles», notamment lorsque ces dernières présentent un intérêt pour la recherche ou répondent à des besoins d’information à venir. Justifier clairement les choix spécifiques effectués.</t>
  </si>
  <si>
    <t>Fournir une compilation des besoins d’information facilement traduisibles en variables, qui pourront ensuite être étudiées grâce à une source de données  accessible.</t>
  </si>
  <si>
    <t>Promover la coordinación intersectorial dentro del país. Es probable que sectores como la agricultura, la protección del medio ambiente, la conservación de la biodiversidad, el desarrollo del ecoturismo y otros ámbitos sociales se interesen por los resultados del monitoreo forestal nacional. A menudo el diseño de los SNMF permite integrar variables adicionales o recursos de los destinatarios. Esto puede dar lugar no solo a un mayor valor añadido a escala nacional, sino también a una mayor comprensión y aceptación de los resultados del monitoreo y del propio programa de SNMF (y a un apoyo a los mismos). El objetivo de las estrategias para el establecimiento de un SNMF a escala nacional debería ser trabajar para construir una relación de colaboración con otros organismos nacionales, en lugar de una relación de competencia.</t>
  </si>
  <si>
    <t>Se han identificado las categorías clave para el monitoreo</t>
  </si>
  <si>
    <t xml:space="preserve">5.4 A Gestión de los datos, análisis de datos documentación y documentación  </t>
  </si>
  <si>
    <t> Si el SNMF está integrada firmemente, formalmente y de manera permanente en una administración nacional.  La existencia de una base jurídica, un compromiso financiero, un marco institucional permanente y aseguradas las coordinaciones interinstitucionales para garantizar una ejecución y funcionamiento eficientes.</t>
  </si>
  <si>
    <t>Identificación de activos actuales y capacidades del personal, vacíos y necesidades de información según mandatos institucionales, desarrollar la estrategia de fortalecimiento de capacidades, incluyendo al sector académico.</t>
  </si>
  <si>
    <t>Los datos generados por el SNMF ofrecen múltiples oportunidades para investigación.  Describa cómo fue el flujo de información y si los objetivos de la investigación estaban claramente definidos. Se identificaron necesidades de investigación científica para llenar vacíos de información existentes. Se promovió colaboración con diferentes unidades de investigación.  Se promovió la creación de redes con instituciones de investigación nacionales e internacionales para la difusión adecuada de los resultados.</t>
  </si>
  <si>
    <t>Involucramiento de tomadores de decision y las partes interesadas (instituciones nacionales, sector privado, instituciones académicas, sociedad civil, grupos que representan a mujeres y las minorías y las comunidades que dependen del bosque para su medio de vida). Promover comités técnicos consultivos para instituciones.</t>
  </si>
  <si>
    <t>Identification of 1) partnerships with specialized national and international institutions; 2) agreements related to intellectual property, 3) cross sectoral coordination and the integration of additional variables or recipient resources.</t>
  </si>
  <si>
    <t>The data generated by NFMS offer multiple opportunities for research.  Describe the information flow and if the research objectives were clearly defined. Scientific research needs were identified to fill existing information gaps.  Collaboration with different research units was put forward. Networking with national and international research institutions was leveraged for an adequate dissemination of results.</t>
  </si>
  <si>
    <t>Please select</t>
  </si>
  <si>
    <t>Promote intersectoral coordination within the country. It is likely that sectors such as agriculture, environmental protection, biodiversity conservation, ecotourism development and other social fields will be interested in the results of national forest monitoring. The design of the NFMS is frequently such that additional variables or target resources can feasibly be integrated. This may lead not only to greater added value at the national level, but also to greater understanding, acceptance (and support) of the monitoring results and the NFMS programme itself. The goal of strategies to nationally embed a NFMS should be to work towards a collaborative working relationship with other national agencies, rather than a competitive one.</t>
  </si>
  <si>
    <t>Promouvoir et établir des partenariats dans les domaines qui concernent le SSNF. Ces partenariats peuvent s’étendre aux institutions nationales et internationales spécialisées, ainsi qu’aux réseaux et programmes internationaux. Ils devraient être conçus de manière à établir des responsabilités claires et acceptées par tous les partenaires et à permettre de rendre des comptes aux uns et aux autres.</t>
  </si>
  <si>
    <t>Promouvoir la coordination intersectorielle au sein du pays. Il est probable que des secteurs tels que l’agriculture, la protection de l’environnement, la conservation de la biodiversité, le développement de l’écotourisme et d’autres domaines sociaux seront intéressés par les résultats du suivi national des forêts. Le SSNF est fréquemment conçu de façon à ce que des variables ou des ressources cibles supplémentaires puissent être facilement intégrées. Cela pourrait apporter non seulement une plus grande valeur ajoutée au niveau national, mais aussi une meilleure compréhension et une meilleure acceptation (et donc un soutien) des résultats du suivi et du programme SSNF lui-même. L’objectif des stratégies pour intégrer nationalement un SSNF devra être d’oeuvrer pour des relations de travail collaboratives avec les autres agences, plutôt que d’entrer en compétition avec elles.</t>
  </si>
  <si>
    <t>El alcance, los objetivos y las metas de los SNMF, que deberán ser específicos y mensurables, y abarcar tanto el corto como el largo plazo.</t>
  </si>
  <si>
    <t>Una designación clara de las responsabilidades y funciones de todas las entidades implicadas en el logro de los objetivos y las metas del SNMF, coordinadas habitualmente por una única entidad principal.</t>
  </si>
  <si>
    <t>En el caso de que el SNMF se ejecute de manera descentralizada, una entidad principal que se encargue de armonizar, coordinar y mantener la coherencia entre las entidades descentralizadas.</t>
  </si>
  <si>
    <t>El compromiso explícito con la imparcialidad, libre de influencias indebidas o potenciales conflictos de interés que puedan dar lugar a resultados sesgados/comprometidos.</t>
  </si>
  <si>
    <t>La especificación de los medios, incluidos los recursos (humanos, de financiación, infraestructuras, etc.) para el establecimiento del SNMF.</t>
  </si>
  <si>
    <t>A clear designation of responsibilities and functions for all entities involved in achieving the objectives and targets of the NFMS, with normally a single principal coordinating entity.</t>
  </si>
  <si>
    <t>Une désignation claire des responsabilités et des fonctions de toutes les entités impliquées dans la réalisation des objectifs et des cibles du SSNF avec, normalement, une entité principale de coordination unique.</t>
  </si>
  <si>
    <t>Efficiently integrate the NFMS and its activities (what will be done and produced, by whom, when, and with what resources, etc.) into existing national frameworks regarding policies and legislation, and into government structures (organizations) and financing systems (e.g. national budget). This integration will create the legal justification and formal basis for the long-term functioning of the NFMS. It is also a clearly visible expression of full national ownership.</t>
  </si>
  <si>
    <t>Formally assign, through legal instruments, clear mandates for the collection, management and analysis of data, and  for the delivery of specific products and services to an organization or network of organizations, such as a government agency, research organization or academic institution. The mandate assigned to such organizations should include a clear purpose as well as short and long-term goals of the NFMS. It may be necessary and reasonable to create a new organizational unit or to create a new section within an existing organizational unit to provide the appropriat  infrastructure and means.</t>
  </si>
  <si>
    <t>Intégrer avec efficacité le SSNF et ses activités (ce qui va être fait et produit, par qui, quand et avec quelles ressources, etc.) dans un cadre national existant en matière de politiques et de législation, au sein de structures gouvernementales (des organisations) et de systèmes financiers (par exemple budget national). Cette intégration créera la justification légale et les bases formelles nécessaires au fonctionnement à long terme du SSNF. Cela constitue également la manifestation lairement visible d’une pleine appropriation nationale.</t>
  </si>
  <si>
    <t>S’assurer un apport de fonds par des mécanismes financiers durables/appropriés pour la mise en oeuvre et la poursuite du SSNF, avec pour objectif de garantir des informations mises à jour à intervalles réguliers.</t>
  </si>
  <si>
    <t>Indiquer (et, idéalement, approuver officiellement) les mécanismes de coordination appropriés dans lesquels la gestion globale, la collecte des données, la gestion et le partage entre les unités et éventuellement le public, les ministères et autres organisations (privées et publiques) trouveront leur place.</t>
  </si>
  <si>
    <t>Prendre en considération les leçons des expériences passées/existantes de processus d’institutionnalisation nationaux et, éventuellement, des cas pertinents extérieurs au pays.</t>
  </si>
  <si>
    <t>Prepare a capacity-development strategy building on the identified capacity development needs and gaps. The strategy should adopt a stepwise and continuous learning approach and should involve academic institutions, as appropriate.</t>
  </si>
  <si>
    <t>Préparer une stratégie de développement des capacités, bâtie sur les besoins et les manques identifiés dans ce domaine. Cette stratégie doit adopter une méthode d’apprentissage progressive et continue, en impliquant les institutions académiques de façon appropriée.</t>
  </si>
  <si>
    <t>Promote the integration of student exchange programmes and student labs into forest monitoring fieldwork or remote-sensing lab work, among other tasks, and promote the short-term employment of young professionals through internships and early career positions.</t>
  </si>
  <si>
    <t>Strengthen linkages with other national, regional and global institutes by sharing lessons learned through various mechanisms, such as south-south cooperation.</t>
  </si>
  <si>
    <t>Identifier les capacités existantes et les compétences du personnel qui assume ces tâches, mais aussi identifier les manques et mandat institutionnel. Cela doit inclure des capacités scientifiques et techniques, mais aussi socio-économiques.</t>
  </si>
  <si>
    <t>Promouvoir l’intégration de programmes d’échanges d’étudiants et de laboratoires d’étudiants dans le domaine du suivi  des forêts sur le terrain ou le travail de laboratoire sur la télédétection, entre autres tâches, et promouvoir l’emploi à court terme de jeunes professionnels par des stages et des postes de premier emploi.</t>
  </si>
  <si>
    <t>Renforcer les liens avec les autres instituts nationaux, régionaux ou mondiaux par un partage des expériences à travers différents mécanismes, tels qu’une coopération sudsud.</t>
  </si>
  <si>
    <t>Preparar una estrategia de desarrollo de la capacidad a partir de los vacíos y necesidades identificadas. La estrategia debería adoptar un enfoque de aprendizaje gradual y continuo e involucrar a las instituciones académicas según sea necesario.</t>
  </si>
  <si>
    <t>Promover la integración de los programas de intercambio de estudiantes y los laboratorios de estudiantes en el trabajo de campo del monitoreo de los bosques o en el trabajo de laboratorio de teledetección, entre otras tareas, y promover el empleo a corto plazo de jóvenes profesionales mediante pasantías y empleos para las primeras etapas de sus carreras.</t>
  </si>
  <si>
    <t>Promover el uso de conjuntos de datos de los SNMF para la investigación y la innovación en todos los ámbitos relacionados con los bosques.</t>
  </si>
  <si>
    <t>Fortalecer los vínculos con otras instituciones de ámbito nacional, regional e internacional compartiendo las lecciones aprendidas mediante diversos mecanismos, como la cooperación Sur-Sur.</t>
  </si>
  <si>
    <t>Promote collaboration with different research units, where possible, with the goal of enhancing implementation and fostering the sustainability of the NFMS. In this context, research collaboration with universities can encourage young scientists to become interested or even enthusiastic about forest monitoring. Strengthening research, therefore, has direct links with “capacity development”.</t>
  </si>
  <si>
    <t>Promover colaboraciones con diferentes unidades de investigación, siempre que sea posible, con el objetivo de mejorar la aplicación de los SNMF y fomentar su sostenibilidad. En este contexto, la colaboración con universidades en la investigación puede alentar a los científicos jóvenes a interesarse o incluso a entusiasmarse por el monitoreo forestal. El fortalecimiento de la investigación tiene, por tanto, una relación directa con el “desarrollo de la capacidad”.</t>
  </si>
  <si>
    <t>Permettront d’identifier les besoins de la recherche scientifique pour combler les manques d’information, en précisant des priorités de recherche et en fournissant des installations de base pour faciliter les progrès et permettre aux chercheurs de conduire le SSNF vers de nouveaux secteurs de développement.</t>
  </si>
  <si>
    <t xml:space="preserve">Assureront la promotion de la collaboration avec différentes unités de recherche, dans la mesure du possible, dans le but d’améliorer la mise en oeuvre et de renforcer la durabilité du SSNF. Dans ce contexte, la collaboration entre la recherche et les universités peut encourager de jeunes scientifiques à s’intéresser avec enthousiasme au suivi des forêts. Le renforcement de la recherche est donc directement lié au «développement des capacités». </t>
  </si>
  <si>
    <t>4.3 Identification et engagement des parties prenantes</t>
  </si>
  <si>
    <t>Promote the creation of an institutional working group or technical advisory and consultative committees, which the NFMS should report to annually regarding activities.</t>
  </si>
  <si>
    <t>Effectuer une analyse des parties prenantes afin d’identifier les partenaires et autres acteurs souhaitant participer au processus du SSNF, y compris les différentes institutions nationales (notamment celles impliquées dans les politiques relatives à la forêt et à la gestion des terres), les secteurs privé et universitaire, la société civile, les groupes de femmes et de minorités (y compris les groupes autochtones), ainsi que les communautés dont la subsistance dépend des forêts. Le processus d’identification et d’engagement des parties prenantes doit être transparent et clarifier les intentions des différents groupes d’acteurs souhaitant participer au SNF.</t>
  </si>
  <si>
    <t>Promote the participation of young experts in the NFMS wherever possible, for example, by involving national undergraduate,  graduated and post graduate students in data collection and analysis.</t>
  </si>
  <si>
    <t>Promote quality internships within education, training and employment schemes through collaboration with research groups and universities.</t>
  </si>
  <si>
    <t>Review whether the stakeholders are satisfied with the data produced to address the original data needs, and analyse with them the inclusion of new variables or eliminate others that are not useful.</t>
  </si>
  <si>
    <t>5.4 Data management, data analyses, documentation and reporting ***</t>
  </si>
  <si>
    <t>5.2 Design for field data collection and remote sensing *</t>
  </si>
  <si>
    <t>5.2 Conception pour la collecte de données sur le terrain et la télédétection *</t>
  </si>
  <si>
    <t>*:  In the VGNFM this element is presented as ‘Statistical Design’. It considers many more elements than those of the VGNFM, so it was considered appropriate to change the name of this element.</t>
  </si>
  <si>
    <t>**: Se agregó al elemento de la DVMFN la especificación campo y teledetección</t>
  </si>
  <si>
    <t>**: The field and remote sensing specification was added to the VGNFM element.</t>
  </si>
  <si>
    <t>*: Cet élément est originellement présenté dans les DVSNF comme «conception statistique». Dans cet élément, on a considéré bien plus que le contenu des DVSNF, c’est pourquoi il a été jugé opportun de modifier aussi le nom de cet élément des DVSNF.</t>
  </si>
  <si>
    <t>**: La spécification du terrain et de la télédétection a été ajoutée à l’élément de la DVSNF.</t>
  </si>
  <si>
    <t>Med&amp;Est 4.6</t>
  </si>
  <si>
    <t>Have a well-documented data set with associated metadata, a complete and welldefined protocol for data archiving and preservation including storage and backup, and a long-term vision to ensure data storage technologies remain up-to-date and data remains retrievable in the event that operating systems and data storage systems change.</t>
  </si>
  <si>
    <t>Include a security protocol with a description of technical and procedural protections for information, including confidential information, and details of how permissions, restrictions and embargoes will be enforced.</t>
  </si>
  <si>
    <t>Define a data policy that describes which data may be shared and how (free and available, available upon request, restricted) including access procedures, embargo periods (if any), technical mechanisms for dissemination and exchange formats. In cases where some parts of a data set cannot be shared, the reasons for this should be specified (e.g. ethical, personal data rules, intellectual property, commercial, privacyrelated, security-related). This decision regarding which data sets to make publicly accessible and which to provide more restricted access to is dependent on national legislation, strategies and policies.</t>
  </si>
  <si>
    <t>Define how and where data will be stored, indicating in particular the type of repository (institutional, standard repository for the discipline, etc.) and the institution(s) responsible for storing and archiving the data. Depending on the general national strategy for storing national statistics, there may be institutions prepared to integrate the NFMS data sets as standard national data sets generated at regular intervals. This would underline the general information character of the data generated by the NFMS.</t>
  </si>
  <si>
    <t>Inclure un protocole de sécurité doté d’une description des protections techniques et procédurales des informations, y compris les informations confidentielles, et de détails sur la mise en oeuvre des autorisations, restrictions et embargos.</t>
  </si>
  <si>
    <t>Définir une politique relative aux données qui indique la nature des données à partager et les conditions de ce partage (libres et disponibles, disponibles sur demande, à accès limité) y compris les procédures d’accès, les périodes d’embargo (le cas échéant), les mécanismes techniques de diffusion et les formats d’échange. Dans le cas où certaines parties d’une série de données ne peuvent pas être partagées, les raisons doivent en être précisées (raisons éthiques, règles relatives aux données personnelles, propriété intellectuelle, commerciale, confidentialité ou sécurité, par exemple). Cette décision concernant le choix des séries de données accessibles au public et celles à accès plus limité dépend de la législation, des stratégies et des politiques nationales.</t>
  </si>
  <si>
    <t>Définir l’endroit et les conditions de stockage des données, en indiquant en particulier le type de répertoire (répertoire institutionnel, répertoire standard pour la discipline, etc.) et l’institution ou les institutions chargée(s) de les stocker et de les archiver. Selon la stratégie nationale générale de stockage des statistiques, certaines institutions peuvent être prêtes à intégrer les séries de données du SSNF comme des ensembles de données nationales standard générées à intervalles réguliers. Cela soulignerait le caractère d’information générale des données générées par le SSNF.</t>
  </si>
  <si>
    <t>Med&amp;Est 5.1</t>
  </si>
  <si>
    <t>Identification of monitoring components</t>
  </si>
  <si>
    <t>Identification des composantes du suivi</t>
  </si>
  <si>
    <t>Une structure opérationnelle de chaque composante du suivi qui assure l’intégration de chacune a été conçue.</t>
  </si>
  <si>
    <t>Se han identificado las actividades a monitorear en el territorio con base en las necesidades de información y objetivos del monitoreo.</t>
  </si>
  <si>
    <t>Basado en las necesidades del monitoreo, se han definido los diferentes componentes del monitoreo.</t>
  </si>
  <si>
    <t>Se ha diseñado una estructura operativa de cada componente del monitoreo que asegure la integración de cada uno.</t>
  </si>
  <si>
    <t>Se ha establecido el flujo de datos o relaciones entre los componentes.</t>
  </si>
  <si>
    <t>Different monitoring components have been defined according to the needs for monitoring.</t>
  </si>
  <si>
    <t>An operational structure for each monitoring component has been designed to ensure the integration of each component.</t>
  </si>
  <si>
    <t>The data flow or relation between the components has been established.</t>
  </si>
  <si>
    <t>Les différentes composantes du suivi ont été définies selon les besoins de suivi.</t>
  </si>
  <si>
    <t>Identification and definition of the activities to be monitored in the territory</t>
  </si>
  <si>
    <t>The activities to be monitored in the territory have been identified based on the need for  information and monitoring objectives</t>
  </si>
  <si>
    <t>Determine and document the spatial extent of the monitoring (national and/or sub-national)</t>
  </si>
  <si>
    <t>The key monitoring categories have been identified</t>
  </si>
  <si>
    <t>Identification et définition des activités de suivi dans le territoire</t>
  </si>
  <si>
    <t>Les activités à suivre dans le territoire ont été identifiées en fonction des besoins d’information et des objectifs du suivi.</t>
  </si>
  <si>
    <t>Déterminez et documentez l’étendue spatiale du suivi (nationale et/ou infranationale).</t>
  </si>
  <si>
    <t>Ajustement et harmonisation des systèmes de classification.</t>
  </si>
  <si>
    <t>Identifiez les parties prenantes clés à engager dans le processus d’élaboration d’un système national de classification des forêts et de l’utilisation des terres.</t>
  </si>
  <si>
    <t>Une classification des forêts et de l’utilisation des terres a été établie ou les différentes classifications de la couverture et l’utilisation des terres existantes ont été harmonisées.</t>
  </si>
  <si>
    <t>Adjustment and harmonisation of classification systems</t>
  </si>
  <si>
    <t>Identify key stakeholders to be involved in the process of developing a national forest and land use classification system</t>
  </si>
  <si>
    <t>A forest and land use classification system has been developed or harmonised from the existing land cover and land use classifications</t>
  </si>
  <si>
    <t>Key stakeholders have been consulted and have agreed on a national definition of each land use category with measurable criteria</t>
  </si>
  <si>
    <t>Population of interest and sampling frame</t>
  </si>
  <si>
    <t>Clearly define the population of interest and – wherever possible – provide maps showing which sub-national areas are included and which are excluded. This population will be the subject of the forest monitoring and the subsequent results.</t>
  </si>
  <si>
    <t>Asegúrese de que la definición de “población” concuerde con las necesidades pueden incluirse consideraciones sobre el tamaño mínimo que deben tener los bosques o los árboles para incluirse en el inventario. Por ejemplo, en los inventarios forestales no suele ser posible o necesario registrar el diámetro y la altura de cada uno de los árboles. Sin embargo, es muy importante aplicar de forma consistente un umbral a partir del cual todos los árboles deban medirse y registrarse. En función de qué bosques vayan a estudiarse, este umbral podrá cambiar de un estrato a otro. Por ejemplo, los umbrales más bajos podrán aplicarse a los bosques bastante abiertos, tipo sabana, con árboles y arbustos pequeños, y los umbrales más altos a las pluviselvas cerradas. En la definición de los umbrales también es importante tener en cuenta su posible efecto sobre las estimaciones de las mediciones y los cambios, tanto para los árboles como para los bosques.</t>
  </si>
  <si>
    <t>Try to ensure that most of the population is accessible for ground measurement, so as to minimize the risk of non-responses. In other words, aim to ensure that the sampling frame is as close as possible to the population of interest.</t>
  </si>
  <si>
    <t>Explicitly clarify those areas where ground data acquisition is not possible, meaning that the sampling frame is smaller than the population of interest. This limitation commonly refers to field observations where problems of access may be prohibitive, for example, due to security reasons, whereas remote sensing may often cover the entire national territory.</t>
  </si>
  <si>
    <t>Peuplement d’intérêt et cadre d’échantillonnage</t>
  </si>
  <si>
    <t>Définir clairement le peuplement d’intérêt et, autant que possible, fournir des cartes indiquant les zones sous-nationales incluses ou non. Ce peuplement sera le sujet du suivi forestier et des résultats qui en découleront.</t>
  </si>
  <si>
    <t>S’assurer que la définition du «peuplement» est adaptée aux besoins d’information identifiés. Cela peut inclure des considérations sur la taille minimum des arbres ou des forêts à étudier. Par exemple, dans les études forestières, il n’est généralement ni possible ni nécessaire d’enregistrer le diamètre et la hauteur de chacun des arbres. Toutefois, il est très important d’appliquer systématiquement un seuil au-delà duquel tous les arbres doivent être mesurés et enregistrés. Selon les forêts à étudier, ce seuil peut changer d’une strate à l’autre. Par exemple, les seuils les plus bas peuvent être appliqués à des forêts ouvertes de type savane présentant de petits arbres et des buissons, tandis que les seuils les plus élevés seront plus adaptés aux forêts tropicales ombrophiles. Pour définir ces seuils, il est important aussi de tenir compte des effets potentiels des mesures et des changements sur les arbres et les forêts.</t>
  </si>
  <si>
    <t>Essayer de s’assurer que la majeure partie du peuplement est accessible à la mesure de terrain, afin de minimiser les risques de nonréponses. En d’autres termes, faire en sorte de s’assurer que le cadre d’échantillonnage est aussi proche que possible du peuplement d’intérêt.</t>
  </si>
  <si>
    <t>Clarifier explicitement les zones dans lesquelles l’acquisition des données de terrain n’est pas possible, ce qui signifie que le cadre d’échantillonnage sera moins vaste que le peuplement d’intérêt. Cette limitation concerne généralement les observations sur des terrains dont l’accès est impossible, par exemple à cause de problèmes de sécurité. La télédétection, quant à elle, peut souvent couvrir l’ensemble du territoire national.</t>
  </si>
  <si>
    <t xml:space="preserve">Definir todas las variables de forma clara y explícita, tanto en lo que respecta a su contenido como a su forma de observación o medición. Para las variables métricas (por ejemplo, la altura de los árboles) también deben definirse los dispositivos de medición utilizados. Si una variable es nominal (por ejemplo, la variable “tipo de bosque”), todos los nombres posibles deben enumerarse (incluido el “nombre”: “desconocido”), y si una variable es categórica (por ejemplo, la variable “vitalidad de los árboles”), todas las categorías se definirán de forma inequívoca. </t>
  </si>
  <si>
    <t>Identification and specification of variables to be recorded</t>
  </si>
  <si>
    <t>Translate the information needs into measurable variables (including variables for which classes or types can be assigned such as tree species or land-use types).</t>
  </si>
  <si>
    <t>Clearly and explicitly define all variables, both in terms of their subject matter and in terms of their observation or measurement. For metric variables (e.g. “tree height”) measurement device(s) used also need to be defined. If a variable is nominal (e.g. the variable “forest type”), all possible names need to be listed (including the “name”: unknown), and if a variable is categorical (e.g. the variable “tree vitality”), all categories shall be defined unambiguously.</t>
  </si>
  <si>
    <t>Document all defined elements and use them later as the basis for the elaboration of a comprehensive field manual.</t>
  </si>
  <si>
    <t>For some target variables that cannot be directly measured or observed, include variables such as stem volume, tree biomass or carbon. For these variables, proxy approaches need to be defined, usually via models.</t>
  </si>
  <si>
    <t>Determine which data sources are to be used based on the variables to be recorded, where the main sources are commonly samplebased field observations and remote sensing. However, depending on the information needs, interviews with forest owners, forest users, the forest service or ministries may be envisaged and planned for.</t>
  </si>
  <si>
    <t>Be consistent with national and international standards to foster comparability.</t>
  </si>
  <si>
    <t>Use consistent methods over time to enable estimation of change. Changes in definitions, with respect to repeated data collections, shall only be done for very good reasons and without compromising the comparability of methods or the possibility to reliably estimate changes of the priority target variables. Avoiding changes thus requires care in completing definitions.</t>
  </si>
  <si>
    <t>Identification et précision des variables à enregistrer</t>
  </si>
  <si>
    <t>Traduire les besoins d’information en variables mesurables (y compris en variables auxquelles des classes ou types peuvent être attribués, tels que des espèces d’arbres ou des types d’occupation du sol).</t>
  </si>
  <si>
    <t>Définir clairement et explicitement toutes les variables, par thème comme en termes d’observation ou de mesure. Pour les variables métriques (par exemple, «hauteur de l’arbre»), les instruments de mesure utilisés doivent également être définis. Si une variable est nominale (par exemple la variable «type de forêt»), tous les noms possibles doivent être énumérés (y compris le «nom»: inconnu), et si une variable est catégorique (par exemple la variable «vitalité de l’arbre»), toutes les catégories doivent être définies, sans ambiguïté.</t>
  </si>
  <si>
    <t>Documenter tous les éléments définis et les utiliser par la suite comme base pour l’élaboration d’un manuel de terrain complet.</t>
  </si>
  <si>
    <t>Pour certaines variables cibles qui ne peuvent pas être directement mesurées ou observées, inclure des variables telles que le volume de tiges, le carbone ou la biomasse des arbres. Pour ces variables, des approches de substitution doivent être définies, généralement au moyen de modèles.</t>
  </si>
  <si>
    <t>Déterminer les sources de données à utiliser en fonction des variables à enregistrer, les sources principales étant généralement les observations de terrain basées sur des échantillons et la télédétection. Cependant, selon les besoins d’information, des entretiens avec les propriétaires et utilisateurs des forêts, les services forestiers ou les ministères compétents peuvent être envisagés et planifiés.</t>
  </si>
  <si>
    <t>Rester cohérent avec les normes nationales et internationales afin de favoriser la comparabilité.</t>
  </si>
  <si>
    <t>Review of existing data and information</t>
  </si>
  <si>
    <t>Hay que identificar cuáles de las necesidade de información expresadas pueden abordarse mediante el uso de información existente.</t>
  </si>
  <si>
    <t>Han de identificarse y priorizarse los vacíos de información —como las variables imprecisas, desfasadas, incompletas o ausentes— y evaluar si vale la pena o no recopilar datos adicionales para llenar los vacíos de información.</t>
  </si>
  <si>
    <t>Identify which of the expressed information needs can be addressed by using existing information.</t>
  </si>
  <si>
    <t>Take into consideration national and international sources that may provide pieces of existing information, including maps and local forest inventories.</t>
  </si>
  <si>
    <t>Identify and prioritize information gaps, such as missing, incomplete, out-of-date or imprecise variables, and evaluate whether or not it is worth collecting additional data to fill the information gaps.</t>
  </si>
  <si>
    <t>Provide useful information to better plan the process of data collection (e.g. rainy seasons, land accessibility, social conflicts, conflicting activities, course to plot, etc.).</t>
  </si>
  <si>
    <t>Examen des données et informations existantes</t>
  </si>
  <si>
    <t>Identifier les besoins d’information exprimés susceptibles d’être satisfaits à l’aide des informations existantes.</t>
  </si>
  <si>
    <t>Tenir compte des sources nationales et internationales qui peuvent fournir des informations existantes, y compris des cartes et des inventaires forestiers locaux.</t>
  </si>
  <si>
    <t>Définir les priorités parmi les informations manquantes, après les avoir identifiées (variables manquantes, incomplètes ou obsolètes, par exemple), et évaluer dans quelle mesure il est utile de collecter des données supplémentaires pour combler le manque d’information.</t>
  </si>
  <si>
    <t>Fournir des informations utiles afin de mieux planifier le processus de collecte des données (par exemple les saisons pluvieuses, l’accessibilité des terres, les conflits sociaux, les activités incompatibles, les voies d’accès aux parcelles, etc.).</t>
  </si>
  <si>
    <t>La precisión también incluye las fuentes de error, que difieren de los errores relacionados con el muestreo, por lo que también deberían tenerse en cuenta.</t>
  </si>
  <si>
    <t>Los SNMF deberían tener una correspondencia directa con la evaluación de las necesidades de información.</t>
  </si>
  <si>
    <t>Las variables prioritarias y sus requisitos de precisión deberían estar claramente definidos.</t>
  </si>
  <si>
    <t>En la preparación de los SNMF debe integrarse la relación entre los costos y la precisión, y asegurarse de que tanto las partes interesadas que expresan las exigencias de precisión, como las que diseñan el inventario entienden esto claramente, para evitar expectativas poco realistas.</t>
  </si>
  <si>
    <t>Los SNMF deberían integrar la “precisión de las estimaciones” como un tema clave en la formación y el desarrollo de la capacidad del personal técnico, así como en las comunicaciones con las partes interesadas en los resultados.</t>
  </si>
  <si>
    <t>Uncertainty levels for the expected products</t>
  </si>
  <si>
    <t>Precision also involves error sources, which differ from sampling-related errors, and should also be taken into account.</t>
  </si>
  <si>
    <t>The NFMS should have a direct correspondence with the information needs assessment.</t>
  </si>
  <si>
    <t>The priority variables and their precision requirements should be clearly defined.</t>
  </si>
  <si>
    <t>NFMS preparation must integrate the relationship between costs and precision and make sure that this is clearly understood by stakeholders who express precision requirements and those who design the inventory, so as to avoid unrealistic expectations.</t>
  </si>
  <si>
    <t>The NFMS should integrate “precision of estimations” into training and capacity building of technical staff as a key topic, as well as into communications with stakeholders and parties interested in the results.</t>
  </si>
  <si>
    <t>Niveaux d’incertitude associés aux produits attendus</t>
  </si>
  <si>
    <t>La précision implique aussi des sources d’erreur, différentes des erreurs relatives à l’échantillonnage, qui doivent être prises en compte.</t>
  </si>
  <si>
    <t>Le SSNF doit avoir un rapport direct avec l’évaluation des besoins d’information.</t>
  </si>
  <si>
    <t>Les variables prioritaires et leurs exigences doivent être clairement définies.</t>
  </si>
  <si>
    <t>La préparation du SSNF doit intégrer la relation entre les coûts et la précision et s’assurer que les parties prenantes qui expriment des exigences de précision et celles qui conçoivent l’inventaire en sont parfaitement conscientes, afin d’éviter toutes sortes d’attentes irréalistes.</t>
  </si>
  <si>
    <t>Le SSNF doit intégrer la «précision des estimations» en tant qu’élément clé dans la formation et le renforcement des capacités du personnel technique, ainsi que dans les communications avec les parties prenantes ou intéressées par les résultats.</t>
  </si>
  <si>
    <t>Assessment and optimization of available expertise and human resources development</t>
  </si>
  <si>
    <t>Identify the expertise needed for the NFMS and the current available expertise. This could be achieved- for example, by issuing public announcements of positions in the NFMS and consulting with national forest monitoring experts through their networks.</t>
  </si>
  <si>
    <t>Develop networks of expertise across agencies, academia, NGOs and industry to share technology and innovation. Networks should be developed within the country and with other countries, including through south-south cooperation.</t>
  </si>
  <si>
    <t>Implement short-term-training measures to rapidly fill capacity gaps, while also establishing a long-term strategy for national capacity development by providing support to students.</t>
  </si>
  <si>
    <t>Évaluation et optimisation de l’expertise disponible et développement des ressources humaines</t>
  </si>
  <si>
    <t>Identifier l’expertise nécessaire au SSNF et celle qui est actuellement disponible. Pour ce faire, il conviendra par exemple de publier des annonces publiques de postes à pourvoir au sein du SSNF et de consulter les spécialistes du suivi des forêts par l’intermédiaire de leurs réseaux.</t>
  </si>
  <si>
    <t>Développer des réseaux d’expertise au sein des organismes publics, des universités, des ONG et de l’industrie, afin de favoriser le partage de technologies et d’innovations. Des réseaux devront être développés au niveau national et avec d’autres pays, y compris par l’intermédiaire de la coopération sud-sud.</t>
  </si>
  <si>
    <t>Mettre en oeuvre des mesures de formation à court terme afin de combler rapidement les manques de capacités, tout en établissant aussi une stratégie à long terme de développement des capacités nationales en fournissant un soutien aux étudiants.</t>
  </si>
  <si>
    <t>Ensure that the definition of “population” is in line with the identified information needs. This may include considerations of the minimum tree or forest size to be surveyed. For example, in forest surveys it is usually neither possible nor necessary to record the diameter and height of all tree individuals. However, it is very important to consistently apply a threshold above which all trees should be measured and recorded. Depending on the forests to be surveyed, this threshold may change from strata to strata. For example, lower thresholds may be applied to rather open savannah type forests with smaller trees and bushes, and higher thresholds to closed rainforests. In defining the thresholds, it is also important to consider the potential effects on estimates of measurements and changes for both trees and forests.</t>
  </si>
  <si>
    <t>5.2 Diseño para recolecta de datos  de campo y teledetección</t>
  </si>
  <si>
    <t>Med&amp;Est 5.2</t>
  </si>
  <si>
    <t xml:space="preserve">Idealmente, deberían utilizarse las mismas definiciones tanto para las variables de las observaciones de campo como para las extraídas de la teledetección. Esto requiere atención, puesto que puede ser difícil aplicar exactamente la misma definición de conceptos tales como “bosque” a ambas fuentes de datos.
</t>
  </si>
  <si>
    <t>Tanto el muestreo de campo como la teledetección deberían estar estrictamente impulsados por objetivos. Deberían contribuir a satisfacer las necesidades de información y/o los objetivos de investigación generales.</t>
  </si>
  <si>
    <t>Both field sampling and remote sensing should be strictly objective-driven. They should contribute to meeting the information needs and/or satisfying broader research goals.</t>
  </si>
  <si>
    <t>Ideally, the same definitions should be used for variables drawn from field and remotesensing observations. This requires attention, as it can prove challenging to apply exactly the same definition to both data sources for definitions such as “forest”.</t>
  </si>
  <si>
    <t>Statistical rigour and methodological strictness shall guide data acquisition from all data sources. A clear protocol therefore needs to be developed for both types of data acquisition and analysis.</t>
  </si>
  <si>
    <t>When planning field data collection it is important to remember that field observations may be useful for the validation of remote-sensing image analysis.</t>
  </si>
  <si>
    <t>To the extent possible, include geographical coordinates of the collected information, such as plot centres (or corners) and tree centres.</t>
  </si>
  <si>
    <t>The semantic interoperability between descriptors (definitions and terminology) used to specify the ground and remotesensing measurements should be well defined and understood, in order to avoid confusion over terminology and to guarantee that data can be jointly analysed in a straightforward manner.</t>
  </si>
  <si>
    <t>Les échantillonnages sur le terrain comme la télédétection doivent être strictement axés sur les objectifs. Ils doivent contribuer à satisfaire les besoins d’information et/ou des objectifs de recherche plus larges.</t>
  </si>
  <si>
    <t>Dans l’idéal, les mêmes définitions doivent être utilisées pour les variables tirées du terrain et les observations de télédétection. Cela requiert de l’attention, car il peut s’avérer difficile d’appliquer exactement la même définition aux deux sources de données pour des termes tels que «forêt».</t>
  </si>
  <si>
    <t>La rigueur statistique et méthodologique guidera l’acquisition de données quelles qu’en soient les sources. Un protocole clair doit donc être développé pour les deux types d’acquisition et d’analyse des données.</t>
  </si>
  <si>
    <t>Lors de la planification de la collecte des données, il est important de ne pas oublier que les observations sur le terrain peuvent être utiles pour la validation de l’analyse des images de télédétection.</t>
  </si>
  <si>
    <t>Dans la mesure du possible, inclure les coordonnées géographiques des informations collectées, telles que les centres (ou les coins) de parcelles et les centres d’arbres.</t>
  </si>
  <si>
    <t>L’interopérabilité sémantique entre les descripteurs (définitions et terminologie) utilisés pour préciser les mesures de terrain et de télédétection doit être bien définie et comprise, afin d’éviter toute confusion de terminologie et de garantir que les données pourront être analysées conjointement, de manière directe.</t>
  </si>
  <si>
    <t>5.2 Design for field data collection and remote sensing</t>
  </si>
  <si>
    <t>5.2 Conception pour la collecte de données sur le terrain et la télédétection</t>
  </si>
  <si>
    <t>Integration of field and remote-sensing data</t>
  </si>
  <si>
    <t>Intégration des données de terrain et de télédétection</t>
  </si>
  <si>
    <t>DATOS DE CAMPO/DE ENCUESTA</t>
  </si>
  <si>
    <t>FIELD / SURVEY DATA</t>
  </si>
  <si>
    <t>DONNÉES DE TERRAIN / D'ENQUÊTE</t>
  </si>
  <si>
    <t>Sampling design</t>
  </si>
  <si>
    <t>Plan d’échantillonnage</t>
  </si>
  <si>
    <t>Statistically defensible and well-documented approaches should be used that have generally accepted estimation procedures.</t>
  </si>
  <si>
    <t>Refrain from inventing new selection mechanisms for which statistically sound estimation procedures are not available.</t>
  </si>
  <si>
    <t>Desirable properties of the sampling design include the precision of the estimates, cost-effectiveness, simplicity both in terms of understanding and implementation, and adaptability for monitoring over time. Common adaptations include technological and methodological improvements and adjustments for changes in policies and emerging information needs.</t>
  </si>
  <si>
    <t>Remote sensing may be used as a powerful tool to increase efficiency (e.g. stratification, double sampling, model based inference).</t>
  </si>
  <si>
    <t>Devise and document clear instructions for field teams on how to locate the selected sample points. This also includes unambiguous definition of the spatial reference system in which the coordinates are given.</t>
  </si>
  <si>
    <t>Give clear indications on how to deal with non-response cases when the pre-selected sample locations cannot be reached.</t>
  </si>
  <si>
    <t>Consider building upon existing experiences of forest inventory sampling studies. Lessons learned from past efforts and implementation experiences are very helpful, in particular when these efforts are well documented. If possible, the inventory planners should try to contact those responsible for planning the design of these earlier inventories. Usually such experiences are highly instructive.</t>
  </si>
  <si>
    <t>Keep in mind the permanent character of the sample. Sample plots should be revisited during the next inventory cycle to allow for precise change estimates. Sampling designs that restrict the future utility of the sample must be carefully thought through.</t>
  </si>
  <si>
    <t>Sampling design considerations are strongly linked to considerations of plot design in terms of precision and cost-effectiveness.</t>
  </si>
  <si>
    <t>Des approches statistiquement défendables et bien documentées, disposant de procédures d’estimation généralement acceptées, devront être utilisées.</t>
  </si>
  <si>
    <t>S’abstenir d’inventer de nouveaux mécanismes de sélection pour lesquels des procédures d’estimation statistiquement valides ne sont pas disponibles.</t>
  </si>
  <si>
    <t>Les propriétés souhaitables du plan d’échantillonnage incluent la précision des estimations, la rentabilité, la simplicité en termes de compréhension et de mise en oeuvre, ainsi que l’adaptabilité du suivi au fil du temps. Les adaptations courantes incluent les améliorations et ajustements technologiques et méthodologiques en cas de changement de politique ou d’émergence de nouveaux besoins d’information.</t>
  </si>
  <si>
    <t>La télédétection peut être utilisée comme un puissant outil d’amélioration de l’efficacité (par exemple pour la stratification, le double échantillonnage, l’inférence basée sur un modèle).</t>
  </si>
  <si>
    <t>Concevoir et documenter des instructions claires à l’intention des équipes de terrain, sur la manière de localiser les points d’échantillon sélectionnés. Cela inclut également une définition sans ambiguïté du système de référence spatiale dans lequel les coordonnées sont fournies.</t>
  </si>
  <si>
    <t>Donner des indications claires sur la manière de gérer les cas de non-réponse lorsque les emplacements d’échantillon présélectionnés ne peuvent pas être atteints.</t>
  </si>
  <si>
    <t>Envisager de se servir des expériences d’études d’échantillonnage d’inventaires forestiers existantes. Les leçons tirées des efforts et des expériences de mise en oeuvre passés sont très utiles, notamment lorsque ces efforts ont été bien documentés. Si possible, les planificateurs de l’inventaire doivent s’efforcer de contacter les responsables de la planification de la conception de ces inventaires antérieurs. Habituellement, ces expériences sont très instructives.</t>
  </si>
  <si>
    <t>Garder à l’esprit le caractère permanent de l’échantillon. Les parcelles d’échantillon doivent être revisitées au cours du cycle d’inventaire suivant afin de permettre des estimations de changements précises. Les plans d’échantillonnage qui limitent l’utilité future des échantillons doivent faire l’objet d’une réflexion attentive.</t>
  </si>
  <si>
    <t>En termes de précision et de rentabilité, les considérations relatives au plan d’échantillonnage sont étroitement liées à celles concernant la conception des parcelles.</t>
  </si>
  <si>
    <t xml:space="preserve">a. </t>
  </si>
  <si>
    <t>Entre las propiedades deseables del diseño de muestreo se incluyen la precisión de las estimaciones, la eficacia en función de los costos, la simplicidad tanto en términos de comprensión como de ejecución y la adaptabilidad para el monitoreo a lo largo del tiempo. Entre las adaptaciones más comunes se incluyen mejoras y ajustes metodológicos y tecnológicos para responder a cambios en las políticas y a nuevas necesidades de información.</t>
  </si>
  <si>
    <t>Deben emplearse elementos de diseño de parcela que permitan la observación de todas las variables identificadas a partir de la evaluación de las necesidades de información.</t>
  </si>
  <si>
    <t>Employ plot design elements that allow all variables identified from the information needs assessment to be observed.</t>
  </si>
  <si>
    <t>Various different plot design options can be combined to establish nested sub-plots.</t>
  </si>
  <si>
    <t>Use only plot designs for which straightforward statistical analyses are possible and refrain from inventing new data collection approaches without developing suitable estimators.</t>
  </si>
  <si>
    <t>Duly apply slope and boundary corrections.</t>
  </si>
  <si>
    <t>Measurements per plot shall be operationally feasible in terms of time and equipment.</t>
  </si>
  <si>
    <t>Field sample plots for national forest inventories are commonly established as permanent plots to be revisited after a set time period (e.g. 5 or 10 years). The planned plot design and measurement procedures should take this into account by, for example, recording accurate coordinates in a wellspecified spatial reference system and landmarks.</t>
  </si>
  <si>
    <t>Determine the optimal size of field teams and working time for performing measurements and observations per plot.</t>
  </si>
  <si>
    <t>If possible, organize field plot size and workload to enable the field team to undertake the work in a single day, including travel time. If difficulties of access hinder this approach, the field teams may have to remain in the field, which will result in additional logistical and cost challenges.</t>
  </si>
  <si>
    <t>Ensure that all stages of plot establishment  including measurements, can be documented transparently in the field guide.</t>
  </si>
  <si>
    <t>Employer des éléments de conception de parcelles qui permettent à toutes les variables identifiées à partir de l’évaluation des besoins d’information d’être observées.</t>
  </si>
  <si>
    <t>Plusieurs options de conception de parcelles peuvent être combinées pour établir des sous-parcelles imbriquées.</t>
  </si>
  <si>
    <t>Utiliser uniquement des conceptions de parcelles pour lesquelles des analyses statistiques directes sont possibles et s’abstenir d’inventer des approches de collecte de données sans développer les estimateurs correspondants.</t>
  </si>
  <si>
    <t>Appliquer comme il convient les corrections de pente et de limites.</t>
  </si>
  <si>
    <t>Les mesures par parcelle devront être opérationnellement réalisables en termes de temps et d’équipement.</t>
  </si>
  <si>
    <t>Les parcelles d’échantillon sur le terrain pour les inventaires forestiers nationaux sont couramment établies de façon permanente et revisitées après une période définie (par exemple cinq ou dix ans). La conception des parcelles et les procédures de mesures prévues doivent prendre cet élément en compte, par exemple en enregistrant des coordonnées précises dans un système de référence spatiale, avec des repères bien précis.</t>
  </si>
  <si>
    <t>Déterminer la taille optimale des équipes de terrain et le temps de travail nécessaire pour réaliser les mesures et les observations pour chaque parcelle.</t>
  </si>
  <si>
    <t>Si possible, organiser la taille des parcelles et le volume de travail afin de permettre aux équipes de terrain de réaliser leur tâche en une seule journée, temps de déplacement inclus. Si des difficultés d’accès compromettent cette approche, les équipes de terrain peuvent avoir à rester sur place, ce qui entraînera des difficultés logistiques et des coûts supplémentaires.</t>
  </si>
  <si>
    <t>S’assurer que toutes les étapes d’établissement des parcelles, y compris les mesures, peuvent être documentées de manière transparente dans le guide de terrain.</t>
  </si>
  <si>
    <t>Estimation design</t>
  </si>
  <si>
    <t>Ensure that all analysis stages and corresponding estimators are consistent with the definitions of sampling and plot design.</t>
  </si>
  <si>
    <t>Prepare all analyses required to produce the expected outcomes according to the information needs assessment.</t>
  </si>
  <si>
    <t>Thoroughly discuss the approach with the team of analysts and document it step by step, including the software implementation used. This step-by-step analysis may then be used as the starting point and basis for the description of results and methods in the reporting stage.</t>
  </si>
  <si>
    <t>Consider the use of estimators that integrate easily with maps or remotely sensed data, so as to improve precision and provide spatially explicit information.</t>
  </si>
  <si>
    <t>Conception de l’estimation</t>
  </si>
  <si>
    <t>S’assurer que toutes les étapes de l’analyse et les estimateurs correspondants sont cohérents avec les définitions du plan d’échantillonnage et de la conception des parcelles.</t>
  </si>
  <si>
    <t>Préparer toutes les analyses nécessaires pour produire les résultats espérés, en fonction de l’évaluation des besoins d’information.</t>
  </si>
  <si>
    <t>Discuter soigneusement de l’approche avec l’équipe d’analystes et la documenter étape après étape, y compris les moyens logiciels utilisés. Cette analyse pas à pas doit être utilisée comme point de départ et comme base pour la description des résultats et méthodes à l’étape de rapport.</t>
  </si>
  <si>
    <t>Privilégier l’utilisation d’estimateurs qui s’intègrent facilement aux cartes ou aux données de télédétection, afin d’améliorer la précision et de fournir des informations spatialement explicites.</t>
  </si>
  <si>
    <t>Find out whether locally specific models had been developed. This information is frequently found in the grey literature.</t>
  </si>
  <si>
    <t>If local models are not available, there are two options: (i) make use of global models, which may introduce considerable uncertainty, or (ii) develop specific models – a generic research task that can be quite laborious.</t>
  </si>
  <si>
    <t>If possible, quality-check models for their suitability before applying them to a specific project.</t>
  </si>
  <si>
    <t>Chercher si des modèles locaux spécifiques ont été développés. Cette information se trouve fréquemment dans la littérature grise.</t>
  </si>
  <si>
    <t>Si aucun modèle local n’est disponible, il existe deux options: (i) faire usage de modèles mondiaux, qui peuvent introduire une incertitude considérable, ou (ii) développer des modèles spécifiques – une tâche de recherche générique qui peut s’avérer assez laborieuse.</t>
  </si>
  <si>
    <t>Si possible, valider la qualité des modèles pour leur pertinence avant de les appliquer à un projet spécifique.</t>
  </si>
  <si>
    <t>Errors in forest inventories and quality assurance</t>
  </si>
  <si>
    <t>Incluir planes de garantía de calidad/control de calidad (GC/CC), otro componente del diseño técnico de los inventarios forestales nacionales. La GC/CC es fundamental para cualquier estudio empírico que incluya un inventario forestal.</t>
  </si>
  <si>
    <t>Start data processing (calculation) as soon as the first data are available, as these may reveal unexpected errors.</t>
  </si>
  <si>
    <t>Include quality assurance/quality control (QA/QC) plans – another technical design component of national forest inventories. Quality assurance/quality control (QA/QC) is critical for any empirical study including a forest inventory.</t>
  </si>
  <si>
    <t>Ensure that high-quality data are collected by providing clear and complete definitions and descriptions of the measurement procedures. Reducing measurement and observation errors is an important element of QA/QC.</t>
  </si>
  <si>
    <t>Evaluate and document data quality.</t>
  </si>
  <si>
    <t>Use findings from the evaluation to apply corrections, where and if at all possible.</t>
  </si>
  <si>
    <t>Erreurs dans les inventaires forestiers et assurance qualité</t>
  </si>
  <si>
    <t>Commencer le traitement des données (calcul) aussitôt que les premières données sont disponibles, puisqu’elles peuvent révéler des erreurs inattendues.</t>
  </si>
  <si>
    <t>Inclure un programme d’assurance qualité/de contrôle qualité (AQ/CQ) – autre composante de la conception technique des inventaires forestiers nationaux. L’assurance qualité/le contrôle qualité (AQ/CQ) est essentiel(le) pour toutes les études empiriques incluant un inventaire forestier.</t>
  </si>
  <si>
    <t>S’assurer que des données de grande qualité sont collectées en fournissant des descriptions et définitions claires et complètes des procédures de mesure. Réduire les erreurs de mesure et d’observation est un élément important de l’AQ/du CQ.</t>
  </si>
  <si>
    <t>Évaluer et documenter la qualité des données.</t>
  </si>
  <si>
    <t>Utiliser les résultats de l’évaluation pour appliquer des corrections, dans toute la mesure du possible.</t>
  </si>
  <si>
    <t>Design of control measurements</t>
  </si>
  <si>
    <t>Control measurements are extremely important and function as standard elements of any forest inventory sampling process.</t>
  </si>
  <si>
    <t>All field teams should be evaluated.</t>
  </si>
  <si>
    <t>All sample points should have the same probability (i.e. larger than zero) of being checked, even if they are extremely difficult to reach.</t>
  </si>
  <si>
    <t>Hot checks should be started early during field inventory implementation, in order to ensure that correctable errors are not committed over a longer measurement period.</t>
  </si>
  <si>
    <t>The results of early hot checks may necessitate an intermediate training workshop or another platform for exchange of experiences between field teams.</t>
  </si>
  <si>
    <t>Quality standards to be met need to be defined. There is no such thing as a general standard for measurement errors (admissible deviations) or observation errors (misclassifications). There are also no standard procedures for dealing with non-performance. Instead, this forms part of technical and operational planning and needs to be defined by NFMS planners in detail.</t>
  </si>
  <si>
    <t>Conception des mesures de contrôle</t>
  </si>
  <si>
    <t>Les mesures de contrôle sont extrêmement importantes et fonctionnent comme des éléments normatifs de chaque processus d’échantillonnage de l’inventaire forestier.</t>
  </si>
  <si>
    <t>Toutes les équipes de terrain doivent être évaluées.</t>
  </si>
  <si>
    <t>Tous les points d’échantillonnage doivent avoir la même probabilité d’être contrôlés (une probabilité supérieure à zéro), même s’ils sont extrêmement difficiles à atteindre.</t>
  </si>
  <si>
    <t>Les contrôles à chaud doivent commencer tôt au cours de la mise en oeuvre de l’inventaire de terrain, de manière à s’assurer que des erreurs corrigeables ne soient pas commises pendant une longue période de mesures.</t>
  </si>
  <si>
    <t>Les résultats des contrôles à chaud précoces peuvent impliquer la nécessité d’ateliers de formation intermédiaires ou d’autres plates-formes d’échanges d’expériences entre équipes de terrain.</t>
  </si>
  <si>
    <t>Les normes de qualité à atteindre doivent être définies. Il n’existe pas de norme générale pour les erreurs de mesure (écarts admissibles) ou les erreurs d’observation (mauvaises classifications). Il n’y a pas non plus de procédure standard pour traiter la non-performance. Cet aspect fait partie de la planification technique et opérationnelle et doit être défini en détail par les planificateurs du SSNF.</t>
  </si>
  <si>
    <t>Las comprobaciones en caliente deberían iniciarse al principio de la realización del inventario de campo, para garantizar que no se cometen errores corregibles durante un largo período de medición.</t>
  </si>
  <si>
    <t xml:space="preserve">b. </t>
  </si>
  <si>
    <t>DATOS DE TELEDETECCION</t>
  </si>
  <si>
    <t>REMOTE SENSING DATA</t>
  </si>
  <si>
    <t>DONNÉES DE TÉLÉDÉTECTION</t>
  </si>
  <si>
    <t>Selection of remote sensing resources or satellite images</t>
  </si>
  <si>
    <t>The most appropriate sources of remote sensing data have been identified to support documented design decisions (i.e., spatial and historic and future resolution, definition of forests and other land use).</t>
  </si>
  <si>
    <t>Availability of remote sensing data to ensure the sustainable monitoring over time as well as compliance with monitoring objectives</t>
  </si>
  <si>
    <t>5.2.2.b.a (3.1.2) Les sources les plus adaptées de données de télédétection ont été identifiées pour appuyer les décisions documentées de conception (c’est-à-dire, résolution spatiale et temporelle, historiquement comme pour l’avenir, définition des forêts et autres utilisations des terres).</t>
  </si>
  <si>
    <t xml:space="preserve">5.2.2.b.b La disponibilité des données de télédétection a été prévue pour assurer la durabilité du suivi dans le temps et l’atteinte des objectifs du suivi. </t>
  </si>
  <si>
    <t>Sélection des ressources de télédétection ou imagerie satellite</t>
  </si>
  <si>
    <t>Selection of remote sensing/mapping methods according to information needs</t>
  </si>
  <si>
    <t>Consult remote sensing experts (local and international) in order to identify the most efficient implementation mode to produce activity data.</t>
  </si>
  <si>
    <t>The remote sensing analysis methods are based on the best cost-benefit ratio, with appropriate resolution (spatial, spectral and time resolution) and the lowest uncertainty about historic and future changes in the territory.</t>
  </si>
  <si>
    <t>The most appropriate pre-processing procedures on the selected images have been developed and documented.</t>
  </si>
  <si>
    <t>All cartographic products have been identified according to information needs.</t>
  </si>
  <si>
    <t>Decisions on the selection of methodologies and procedures for remote sensing and mapping products have been documented.</t>
  </si>
  <si>
    <t>Sélection des méthodes de télédétection/cartographie selon les besoins d’information</t>
  </si>
  <si>
    <t>Consultez les experts en télédétection (locaux et internationaux) afin d’identifier le mode de mise en œuvre le plus efficient pour élaborer les données d’activité.</t>
  </si>
  <si>
    <t>Les méthodes d’analyse de télédétection se fondent sur la meilleure relation coût-bénéfice, avec la résolution appropriée (spatiale, spectrale et temporelle) et l’incertitude la plus faible sur les changements dans le territoire historiquement comme pour l’avenir.</t>
  </si>
  <si>
    <t>Les procédures pour le pré-traitement les plus adaptées ont été établies et documentées pour les images sélectionnées.</t>
  </si>
  <si>
    <t>Tous les produits cartographiques ont été identifiés selon les besoins d’information.</t>
  </si>
  <si>
    <t>Les décisions sur la sélection des méthodologies et procédures concernant les produits de télédétection et cartographie ont été documentées.</t>
  </si>
  <si>
    <t>Plot sampling design for visual analysis with remote sensing</t>
  </si>
  <si>
    <t>The field plot sampling design principles of guideline 5.2.2.a have been followed, as well as visual interpretation sampling has been integrated to reduce monitoring costs, facilitate implementation of the monitoring system, and improve transparency of data collection.</t>
  </si>
  <si>
    <t>The photo-interpretation plot has efficient and operationally viable design elements to capture changes in land use and coverage and any other variables identified in the information needs.</t>
  </si>
  <si>
    <t>Appropriate estimators for the selected sampling design were selected and documented.</t>
  </si>
  <si>
    <t>There is a capacity and cost analysis of the photo-interpretation and collection of the selected attributes.</t>
  </si>
  <si>
    <t>Conception de l’échantillonnage et des parcelles pour une analyse visuelle avec télédétection</t>
  </si>
  <si>
    <t>Les principes d’échantillonnage de la directive 5.2.2.a ont été suivis concernant la conception de l’échantillonnage des parcelles de terrain, et l’échantillonnage d’interprétation visuelle a été intégrée pour réduire les coûts du suivi, faciliter la mise en œuvre du système de suivi et améliorer la transparence de la collecte des données.</t>
  </si>
  <si>
    <t>La parcelle de photo-interprétation compte avec les éléments de conception efficients et opérationnellement viables pour capturer les changements d’utilisation et de couverture des terres et toute autre variable liée et identifiée dans les besoins d’information.</t>
  </si>
  <si>
    <t>Les estimateurs adaptés ont été sélectionnés et documentés pour la conception de l’échantillonnage sélectionné.</t>
  </si>
  <si>
    <t>Il existe une analyse des capacités et des coûts de la photo-interprétation et la collecte des attributs sélectionnés.</t>
  </si>
  <si>
    <t>Uncertainties and quality assurance methods</t>
  </si>
  <si>
    <t>Analyse the errors to be measured and recorded to assess the uncertainty of the information to be produced.</t>
  </si>
  <si>
    <t>In the calculation of uncertainties, all sampling plots should have the same selection probability, and samples should be different from the samples for data training.</t>
  </si>
  <si>
    <t>A quality control and assurance plan has been developed.</t>
  </si>
  <si>
    <t>Data processing has started with the first available data to reveal design errors.</t>
  </si>
  <si>
    <t>Data quality has been evaluated and documented.</t>
  </si>
  <si>
    <t>Corrections have been applied and documented.</t>
  </si>
  <si>
    <t>Ensure high-quality data collection with clear and thorough definitions and descriptions of measurement procedures.</t>
  </si>
  <si>
    <t>Incertitudes et méthodes d’assurance qualité</t>
  </si>
  <si>
    <t>Analyser les erreurs qui seront mesurées et enregistrées pour évaluer l’incertitude de l’information que l’on désire produire.</t>
  </si>
  <si>
    <t>Toutes les parcelles d’échantillonnage.pour le calcul de l’incertitude doivent avoir la même probabilité de sélection, et l’échantillon doit être différent des échantillons pour l’entraînement des données.</t>
  </si>
  <si>
    <t>Un plan de contrôle et assurance qualité a été conçu.</t>
  </si>
  <si>
    <t>Le traitement a été engagé avec les premières données disponibles pour relever les erreurs de conception.</t>
  </si>
  <si>
    <t>La qualité des données a été évaluée et documentée.</t>
  </si>
  <si>
    <t>Les corrections ont été appliquées et documentées.</t>
  </si>
  <si>
    <t>Assurer la collecte de données de haute qualité avec des définitions et descriptions claires et complètes des procédures de mesure.</t>
  </si>
  <si>
    <t>Analizar los errores que se medirán y registrarán para evaluar la incertidumbre de la información que se desea producir.</t>
  </si>
  <si>
    <t>Methods for validation of remote sensing and geospatial modelling products</t>
  </si>
  <si>
    <t>Méthodes de validation des protocoles de télédétection et modélisation géospatiale</t>
  </si>
  <si>
    <t>Med&amp;Est 5.3</t>
  </si>
  <si>
    <t>5.3 Operational design (field and remote sensing)</t>
  </si>
  <si>
    <t>5.3 Conception opérationnelle (campo y teledetección)</t>
  </si>
  <si>
    <t>Be specifically tailored to the national circumstances and capacities, yet seek to be consistent with national and international definitions.</t>
  </si>
  <si>
    <t>Provide both clear guidance and an operational and logical sequence of methodological steps for observation of the target variables, thus maximizing the efficiency of the activities and consistency of the data recorded between different field teams and over time. Normally, errors committed during the forest inventory field data collection phase should be kept to a minimum to avoid the need to revisit the same field locations.</t>
  </si>
  <si>
    <t>Include an introductory chapter relating the background and justification for the particular inventory. This chapter should help the field teams (and other interested parties) to better understand the goals and concrete objectives of the study. It should also set out socio-economic information needs and related dimensions, such as how to effectively engage with both genders and specific groups.</t>
  </si>
  <si>
    <t>Include a complete list of devices, equipment and materials that the field teams should carry with them to perform the measurements. This list serves as a checklist for the team leader before leaving for the forest. The list should also clearly mention the need to carry items such as spare batteries, first aid kits, and possibly a radio or satellite telephone. All teams should carry comparable equipment to ensure consistent information quality.</t>
  </si>
  <si>
    <t>Include a clear description, including graphs, of the plot design elements and a step-bystep description of the measurements to be taken for each of the plot design elements.The meaning and measurement procedure for each variable needs to be described.</t>
  </si>
  <si>
    <t>Take into account various field situations in the definition of the variables and the measurement procedures. Try to avoid having field teams encounter situations in which the field manual does not give explicit guidance and teams have to make own individual decisions, as these may differ between field teams and lead to inconsistencies.</t>
  </si>
  <si>
    <t>Clearly describe all classes and levels for all categorical and nominal variables, so that the field crew knows exactly which datum or code to enter for which variable. This relates, for example, to the measurement units and number of decimals for metric variables such as dbh, and a complete list of names/codes for nominal variables such as tree species (including the option “unknown” and a list of botanical family names for cases where identification down to the species level is not possible). Avoid pre-classifying variables, such as percentages, by recording the values directly and then grouping them into classes during analysis.</t>
  </si>
  <si>
    <t>Provide guidance on: (i) how non-standard but foreseeable situations should be handled (e.g. describe what the crew should do if part of the sample plot is situated in the forest, while the other part is located in a river), and (ii) what the crew should do in situations where the field manual does not apply (e.g. describe what should be done if the sample plot is located in an area that has been recently disturbed).</t>
  </si>
  <si>
    <t>Include an annex to the field manual containing instructions on the correct use of all measurement equipment and devices, including even the simplest devices such as callipers or tapes.</t>
  </si>
  <si>
    <t>Thoroughly test the manual in the field under the full range of country conditions. This should be by the authors of the field manual and by other field teams.</t>
  </si>
  <si>
    <t>The field manual should be printed in a form that can be easily used and accessed in the field. A small booklet, possibly laminated, has been shown to be very practical. The field manual may also be carried in electronic format.</t>
  </si>
  <si>
    <t>Encourage field teams to comment on the field manual and add clarity by organizing feedback workshops and providing contact persons for comments and questions. In the end, data quality depends on these individuals and their experiences in situ can provide valuable material for optimization of the field manual. Any changes should result in a new version of the manual, and versions should be tracked and archived over time.</t>
  </si>
  <si>
    <t>Être spécifiquement adapté aux circonstances et capacités nationales, tout en veillant à respecter les définitions nationales et internationales.</t>
  </si>
  <si>
    <t>Procurer à la fois un guide clair et une séquence d’étapes méthodologiques opérationnelles et logiques pour l’observation des variables cibles, et ainsi optimiser l’efficacité des activités et la cohérence des données enregistrées entre les différentes équipes de terrain et au cours du temps. Normalement, les erreurs commises au cours de la phase de collecte de données de terrain de l’inventaire forestier devraient être réduites au minimum pour éviter d’avoir à revisiter les mêmes lieux.</t>
  </si>
  <si>
    <t>Inclure un chapitre d’introduction expliquant le contexte et la justification de cet inventaire en particulier. Ce chapitre doit aider les équipes de terrain (et les autres parties intéressées) à mieux comprendre les buts et objectifs concrets de l’étude. Il doit aussi énoncer les besoins d’informations socio économiques et les dimensions connexes, telles que la façon d’engager un dialogue efficace avec les hommes comme avec les femmes, ainsi qu’avec des groupes spécifiques.</t>
  </si>
  <si>
    <t>Inclure une liste complète d’instruments, d’équipement et de matériel que les équipes de terrain doivent emporter pour réaliser les mesures. Cette liste sert de liste de contrôle au chef d’équipe avant de partir pour la forêt. Cette liste doit aussi clairement indiquer les objets à emporter tels que des batteries de rechange, des kits de premiers secours et éventuellement une radio ou un téléphone satellite. Toutes les équipes doivent emporter un équipement comparable pour assurer une qualité d’information uniforme.</t>
  </si>
  <si>
    <t>Inclure une description claire, y compris avec des graphiques, des éléments constitutifs de la parcelle et une description pas à pas des mesures qui doivent être prises pour chacun de ces éléments. La signification et la procédure de mesure de chaque variable doivent être décrites.</t>
  </si>
  <si>
    <t>Prendre en compte des situations de terrain variées pour la définition des variables et des procédures de mesure. Essayer d’éviter que les équipes de terrain ne rencontrent des situations pour lesquelles le guide de terrain ne donne pas de conseils explicites et où les équipes doivent prendre leurs propres décisions, ce qui pourrait provoquer des différences entre les équipes et entraîner des incohérences.</t>
  </si>
  <si>
    <t>Décrire clairement toutes les classes et tous les niveaux pour toutes les variables catégoriques et nominales, afin que chaque équipe de terrain sache exactement quelle référence ou quel code entrer pour chaque variable. Cela concerne, par exemple, les unités de mesure et le nombre de décimales pour les variables métriques telles que le DHP, et les listes complètes de noms et de codes pour les variables nominales telles que les espèces d’arbres (y compris l’option «inconnu» et une liste des noms de familles botaniques pour les cas où l’identification au niveau de l’espèce n’est pas possible). Éviter les variables de pré classification, telles que les pourcentages, en enregistrant les valeurs directement et en les groupant ensuite par classes au cours de l’analyse.</t>
  </si>
  <si>
    <t>Fournir des conseils sur: (i) la façon de traiter les situations atypiques mais prévisibles (par exemple, décrire ce que l’équipe doit faire si une partie de la parcelle d’échantillonnage est située en forêt, tandis qu’une autre partie est située dans une rivière), et (ii) ce que doit faire l’équipe dans des situations que le manuel de terrain ne prévoit pas (par exemple, décrire ce qui doit être fait si la parcelle d’échantillonnage est située sur une zone qui a été récemment altérée).</t>
  </si>
  <si>
    <t>Inclure une annexe au manuel de terrain contenant des instructions sur le bon usage de tous les instruments et matériels de mesure, y compris les instruments les plus simples tels que les compas ou les rubans.</t>
  </si>
  <si>
    <t>Tester soigneusement le manuel sur le terrain dans toutes les conditions applicables au pays. Cela doit être fait par les auteurs du manuel et par d’autres équipes de terrain.</t>
  </si>
  <si>
    <t>Le manuel de terrain doit être imprimé sous une forme pratique à utiliser et accessible en forêt. Un petit livret, éventuellement plastifié, a été jugé très pratique. Le manuel de terrain peut aussi être emporté sous forme électronique.</t>
  </si>
  <si>
    <t>Encourager les équipes de terrain à commenter le manuel de terrain et à améliorer sa clarté en organisant des ateliers de retour d’expérience et en proposant des personnes à contacter en cas de commentaires et de questions. Finalement, la qualité des données dépend des individus, et leurs expériences in situ peuvent fournir des éléments précieux pour l’optimisation du manuel de terrain. Tout changement doit entraîner une nouvelle version du manuel et les différentes versions doivent être suivies et archivées au fil du temps.</t>
  </si>
  <si>
    <t>Document the database and provide metadata on various aspects of the NFMS, such as model coefficients and references, sample design and plot configuration.</t>
  </si>
  <si>
    <t>Establish and employ standards for data content, classifications and technologies used. Harmonization of variables may be required when different standards are applied to the same variable within the country.</t>
  </si>
  <si>
    <t>Determine/design the data collection software and compatible hardware needed, especially if using portable data recorders are used.</t>
  </si>
  <si>
    <t>When re-measuring plots, consider providing printed records of previous measurements for each plot.</t>
  </si>
  <si>
    <t>Provide storage and back-up facilities for both raw field data and clean data, preferably on a central server.</t>
  </si>
  <si>
    <t>Create a policy on data sharing with special attention to personally identifiable information and plot coordinates. Create an easy-to-access platform for sharing data for wider use.</t>
  </si>
  <si>
    <t>Develop protocols and mechanisms for data sharing.</t>
  </si>
  <si>
    <t>Ensure that personnel are not only able to complete tasks regarding data entry and analysis, but also able to update or modify databases when necessary. Training courses can help.</t>
  </si>
  <si>
    <t>Document the estimation methods and models chosen with related statistical model formulas and the computer code used.</t>
  </si>
  <si>
    <t>Establish protocols for geospatial data, including metadata, processing methods and accuracy assessments.</t>
  </si>
  <si>
    <t>Documenter la base de données et fournir des métadonnées sur différents aspects du SSNF, tels que les coefficients et références du modèle, le plan d’échantillonnage et la configuration des parcelles.</t>
  </si>
  <si>
    <t>Établir et utiliser des normes pour les classifications, les technologies et les contenus de données utilisés. Une harmonisation des variables peut être requise quand différentes normes sont appliquées à la même variable au sein du pays.</t>
  </si>
  <si>
    <t>Déterminer/concevoir le logiciel de collecte des données et le matériel informatique compatible nécessaire, notamment si des enregistreurs de données portables sont utilisés.</t>
  </si>
  <si>
    <t>Quand des parcelles sont remesurées, envisager de fournir des documents imprimés indiquant les mesures précédentes pour chaque parcelle.</t>
  </si>
  <si>
    <t>Fournir des installations de stockage et de sauvegarde, à la fois pour les données de terrain brutes et pour les données épurées, de préférence sur un serveur central.</t>
  </si>
  <si>
    <t>Créer une politique de partage des données, en portant une attention particulière aux données d’identification personnelle et aux coordonnées des parcelles. Créer une plate-forme facilement accessible pour le partage des données, en vue d’un usage plus large.</t>
  </si>
  <si>
    <t>Développer des protocoles et des mécanismes de partage des données.</t>
  </si>
  <si>
    <t>S’assurer que le personnel peut non seulement accomplir des tâches d’entrée et d’analyse des données, mais aussi mettre à jour ou modifier les bases de données quand c’est nécessaire. Des formations peuvent être utiles.</t>
  </si>
  <si>
    <t>Documenter les méthodes d’estimation et les modèles choisis avec les formules de modèles statistiques connexes et le langage de programmation utilisé.</t>
  </si>
  <si>
    <t>Établir des protocoles pour les données géospatiales, y compris les métadonnées, les méthodes de traitement et les évaluations de précision.</t>
  </si>
  <si>
    <t>Asegurarse de que los trabajadores de campo son capaces de realizar tareas físicamente exigentes.</t>
  </si>
  <si>
    <t>Animar a las mujeres, además de a los hombres, a unirse a los equipos y tomar medidas prácticas para asegurarse de que esto sea posible para ellas. Esto es clave para lograr la participación  efectiva de las comunidades locales.</t>
  </si>
  <si>
    <t>Building the teams</t>
  </si>
  <si>
    <t>If possible, recruit staff with prior experiences in forest inventory fieldwork, remote-sensing analysis, integration of information, GIS, etc.</t>
  </si>
  <si>
    <t>Ensure that fieldworkers are able to perform physically demanding tasks.</t>
  </si>
  <si>
    <t>Appoint team leaders that demonstrate good leadership abilities and who have prior technical experience.</t>
  </si>
  <si>
    <t>Integrate young forest technicians or forest academics, as this contributes to long-term capacity development in the country.</t>
  </si>
  <si>
    <t>Encourage women as well as men to join the teams and take practical measures to make sure this is possible for them. This is key to engaging effectively with local communities.</t>
  </si>
  <si>
    <t>The composition of the field teams in terms of number of staff and hierarchical structure needs to be defined as a function of the set of tasks to be carried out. Commonly, it comprises a field team leader, one or two field inventory technicians with national or regional experience, and temporary helpers who may also be recruited locally so that they can make available their local knowledge to the field teams.</t>
  </si>
  <si>
    <t>Create other teams for planning/design, remote sensing, information management and data analysis.</t>
  </si>
  <si>
    <t>Establish terms of reference for each team member, based on the NFMS component in which they work. These should clearly indicate the roles and functions that will be assigned to him/her by the team leader.</t>
  </si>
  <si>
    <t>Clarify quality standards and the joint responsibility of the entire team.</t>
  </si>
  <si>
    <t>Distribution of labour in the field is important and should be based on the particular skills of the individual staff. All staff should be encouraged to make suggestions to improve procedures.</t>
  </si>
  <si>
    <t>Keep the field staff motivated. Forest inventory fieldwork can be physically demanding and over time, quality may suffer. Starting with recruitment, each staff member should be clear about the importance of high quality measurements by each individual.</t>
  </si>
  <si>
    <t>Organize the technical teams in an integrated manner. The staff should maintain a dialogue between those who collect and analyse the field information and those who develop spatial information.</t>
  </si>
  <si>
    <t>Constitution des équipes</t>
  </si>
  <si>
    <t>Si possible, recruter du personnel possédant une expérience préalable en travail de terrain d’inventaire forestier, analyse de télédétection, intégration des informations, SIG, etc.</t>
  </si>
  <si>
    <t>S’assurer que le personnel de terrain est physiquement capable d’accomplir les tâches demandées.</t>
  </si>
  <si>
    <t>Désigner des chefs d’équipe qui montrent des aptitudes pour la direction et qui ont une expérience technique préalable.</t>
  </si>
  <si>
    <t>Intégrer de jeunes techniciens forestiers ou universitaires de la discipline, de manière à contribuer au développement des capacités à long terme du pays.</t>
  </si>
  <si>
    <t>Encourager les femmes autant que les hommes à rejoindre les équipes et prendre des mesures concrètes pour s’assurer qu’elles en ont la possibilité. Il s’agit là d’une mesure clé pour coopérer efficacement avec les communautés locales</t>
  </si>
  <si>
    <t>La composition des équipes de terrain en termes de quantité de personnel et de structure hiérarchique doit être définie en fonction de l’ensemble des tâches à effectuer. Habituellement, les équipes sont composées d’un chef d’équipe de terrain, d’un ou deux techniciens d’inventaire de terrain ayant une expérience nationale ou régionale, et de main-d’oeuvre temporaire, recrutée localement de préférence, susceptible de mettre à disposition des équipes de terrain sa connaissance des lieux.</t>
  </si>
  <si>
    <t>Créer d’autres équipes pour la planification/la conception, la télédétection, la gestion des informations et l’analyse des données.</t>
  </si>
  <si>
    <t>Établir un cahier des charges pour chaque membre de l’équipe, basé sur les composantes du SSNF sur lesquelles il travaille. Ce cahier des charges doit clairement indiquer les rôles et fonctions attribuées par le chef d’équipe.</t>
  </si>
  <si>
    <t>Clarifier les normes de qualité et la responsabilité conjointe de l’équipe entière.</t>
  </si>
  <si>
    <t>La répartition du travail sur le terrain est importante et doit être basée sur les compétences particulières de chaque membre du personnel. Chacun doit être encouragé à faire des suggestions afin d’améliorer les procédures.</t>
  </si>
  <si>
    <t>Maintenir la motivation du personnel de terrain. Le travail de terrain d’inventaire forestier peut être physiquement exigeant et, au cours du temps, la qualité peut en pâtir. Dès le recrutement, chaque membre de l’équipe doit comprendre clairement l’importance de la réalisation de mesures de haute qualité par chaque individu.</t>
  </si>
  <si>
    <t>Organiser les équipes techniques de manière intégrée. Le personnel doit maintenir un dialogue entre ceux qui collectent et analysent les informations de terrain et ceux qui développent des informations spatiales.</t>
  </si>
  <si>
    <t>Training</t>
  </si>
  <si>
    <t>The training should be calibrated to national capacities and based on a stepwise approach.</t>
  </si>
  <si>
    <t>All teams performing the same kind of work should receive the same training. Overview training can be implemented in larger groups. Practical training sessions on the use of electronic measurement devices or training in the field may require smaller groups.</t>
  </si>
  <si>
    <t>Examples should be provided to illustrate how to address the wide range of situations encountered in the field.</t>
  </si>
  <si>
    <t>Field safety merits special emphasis. It is important to consider which vaccinations might be required, perform a risks assessment for the fieldwork and share the results of the assessment during the training sessions.</t>
  </si>
  <si>
    <t>Teams should be trained on new technologies and tools as they are adopted.</t>
  </si>
  <si>
    <t>Teams should be trained to collect socioeconomic as well as scientific data, including how to engage with women as well as men and with specific forest user groups, etc.</t>
  </si>
  <si>
    <t>At the end of the training session, each team should perform one or two handson examples under the supervision of instructors.</t>
  </si>
  <si>
    <t>The duration of the training will depend on the complexity of the subject and the prior experience of the teams. It should cover all relevant topics, including both general introductory information about the relevance of the NFMS and specific topics.</t>
  </si>
  <si>
    <t>The training workshops should form part of an integrated, durable and effective country capacity-development strategy.</t>
  </si>
  <si>
    <t>The training workshops can include an exam at the end where a formal certificate is issued.</t>
  </si>
  <si>
    <t>Exchange of knowledge and experiences among field teams is crucial. It is important, therefore, to encourage direct contact between participants over time.</t>
  </si>
  <si>
    <t>To formalize such exchanges, an intermediate “training workshop” can be held soon after field implementation. This will serve as a platform for the field teams to exchange experiences and address particular difficulties encountered during implementation.</t>
  </si>
  <si>
    <t>The training sessions should take place shortly before the planned work is undertaken.</t>
  </si>
  <si>
    <t>Formation</t>
  </si>
  <si>
    <t>La formation doit être adaptée aux capacités nationales et basée sur une approche progressive.</t>
  </si>
  <si>
    <t>Toutes les équipes accomplissant le même genre de travail doivent recevoir la même formation. Une formation générale peut être mise en place pour des groupes plus nombreux. Des sessions de formation pratique sur l’utilisation des appareils de mesure électroniques ou des formations sur le terrain nécessitent des groupes plus restreints.</t>
  </si>
  <si>
    <t>Des exemples doivent être présentés, de manière à illustrer la façon de traiter le large éventail de situations rencontrées sur le terrain.</t>
  </si>
  <si>
    <t>Un accent particulier doit être mis sur la sécurité sur le terrain. Il est important de déterminer quelles vaccinations doivent être faites, de réaliser une évaluation des risques pour le travail de terrain et de partager les résultats de l’évaluation au cours des sessions de formation.</t>
  </si>
  <si>
    <t>Les équipes doivent être formées aux nouveaux outils et technologies quand ils sont utilisés.</t>
  </si>
  <si>
    <t>Les équipes doivent être formées à la collecte de données aussi bien socioéconomiques que scientifiques, y compris à la façon d’aborder les femmes aussi bien que les hommes, ainsi que les groupes spécifiques d’usagers de la forêt, etc.</t>
  </si>
  <si>
    <t>À la fin de la session de formation, chaque équipe doit proposer un ou deux exemples concrets, sous la supervision d’instructeurs.</t>
  </si>
  <si>
    <t>La durée de la formation dépendra de la complexité du sujet et de l’expérience préalable des équipes. Elle doit couvrir tous les sujets appropriés et inclure des informations d’ordre général sur la pertinence du SSNF et des sujets spécifiques.</t>
  </si>
  <si>
    <t>Les ateliers de formation doivent faire partie d’une stratégie, à la fois intégrée, durable et efficace, de développement des capacités du pays.</t>
  </si>
  <si>
    <t>Les ateliers de formation peuvent se conclure par un examen et la délivrance d’un certificat officiel.</t>
  </si>
  <si>
    <t>Un échange de connaissances et d’expériences entre les équipes de terrain est primordial. Il est donc important d’encourager les contacts directs entre les participants au fil du temps.</t>
  </si>
  <si>
    <t>Pour formaliser de tels échanges, un «atelier de formation» intermédiaire peut se tenir assez vite après la mise en place sur le terrain. Il pourra servir de plateforme d’échange d’expériences pour les équipes de terrain et leur permettra de résoudre les difficultés particulières rencontrées au cours de la mise en place.</t>
  </si>
  <si>
    <t>Les sessions de formation doivent avoir lieu peu de temps avant que le travail planifié soit entrepris.</t>
  </si>
  <si>
    <t>El plan operacional define la carga de trabajo (los puntos de muestreo que deben medirse) para cada equipo de campo. Posteriormente, la planificación detallada es responsabilidad de los jefes de los equipos de campo.</t>
  </si>
  <si>
    <t>The NFMS fieldwork plan should clarify the goals and guiding principles (in particular, regarding data quality), define general and specific activities, specify the resources available, allocate the responsibilities of teams and staff members, and schedule their activities.</t>
  </si>
  <si>
    <t>The operational plan defines the workload (the sample points to be measured) for each field team. Detailed planning is then the task of the field team leaders.</t>
  </si>
  <si>
    <t>It is important to ensure the compatibility of the operational planning with the objectives and expected results of the NFMS, in the medium and long term.</t>
  </si>
  <si>
    <t>Monitoring and analysis of resources should be performed to maintain cost-efficiency and ensure the planning remains within budget.</t>
  </si>
  <si>
    <t>The operational plan needs to provide for all logistical issues including transport, measuring equipment and devices (including spares), emergency plans in the event of field accidents, and communication between field teams and between NFMS headquarters and field teams.</t>
  </si>
  <si>
    <t>The operational planning should involve the field team, to the extent possible and practicable.</t>
  </si>
  <si>
    <t>Operational planning encompasses planning for the supervision of fieldwork. This involves the constitution of supervision teams, the selection of sample points to be supervised, and the definition of a supervision measurement protocol, quality standards for a core set of variables and consequences when these standards are not met by field teams.</t>
  </si>
  <si>
    <t>A continuous improvement process should be developed based on input from the field, office staff and stakeholders. This includes the fieldwork plan itself.</t>
  </si>
  <si>
    <t>If available, auxiliary spatial data should be evaluated to determine whether the sample location does not constitute forest and whether it needs to be assessed using available information sources. It is also important to assess whether plots are accessible on the ground, such as restricted areas and geographical barriers. Spatial data can be used to help determine how best to access the location of samples to be visited.</t>
  </si>
  <si>
    <t>Le plan de travail de terrain du SSNF doit clarifier les objectifs et les principes directeurs (en particulier, en ce qui concerne la qualité des données), définir les activités générales et spécifiques, préciser les ressources disponibles, attribuer des responsabilités aux équipes et aux membres du personnel et programmer leurs activités.</t>
  </si>
  <si>
    <t>Le plan opérationnel définit la charge de travail (les points d’échantillon à mesurer) pour chaque équipe de terrain. La planification détaillée est alors du ressort des chefs d’équipes de terrain.</t>
  </si>
  <si>
    <t>Il est important de s’assurer de la compatibilité de la planification opérationnelle avec les objectifs et les résultats attendus du SSNF, à moyen et à long termes.</t>
  </si>
  <si>
    <t>Un contrôle et une analyse des ressources doivent être effectués pour maintenir des coûts raisonnables et s’assurer que la planification reste dans les limites du budget.</t>
  </si>
  <si>
    <t>Le plan opérationnel doit répondre à toutes les questions logistiques, y compris le transport, les équipements et instruments de mesure (y compris les pièces détachées), les plans d’urgence en cas d’accident sur le terrain, ainsi que la communication à la fois entre équipes de terrain et entre la direction du SSNF et les équipes de terrain.</t>
  </si>
  <si>
    <t>La planification opérationnelle doit impliquer les équipes de terrain, dans toute la mesure possible et réalisable.</t>
  </si>
  <si>
    <t>La planification opérationnelle englobe la planification de la supervision du travail de terrain. Cela implique la constitution d’équipes de supervision, la sélection des points d’échantillon à superviser et la définition d’un protocole de mesure de la supervision, des normes de qualité pour une série clé de variables et des conséquences en cas de non-respect de ces normes par les équipes de terrain.</t>
  </si>
  <si>
    <t>Un processus d’amélioration continue doit être développé en se basant sur les commentaires du terrain, du personnel administratif et des parties prenantes. Cela inclut le plan de travail sur le terrain lui-même.</t>
  </si>
  <si>
    <t>Si elles sont disponibles, les données spatiales doivent être évaluées afin de déterminer si le site échantillon ne constitue pas une forêt et s’il doit être évalué à l’aide des sources d’informations disponibles. Il est également important d’évaluer l’accessibilité des parcelles par voie terrestre et la présence éventuelle de zones réglementées ou de barrières géographiques. Les données spatiales peuvent être utilisées pour déterminer comment accéder au mieux aux sites où sont situées les parcelles à visiter.</t>
  </si>
  <si>
    <t>Fieldwork implementation</t>
  </si>
  <si>
    <t>Mise en oeuvre du travail de terrain</t>
  </si>
  <si>
    <t>Fieldwork implementation refers to the concrete scheduling of fieldwork according to road and weather conditions, accessibility, fitness of the field teams and other practical criteria.</t>
  </si>
  <si>
    <t>Field teams organize their fieldwork independently in accordance with the assignment of tasks formulated in the operational planning. However, coordination is maintained with NMFS headquarters to guarantee compatibility with NMFS goals and overall procedures.</t>
  </si>
  <si>
    <t>The function and calibration of measurement devices must be checked regularly.</t>
  </si>
  <si>
    <t>NFMS headquarters will be consulted in the event of doubts regarding any of the operational steps, so as to ensure consistency across the overall system.</t>
  </si>
  <si>
    <t>Fieldwork procedures can be optimized gradually during the course of fieldwork, depending on the experience and skills of the team members and internal communication.</t>
  </si>
  <si>
    <t>The main technical guiding principle in fieldwork implementation is to strictly follow the field protocol and maintain high data quality standards. The main organizational guiding principle is to ensure security in the field and avoid accidents.</t>
  </si>
  <si>
    <t>Team dynamics also play a crucial role in forest inventory fieldwork. It is vital, therefore, that field team leaders maintain the motivation of all team members, by showing appreciation for their hard work and continually emphasizing the relevance of the contributions to the entire NFMS.</t>
  </si>
  <si>
    <t>La mise en oeuvre du travail de terrain fait référence à la programmation concrète du travail de terrain, en fonction des conditions routières et météorologiques, de l’accessibilité, de la forme physique des équipes de terrain et d’autres critères pratiques.</t>
  </si>
  <si>
    <t>Les équipes de terrain organisent leur travail indépendamment, en conformité avec les tâches qui leur sont assignées dans la planification opérationnelle. Cependant, une coordination doit être maintenue avec la direction du SSNF pour garantir la compatibilité avec les objectifs du SSNF et les procédures générales.</t>
  </si>
  <si>
    <t>Le fonctionnement et l’étalonnage des instruments de mesure doivent être vérifiés régulièrement.</t>
  </si>
  <si>
    <t>La direction du SSNF doit être consultée en cas de doute sur les étapes opérationnelles, afin d’assurer la cohérence du système en général.</t>
  </si>
  <si>
    <t>Les procédures de travail sur le terrain peuvent être optimisées progressivement au cours du travail sur le terrain, en fonction de l’expérience et des compétences des membres de l’équipe, mais aussi de la communication interne.</t>
  </si>
  <si>
    <t>Le principe technique à suivre en priorité pour la mise en oeuvre du travail sur le terrain est de se conformer strictement au protocole de terrain et de maintenir des normes élevées de qualité des données. Le principe à suivre en priorité quant à l’organisation est d’assurer la sécurité sur le terrain et d’éviter les accidents.</t>
  </si>
  <si>
    <t>La dynamique d’équipe joue aussi un rôle crucial dans le travail de terrain d’inventaire forestier. Il est par conséquent vital que les chefs d’équipes de terrain entretiennent la motivation de tous les membres de l’équipe, en montrant qu’ils apprécient le sérieux de leur travail et en soulignant toujours l’importance de leur contribution au SSNF dans son ensemble.</t>
  </si>
  <si>
    <t>Un supervisor debe acompañar a cada equipo (comprobaciones en caliente) al comienzo de la temporada de trabajo de campo para evitar malentendidos y errores en las primeras etapas. Esto también debería hacerse con los nuevos equipos que se agreguen durante la temporada de trabajo de campo.</t>
  </si>
  <si>
    <t xml:space="preserve">Las comprobaciones a ciegas se llevan a cabo revisitando una muestra representativa de todas las parcelas sin los datos del equipo a mano para comprobar si los datos son reproducibles (para controlar su calidad). Las comprobaciones a ciegas pueden ser realizadas por equipos de supervisión o por equipos regulares. </t>
  </si>
  <si>
    <t>Supervision of fieldwork</t>
  </si>
  <si>
    <t>Supervisors must be forest inventory experts who are absolutely familiar with the field protocols and experienced in forest inventory fieldwork.</t>
  </si>
  <si>
    <t>Independence between supervisors and regular inventory teams must be guaranteed to the extent possible to avoid conflicts of interest</t>
  </si>
  <si>
    <t>A supervisor should accompany each crew (hot checks) early in the field season to avoid misunderstandings and errors in early stages. This should also be done with new crews added during the field season.</t>
  </si>
  <si>
    <t>Supervision teams should revisit a specified percentage of each crew’s plots with the crew data in hand, so as to identify error sources and the magnitude of errors in the data collected (cold checks).</t>
  </si>
  <si>
    <t>Cold-check data need to be analysed rapidly and feedback given to the field teams. There may be cases of non-performance where a field team’s contract needs to be terminated immediately. There may also be cases where field teams come up with excellent suggestions to improve the implementation of field procedures, in which case the field manuals should be revised accordingly.</t>
  </si>
  <si>
    <t>Blind checks are conducted by revisiting a representative sample of all plots without the crew data in hand to ascertain whether the data are repeatable (for quality assurance). Blind checks can be performed by either supervision teams or regular crews.</t>
  </si>
  <si>
    <t>Les superviseurs doivent être des spécialistes des inventaires forestiers, complètement familiers des protocoles de terrain et expérimentés en matière de travail de terrain d’inventaire forestier.</t>
  </si>
  <si>
    <t>L’indépendance entre les superviseurs et les équipes de terrain régulières doit être garantie autant que possible pour éviter les conflits d’intérêts.</t>
  </si>
  <si>
    <t>Un superviseur doit accompagner chaque équipe (contrôles à chaud) tôt dans la saison sur le terrain pour éviter les malentendus et les erreurs au cours des premières étapes. Cela doit aussi être fait avec les nouvelles équipes, qui s’ajoutent au cours de la saison sur le terrain.</t>
  </si>
  <si>
    <t>Les équipes de supervision doivent revisiter un certain pourcentage de parcelles de chaque équipe avec ses données en main, afin d’identifier les sources d’erreurs et leur ampleur dans les données collectées (contrôles à froid).</t>
  </si>
  <si>
    <t>Les données des contrôles à froid doivent être analysées rapidement et un retour doit être fait aux équipes de terrain. Dans certains cas de non performance, il peut être immédiatement mis fin au contrat avec une équipe. Dans d’autres cas, les équipes peuvent présenter d’excellentes suggestions pour améliorer la mise en oeuvre des procédures de terrain, le manuel de terrain devant alors être révisé en conséquence.</t>
  </si>
  <si>
    <t>Des contrôles à l’aveugle sont menés en revisitant un échantillon représentatif de chaque parcelle sans les données de l’équipe en main, afin de vérifier que les données sont reproductibles (pour l’assurance qualité). Les contrôles à l’aveugle peuvent être effectués soit par des équipes de supervision, soit par des équipes régulières.</t>
  </si>
  <si>
    <t>El análisis de teledetección utiliza información de campo como datos de entrenamiento según aplique los métodos seleccionados.</t>
  </si>
  <si>
    <t>Auxiliary data collection and supervision</t>
  </si>
  <si>
    <t>El pre-procesamiento de imágenes se han ejecutado siguiendo los protocolos y se han sistematizado las limitaciones y supuestos.</t>
  </si>
  <si>
    <t>Collecte de données complémentaires et supervision</t>
  </si>
  <si>
    <t>Le pré-traitement d’images a été mis en œuvre selon les protocoles et les limitations et hypothèses ont été systématisées.</t>
  </si>
  <si>
    <t>Identify relevant data sources (maps, satellite and other imagery) that provide the attributes identified in the information needs assessment. Other attributes for inclusion relate to the accessibility of the plots. Check the quality and other characteristics of the sources, such as map accuracy, resolution, scale, timeframe and cost.</t>
  </si>
  <si>
    <t>Establish the protocols for acquiring, processing, extracting and assigning the information spatially, including to individual plots, as appropriate. Protocols must also include metadata standards.</t>
  </si>
  <si>
    <t>Image pre-processing has been done according to the protocols and the limitations and assumptions have been systematized.</t>
  </si>
  <si>
    <t>Identifier les sources de données pertinentes (cartes, satellite et autre imagerie) qui fournissent des attributs identifiés par l’évaluation des besoins d’information. Les autres attributs à intégrer sont liés à l’accessibilité des parcelles. Vérifier la qualité et les autres caractéristiques des sources, telles que la précision des cartes, leur résolution, leur échelle, leur date et leur coût.</t>
  </si>
  <si>
    <t>Établir les protocoles pour acquérir, traiter, extraire et affecter spatialement les informations, y compris à des parcelles individuelles, comme il convient. Les protocoles doivent aussi inclure des normes de métadonnées.</t>
  </si>
  <si>
    <t>Supervised execution of remote sensing analysis</t>
  </si>
  <si>
    <t xml:space="preserve">Les règles de décision concernant les types d’utilisation/couverture des terres avec des critères harmonisés entre les différents interprètes ont été documentées, pour le terrain comme pour la télédétection. </t>
  </si>
  <si>
    <t>Decision rules on land use/cover classes have been documented according to harmonised criteria between field and remote sensing interpreters.</t>
  </si>
  <si>
    <t xml:space="preserve">Remote sensing and forest inventory specialists work together to integrate field data collection into training and/or validation data for remote sensing analysis. </t>
  </si>
  <si>
    <t>The calculation of accuracy of the visual interpretation and the automated methods based on geostatistical models are validated with field data.</t>
  </si>
  <si>
    <t>The image pre-processing has been done according to the protocols and the limitations and assumptions have been systematized.</t>
  </si>
  <si>
    <t>Exécution supervisée des analyses de télédétection</t>
  </si>
  <si>
    <t>Les spécialistes en télédétection et inventaires forestiers travaillent conjointement pour intégrer la collecte de données de terrain aux données d’entraînement et/ou. la validation pour l’analyse de la télédétection.</t>
  </si>
  <si>
    <t>L'interprétation visuelle comme les méthodes automatisées fondées sur les modèles géostatistiques sont validées par les données de terrain pour le calcul de l’exactitude.</t>
  </si>
  <si>
    <t>(*) We propose to change the VGNFM element ‘5.4.3 Data analyses’ by ‘Tabular and spatial data analyses’ because it was determined that there were not enough remote sensors guidelines (new guidelines are i,j,k,l).</t>
  </si>
  <si>
    <t xml:space="preserve"> +: Se agrega al elemento de la DVMFN lo siguiente: (datos tabulares y geoespaciales)</t>
  </si>
  <si>
    <t xml:space="preserve"> ++: En las DVMFN se tiene el elemento "5.3.5 Planificacion del trabajo de campo" se propone "Planificación general del monitoreo y del trabajo de campo"</t>
  </si>
  <si>
    <t xml:space="preserve"> +: The following is added to the VGNFM element: (tabular and geospatial data)</t>
  </si>
  <si>
    <t xml:space="preserve"> ++: We propose to change the VGNFM element ‘5.3.5 Fieldwork planning’ by ‘General fieldwork and monitoring planning’</t>
  </si>
  <si>
    <t xml:space="preserve"> +: On ajoute à l’élément de la DVSNF ce qui suit: (données tabulaires et géospatiales).</t>
  </si>
  <si>
    <t xml:space="preserve"> ++: À la place de l’élément «5.3.5 Planification du travail de terrain» des DVSNF, on propose «Planification générale du suivi et du travail de terrain».</t>
  </si>
  <si>
    <t>Med&amp;Est 5.4</t>
  </si>
  <si>
    <t>Data entry and management</t>
  </si>
  <si>
    <t>Implement a detailed database structure and management protocol (including hardware and software requirements).</t>
  </si>
  <si>
    <t>Use data formats that will be in use for the foreseeable future and that permit interoperability, rather than developing and/ or using custom-built or obscure formats.</t>
  </si>
  <si>
    <t>If part of the data is exported for analysis using different software, the integrity of the source database must be ensured.</t>
  </si>
  <si>
    <t>Data stored in the system should include metadata comprising the description of the various datasets (e.g. age of creation, location, data owner, access rights, etc.). The format of metadata should follow international standards to the extent possible.</t>
  </si>
  <si>
    <t>Saisie et gestion des données</t>
  </si>
  <si>
    <t>Mettre en oeuvre une structure de base de données détaillée et des protocoles de gestion (y compris les exigences en termes de matériel informatique et de logiciels).</t>
  </si>
  <si>
    <t>Utiliser des formats de données qui pourront être utilisés dans un futur prévisible et qui permettent l’interopérabilité, plutôt que de développer et/ou d’utiliser des formats faits sur mesure ou obscurs.</t>
  </si>
  <si>
    <t>Si une partie des données est exportée pour analyse en utilisant un logiciel différent, l’intégrité de la base de données source doit être assurée.</t>
  </si>
  <si>
    <t>Les données stockées dans le système doivent inclure des métadonnées comprenant la description des différents ensembles de données (par exemple date de création, lieu, propriétaire des données, droits d’accès, etc.). Le format des métadonnées doit suivre des normes internationales autant que possible.</t>
  </si>
  <si>
    <t>Data quality control</t>
  </si>
  <si>
    <t>Re-check the data in the office. Edit checks that should have been conducted in the field should be applied to the raw data, especially if a field data recorder was not used. Raw data should be archived and any changes should be applied to a copy. Further checks can be performed using graphical and summary statistics to identify outliers for further examination. Finally, appropriate methods for filling in missing data or correcting obviously incorrect data should be devised and implemented, wherever possible.</t>
  </si>
  <si>
    <t>So-called outliers need to be very carefully checked before eliminating them. They may represent extreme cases, and not errors.</t>
  </si>
  <si>
    <t>Provide protocols for data cleaning and apply them to the database in order to ensure consistency of the data.</t>
  </si>
  <si>
    <t>When making changes, record why and how the changes were made (e.g. if an outlier is excluded, explain why).</t>
  </si>
  <si>
    <t>Contrôle qualité des données</t>
  </si>
  <si>
    <t>Vérification supplémentaire des données au bureau. Les contrôles de validation, qui auraient dû être menés sur le terrain, doivent être appliqués aux données brutes, particulièrement si l’on n’a pas utilisé un enregistreur de données de terrain. Les données brutes doivent être archivées et tout changement doit être appliqué à une copie. Des contrôles approfondis peuvent être faits en utilisant des statistiques graphiques et sommaires afin d’identifier les valeurs aberrantes et de les soumettre à un examen ultérieur. Enfin, des méthodes appropriées destinées à compléter les valeurs manquantes ou à corriger des valeurs manifestement incorrectes doivent être élaborées et mises en oeuvre, quand c’est possible.</t>
  </si>
  <si>
    <t>Les valeurs prétendument aberrantes doivent être vérifiées très attentivement avant d’être éliminées. Elles peuvent représenter des cas extrêmes, et non des erreurs.</t>
  </si>
  <si>
    <t>Fournir des protocoles d’épuration des données et les appliquer à la base de données de manière à assurer la cohérence des données.</t>
  </si>
  <si>
    <t>Quand des modifications sont effectuées, enregistrer pourquoi et comment ces changements sont réalisés (par exemple si une valeur aberrante est exclue, expliquer pourquoi).</t>
  </si>
  <si>
    <t>Considerar estrictamente todos los elementos estadísticos del diseño de muestreo y el diseño de parcela y seguir los procedimientos de estimación generalmente aceptados para la estimación de los puntos y los intervalos: una vez están definidos y fijados los elementos de diseño, solo suelen quedar unas pocas opciones para el diseño de cálculo.</t>
  </si>
  <si>
    <t>Se ha proporcionado advertencias en el uso de los datos y el diseño de cálculo a usuarios de la información primaria.</t>
  </si>
  <si>
    <t>Los análisis  espaciales se basan en metodologías probadas y permite el cálculo de incertidumbres con base en datos registrados en las parcelas de campo.</t>
  </si>
  <si>
    <t>Se han calculado todas las incertidumbres de los resultados finales asociadas a cada tipo de error en el proceso de medición y cálculo.</t>
  </si>
  <si>
    <t>Se han documentado ajustes según errores detectados en los análisis.</t>
  </si>
  <si>
    <t>Ensure that data analyses and estimation are led or supervised by experienced staff who are familiar with the numerous analysis pitfalls in forest monitoring data analyses.</t>
  </si>
  <si>
    <t>Ideally, clarify and test the analysis estimation design with test data in order to ensure that the statistical estimation design for the analysis is correct.</t>
  </si>
  <si>
    <t>Use auxiliary data from other data sources to improve the estimates, when appropriate.</t>
  </si>
  <si>
    <t>As estimates of change have different measures of uncertainty than estimates of single measurements, calculate these accordingly, so as to check whether the calculated change is significant or not.</t>
  </si>
  <si>
    <t>Provide estimates for the whole country (national level estimates) and for subnational units of reference, as defined in the planning phase.</t>
  </si>
  <si>
    <t>Use existing software tested for use on forest inventory estimation (standard, free and/or open source) for all analyses. Efforts to develop new software may introduce significant programming errors.</t>
  </si>
  <si>
    <t>Check and correct inconsistencies and errors in the data that can only be detected during analyses.</t>
  </si>
  <si>
    <t>S’assurer que les analyses de données et les estimations sont dirigées ou supervisées par du personnel spécialisé, familier des nombreux pièges spécifiques à l’analyse des données d’évaluation forestière.</t>
  </si>
  <si>
    <t>Idéalement, clarifier et tester la conception de l’estimation des analyses avec des données tests pour s’assurer que la conception de l’estimation statistique est correcte pour l’analyse.</t>
  </si>
  <si>
    <t>Utiliser des données complémentaires issues d’autres sources pour améliorer les estimations, si nécessaire.</t>
  </si>
  <si>
    <t>Puisque les estimations des changements ont des mesures d’incertitude différentes des estimations de mesures simples, les calculer en conséquence, afin de vérifier si le changement calculé est significatif ou pas.</t>
  </si>
  <si>
    <t>Fournir des estimations pour le pays entier (estimations au niveau national) et pour les unités sous-nationales de référence, comme défini dans la phase de planification.</t>
  </si>
  <si>
    <t>Utiliser pour toutes les analyses les logiciels existants testés pour être utilisés sur les estimations d’inventaires forestiers (standard, libres et/ou open source). Des efforts de développement de nouveaux logiciels peuvent introduire des erreurs de programmation significatives.</t>
  </si>
  <si>
    <t>Vérifier et corriger les incohérences, ainsi que les erreurs dans les données qui ne peuvent être détectées qu’au cours de l’analyse.</t>
  </si>
  <si>
    <t>Strictly consider all statistical elements of sampling design and plot design and follow generally accepted estimation procedures for point estimation and interval estimation: once the design elements are defined and fixed, there are commonly only a few choices for the estimation design. It should be noted that for the most commonly used sampling design (i.e. systematic sampling), unbiased variance estimators for designbased sampling do not exist. However, commonly used estimators of simple random sampling tend to be conservative (i.e. overestimate the variance).</t>
  </si>
  <si>
    <t>Análisis de los datos tabulares y espaciales*</t>
  </si>
  <si>
    <t>Analysis of tabular and spatial data*</t>
  </si>
  <si>
    <t>Analyse des données tabulaires et spatiales*</t>
  </si>
  <si>
    <t>Reporte y Verificación</t>
  </si>
  <si>
    <t>A communication system between actors and civil society has been devised. Establish a mechanism to respond to consultations from stakeholders, journalists and the general public. An information dissemination platform has been created / information through social media. Ensure the services of a communication officer to produce newsletters and press releases. Promote networking with other NFMS of neighbouring countries or regions to share experiences</t>
  </si>
  <si>
    <t>Communication and dissemination</t>
  </si>
  <si>
    <t>Communication et diffusion</t>
  </si>
  <si>
    <t>Un système de communication entre les acteurs et la société civile a été planifié, établir un mécanisme de réponse aux consultations des parties prenantes, des journalistes et du public en général, une plateforme pour la diffusion d’information a été élaborée / on utilise les réseaux sociaux pour informer, garantir les services d’un agent de communication pour la production périodique de bulletins d’information et communiqués de presse, promouvoir la création de réseaux avec d’autres SSNF dans des pays ou régions voisines pour le partage d’expériences.</t>
  </si>
  <si>
    <t>To ensure the NFMS transparency, it is managed over a long period of time, reviewed, properly used and is credible. All relevant elements of the system should be described in detail and this description should be filed. Documentation should include all relevant information on the design and implementation of the monitoring process (e.g. manuals, protocols, description of methodologies (including assumptions), tools, maps and images, raw and processed data, software, staffing, costs, etc.). Documentation should be well structured and accessible at any time to ensure that all elements of the system can be reproduced and used in the future.</t>
  </si>
  <si>
    <t>5.4 Preparation and reporting *</t>
  </si>
  <si>
    <t>5.4 Préparation et rapport *</t>
  </si>
  <si>
    <t>Pour assurer la transparence du SSNF dans son ensemble, son administration pour une longue période, sa révision, son utilisation adaptée et sa crédibilité, tous les éléments pertinents doivent être archivés. La documentation devra inclure toute l’information pertinente concernant la conception et la mis en œuvre de la procédure de suivi (par exemple, les manuels, les protocoles, la description des méthodologies [y compris les hypothèses], les outils, les cartes et les images, les données brutes et traitées, les programmes informatiques, la dotation de personnel,  les coûts, etc.). La documentation doit être bien structurée et accessible à tout moment, afin de garantir que tous les éléments du système peuvent être reproduits et utilisés l’avenir.</t>
  </si>
  <si>
    <t>4.4 Communication and dissemination</t>
  </si>
  <si>
    <t>4.4 Communication et diffusion</t>
  </si>
  <si>
    <t>Rep&amp;Ver 4.4</t>
  </si>
  <si>
    <t>Plan for efficient internal communication between the various actors and processes of the NFMS. This is important for the smooth functioning of the process and also supports quality assurance.</t>
  </si>
  <si>
    <t>Ensure that all who participate in different aspects of the NFMS understand why their contribution to the system is so important.</t>
  </si>
  <si>
    <t>Develop a strategy to respond to enquiries from external interested parties, including the interested public, NGOs and journalists.</t>
  </si>
  <si>
    <t>Promote the use of social media and build a website to disseminate, communicate and share documents, publications or data.</t>
  </si>
  <si>
    <t>Promote networking with other NFMS in neighbouring countries or regions to share experiences.</t>
  </si>
  <si>
    <t>Secure the services of a communication officer to deal with these enquiries professionally and to issue information bulletins or press releases.</t>
  </si>
  <si>
    <t>Prévoir une communication interne efficace entre les différents acteurs et processus du SSNF. Cela est important pour un fonctionnement sans accroc du processus et contribue à l’assurance qualité.</t>
  </si>
  <si>
    <t>S’assurer que tous les participants aux différents aspects du SSNF comprennent pourquoi leur contribution au système est si importante.</t>
  </si>
  <si>
    <t>Développer une stratégie permettant de répondre aux demandes des parties externes, y compris le public, les ONG et les journalistes intéressés.</t>
  </si>
  <si>
    <t>Promouvoir l’utilisation des médias sociaux et réaliser un site web pour diffuser, communiquer et partager des documents, des publications ou des données.</t>
  </si>
  <si>
    <t>Promouvoir la mise en réseau avec d’autres SSNF des pays voisins ou régions à proximité, afin de profiter d’un partage d’expériences.</t>
  </si>
  <si>
    <t>S’assurer les services d’un chargé de communication afin de traiter ces demandes de manière professionnelle et d’émettre des bulletins d’information ou des communiqués de presse.</t>
  </si>
  <si>
    <t>Rep&amp;Ver 5.4</t>
  </si>
  <si>
    <t>La documentación debería estar bien estructurada y ser accesible en cualquier momento, a fin de garantizar que todos los elementos del sistema puedan reproducirse y utilizarse en el futuro.</t>
  </si>
  <si>
    <t>The documentation should include all relevant information on the design and implementation of the monitoring process (e.g. manuals, protocols, description of methodologies including assumptions, tools, maps and imagery, raw and processed data, software, staffing, costs, etc.).</t>
  </si>
  <si>
    <t>La documentation do it inclure toutes les informations pertinentes sur la conception et la mise en oeuvre du processus de suivi (par exemple les manuels, les protocoles, une description des méthodologies comprenant les hypothèses, les outils, les cartes et l’imagerie, les données brutes et traitées, les logiciels, le recrutement, les coûts, etc.).</t>
  </si>
  <si>
    <t>La documentation doit être bien structurée et accessible à tout moment, afin de s’assurer que tous les éléments du système peuvent être reproduits et utilisés dans le futur.</t>
  </si>
  <si>
    <t>The documentation should be well structured and accessible at any time, so as to ensure that all elements of the system can be reproduced and used in the future.</t>
  </si>
  <si>
    <t>The protocols used for data analysis should also be documented to enable others to perform the same analysis</t>
  </si>
  <si>
    <t>Les protocoles utilisés pour l’analyse des données doivent aussi être documentés pour permettre à d’autres de réaliser la même analyse</t>
  </si>
  <si>
    <t>Como tanto los resultados como los métodos suelen ser muy exhaustivos y pueden dar lugar a largos informes, podría ser buena idea publicar los resultados y métodos en volúmenes separados, según las necesidades de las partes interesadas. Entre las opciones podría ser la inclusión un informe con un resumen para los responsables de la formulación de políticas, otro conteniendo un resumen ejecutivo seguido de toda la información detallada, y otro volumen adicional con la información metodológica pertinente incluyendo referencias a otras publicaciones para conocer más detalles.</t>
  </si>
  <si>
    <t>Los informes deberían explicar los objetivos estratégicos, el mandato político y la justificación científica del SNMF. También deberían presentar los resultados numéricos de todas las unidades espaciales (tanto de nivel nacional como subnacional) y proporcionar una descripción completa de la metodología.</t>
  </si>
  <si>
    <t>Los informes presentan las incertidumbres de los datos tanto de forma desagregada como agregada, de acuerdo a las circunstancias y capacidades nacionales (+).</t>
  </si>
  <si>
    <t>Reporting</t>
  </si>
  <si>
    <t>Rapports</t>
  </si>
  <si>
    <t>The method of reporting should be tailored to specifically meet the information expectations of stakeholders, both in quantitative and qualitative terms. This includes the coverage of variables, the format of results, and an assessment of what the derived numbers may mean. Some reports are directed towards policy processes and decision-makers. Specific sections (e.g. on socio-economic aspects) could usefully summarize issues such as forest use (equitable or not). However, research institutions may have a strong interest in NFMS data and might benefit from an online database with builtin standard reporting functions.</t>
  </si>
  <si>
    <t>NFMS reports should be stand-alone documents. They should enable readers to understand the results without reference to other sources.</t>
  </si>
  <si>
    <t>The reports should explain the strategic goals and the political mandate and scientific justification of the NFMS. They should also present the numerical results for all spatial units (national and sub-national levels) and provide a complete description of the methodology.</t>
  </si>
  <si>
    <t>As both results and methods are commonly very comprehensive and may lead to lengthy reports, it may be a good idea to publish the results and methods in separate volumes, depending on stakeholder needs. Options include a report containing a summary or summary for policy-makers, another consisting of an executive summary followed by all detailed information, and a further volume containing the relevant methodological information with reference to other publications for further details. In general, the complete and detailed reports are directed at inventory experts, whereas the summary reports are directed at inventory laypersons including policy and decision-makers and the general public.</t>
  </si>
  <si>
    <t>The report should provide answers to the questions for which the NFMS was designed. If shortcomings are found during the reporting process, a means should be established to use that feedback to refine and improve NFMS procedures. If a question cannot be answered, details should be given as to why and conclusions drawn as to whether the question is still relevant and/ or what needs to be done to provide an answer .</t>
  </si>
  <si>
    <t>Reporting should include information on how the QA/QC was performed and the results.</t>
  </si>
  <si>
    <t>La méthode de rapport utilisée doit être adaptée afin de répondre spécifiquement aux attentes d’informations des parties prenantes, en termes quantitatifs et qualitatifs. Cela inclut la couverture des variables, le format des résultats et une évaluation de ce que peuvent signifier les nombres qui en découlent. Certains rapports sont destinés aux processus et décideurs politiques. Certaines sections spécifiques (par exemple sur les aspects socio-économiques) peuvent résumer utilement des enjeux tels que l’usage de la forêt (équitable ou pas). Cependant, certaines institutions de recherche peuvent porter un grand intérêt aux données du SSNF et pourraient bénéficier de la mise à disposition d’une base de données en ligne avec des fonctions standard intégrées.</t>
  </si>
  <si>
    <t>Les rapports du SSNF doivent être des documents indépendants. Ils doivent permettre aux lecteurs de comprendre les résultats sans avoir à se éférer à d’autres sources.</t>
  </si>
  <si>
    <t>Les rapports doivent expliquer les objectifs stratégiques, le mandat politique et la justification scientifique du SSNF. Ils doivent aussi présenter les résultats numériques pour toutes les unités spatiales (aux niveaux national et sous-national) et fournir une description complète de la méthodologie.</t>
  </si>
  <si>
    <t>Étant donné que les résultats et les méthodes sont généralement très complets et peuvent donner lieu à de très longs rapports, publier les résultats et les méthodes dans des volumes séparés peut être une bonne idée, chaque partie prenante retenant ce dont elle a besoin. Parmi les options, on peut retenir un rapport contenant un résumé ou un résumé destiné aux décideurs politiques, une autre option consistant en une note de synthèse suivie de toutes les informations détaillées et, enfin, un volume plus approfondi contenant les informations méthodologiques pertinentes avec des références à d’autres publications permettant d’aller plus loin. En général les rapports complets et détaillés sont destinés aux spécialistes des ventaires, alors que les rapports résumés sont destinés aux profanes en matière d’inventaires, dont les politiques, les décideurs et le grand public.</t>
  </si>
  <si>
    <t>Le rapport doit fournir des réponses aux questions pour lesquelles le SSNF a été conçu. Si des lacunes sont découvertes au cours du processus de rapport, un moyen doit être trouvé d’utiliser ce retour pour affiner et améliorer les procédures du SSNF. Si une question reste sans réponse, il faut expliquer en détail pourquoi et des conclusions doivent en être tirées pour savoir si la question est toujours pertinente et/ou ce qui doit être fait pour fournir une réponse.</t>
  </si>
  <si>
    <t>Les rapports doivent comporter des informations sur la procédure d’AQ/CQ et ses résultats.</t>
  </si>
  <si>
    <t>Reports present data uncertainties in a disaggregated and aggregated manner according to the national circumstances and capacities (+).</t>
  </si>
  <si>
    <t>Les rapports présentent les incertitudes concernant les données sous forme désagrégée comme agrégée, selon les circonstances et capacités nationales (+).</t>
  </si>
  <si>
    <t>Identify the means by which the results will be communicated to all stakeholders including those previously identified and possibly others. This can include dissemination via all types of media,including TV and radio, various Internet tools, scientific papers, newspaper articles, educational materials, etc.</t>
  </si>
  <si>
    <t>Once NFMS results become readily available, raise awareness of and encourage their dissemination to all stakeholders.</t>
  </si>
  <si>
    <t>Obtain feedback from users, including international bodies that require reporting, concerning the utility of the reports with respect to content, format of the data and presentation of information.</t>
  </si>
  <si>
    <t>View reporting activities as a way to promote networking, further stakeholder participation and engagement, and encourage collaborative efforts across different public and private sectors.</t>
  </si>
  <si>
    <t>Be mindful of opportunities to engage the national and international scientific communities with technical studies that explore the data, and which can be presented in peer-reviewed scientific literature. Results and experiences from one NFMS cycle constitute an excellent starting point for research to optimize the next cycle.</t>
  </si>
  <si>
    <t>Use the process of analysis, reporting, systematic information dissemination and responding to subsequent information demands (including demands for raw data), as an opportunity to build national capacity and reach new audiences for the NFMS, and to further build institutional, social and political support.</t>
  </si>
  <si>
    <t>Highlight the value of the NFMS both domestically and internationally through the high quality of all products, thereby strengthening institutional and political support for the programme.</t>
  </si>
  <si>
    <t>Identifier les moyens par lesquels les résultats vont être communiqués à toutes les parties prenantes, celles qui ont été précédemment identifiées et éventuellement d’autres. Cela peut inclure la diffusion par tous types de médias, y compris la télévision et la radio, par des outils Internet variés, des articles scientifiques, du matériel pédagogique, etc.</t>
  </si>
  <si>
    <t>Une fois que les résultats du SSNF sont facilement accessibles, les faire connaître et encourager leur diffusion auprès de toutes les parties prenantes.</t>
  </si>
  <si>
    <t>Obtenir des retours des utilisateurs, y compris des organismes internationaux qui demandent un rapport, sur l’utilité des rapports en termes deontenu, de format des données et de présentation des informations.</t>
  </si>
  <si>
    <t>Voir les activités liées aux rapports comme un moyen de promouvoir les réseaux, la participation et l’engagement futurs des parties prenantes et d’encourager les efforts de collaboration entre les secteurs public et privé.</t>
  </si>
  <si>
    <t>Avoir en tête les opportunités de coopération avec les communautés scientifiques nationales et internationales, sous forme d’études techniques utilisant les données, qui peuvent être présentées dans des revues scientifiques spécialisées. Les résultats et expériences issus d’un cycle de SSNF constituent un excellent point de départ pour chercher à optimiser le cycle suivant.</t>
  </si>
  <si>
    <t>Utiliser les processus d’analyse, les rapports, la diffusion systématique d’informations et la réponse aux demandes d’informations ultérieures (y compris les demandes de données brutes) comme des opportunités pour le SSNF de construire une capacité nationale, d’atteindre de nouveaux publics et de poursuivre le soutien institutionnel, social et politique.</t>
  </si>
  <si>
    <t>Mettre en avant la valeur du SSNF à la fois nationalement et internationalement grâce à la qualité élevée de ses productions, renforçant ainsi les aides institutionnelles et politiques au programme.</t>
  </si>
  <si>
    <t>Para garantizar la eficacia de las discusiones, preparar ejemplos de resultados basados en datos empíricos, incluida la información sobre las incertidumbres, que apoyen o contradigan los  argumentos utilizados en los discursos relacionados con los bosques antes de la disponibilidad de los nuevos resultados del inventario. Tales ejemplos deberían incluir información sobre las tasas de deforestación, el desarrollo de la composición de especies y otros temas relacionados con la biodiversidad, la explotación ilegal de madera, las especies invasivas, el potencial efecto de los incentivos para la gestión forestal sostenible, etc.</t>
  </si>
  <si>
    <t>Dialogue on the NFMS and its results</t>
  </si>
  <si>
    <t>Identify a suitable format of dialogue for each particular stakeholder group.</t>
  </si>
  <si>
    <t>Dialogue sur le SSNF et ses résultats</t>
  </si>
  <si>
    <t>Involve representatives of stakeholder groups in the preparation of these discussions.</t>
  </si>
  <si>
    <t>Ensure that NFMS experts are also invited to participate in the discussions, so that they can have an opportunity to inform participants about the methodological details and results, and clearly explain the strategic background of the NFMS.</t>
  </si>
  <si>
    <t>If needed, ensure the high-level involvement of both the NFMS management and planning team, and all other stakeholders.</t>
  </si>
  <si>
    <t>The discussions should be moderated to manage expectations and ensure that all voices are heard.</t>
  </si>
  <si>
    <t>To ensure the discussions are effective, prepare examples of evidence-based results, including information on uncertainties, that support or contradict arguments used in forest-related discourses prior to the availability new inventory results. Such examples include information on deforestation rates, the development of species composition and other biodiversity-related topics, illegal logging, invasive species, the potential effect of incentives for sustainable forest management, etc.</t>
  </si>
  <si>
    <t>Adapt and strengthen the programme and its associated institutions by documenting and learning from the stakeholder feedback and discussions, so as to better focus future efforts, within feasible limits, with regard to information needs, technical aspects, the inclusion of neighbouring sectors, and internal and general capacity development.</t>
  </si>
  <si>
    <t>Identifier un format de dialogue approprié pour chaque groupe particulier concerné.</t>
  </si>
  <si>
    <t>Impliquer des représentants des parties prenantes dans la préparation de ces discussions.</t>
  </si>
  <si>
    <t>S’assurer que les spécialistes du SSNF sont aussi invités à participer aux discussions, ce qui leur donne la possibilité d’informer les participants sur les détails méthodologiques et les résultats, mais aussi d’expliquer l’arrière-plan stratégique du SSNF.</t>
  </si>
  <si>
    <t>Si besoin, s’assurer du haut niveau d’implication des équipes de gestion et de planification du SSNF, et de toutes les autres parties prenantes.</t>
  </si>
  <si>
    <t>Un modérateur doit être présent afin de tenir compte des attentes de chacun et de s’assurer que toutes les voix sont entendues.</t>
  </si>
  <si>
    <t>Pour s’assurer que les discussions sont efficaces, préparer des exemples de résultats factuels, y compris des informations sur les incertitudes, qui soutiennent ou contredisent les arguments entendus dans les discussions sur la forêt avant que de nouveaux résultats d’inventaire soient disponibles. De tels exemples incluent des informations sur les taux de déforestation, le développement de la composition des espèces et autres sujets relatifs à la biodiversité, l’exploitation forestière illégale, les espèces invasives, les effets potentiels des mesures incitatives sur la gestion durable des forêts, etc.</t>
  </si>
  <si>
    <t>Adapter et renforcer le programme, mais aussi les institutions associées, par la documentation et les enseignements tirés des discussions et des retours des parties prenantes, afin de mieux cibler les efforts futurs, dans les limites de ce qui est faisable, en tenant compte des besoins d’information, des aspects techniques, de l’intégration des secteurs voisins et du développement des capacités internes et générales.</t>
  </si>
  <si>
    <t>La comparación de los resultados obtenidos con las necesidades de información, tal y como se expresaron con anterioridad a los inventarios. Parte de la información puede estar ausente y algunos datos pueden no corresponderse con los requerimientos de las partes interesadas.</t>
  </si>
  <si>
    <t xml:space="preserve">Analizar si se cumplieron los requisitos de precisión de variables clave e identificar las posibles soluciones en los casos en los que no se cumplieron. </t>
  </si>
  <si>
    <t>Como parte de la evaluación del impacto, averiguar si los responsables de la toma de decisiones políticas y de gestión han recibido los resultados en formatos que satisfagan sus necesidades.</t>
  </si>
  <si>
    <t>Evaluation and impact analysis</t>
  </si>
  <si>
    <t>Évaluation et analyse d’impact</t>
  </si>
  <si>
    <t>Compare the actual results with the information needs, as expressed prior to the inventories. Some information may be missing and some data may not match stakeholder demands.</t>
  </si>
  <si>
    <t>Analyse whether the precision requirements were met for key variables and identify potential solutions in cases where they were not met.</t>
  </si>
  <si>
    <t>Evaluate the data collection procedures. This should be undertaken in communication with the various data collection teams with particular attention paid to the experiences and reports of the supervision teams.</t>
  </si>
  <si>
    <t>Perform a cost analysis and identify the most costly components that may need adjustment.</t>
  </si>
  <si>
    <t>As part of the impact assessment, find out whether policy and management decisionmakers received the results in forms that meet their needs.</t>
  </si>
  <si>
    <t>Install a mechanism and tools to track who is using particular results, for what end and how often.</t>
  </si>
  <si>
    <t>Identify how NFMS information is used in legislation, policies and measures.</t>
  </si>
  <si>
    <t>Comparer les résultats réels aux besoins d’information, tels qu’ils ont été exprimés avant l’inventaire. Certaines informations peuvent manquer et des données peuvent ne pas correspondre aux attentes des parties prenantes.</t>
  </si>
  <si>
    <t>Analyser si les exigences de précision sont atteintes pour les variables clés et identifier des solutions potentielles si ce n’est pas le cas.</t>
  </si>
  <si>
    <t>Évaluer les procédures de collecte des données. Cela doit être effectué en lien avec les différentes équipes de collecte des données, en portant une attention particulière aux expériences et rapports des équipes de supervision.</t>
  </si>
  <si>
    <t>Effectuer une analyse des coûts et identifier les composantes les plus coûteuses, qui peuvent demander un ajustement.</t>
  </si>
  <si>
    <t>Savoir si les décideurs, politiques ou autres, ont reçu les résultats sous une forme qui correspond à leurs attentes fait aussi partie de l’étude d’impact.</t>
  </si>
  <si>
    <t>Installer un mécanisme et des outils pour suivre qui utilise certains résultats particuliers, à quelles fins et à quelle fréquence.</t>
  </si>
  <si>
    <t>Identifier comment les informations du SSNF sont utilisées dans la législation, les politiques et les différentes mesures administratives.</t>
  </si>
  <si>
    <t>(+) Directrice nouvelle pour la grille du Fonds vert pour le climat (FVC)</t>
  </si>
  <si>
    <t>EVALUACIÓN GRÁFICA</t>
  </si>
  <si>
    <t>Reporte de la evaluacion</t>
  </si>
  <si>
    <t>CompDispInst</t>
  </si>
  <si>
    <t>RepDispInst</t>
  </si>
  <si>
    <t>Filtrer par évaluation (0, 1, 2, 3)</t>
  </si>
  <si>
    <t>Valeur</t>
  </si>
  <si>
    <t>Value</t>
  </si>
  <si>
    <t>Guidelines</t>
  </si>
  <si>
    <t>Please refresh your search by clicking 'Data', 'Refresh All'</t>
  </si>
  <si>
    <t>Basado en la estructura operativa de 5.1.0 a.a, se ha diseñado integralmente la validación en campo de los análisis de teledección visual o automatizada.</t>
  </si>
  <si>
    <t>Sur la base de la structure opérationnelle de 5.1.0 a.a, la validation sur le terrain des analyses de télédétection visuelles ou automatisées a été entièrement conçue.</t>
  </si>
  <si>
    <t xml:space="preserve"> La colecta de datos de las parcelas del IFN utiliza la misma clasificación de uso y cobertura de la tierra que se utiliza para teledetección.</t>
  </si>
  <si>
    <t>The NFI's plot data collection uses the same land use and land cover classification as the remote sensing.</t>
  </si>
  <si>
    <t>La collecte de données à partir des parcelles IFN utilise la même classification d'utilisation du sol et de couverture terrestre que celle utilisée pour la télédétection.</t>
  </si>
  <si>
    <t>The necessary attributes to be collected in the field are identified to provide information such as geospatial model control points and their validation.</t>
  </si>
  <si>
    <t>Les attributs nécessaires à collecter sur le terrain sont identifiés pour prendre en charge des informations telles que les points de contrôle des modèles géospatiaux et leur validation.</t>
  </si>
  <si>
    <t>The temporary nature of the remote sensing field data collection is analysed and linked to permanent and temporary field plots.</t>
  </si>
  <si>
    <t>La temporalité de la collecte des données sur le terrain est analysée pour les besoins de télédétection et elle est liée aux parcelles permanentes et temporaires sur le terrain.</t>
  </si>
  <si>
    <t>(*) The VGNFM refers to “5.2.3 Plot design”, while the tool proposes "5.2.3 Field plot design ".</t>
  </si>
  <si>
    <t>Remote sensing analysis uses field information as training data according to the selected methods.</t>
  </si>
  <si>
    <t>L'analyse de télédétection utilise les informations de terrain comme données d'apprentissage selon les méthodes sélectionnées.</t>
  </si>
  <si>
    <t>Le flux de données ou les relations entre les composants ont été établis.</t>
  </si>
  <si>
    <t>Des catégories clés pour le suivi ont été identifiées</t>
  </si>
  <si>
    <t xml:space="preserve">Les principaux intervenants ont été consultés et ont convenu d'une définition nationale de chaque catégorie d'utilisation des terres  avec des critères mesurables
</t>
  </si>
  <si>
    <t>Fecha</t>
  </si>
  <si>
    <t xml:space="preserve">Arreglos institucionales </t>
  </si>
  <si>
    <t>Arreglos Institucionales</t>
  </si>
  <si>
    <t>Institutional arrangements</t>
  </si>
  <si>
    <t>Comentarios</t>
  </si>
  <si>
    <t>0: El país no ha desarrollado ninguna acción sobre esta directriz o muestra muchas debilidades y necesidades para alcanzar los resultados. Su atención se considera prioritaria.</t>
  </si>
  <si>
    <t>0: No action has been taken in the country regarding this guideline or it evinces many weaknesses and needs in the attainment of outcomes. This deserves priority.</t>
  </si>
  <si>
    <t>5.3 Diseño operacional (campo y teledetección)**</t>
  </si>
  <si>
    <t>Back to the main menu</t>
  </si>
  <si>
    <t>Retourner au menu principal</t>
  </si>
  <si>
    <t>Garantiront que le flux d’informations entre le SSNF et les chercheurs est réciproque: les objectifs de recherche devront être clairement définis par le SSNF, mais suffisamment flexibles pour permettre l’intégration dans le SSNF des nouveaux résultats de recherche et des améliorations.</t>
  </si>
  <si>
    <t>Compile and take into consideration “key topics” derived from strategic goals and targets set by key forest and other natural resource, environment, land-use and development policies of the country, and from forest-related international policy commitments and reporting requirements (e.g. UNFCCC, CBD, FRA, SDGs, C&amp;I processes).</t>
  </si>
  <si>
    <t>Identify the “target area of reference”. Information needs may refer to the national level, to the sub-national level or to other areas of reference. Stakeholders may mistakenly expect a NFMS to meet all forest management planning information needs for small areas. An information needs assessment is therefore a good opportunity to clarify the respective opportunities and limitations of monitoring small areas and the related technical challenges (as well as discuss estimations for rare events or variables not usually assessed in NFMS).</t>
  </si>
  <si>
    <t>Identifier la «zone de référence cible». Les besoins d’information peuvent concerner le niveau national, sous-national ou d’autres zones de référence. Les parties prenantes peuvent à tort attendre d’un SSNF qu’il réponde à tous les besoins d’information sur la planification de la gestion forestière de petits secteurs. Une évaluation des besoins d’information est donc l’occasion de clarifier les opportunités et limites du suivi de petits secteurs, ainsi que les défis techniques associés (et de discuter des estimations d’événements rares ou variables non pris en compte de manière générale dans le SSNF).</t>
  </si>
  <si>
    <t>Provide an opportunity for stakeholders representing different levels and sectors, including from indigenous groups/local communities and women’s groups, to freely express their information needs and potential concerns in a participatory manner, so that strategic goals and targets can be clearly addressed.</t>
  </si>
  <si>
    <t>Avoir un ensemble de données bien documenté, accompagné des métadonnées associées, un protocole d’archivage et de préservation des données complet et bien défini incluant le stockage et la sauvegarde des données, ainsi qu’une vision à long terme permettant d’assurer que les technologies de stockage des données se maintiennent à jour et que ces dernières restent récupérables en cas de changement des systèmes d’exploitation et de stockage.</t>
  </si>
  <si>
    <t>Utiliser des méthodes uniformes au fil du temps afin de permettre l’estimation des changements. Les changements de définitions, en ce qui concerne les collectes de données répétées, ne devront être réalisés que pour de très bonnes raisons et sans compromettre la comparabilité des méthodes ou la possibilité d’estimer les changements des variables cibles prioritaires de façon fiable. Éviter ces changements requiert donc de consacrer un soin tout particulier à l’élaboration des définitions.</t>
  </si>
  <si>
    <t>Identificar los conocimientos especializados necesarios para los SNMF y los que hay actualmente disponibles. Esto se puede lograr, por ejemplo, anunciando públicamente las vacantes que surjan en los SNMF y consultando a expertos en monitoreo forestal nacional a través de sus redes.</t>
  </si>
  <si>
    <t>2: Se agregó al elemento de la DVMFN la especificación "campo y teledetección"</t>
  </si>
  <si>
    <t>2: The "field and remote sensing" specification was added to the VGNFM element.</t>
  </si>
  <si>
    <t>2: La spécification du "terrain et de la télédétection" a été ajoutée à l’élément de la DVSNF.</t>
  </si>
  <si>
    <t>Sélection de modèles pour les variables composées (allométrie) (+)</t>
  </si>
  <si>
    <t>Selection of models for compound variables (allometry) (+)</t>
  </si>
  <si>
    <t xml:space="preserve">Field validation of visual or automated remote sensing analysis has been designed according to the 5.1.0 a.a operational structure.  </t>
  </si>
  <si>
    <t xml:space="preserve">(*) Dans le DVSNF, il y a «5.2.3 Conception des parcelles» tandis que dans l'outil, ce qui suit est proposé "5.2.3 Conception des parcelles de terrain".
</t>
  </si>
  <si>
    <t xml:space="preserve">(+) The VGNFM refers to “5.2.5 Model selection” while the tool proposes "5.2.5 Model selection for compound 
variables (allometry)".
</t>
  </si>
  <si>
    <t xml:space="preserve"> </t>
  </si>
  <si>
    <t>Field plot design (*)</t>
  </si>
  <si>
    <t xml:space="preserve">Conception des parcelles de terrain (*)
</t>
  </si>
  <si>
    <t>Producing field manual and protocols (field and remote sensing/mapping)</t>
  </si>
  <si>
    <t>Production de manuels et protocoles (terrain et télédétection/cartographie)</t>
  </si>
  <si>
    <t>Conception du système de gestion des informations (données tabulaires et géospatiales) (+)</t>
  </si>
  <si>
    <t>Design of the information management system (tabular and geospatial data) (+)</t>
  </si>
  <si>
    <t>Planification générale du suivi et du travail de terrain (++)</t>
  </si>
  <si>
    <t>General fieldwork and monitoring planning (++)</t>
  </si>
  <si>
    <t>Supervision du travail de terrain</t>
  </si>
  <si>
    <t>*: En las DVMFN se tiene el elemento "5.3.1  Produccion del manual de campo" se propone "Producción de manuales y protocolos (campo y teledetección/mapeo)", es documentación de procesos de la etapa operativa.</t>
  </si>
  <si>
    <t>*: We propose to change the VGNFM element ‘5.3.1 Producing the field manual’ by ‘Producing manuals and protocols (field and remote sensing/mapping)’, it is process documentation of the operational stage.</t>
  </si>
  <si>
    <t>(*) À la place de l’élément «5.3.1  Production du manuel de terrain» des DVSNF, on propose «Production de manuels et protocoles (terrain et télédétection/cartographie», soit la document des procédures de l’étape opérationnelle.</t>
  </si>
  <si>
    <t xml:space="preserve">5.4 A Data management, data analysis and documentation </t>
  </si>
  <si>
    <t>5.4.A Gestion des données, analyse des données et documentation</t>
  </si>
  <si>
    <t>Tenir compte strictement de tous les éléments statistiques des plans d’échantillonnage et de la conception des parcelles et suivre les procédures d’estimation généralement admises quant à l’estimation des points et des intervalles: une fois que les éléments de conception sont définis et fixés, il n’y a habituellement que peu de choix quant à la conception de l’estimation. Il faut noter que pour le plan d’échantillonnage le plus utilisé (c’està-dire l’échantillonnage systématique), les estimateurs de variance non biaisés n’existent pas pour un échantillonnage basé sur le plan (voir Encadré 15). Cependant, les estimateurs d’échantillonnage aléatoire simple les plus utilisés tendent à être conservateurs (c’est-à-dire à surestimer la variance).</t>
  </si>
  <si>
    <t>Documentation (enhanced transparency) (*)</t>
  </si>
  <si>
    <t>Documentation (transparence renforcé) (*)</t>
  </si>
  <si>
    <t xml:space="preserve"> Arreglos institucionales</t>
  </si>
  <si>
    <t>Filter by evaluation (0, 1, 2, 3)</t>
  </si>
  <si>
    <t>Filtrar por evaluación (0, 1, 2, 3)</t>
  </si>
  <si>
    <t>Veuillez actualiser votre recherche en cliquant sur «Données», «Actualiser tout»</t>
  </si>
  <si>
    <t>Por favor después de seleccionar el número con el filtro, ir a "Datos" y seleccionar "Actualizar todo"</t>
  </si>
  <si>
    <t>Reporte sobre "arreglos institucionales"</t>
  </si>
  <si>
    <t>Reporte sobre "medición y estimación"</t>
  </si>
  <si>
    <t>Rapport sur "rapport et vérification"</t>
  </si>
  <si>
    <t>Report on "measurement and estimation"</t>
  </si>
  <si>
    <t>Rapport sur "mesure et estimation"</t>
  </si>
  <si>
    <t>Reporte sobre "reporte y verificación"</t>
  </si>
  <si>
    <t>Element-level evaluation</t>
  </si>
  <si>
    <t>Évaluation au niveau de l'élément</t>
  </si>
  <si>
    <t>Toutes les incertitudes dans les résultats finaux associés à chaque type d'erreur dans le processus de mesure et de calcul ont été calculées.</t>
  </si>
  <si>
    <t>Users of primary information have been warned on the use of data and calculation design.</t>
  </si>
  <si>
    <t>Des avertissements sur l'utilisation des données et la conception des calculs ont été fournis aux utilisateurs des informations primaires.</t>
  </si>
  <si>
    <t>The spatial analyses are based on proven methodologies and allow for the calculation of uncertainties based on data recorded in the field plots.</t>
  </si>
  <si>
    <t>Les analyses spatiales se fondent sur des méthodologies éprouvées et permettent le calcul des incertitudes sur la base des données enregistrées dans les parcelles de terrain.</t>
  </si>
  <si>
    <t>All uncertainties in the final outcomes resulting from errors  in the measurement and calculation process have been estimated.</t>
  </si>
  <si>
    <t>Adjustments have been documented according to errors detected in the analyses.</t>
  </si>
  <si>
    <t>Des ajustements fondés sur les erreurs détectées dans les analyses ont été documentés.</t>
  </si>
  <si>
    <t>All stages of the monitoring system have been documented from design to production and data analysis (e.g. manuals, protocols, description of methodologies, tools, maps and images, raw and processed data, software, staff, costs, etc.).</t>
  </si>
  <si>
    <t>Toutes les étapes du système de surveillance ont été documentées depuis la conception jusqu'à la production et l'analyse des données (par exemple, manuels, protocoles, description des méthodologies, outils, cartes et images, données brutes et traitées, programmes informatiques, dotation de personnel, coûts, etc.).</t>
  </si>
  <si>
    <t>Resumen de "arreglos institucionales"</t>
  </si>
  <si>
    <t xml:space="preserve">Summary of "institutional arrangemnets" </t>
  </si>
  <si>
    <t>Arrière</t>
  </si>
  <si>
    <t>Grafica</t>
  </si>
  <si>
    <t xml:space="preserve">Graph </t>
  </si>
  <si>
    <t>DVMFN/Nuevo (c,d)</t>
  </si>
  <si>
    <t>Graphique</t>
  </si>
  <si>
    <t>VGNFM</t>
  </si>
  <si>
    <t>DVSNF</t>
  </si>
  <si>
    <t>Report on "institutional arrangements"</t>
  </si>
  <si>
    <t>VGNFM/New (c,d)</t>
  </si>
  <si>
    <t>DVSNF/Nouveau (c,d)</t>
  </si>
  <si>
    <t xml:space="preserve">New </t>
  </si>
  <si>
    <t>Nouveau</t>
  </si>
  <si>
    <t>VGNFM/New</t>
  </si>
  <si>
    <t>DVSNF/Nouveau</t>
  </si>
  <si>
    <t>DVSNF/Nouveaux  (i,j,k,l)</t>
  </si>
  <si>
    <t>VGNFM/New (i,j,k,l)</t>
  </si>
  <si>
    <t>DVMFN/Nuevas (i,j,k,l)</t>
  </si>
  <si>
    <t>À la place de l’élément «5.4.3 Analyse des données» des DVSNF, on propose «Analyse des données tabulaires et spatiales», car une insuffisance des directrices concernant les capteurs à distance a été détectée (les directrices i; j; k et l sont nouvelles).</t>
  </si>
  <si>
    <t>REDDcompass</t>
  </si>
  <si>
    <t xml:space="preserve">Disclaimer
FAO declines all responsibility for errors or deficiencies in the database or software or in the documentation accompanying it, for program maintenance and upgrading as well as for any damage that may arise from them. FAO also declines any responsibility for updating the data and assumes no responsibility for errors and omissions in the data provided. Users are, however, kindly asked to report any errors or deficiencies in this product to FAO.
The choices of calculation made in this tool are those of the author(s) and do not necessarily reflect the views and choices of the Food and Agriculture Organization of the United Nations.
© FAO (2013)
FAO encourages the use, reproduction and dissemination of material in this product. Except where otherwise indicated, material may be copied, downloaded and printed for private study, research and teaching purposes, or for use in non-commercial products or services, provided that appropriate acknowledgement of FAO as the source and copyright holder is given and that FAO’s endorsement of users’ views, products or services is not implied in any way. 
All requests for translation and adaptation rights, and for resale and other commercial use rights should be made via www.fao.org/contact-us/licence-request or addressed to copyright@fao.org. 
</t>
  </si>
  <si>
    <t>NA</t>
  </si>
  <si>
    <t>Actualice su búsqueda haciendo clic en 'Datos', 'Actualizar todo'</t>
  </si>
  <si>
    <t>Introduction</t>
  </si>
  <si>
    <t>1. To support efforts towards forest monitoring, the Food and Agriculture Organization of the United Nations (FAO) has developed a National Forest Monitoring System (NFMS) assessment tool to help countries to identify capacity gaps and weaknesses and address their real needs in a targeted manner.</t>
  </si>
  <si>
    <t>HERRAMIENTA DE EVALUACIÓN DEL SISTEMA NACIONAL DE MONITOREO FORESTAL - version 2</t>
  </si>
  <si>
    <t>Definition and purpose</t>
  </si>
  <si>
    <t>2. The NFMS assessment tool (hereinafter called “Tool”) is excel-based. It is based on the Voluntarily Guidelines on National Forest Monitoring (VGNFM) reinforced with the REDD compass of the Global Forest Observation Initiative. The tool provides an assessment of a NFMS about key good practices aggregated into three categories: (1) institutional arrangements, (2) measurement and estimation, and (3) reporting and verification.</t>
  </si>
  <si>
    <t>3. The Tool is free and open to all interested stakeholder. The tool is accessible and can be downloaded from the following links, without prior registration:
- e-learning course “Forests and Transparency under the Paris Agreement”;
- Under the publication section for the REDD+ Reducing Emissions from Deforestation and Forest Degradation (http://www.fao.org/redd/information-resources/publications/en/); and
- Under the publication section found in the CBIT-Forest (http://www.fao.org/in-action/boosting-transparency-forest-data/resources/publications/en/).</t>
  </si>
  <si>
    <t>5. FAO reserves the right at any time, and from time to time, to modify or discontinue, temporarily or permanently, the information provided in the Tool, including any means of accessing or utilizing it, at its sole discretion with or without prior notice to users.</t>
  </si>
  <si>
    <t>Responsibility of Users</t>
  </si>
  <si>
    <t>7. Users shall make no changes to the Tool, including, but not limited to, the structure, formulas, text and any other element which is an integral part of the Tool.</t>
  </si>
  <si>
    <t>8. Once downloaded, the user can use the Tool limited to the purpose, indicated in the Introduction above.</t>
  </si>
  <si>
    <t>9. The assessment performed with this Tool is based on the knowledge, experience of the user, and do not necessarily reflect the views and choices of the Food and Agriculture Organization of the United Nations.</t>
  </si>
  <si>
    <t>Intellectual Property Rights and Copyright</t>
  </si>
  <si>
    <t>Disclaimer</t>
  </si>
  <si>
    <t>11. The designations employed and the presentation of information in the Tool do not imply the expression of any opinion whatsoever on the part of FAO concerning the legal status of any country, territory, city or area or of its authorities, or concerning the delimitation of its frontiers or boundaries.</t>
  </si>
  <si>
    <t>12. FAO declines all responsibility for errors or deficiencies in the Tool, for program maintenance and upgrading as well as for any damage that may arise from them. FAO also declines any responsibility for updating the data and assumes no responsibility for errors and omissions in the data provided. Users are, however, kindly asked to report any errors or deficiencies in this product to FAO.</t>
  </si>
  <si>
    <t xml:space="preserve">13. FAO makes no, and expressly disclaims any, warranties, express or implied, regarding the correctness, accuracy, completeness, timeliness, and reliability of the text, graphics, links to other sites and any other items accessed from or via the (http://www.fao.org/redd/information-resources/publications/en/; http://www.fao.org/in-action/boosting-transparency-forest-data/resources/publications/en/), or that the services will be uninterrupted, error-free or free of viruses or other harmful components. </t>
  </si>
  <si>
    <t>15. FAO shall not be responsible for any information that is not received due to internet connection or software failures.</t>
  </si>
  <si>
    <t>Reuse of Web Content</t>
  </si>
  <si>
    <t>16. Content on the FAO website is protected by copyright. To ensure wide dissemination of its information, FAO is committed to making its content freely available and encourages the use, reproduction and dissemination of the text, multimedia and data presented. The use of publications and documents available in the FAO Document Repository, is governed by an Open Access policy. Please consult this policy for detailed terms and conditions applicable to the use of FAO publications and documents.</t>
  </si>
  <si>
    <t>17. Specific statistical databases are covered by the Open Data Licensing Policy, and governed by the Statistical Databases Terms of Use.</t>
  </si>
  <si>
    <t>18. All other content on the FAO website (except where otherwise indicated), may be copied, printed and downloaded for private study, research and teaching purposes, and for use in non-commercial products or services, provided that appropriate acknowledgement of FAO as the source and copyright holder is given and that FAO's endorsement of users' views, products or services is not stated or implied in any way. FAO encourages unrestricted use of news releases provided on the FAO website; no formal permission is required to reproduce these materials.</t>
  </si>
  <si>
    <t>19. All requests for translation and adaptation rights, should be addressed to copyright@fao.org according to the FAO Terms and Conditions http://www.fao.org/contact-us/terms/en/</t>
  </si>
  <si>
    <t>External links</t>
  </si>
  <si>
    <t>Privileges and Immunities</t>
  </si>
  <si>
    <t>all</t>
  </si>
  <si>
    <t xml:space="preserve">Available at: </t>
  </si>
  <si>
    <t>http://www.fao.org/3/a-i6767e.pdf</t>
  </si>
  <si>
    <t>http://www.fao.org/3/a-i6767f.pdf</t>
  </si>
  <si>
    <t>http://www.fao.org/3/a-i6767s.pdf</t>
  </si>
  <si>
    <t>Disponible ici</t>
  </si>
  <si>
    <t>Disponible aquí</t>
  </si>
  <si>
    <t>NATIONAL FOREST MONITORING SYSTEM ASSESSMENT TOOL  - version 2</t>
  </si>
  <si>
    <t>5.4 Gestion des données, analyse des données, documentation ***</t>
  </si>
  <si>
    <t>5.3 Operational design (field and remote sensing)**</t>
  </si>
  <si>
    <t>5.3 Conception opérationnelle (la spécification du terrain et de la télédétection)**</t>
  </si>
  <si>
    <t>Elements</t>
  </si>
  <si>
    <t>Elementos</t>
  </si>
  <si>
    <t>Éléments</t>
  </si>
  <si>
    <t>Based on the voluntary guidelines on national forest monitoring and REDDcompass</t>
  </si>
  <si>
    <t>Basado en las directrices voluntarias sobre monitoreo forestal nacional y el REDDcompass</t>
  </si>
  <si>
    <t>Fondé sur les directrices volontaires sur le suivi national des forêts et la REDDcompass</t>
  </si>
  <si>
    <t>Country</t>
  </si>
  <si>
    <t>Langue</t>
  </si>
  <si>
    <t xml:space="preserve">Idioma </t>
  </si>
  <si>
    <t>País</t>
  </si>
  <si>
    <t>Pays</t>
  </si>
  <si>
    <t>Click here</t>
  </si>
  <si>
    <t>Cliquez ici</t>
  </si>
  <si>
    <t>Haga clic aquí</t>
  </si>
  <si>
    <t>1. Pour appuyer les efforts de suivi des forêts, l’Organisation des Nations Unies pour l’alimentation et l’agriculture (FAO) a développé un instrument d’évaluation du Système de suivi national des forêts (SSNF) afin d’aider les pays à identifier les lacunes et faiblesses en termes de capacités et répondre à leurs besoins réels de manière ciblée.</t>
  </si>
  <si>
    <t>1. En apoyo a los esfuerzos de monitoreo forestal, la Organización de las Naciones Unidas para la Alimentación y la Agricultura (FAO) ha elaborado una herramienta de evaluación del Sistema Nacional de Monitoreo Forestal (SNMF) para ayudar a los países a identificar las brechas y deficiencias de capacidades y abordar sus necesidades reales de manera específica.</t>
  </si>
  <si>
    <t>Introducción</t>
  </si>
  <si>
    <t>Definición y propósito</t>
  </si>
  <si>
    <t>2. La herramienta de evaluación del Sistema Nacional de Monitoreo Forestal (en adelante, "Herramienta") se basa en Excel. Descansa en las Directrices Voluntarias sobre Monitoreo Forestal Nacional (DVMFN) reforzadas con el REDDcompass de la Iniciativa Global de Observación de los Bosques. La herramienta proporciona una evaluación de un SNMF sobre buenas prácticas claves agrupadas en tres categorías: 1) arreglos institucionales, 2) medición y estimación, y 3) reporte y verificación.</t>
  </si>
  <si>
    <t>Définition et but</t>
  </si>
  <si>
    <t>2. L’instrument d’évaluation du SSNF (appelé ci-après «instrument») fonctionne sous Excel. Il se fonde sur les Directives volontaires sur le suivi national des forêts (DVSNF) renforcées par la plateforme REDDcompass de l’Initiative mondiale pour l’observation des forêts. L’instrument fournit une évaluation d’un SSNF en termes des principales bonnes pratiques réunies en trois catégories: (1) dispositifs institutionnels, (2) mesure et estimation, et (3) rapport et vérification.</t>
  </si>
  <si>
    <t xml:space="preserve">3. L’instrument est gratuit est ouvert à toutes les parties prenantes intéressées. L’instrument est accessible et peut être téléchargé à partir des liens suivants, sans enregistrement préalable:
- Cours électronique «Forêts et transparence dans le cadre de l’Accord de Paris»;
- Dans la section publications de Réduction des émissions provenant du déboisement et de la dégradation des forêts REDD+ (http://www.fao.org/redd/information-resources/publications/fr/); et
- Dans la section publications du projet CBIT-Forest (http://www.fao.org/in-action/boosting-transparency-forest-data/resources/publications/en/).
</t>
  </si>
  <si>
    <t xml:space="preserve">3. La herramienta es gratuita, está abierta a todos los actores relevantes y se puede descargar desde los siguientes enlaces, sin necesidad de registrarse previamente:
- curso en línea “Bosques y Transparencia bajo del Acuerdo de París”;
- En la sección de publicaciones de REDD+ Reducción de las emisiones derivadas de la deforestación y la degradación de los bosques (http://www.fao.org/redd/information-resources/publications/es/); y
- En la sección de publicaciones que se encuentra en el CBIT-Forest (http://www.fao.org/in-action/boosting-transparency-forest-data/resources/publications/en/).
</t>
  </si>
  <si>
    <t>4. Avec cet instrument, les utilisateurs doivent évaluer les divers éléments associés aux «dispositifs institutionnels», à «mesure et estimation», et au «rapport et vérification». Pour mener cette évaluation, les utilisateurs peuvent noter les éléments du SSNF en sélectionnant une valeur dans un menu déroulant.</t>
  </si>
  <si>
    <t>4. Al utilizar la herramienta, los usuarios deben evaluar los diversos elementos relacionados con "Arreglos Institucionales", "Medición y Estimación" e "Reporte y Verificación". Para llevar a cabo la evaluación, los usuarios pueden calificar los elementos del SNMF seleccionando un valor de una lista desplegable.</t>
  </si>
  <si>
    <t>5. La FAO se reserva el derecho de modificar o interrumpir en cualquier momento y de forma ocasional, temporal o permanentemente, la información proporcionada en la Herramienta, incluidos los medios para acceder a ella o utilizarla, a su entera discreción, con o sin previo aviso a los usuarios.</t>
  </si>
  <si>
    <t>5. La FAO se réserve le droit à tout moment, et périodiquement, de modifier ou retirer, de manière temporaire ou permanente, l’information fournie dans l’instrument, y compris tous les moyens d’accès et d’utilisation de celui-ci, à sa discrétion et en notifiant ou non les utilisateurs au préalable.</t>
  </si>
  <si>
    <t>6. By downloading the Tool, users acknowledge and agree to use the Tool as is. By downloading and using the Tool, users acknowledge and agree that these terms and conditions for the use of the Tool and other terms that will be displayed at any time when certain features are used (as may be amended by FAO from time to time), shall apply, including in connection with the processing of any personal data you may make available through the Tool.</t>
  </si>
  <si>
    <t>Responsabilidad de los Usuarios</t>
  </si>
  <si>
    <t>6. Al descargar la Herramienta, los usuarios reconocen y aceptan su uso en su estado actual. Al descargar y utilizar la Herramienta, los usuarios reconocen y aceptan que se aplicarán las presentes condiciones de utilización de la Herramienta y otras condiciones que se mostrarán en cualquier momento cuando se utilicen determinadas funciones (que la FAO podrá modificar ocasionalmente), incluyendo el tratamiento de información personal que pueda facilitarse a través de la Herramienta.</t>
  </si>
  <si>
    <t>7. Los usuarios no introducirán ningún cambio a la Herramienta, incluidos, entre otros, la estructura, fórmulas, texto y cualquier otro elemento que forme parte integrante de la Herramienta.</t>
  </si>
  <si>
    <t>8. Una vez descargada, el usuario puede utilizar la Herramienta, limitada al propósito indicado previamente en la Introducción.</t>
  </si>
  <si>
    <t>9. La evaluación realizada con esta Herramienta se basa en los conocimientos y la experiencia del usuario y no refleja necesariamente las opiniones y opciones de la Organización de las Naciones Unidas para la Alimentación y la Agricultura.</t>
  </si>
  <si>
    <t>Responsabilité des utilisateurs</t>
  </si>
  <si>
    <t xml:space="preserve">6. En téléchargeant l’instrument, les utilisateurs reconnaissent et conviennent qu’ils utiliseront l’instrument tel qu’il est. En téléchargeant et utilisant l’instrument, les utilisateurs reconnaissent et conviennent que ces termes et conditions d’utilisation de l’instrument et tous autres termes présentés à tout moment lors de l’utilisation de certaines caractéristiques (pouvant être modifiés périodiquement par la FAO) doivent être appliqués, y compris en lien avec le traitement de toute donnée personnelle partagée à travers l’instrument. </t>
  </si>
  <si>
    <t>7. Les utilisateurs ne doivent apporter aucune modification à l’instrument, y compris, mais non seulement, à sa structure, aux formules, au texte et à tout autre élément faisant partie intégrante de l’instrument.</t>
  </si>
  <si>
    <t>8. Après son téléchargement, l’utilisateur pour utiliser l’instrument uniquement dans le but indiqué dans l’introduction ci-dessus.</t>
  </si>
  <si>
    <t>9. L’évaluation réalisée avec cet instrument se fonde sur la connaissance et l’expérience de l’utilisateur, et ne reflète pas nécessairement les positions et choix de l’Organisation des Nations Unies pour l’alimentation et l’agriculture.</t>
  </si>
  <si>
    <t>10. Intellectual Property Rights, including copyright over the NFMS assessment Tool shall be vested in FAO.</t>
  </si>
  <si>
    <t>Derecho de Propiedad Intelectual y Derecho de Autor</t>
  </si>
  <si>
    <t>10. Los derechos de propiedad intelectual, incluidos los derechos de autor sobre la Herramienta de evaluación del SNMF, serán conferidos a la FAO.</t>
  </si>
  <si>
    <t>Droits de propriété intellectuelle et droits d’auteur</t>
  </si>
  <si>
    <t>10. Les droits de propriété intellectuelle, y compris les droits d’auteur de l’instrument d’évaluation du SSNF, reviennent à la FAO.</t>
  </si>
  <si>
    <t>Descargo de responsabilidades</t>
  </si>
  <si>
    <t>11. Las denominaciones empleadas y la presentación de la información en la Herramienta no implican la expresión de ninguna opinión por parte de la FAO con respecto a la situación legal de ningún país, territorio, ciudad o zona, o de sus autoridades, ni con respecto a la delimitación de sus fronteras o límites.</t>
  </si>
  <si>
    <t>12. La FAO se exime de toda responsabilidad por los errores o deficiencias de la Herramienta, por el mantenimiento y la actualización del programa, así como por los daños que puedan derivarse de ellos. La FAO también se exime se toda responsabilidad por la actualización de los datos y no asume ninguna responsabilidad por los errores y omisiones en los datos proporcionados. No obstante, se ruega a los usuarios que informen a la FAO de cualquier error o deficiencia en este producto.</t>
  </si>
  <si>
    <t>13. La FAO no ofrece y rechaza expresamente cualquier garantía, expresa o implícita, respecto a la precisión, exactitud, integridad, oportunidad y confiabilidad del texto, gráficos, enlaces a otros sitios y cualquier otro elemento al que se acceda desde o a través de (http://www.fao.org/redd/information-resources/publications/es/; http://www.fao.org/in-action/boosting-transparency-forest-data/resources/publications/en/), o que los servicios serán ininterrumpidos, estarán libre de errores o virus u otros componentes dañinos.</t>
  </si>
  <si>
    <t>14. Bajo ninguna circunstancia la FAO, sus proveedores y/o subcontratistas autorizados, o cualquiera de sus respectivos socios, funcionarios, directores, empleados, agentes o representantes serán considerados responsables de ninguna pérdida o daño que se derive o esté directa o indirectamente relacionado con el uso, la confianza en la información contenida en la herramienta del SNMF, incluyendo, pero sin limitarse a la responsabilidad derivada de un uso indebido, error, divulgación, transferencia indebida, pérdida o destrucción de información que pueda producirse de forma intencionada o negligente.</t>
  </si>
  <si>
    <t>15. La FAO no será responsable de ninguna información no recibida debido a fallas de conexión a Internet o de software.</t>
  </si>
  <si>
    <t>14. Under no circumstances shall FAO, its authorized vendors and/or subcontractors, or any of their respective partners, officers, directors, employees, agents or representatives be liable for any loss or damage arising from, or directly or indirectly connected to, the use of, reference to, or reliance on the information contained in the NEFM tool, including, but not limited to, any liability arising from any intentional or negligent misuse, errors, disclosure, undue transfer, loss or destruction of information that may occurt.</t>
  </si>
  <si>
    <t xml:space="preserve">Descargo de responsabilidades
</t>
  </si>
  <si>
    <t xml:space="preserve">Reutilización del Contenido Web </t>
  </si>
  <si>
    <t>16. El contenido del sitio web de la FAO está protegido por el derecho de autor. Para garantizar la amplia difusión de su información, la FAO se compromete a poner su contenido a disposición del público de forma gratuita y fomenta la utilización, reproducción y difusión del texto, multimedia y los datos presentados. 17. La utilización de las publicaciones y los documentos disponibles en el Depósito de documentos de la FAO se rige por una Política de Acceso Abierto. Sírvase consultar esta política para conocer en detalle los términos y condiciones aplicables a la utilización de las publicaciones y documentos de la FAO.</t>
  </si>
  <si>
    <t>17. Las bases de datos estadísticos específicas están cubiertas por la Política de Licencia de Datos Abiertos y se rigen por las Condiciones de Uso de las Bases de Datos Estadísticas.</t>
  </si>
  <si>
    <t>18. Todos los demás contenidos del sitio web de la FAO (salvo indicación en contrario) podrán copiarse, imprimirse y descargarse para fines de estudio privado, investigación y enseñanza, así como para su utilización en productos o servicios no comerciales, siempre que se indique debidamente la fuente y el titular de los derechos de autor de la FAO y que no se afirme o declare en forma implícita que la FAO respalda las opiniones, los productos o servicios de los usuarios. La FAO propicia la utilización sin restricciones de los comunicados de prensa publicados en el sitio web de la FAO y no se requiere una autorización formal para reproducir estos materiales.</t>
  </si>
  <si>
    <t>19. Todas las solicitudes de derechos de traducción y adaptación deben dirigirse a copyright@fao.org de acuerdo con los Términos y Condiciones de la FAO en http://www.fao.org/contact-us/terms/es/</t>
  </si>
  <si>
    <t>Réutilisation du contenu Internet</t>
  </si>
  <si>
    <t>16. Le contenu du site web de la FAO est protégé par le droit d’auteur. Afin d’assurer une large diffusion de ses informations, la FAO s’attache à donner libre accès à ce contenu et encourage l’utilisation, la reproduction et la diffusion des données, des informations textuelles et des supports multimédia présentés. L’utilisation des publications et documents disponibles dans le dépôt de documents de la FAO est régie par une politique d’accès libre. Veuillez consulter cette politique pour connaître en détails les termes et conditions applicables à l’utilisation des publications et documents de la FAO.</t>
  </si>
  <si>
    <t>17. Les bases de données statistiques spécifiques sont couvertes par la politique de licences pour les données ouvertes, et régies par les conditions d'utilisation des bases de données.</t>
  </si>
  <si>
    <t>18. Tout autre contenu du site Web de la FAO (sauf indication contraire) peut être reproduit, imprimé et téléchargé aux fins d’étude privée, de recherche ou d’enseignement ainsi que pour utilisation dans des produits ou services non commerciaux, sous réserve que la FAO soit correctement mentionnée comme source et comme titulaire du droit d’auteur et à condition qu’il ne soit ni déclaré ni sous-entendu en aucune manière que la FAO approuverait les opinions, produits ou services des utilisateurs. La FAO encourage le libre usage des communiqués de presse publiés sur son site Web et la reproduction de ces textes n’est assujettie à aucune autorisation formelle.</t>
  </si>
  <si>
    <t>19. Toute demande de droits de traduction et d’adaptation doit être adressée à copyright@fao.org selon les termes et conditions de la FAO http://www.fao.org/contact-us/terms/fr/.</t>
  </si>
  <si>
    <t>Enlaces externos</t>
  </si>
  <si>
    <t>20. Los enlaces a otros sitios web se proporcionan únicamente para su conveniencia y no constituyen una aprobación por parte de la FAO del material de esos sitios, ni de ninguna organización, producto o servicio asociado.</t>
  </si>
  <si>
    <t>20. Links to other websites are provided for your convenience only and do not constitute endorsement by FAO of material at those sites, or any associated organization, product or service.</t>
  </si>
  <si>
    <t>Liens externes</t>
  </si>
  <si>
    <t>20. Les liens vers d’autres sites Web sont fournis uniquement pour votre commodité et ne constituent en aucun cas une approbation par la FAO des contenus de ces sites, ou de toute organisation, produit ou service associé.</t>
  </si>
  <si>
    <t>21. Nothing contained in or related to these Terms and Conditions shall be deemed a waiver, express or implied, of the privileges and immunities of FAO, or as its acceptance of the jurisdiction of the courts of any country over disputes arising out of these Terms and Conditions or documents related thereto.</t>
  </si>
  <si>
    <t>Privilegios e Inmunidades</t>
  </si>
  <si>
    <t>21. Nada de lo que contienen o se relaciona con estos Términos y Condiciones se considerará una renuncia, expresa o implícita, a los privilegios e inmunidades de la FAO, ni una aceptación por parte de ésta de la jurisdicción de los tribunales de cualquier país sobre las controversias que surjan de los Términos y Condiciones o de los documentos relacionados con ellas.</t>
  </si>
  <si>
    <t>Privilèges et immunités</t>
  </si>
  <si>
    <t>21. Aucun élément des présentes conditions d’utilisation ou lié à celles-ci ne saurait constituer une dérogation, expresse ou tacite, aux privilèges et immunités de la FAO, ou une acceptation de la juridiction des tribunaux de tout pays pour des litiges concernant ces termes et conditions ou des documents connexes.</t>
  </si>
  <si>
    <t>DVMFN: directrices voluntarias sobre monitoreo forestal nacional. http://www.fao.org/3/a-i6767s.pdf</t>
  </si>
  <si>
    <t>VGNFM: voluntary guidelines on national forest monitoring.  http://www.fao.org/3/a-i6767e.pdf</t>
  </si>
  <si>
    <t>DVSNF: directives volontaires sur le suivi national des forêts. http://www.fao.org/3/a-i6767f.pdf</t>
  </si>
  <si>
    <t>DVMFN/Nuevo/ REDDcompass</t>
  </si>
  <si>
    <t>VGNFM/New/ REDDcompass</t>
  </si>
  <si>
    <t>DVSNF/Nouveau/ REDDcompass</t>
  </si>
  <si>
    <t>[</t>
  </si>
  <si>
    <t>o</t>
  </si>
  <si>
    <t>oooo</t>
  </si>
  <si>
    <t>N/A: Not available</t>
  </si>
  <si>
    <t xml:space="preserve">N/A: No disponible </t>
  </si>
  <si>
    <t>N/A: 
Indisponible</t>
  </si>
  <si>
    <t>Make a clear distinction between “must-know” and “would be nice to know” information needs, especially where the latter may be of interest for research or address expected upcoming information needs. Clearly state the justification for the specific choices.</t>
  </si>
  <si>
    <t>(+) new guideline produced by the Green Climate Fund (GCF) score card</t>
  </si>
  <si>
    <t>Please filter your search by selecting 0, 1, 2  or 3</t>
  </si>
  <si>
    <t xml:space="preserve">
Filtre su búsqueda seleccionando 0,1, 2 o 3</t>
  </si>
  <si>
    <t>Veuillez filtrer votre recherche en sélectionnant 0,1, 2 ou 3</t>
  </si>
  <si>
    <t>Reporting and verification</t>
  </si>
  <si>
    <t>Reporting and Verification</t>
  </si>
  <si>
    <t>Report on "reporting and verification"</t>
  </si>
  <si>
    <t>4. When using the Tool, users are required to evaluate the various elements associated with ‘Institutional arrangements’, ‘Measurement and estimation’, and ‘Reporting and verification’. To carry out the assessment, users may rate the NFMS elements by selecting a value from a dropdown list.</t>
  </si>
  <si>
    <t xml:space="preserve">OUTIL D'ÉVALUATION DU SYSTÈME NATIONAL DE SUIVI DES FORÊTS - version 2  </t>
  </si>
  <si>
    <t>Dispositifs institutionnel</t>
  </si>
  <si>
    <t>Évaluation*</t>
  </si>
  <si>
    <t>Rapport sur "dispositifs institutionnel"</t>
  </si>
  <si>
    <t>Résumé des "dispositifs institutionnel"</t>
  </si>
  <si>
    <t xml:space="preserve">5.4.B Reports preparation and submission </t>
  </si>
  <si>
    <t>5.4.B Elaboración y presentación de informes</t>
  </si>
  <si>
    <t>5.4.B Élaboration et présentation de rapports</t>
  </si>
  <si>
    <t>*: In this tool, the VGNFM element ‘5.4 Data management, data analyses, documentation and reporting’ - was separated in two elements: ‘5.4.A Data management, data analysis, documentation’ and ‘5.4.B Reports preparation and submission’.</t>
  </si>
  <si>
    <t>*: El elemento de la DVMNF "5.4 Gestión de los datos, análisis de los datos, documentación y presentación de informes" - para esta herramienta se separaron en dos elementos: "5.4.A Gestión de los datos, análisis de los datos, documentación" y "5.4.B Elaboración y presentación de informes".</t>
  </si>
  <si>
    <t>*: L’élément de la DVSNF 5.4 «Gestion des données, analyse des données, documentation et rapports» a été séparé en deux éléments pour cet outil: «5.4.A Gestion des données, analyse des données, documentation» et «5.4.B élaboration et présentation de rapports».</t>
  </si>
  <si>
    <t>3: El elemento de la DVMNF 5.4 " Gestión de los datos, análisis de los datos, documentación y presentación de informes - para esta herramienta se separaron en dos elementos (5.4.A y 5.4.B)</t>
  </si>
  <si>
    <t>3: In this tool, the element 5.4 ‘Data management, data analysis, documentation and reporting’ of the VGNFM - was separated into two elements (5.4.A and 5.4.B)</t>
  </si>
  <si>
    <t>3: L’élément de la DVSNF 5.4 «Gestion des données, analyse des données, documentation et rapports» a été séparé en deux éléments pour cet outil (5.4.A et 5.4.B).</t>
  </si>
  <si>
    <t>***: El elemento de la DVMNF 5.4 " Gestión de los datos, análisis de los datos, documentación y presentación de informes - para esta herramienta se separaron en dos elementos (5.4.A y 5.4.B)</t>
  </si>
  <si>
    <t>***: In this tool, the element 5.4 ‘Data management, data analysis, documentation and reporting’ of the VGNFM - was separated into two elements (5.4.A and 5.4.B)</t>
  </si>
  <si>
    <t>***: L’élément de la DVSNF 5.4 «Gestion des données, analyse des données, documentation et rapports» a été séparé en deux éléments pour cet outil (5.4.A et 5.4.B).</t>
  </si>
  <si>
    <t>5.4.A Data management, data analysis and documentation</t>
  </si>
  <si>
    <t>5.4.A Gestión de los datos, análisis de los datos y documentación</t>
  </si>
  <si>
    <t>5.4.B Reports preparation and submission</t>
  </si>
  <si>
    <t xml:space="preserve">Assessment </t>
  </si>
  <si>
    <t>Sources</t>
  </si>
  <si>
    <t>Assessment</t>
  </si>
  <si>
    <t>Références</t>
  </si>
  <si>
    <t>Fuentes</t>
  </si>
  <si>
    <t>Évaluation</t>
  </si>
  <si>
    <t>Chinese</t>
  </si>
  <si>
    <t>《国家森林监测系统评估工具》-第2版</t>
  </si>
  <si>
    <t>以《国家森林监测自愿准则》和REDDcompass为依据</t>
  </si>
  <si>
    <t>日期</t>
  </si>
  <si>
    <t>语言</t>
  </si>
  <si>
    <t>国别</t>
  </si>
  <si>
    <t>制度安排</t>
  </si>
  <si>
    <t>测量和估算</t>
  </si>
  <si>
    <t>报告和验证</t>
  </si>
  <si>
    <t>分析</t>
  </si>
  <si>
    <t>评估</t>
  </si>
  <si>
    <t>描述</t>
  </si>
  <si>
    <t>评价</t>
  </si>
  <si>
    <t>平均值</t>
  </si>
  <si>
    <t>评论</t>
  </si>
  <si>
    <t>3.1制度化</t>
  </si>
  <si>
    <t>3.2国家能力建设</t>
  </si>
  <si>
    <t>3.3发展伙伴关系与协作</t>
  </si>
  <si>
    <t>返回</t>
  </si>
  <si>
    <t>说明</t>
  </si>
  <si>
    <t>3.4加强森林监测研究和该领域研究机构的能力</t>
  </si>
  <si>
    <t>4.1授权</t>
  </si>
  <si>
    <t>4.3利益相关者的确认和参与</t>
  </si>
  <si>
    <t>4.5青年专家的参与</t>
  </si>
  <si>
    <t>4.7影响力评估</t>
  </si>
  <si>
    <t>国家森林监测系统得以牢固、正式、永久地嵌入国家管理制度。需具备法律基础、财政承诺和永久性体制框架，并在机构间加以协调，以确保有效执行和运行。</t>
  </si>
  <si>
    <t>根据机构授权，确定现有资产和员工能力、差距和信息需求，制定包括学术界在内的能力建设战略。</t>
  </si>
  <si>
    <t>1-2：尽管需要技术支持，但该国已了解该准则，并已采取行动执行该准则。</t>
  </si>
  <si>
    <t>3：该国有足够的能力执行该准则。没有任何差距或需要，因此有望达成相应成果。</t>
  </si>
  <si>
    <t>确定1）与国家和国际专门机构的伙伴关系；2）与知识产权相关的协定；3）跨部门协作，并整合额外变量或目标资源。</t>
  </si>
  <si>
    <t>决策者和利益相关者（国家机构、私营部门、教育机构、民间社团、妇女和少数群体以及依靠森林为生的社区）的参与。提倡建立制度化技术顾问委员会。</t>
  </si>
  <si>
    <t>在学生和青年专家职业生涯的早期阶段，向他们提供教育或职业培训机会（实习）。</t>
  </si>
  <si>
    <t>在执行过程中，对进程的影响进行系统评价，执行完毕后，用户和利益相关者对结果表示满意。</t>
  </si>
  <si>
    <t>国家森林监测系统评估工具生成的数据为研究提供了多重机遇。描述信息流以及研究目标是否定义明确。确定科学研究需求，以填补现有信息空白。提出与不同研究单位的合作。利用与国家和国际研究机构的联系网，以充分传播研究成果。</t>
  </si>
  <si>
    <t>政治授权。范围、目标及可计量的短期和长期目标。在以权力下放方式实施国家森林监测系统时，确定相应协调机构。明确指定参与实体的责任、义务、预算、人力资源和基础设施要求。</t>
  </si>
  <si>
    <t>4.2确定信息需求</t>
  </si>
  <si>
    <t>4.6数据管理和归档</t>
  </si>
  <si>
    <t>5.1筹备</t>
  </si>
  <si>
    <t>5.2实地数据采集和遥感设计</t>
  </si>
  <si>
    <t>5.3操作设计（实地和遥感）</t>
  </si>
  <si>
    <t>5.4数据管理、数据分析、记录和报告</t>
  </si>
  <si>
    <t>立足于对信息的需求，具有清晰视野，了解当前信息和新需求。分析潜在用户的范围、技术需求和要求。审议与森林有关的国际报告（联合国气候变化框架公约、全球森林资源评估、生物多样性公约、可持续发展目标等）的信息需求，并考虑到格式和输出。确定优先顺序，并开展准确性和成本分析。</t>
  </si>
  <si>
    <t>已为数据存储和安全、元数据记录和操作系统更新制定长期计划。制定了安全协议，对技术措施和数据保护做出规定。已制定有关数据处理和分发、交换格式及不同用户访问级别的政策。应确定数据储存和负责机构；在可能的情况下，应将数据与国家统计数据库相关联，并储存在国家数据库中。</t>
  </si>
  <si>
    <t>整合实地和遥感数据。设计实地数据采集办法和调查（取样、绘图、计算）、异速生长模型、误差和质量保证与控制。遥感资源和方法的选择、质量保证与控制、遥感输出结果验证办法、目视解译取样设计。</t>
  </si>
  <si>
    <t>确定监测组成部分，确定和界定要监测的活动，调整和统一土地用途/森林类型的划分，界定利益相关者，制定抽样框架，审查现有数据和信息，设定不确定性水平，优化人力资源知识。</t>
  </si>
  <si>
    <t>数据管理，包括元数据、位置、维护保障，并确保分析和研究查询期内数据的可用性。制定安全协议，明确用于信息保护的技术措施和程序。制定涉及敏感数据的数据交换政策，如：个人信息，样地位置，精确的树木坐标。</t>
  </si>
  <si>
    <t>返回主目录</t>
  </si>
  <si>
    <t>编制手册和协议（实地和遥感/测绘）。信息管理系统设计（表格和地理空间数据）。人力资源开发。监测和实地工作规划。实地工作执行。实地工作监督。辅助数据采集和监督（遥感分析的监督执行）。</t>
  </si>
  <si>
    <t>1：在《国家森林监测自愿准则》中，该要素被标示为“统计设计”。但在该工具中，其考虑的要素远超《国家森林监测自愿准则》，因此有必要更改该要素的名称。</t>
  </si>
  <si>
    <t>2：在《国家森林监测自愿准则》要素基础上，增加了实地和遥感规范。</t>
  </si>
  <si>
    <t>3：在本工具中，《国家森林监测自愿准则》的5.4要素“数据管理、数据分析、记录和报告”被拆分为两个要素（5.4.A和5.4.B）</t>
  </si>
  <si>
    <t>0： 该国尚未就这一准则采取任何行动，或在实施过程中暴露出许多弱点和需求。需要纳入优先考虑事项。</t>
  </si>
  <si>
    <t>0：该国尚未就这一准则采取任何行动，或在实施过程中暴露出许多弱点和需求。需要纳入优先考虑事项。</t>
  </si>
  <si>
    <t>基础要素</t>
  </si>
  <si>
    <t>有效地将国家森林监测系统及其活动（由谁/在何时/用何资源，完成什么，产生什么）纳入涉及政策和立法的现有国家框架，并纳入政府结构（组织）和财政系统（如国家预算）。这种整合将为国家森林监测系统的长期运作创造法律依据和正式基础。这也是其完全由国家所有的清晰表现。</t>
  </si>
  <si>
    <t>通过法律工具，明确授权政府机构、研究组织或学术机构等组织或组织网络承担采集、管理和分析数据以及提供特定产品和服务的职责。在对此类组织进行授权时，应明确国家森林监测系统的成立宗旨及其短期和长期目标。设立新的组织单位，或在现有组织单位内设立新的科室，以提供适当的基础设施和手段，可能是必要和合理的。</t>
  </si>
  <si>
    <t>指明（最好是正式认可）适当的协调机制，可籍此统调各单位（可能包括公众、各部委及其他私营和公共组织）的管理及数据采集、管理和共享事宜。</t>
  </si>
  <si>
    <t>来源</t>
  </si>
  <si>
    <t>确保通过可持续/适当的财政机制为国家森林监测系统的实施和延续提供资金，以期定时更新信息。</t>
  </si>
  <si>
    <t>吸取来自国家制度化进程以及来自国外相关案例的既往/现有经验教训。</t>
  </si>
  <si>
    <t>1：尽管需要技术支持，但该国已了解该准则，并已采取行动执行该准则。</t>
  </si>
  <si>
    <t>评估*</t>
  </si>
  <si>
    <t>鉴别执行这些任务的工作人员的专业素质和现有能力，并根据制度要求找出存在差距和培训需求。应包括科学技术能力和社会经济能力。</t>
  </si>
  <si>
    <t>根据确定的能力发展需求和差距，制定能力发展战略。该战略应采取逐步并持续的学习方法，并应酌情邀请学术机构参加。</t>
  </si>
  <si>
    <t>与学术机构合作，支持开发或调整与国家森林监测系统相关的课程。</t>
  </si>
  <si>
    <t>促进将学生交流项目和学生实验室工作融合到包括森林监测外业或遥感实验室工作的其他任务中，并通过实习和早期职业岗位推动青年专业人员的短期就业。</t>
  </si>
  <si>
    <t>推动在所有森林相关领域的研究和创新中使用国家森林监测系统数据集。</t>
  </si>
  <si>
    <t>通过南南合作等各种机制交流经验教训，加强与其他国家、区域和国际机构的联系。</t>
  </si>
  <si>
    <t>3.2 国家能力建设</t>
  </si>
  <si>
    <t>促进在国家森林监测系统相关领域建立伙伴关系。伙伴关系可扩展到国家和国际专门机构及国际网络和计划中。在发展伙伴关系时，应确保所有合作伙伴就职责和问责事宜明确达成一致意见。</t>
  </si>
  <si>
    <t>促进合作伙伴就各项活动的知识产权事宜达成协议，因为活动的衍生材料可能会涉及版权、专利或其他知识产权，例如出版物。</t>
  </si>
  <si>
    <t>促进国内跨部门协调。农业、环境保护、生物多样性保护、生态旅游开发和其他社会领域等部门可能对国家森林监测的结果感兴趣。国家森林监测系统的设计往往考虑到这一点，以确保可对额外变量或目标资源加以整合。这不仅可在国家层面创造更大的附加值，还可以增进对监测结果和国家森林监测系统计划本身的理解、接受（和支持）。在国家层面设立森林监测系统的目的应是与国家其他机构建立协作关系，而非竞争关系。</t>
  </si>
  <si>
    <t>确保国家森林监测系统和研究人员之间的信息流动是互惠的：国家森林监测系统应明确界定研究目标，但应保持充足的灵活度，以允许吸纳新的研究成果和改进意见。</t>
  </si>
  <si>
    <t>在可能的情形下，推动与不同研究单位的协作，目的是加强国家森林监测系统的实施并促进其可持续性。在这种情况下，与大学的研究协作可以鼓励年轻科学家对森林监测产生兴趣甚至热情。因此，加强研究与“能力发展”有直接联系。</t>
  </si>
  <si>
    <t>推动国家、区域和国际研究机构和行动者之间的联系和协作，以确保有适当的渠道实现成果传播。</t>
  </si>
  <si>
    <t>确定科学研究需求，以填补现有信息空白，明确研究重点，并提供一定的基础设施以推动进展，使研究人员能引领国家森林监测系统进入新的发展领域。</t>
  </si>
  <si>
    <t>国家森林监测系统的范围、目标和指标，应具体、可测量，涵盖短期和长期。</t>
  </si>
  <si>
    <t>明确指定参与落实国家森林监测系统目标和指标的所有实体的职责和职能，通常有一个主要的协调实体。</t>
  </si>
  <si>
    <t>如果采用权力下放形式落实国家森林监测系统，则主要实体可在各权力下放实体间发挥统一、协调的作用，以确保一致性。</t>
  </si>
  <si>
    <t>说明实施国家森林监测系统的具体方法，包括资源（人力、资金、基础设施等）。</t>
  </si>
  <si>
    <t>对公正性、免于不当影响或可能导致偏颇/折衷结果的潜在利益冲突作出明确承诺。</t>
  </si>
  <si>
    <t>进行利益相关者分析，以确定愿意参与国家森林监测进程的伙伴和其他利益相关者，包括不同的国家机构（特别是涉及森林相关政策和土地管理的机构）、私营部门、学术界和民间社会，妇女和少数群体（包括土著群体）以及以森林为生的社区。确定和吸纳利益相关者的过程应透明，并向愿意参与国家森林监测进程的各利益相关者群体阐明意图。</t>
  </si>
  <si>
    <t>鼓励顶层决策者和规划者将国家森林监测系统的参与进程纳入其计划和方案。特别是，当信息需求评估确定需要对森林管理部门管辖范围以外的土地进行资源清查时，必须让其他部门（农业或城市发展）参与其中。</t>
  </si>
  <si>
    <t>促进学术界和研究机构的跨部门参与。</t>
  </si>
  <si>
    <t>4.3 利益相关者的确定和参与</t>
  </si>
  <si>
    <t>加强利益相关者的能力和知识，增进其对国家森林监测系统及其相关信息的益处的了解，促进其对监测系统及相关信息的使用。</t>
  </si>
  <si>
    <t>推动建立机构工作组或技术顾问咨询委员会，国家森林监测系统应每年向其报告各项活动。</t>
  </si>
  <si>
    <t>尽可能推动青年专家参与国家森林监测系统，例如，让全国的本科生、硕士生和博士生参与数据采集和分析。</t>
  </si>
  <si>
    <t>通过与研究团体和大学的合作，在教育、培训和就业计划中促进高质量的实习。</t>
  </si>
  <si>
    <t>倡导适合青年专家的培训办法。</t>
  </si>
  <si>
    <t>分析是谁在使用哪项国家森林监测系统结果，目的又是什么。合乎逻辑的期望是，在规划阶段表达特定信息需求的利益相关者可在此时展示他们利用这些结果的目的。通过分析，还可揭示差距和新的信息需求，以供纳入数据采集下一阶段考虑。</t>
  </si>
  <si>
    <t>评估利益相关者对产出的数据是否满意（是否满足初始提出的数据需求），并与他们一起分析是否要纳入新的变量，或删除那些无用的变量。</t>
  </si>
  <si>
    <t>4.7 影响力评估</t>
  </si>
  <si>
    <t>记录如何择用或否决关键议题。</t>
  </si>
  <si>
    <t>确定“参考目标地区”。信息需求可指国家级、地方级或指其他参考地区。利益相关者可能会错误地期望国家森林监测系统能够满足小范围地区森林管理规划的所有信息需求。因此，信息需求的评估，是澄清监测小区域的机会和限制以及有关的技术挑战（并讨论通常不在国家森林监测系统内评估的罕见事件或变量）的好机会。</t>
  </si>
  <si>
    <t>明确信息需求所指的“目标对象”。</t>
  </si>
  <si>
    <t>为每个关键议题设定具体的森林监测问题。</t>
  </si>
  <si>
    <t>明确最终分析结果的预期呈现格式和输出类型，例如，解释性图表和变量关系说明。这些信息需求制定得越具体，系统规划人员就能越容易地将其转化为可衡量的变量和数据采集程序。</t>
  </si>
  <si>
    <t>确定信息需求的优先顺序，以帮助解决技术实施过程中的预算和精度限制问题。</t>
  </si>
  <si>
    <t>采用恰当的信息需求汇编办法，将需求便捷地转变为变量，随后通过可访问的数据源提取变量的观测值。</t>
  </si>
  <si>
    <t>4.2信息需求的确定</t>
  </si>
  <si>
    <t>汇编并考虑一些“关键议题”，其应来自：根据国家关键森林政策以及其他重大自然资源、环境、土地利用和发展政策制定的战略目标和指标；以及与森林有关的国际政策承诺和报告要求（如联合国气候变化框架公约、生物多样性公约、森林资源评估、可持续发展目标、标准与指标（C&amp;I）等）。</t>
  </si>
  <si>
    <t>为代表不同层面和部门的利益相关者（包括土著群体/当地社区和妇女团体）提供机会，使其能够以参与的方式自由地表达信息需求和潜在的忧虑，帮助明确战略目标和指标。</t>
  </si>
  <si>
    <t>量化关键预期结果的精度/准确度要求（或期望）。</t>
  </si>
  <si>
    <t>明确区分“必须掌握”和“最好掌握”的两类信息需求，特别是后者可能是出于研究兴趣或解决预期的未来信息需求。明确说明做出某项选择的理由。</t>
  </si>
  <si>
    <t>*：在《国家森林监测自愿准则》中，该要素标示为“统计设计”。但在该工具中，其考虑的要素远超《国家森林监测自愿准则》，因此有必要更改该要素的名称。</t>
  </si>
  <si>
    <t>**：在《国家森林监测自愿准则》要素基础上，增加了实地和遥感规范。</t>
  </si>
  <si>
    <t>***：在该工具中，《国家森林监测自愿准则》的5.4要素“数据管理、数据分析、记录和报告”被拆分为两个要素（5.4.A和5.4.B）</t>
  </si>
  <si>
    <t>拥有妥善归档的数据集（含有相关元数据），拥有完整且妥善定义的数据归档和保存协议（包括存储和备份），确保数据存储技术的及时更新，并在操作系统和数据存储系统发生变化时，保留可检索的数据。</t>
  </si>
  <si>
    <t>拥有安全协议，明确如何从技术和程序上保护信息（包括机密信息），以及如何详细实施许可、限制和禁令。</t>
  </si>
  <si>
    <t>制定了数据政策，说明哪些数据可以共享以及如何共享（免费提供、根据要求提供、限制），包括访问流程、禁止发布期（如有）、传播和交换格式的技术机制。如果数据集的某些部分无法共享，则应说明具体原因（如道德、个人数据规则、知识产权、商业性、隐私相关、安全相关等）。哪些数据集可向公众开放，哪些数据集有访问限制的决定，取决于国家立法、战略和政策。</t>
  </si>
  <si>
    <t>4.6 数据管理和归档</t>
  </si>
  <si>
    <t>定义数据存储的方式和位置，特别是指明存储库的类型（机构、学科标准存储库等）以及负责存储和归档数据的机构。根据有关国家统计数据储存的总体国家战略，可能有机构准备将国家森林监测系统数据集整合至定期生成的标准国家数据集。这将凸显国家森林监测系统所生成数据的普遍信息特征。</t>
  </si>
  <si>
    <t>确认监测的内容</t>
  </si>
  <si>
    <t>根据监测的需求定义不同的监测内容。</t>
  </si>
  <si>
    <t>为各项监测内容设计操作结构，以确保各项内容的整合。</t>
  </si>
  <si>
    <t>已确立各项监测内容之间的数据流或关系。</t>
  </si>
  <si>
    <t>确定和定义目标区域内的待监测活动</t>
  </si>
  <si>
    <t>根据信息需求和监测目标，确定目标区域内的待监测活动</t>
  </si>
  <si>
    <t>已确定关键的监测类别</t>
  </si>
  <si>
    <t>分类系统的调整和统一</t>
  </si>
  <si>
    <t>确定参与国家森林和土地用途分类系统开发过程的关键利益相关者</t>
  </si>
  <si>
    <t>森林和土地用途分类系统基于现有土地覆盖和土地用途分类，或与后者保持一致</t>
  </si>
  <si>
    <t>与主要利益相关者进行磋商，并商定每一土地用途类别的国家定义和可衡量的标准</t>
  </si>
  <si>
    <t>感兴趣的总体和抽样范围</t>
  </si>
  <si>
    <t>明确界定感兴趣的总体，并尽可能提供地图，以显示哪些区域被包括在内而哪些区域被排除在外。这一种群是森林监测以及随后结果的主体。</t>
  </si>
  <si>
    <t>确保“感兴趣的总体”的定义符合已确定的信息需求。为此，可能要考虑清查中的最小树木胸径或最小森林面积。例如，在森林调查中，通常既不可能也没有必要记录所有树木的胸径和高度。但是，统一应用某一阈值是非常重要的，任何高于该阈值的树木都应进行测量和记录。在开展调查的森林，这一阈值可能因地层而异。例如，生长着小型树木和灌木的开阔草原型森林可能适用较低阈值，封闭的雨林则适用较高阈值。在确定阈值时，还必须考虑其对树木和森林的测量和变化估算的潜在影响。</t>
  </si>
  <si>
    <t>尽量确保在感兴趣总体中的大多数可被地面测量，从而最小化无应答的风险。换句话说，目的是确保抽样范围尽可能接近统计感兴趣的种群。</t>
  </si>
  <si>
    <t>明确识别无法获取地面数据的地区，这意味着抽样范围小于感兴趣的总体。这种限制通常指的是实地观察受限，例如可能被禁止进入（例如出于安全考量），而遥感往往可以覆盖整个国家领土。</t>
  </si>
  <si>
    <t>待记录变量的确定和说明</t>
  </si>
  <si>
    <t>将信息需求转化为可测量的变量（包括可指定类别或类型的变量，如树种或土地用途类型）。</t>
  </si>
  <si>
    <t>按主题和按观察或测量办法清楚明确地定义所有变量。对于公制变量（例如“树高”），还需要定义所使用的测量仪器。如果变量是名义变量（例如变量“森林类型”），还需要列出所有可能的名称（包括“名称”：未知），如果变量是分类变量（例如变量“树木活力”），则应清晰定义所有类别。</t>
  </si>
  <si>
    <t>记录所有已定义的要素，并在今后将其用作编制综合实地手册的基础。</t>
  </si>
  <si>
    <t>对于一些无法直接测量或观察的目标变量，如树干材积、林木生物量或碳量等变量，通常需要通过模型来定义替代方法。</t>
  </si>
  <si>
    <t>根据要记录的变量确定要使用的数据源，其中主要的数据源通常是基于抽样的实地观测和遥感数据。但是，根据信息需求的不同，可以设想和计划对森林所有者、森林使用者、林业部门进行采访。</t>
  </si>
  <si>
    <t>与国家和国际标准保持一致以确保可比性。</t>
  </si>
  <si>
    <t>保持长期使用一致的方法来估算变化。对于重复采集的数据，其定义的变更必须基于充足的理由，且不得损害方法的可比性或可靠估算优先目标变量变化的可能性。因此，需要在审慎完成定义以避免更改。</t>
  </si>
  <si>
    <t>评估现有数据和信息</t>
  </si>
  <si>
    <t>确定通过使用现有信息可解决哪些已知信息需求。</t>
  </si>
  <si>
    <t>将可能提供现有信息的国家和国际资源（包括地图和当地森林资源清查）纳入考虑。</t>
  </si>
  <si>
    <t>确定信息缺口并优先处理，如缺失、不完整、过时或不精确的变量，并评估是否值得采集额外数据来填补该信息缺口。</t>
  </si>
  <si>
    <t>提供有用的信息，以便更好地规划数据采集过程（如雨季、土地可通行性、社会冲突、冲突活动、测量路线等）。</t>
  </si>
  <si>
    <t>预期成果的不确定性水平</t>
  </si>
  <si>
    <t>精度还涉及误差源，不同于抽样相关的误差，因此也应纳入考虑范围。</t>
  </si>
  <si>
    <t>国家森林监测系统应与信息需求评估直接对应。</t>
  </si>
  <si>
    <t>应明确界定优先变量及其精度要求。</t>
  </si>
  <si>
    <t>在评估筹备期，必须整合成本和精度之间的关系，并确保表达精度要求的利益相关者和森林资源清查设计者对此有清晰的理解，以避免不切实际的期望。</t>
  </si>
  <si>
    <t>在国家森林监测系统中，应将“估算精度”作为重点课题，既要将其纳入技术人员的培训和能力建设中，也要纳入与利益相关者和对结果感兴趣的各方的沟通中。</t>
  </si>
  <si>
    <t>评估和优化可用的专门知识和人力资源开发</t>
  </si>
  <si>
    <t>确定国家森林监测系统所需的专业知识和当前可用的专业知识。可采用的具体办法包括公布国家森林监测系统职位公告，通过国家森林监测系统专家网络与专家进行磋商，等等。</t>
  </si>
  <si>
    <t>开发跨机构、学术界、非政府组织和产业界的专门知识网络，以分享技术和创新。通过南南合作等方式在国内以及国家间建立网络。</t>
  </si>
  <si>
    <t>实施短期培训，迅速填补能力缺口，同时通过向学生提供支持，制定国家能力发展的长期战略。</t>
  </si>
  <si>
    <t>5.1 筹备</t>
  </si>
  <si>
    <t>决定并记录监测的空间范围（国家级和/或地方级）</t>
  </si>
  <si>
    <t>2：在《国家森林监测自愿准则》要素中增加了实地和遥感规范</t>
  </si>
  <si>
    <t>实地数据和遥感数据的整合</t>
  </si>
  <si>
    <t>理想情况下，从实地和遥感观测中提取的变量应使用相同的定义。但是应当注意的是，如果涉及“森林”等要素，将完全相同的定义应用于两个数据源可能具有挑战性。</t>
  </si>
  <si>
    <t>从任何数据源获取数据均应遵从统计的严谨性和方法的严格性原则。因此，需要为两种类型的数据采集和分析制定明确的协议。</t>
  </si>
  <si>
    <t>在规划实地数据采集时，必须记住，实地观测可能有助于验证遥感图像分析。</t>
  </si>
  <si>
    <t>尽可能包括所采集信息的地理坐标，如样地中央（或角落）和树中央。</t>
  </si>
  <si>
    <t>应妥善定义和充分理解地面和遥感测量描述符（定义和术语）之间的语义互操作性，以避免术语上的混淆，并保证能以直接的方式共同分析数据。</t>
  </si>
  <si>
    <t>实地/监测数据</t>
  </si>
  <si>
    <t>抽样设计</t>
  </si>
  <si>
    <t>应采用在统计上可靠和记录完备的、已普遍接受估算程序的方法。</t>
  </si>
  <si>
    <t>避免创造缺乏合理统计估算程序的全新样本选择办法。</t>
  </si>
  <si>
    <t>抽样设计的理想属性包括估算的精度、成本效益、便于理解和实施，以及适合长期监测。常见的调整包括技术和方法学上的改进，以及对政策变化和新出现的信息需求的适应。</t>
  </si>
  <si>
    <t>遥感可作为提高效率的有力工具（如分层、双采样、基于模型的推断）。</t>
  </si>
  <si>
    <t>设计并编制关于如何定位选定采样点的明确说明，供实地观测团队使用。其中也要对坐标所涉空间参照系加以明确定义。</t>
  </si>
  <si>
    <t>当无法到达预先选定的样本位置时，明确指示如何处理此类无回应的情况。</t>
  </si>
  <si>
    <t>考虑借鉴现有森林资源清查抽样研究的经验。从过去的项目和执行经验中吸取的经验非常有帮助，特别是在得到充分记录的情况下。如果可能的话，清查规划员应尝试联系那些负责规划早期清查设计项目的人员。这样的经验非常具有指导性。</t>
  </si>
  <si>
    <t>记住样本的永久性。在下个清查周期中，应重新访问样本地块，以精确估算变化。必须仔细考虑限制样本未来效用的抽样设计。</t>
  </si>
  <si>
    <t>从精度和成本效益而言，抽样设计与样地设计密切相关。</t>
  </si>
  <si>
    <t>在样地设计时，须考虑展示信息需求评估中确定的所有变量。</t>
  </si>
  <si>
    <t>可以结合各种不同的样地设计方案以建立嵌套的子地块。</t>
  </si>
  <si>
    <t>只使用可以进行直接的统计分析的样地设计，不在未推导出合适估算法的情况下创造新的数据采集方法。</t>
  </si>
  <si>
    <t>对坡度和边界做出合适的校正。</t>
  </si>
  <si>
    <t>每个样区的测量应在时间和设备上具有可操作性。</t>
  </si>
  <si>
    <t>确定对每个区块进行测量和观察的最优实地团队规模和作业时间。</t>
  </si>
  <si>
    <t>如果可能的话，合理安排实地区块的规模和工作量，使实地团队能够在一天内完成工作（含来回时间）。如因进出困难导致这一办法不可行，实地团队可能因被迫留在现场而产生额外的后勤和成本花费。</t>
  </si>
  <si>
    <t>确保实地指南中如实描述测绘工作所有阶段（含测量）的内容。</t>
  </si>
  <si>
    <t>估算设计</t>
  </si>
  <si>
    <t>确保所有分析和相应估算法与抽样和样地设计的定义一致。</t>
  </si>
  <si>
    <t>根据信息需求评估准备产生预期结果所需的全部分析。</t>
  </si>
  <si>
    <t>与分析团队深入讨论该方法，并逐步记录，包括软件实现过程。这种逐步分析在之后的报告阶段可用作描述结果和方法的起点和基础。</t>
  </si>
  <si>
    <t>考虑使用易于与地图或遥感数据整合的估算式，以提高精度并提供明确的空间信息。</t>
  </si>
  <si>
    <t>了解是否已开发出结合当地特定情况的模型。这些信息经常可见于灰色文献。</t>
  </si>
  <si>
    <t>如果可能，先检查模型的适用性，再将之应用于特定项目。</t>
  </si>
  <si>
    <t>森林资源清查中的误差与质量保证</t>
  </si>
  <si>
    <t>第一批数据到位后，立即开始数据处理（计算），因为通过处理这些数据，可能会发现意料之外的误差。</t>
  </si>
  <si>
    <t>评估和记录数据质量。</t>
  </si>
  <si>
    <t>如可能，尽量利用评价结果来进行校正。</t>
  </si>
  <si>
    <t>测量控制的设计</t>
  </si>
  <si>
    <t>测量控制作为任何森林资源清查抽样过程的标准要素，是非常重要的。</t>
  </si>
  <si>
    <t>应对所有实地团队进行评估。</t>
  </si>
  <si>
    <t>所有采样点应有相同的受检概率（即大于零），即使极难抵达。</t>
  </si>
  <si>
    <t>应在实地清查实施阶段尽早开始热检查，以确保不在更长的测量周期内发生可纠正误差。</t>
  </si>
  <si>
    <t>根据早期热检查的结果，可能需要立即组织培训研讨班或搭建用于实地团队间经验交流的另一个平台。</t>
  </si>
  <si>
    <t>需要确定要达到的标准。不存在测量误差（容许偏差）或观察误差（误分类）的通用标准。也没有处理不符规定事件的标准程序。这是技术和操作规划的一部分，需要由国家森林资源监测系统规划者详细定义。</t>
  </si>
  <si>
    <t>遥感数据</t>
  </si>
  <si>
    <t>遥感数据源或卫星影像的选择</t>
  </si>
  <si>
    <t>已确定最适当的遥感数据源，以支持记录在案的设计决定（即空间分辨率、历史及未来分辨率、森林和其他土地利用的定义）。</t>
  </si>
  <si>
    <t>遥感数据的可用性，以确保长期可持续监测并符合监测目标</t>
  </si>
  <si>
    <t>咨询（当地和国际）遥感专家，以确定生成活动数据的最有效实施模式。</t>
  </si>
  <si>
    <t>遥感分析方法基于最佳成本效益比，具备合适的分辨率（空间、光谱和时间分辨率），以及最低的历史和未来变化不确定性。</t>
  </si>
  <si>
    <t>已开发并记录用于所选图像的最适当预处理程序。</t>
  </si>
  <si>
    <t>所有制图产品都根据信息需求确定。</t>
  </si>
  <si>
    <t>有关遥感和制图产品方法论和程序选择的决定已记录在案。</t>
  </si>
  <si>
    <t>用遥感进行目视分析的样地采样设计</t>
  </si>
  <si>
    <t>用于照片判读的地块具有高效和可操作的设计元素，以捕捉土地用途和覆盖的变化以及信息需求中确定的任何其他变量。</t>
  </si>
  <si>
    <t>为选定的抽样设计做法选择适当的估算式并进行记录。</t>
  </si>
  <si>
    <t>针对照片判读和选定属性采集工作开展能力和成本分析。</t>
  </si>
  <si>
    <t>不确定性和质量保证方法</t>
  </si>
  <si>
    <t>分析要测量和记录的误差，以评估待生成信息的不确定性。</t>
  </si>
  <si>
    <t>在计算不确定性时，所有的采样点应具有相同的选择概率，且样本应不同于用于数据训练的样本。</t>
  </si>
  <si>
    <t>已制定质量控制和保证计划。</t>
  </si>
  <si>
    <t>已对第一批可用数据启动数据处理工作，以检察是否存在设计错误。</t>
  </si>
  <si>
    <t>数据质量已经过评估和记录。</t>
  </si>
  <si>
    <t>已完成并记录修正。</t>
  </si>
  <si>
    <t>确保高质量的数据采集，对测量程序做了清晰、彻底的定义和描述。</t>
  </si>
  <si>
    <t>遥感和地理空间建模产品的验证方法</t>
  </si>
  <si>
    <t>确定在实地需要采集的必要属性，以提供地理空间模型控制点及其验证等所需信息。</t>
  </si>
  <si>
    <t>分析遥感实地数据采集的临时性质，并将其与永久和临时实地绘图联系起来。</t>
  </si>
  <si>
    <t>5.2实地数据采集与遥感的设计</t>
  </si>
  <si>
    <t>实地采样和遥感都应严格基于客观数据。它们应有助于满足信息需求和/或满足更广泛的研究目的。</t>
  </si>
  <si>
    <t>样地设计(*)</t>
  </si>
  <si>
    <t>国家森林资源清查的实地样地通常被确定为永久性样地，在规定的时间段（例如5年或10年）后进行重新调查。规划的样地设计和测量程序应考虑到这一点，例如，在明确的空间参照系统中记录准确的坐标和地标。</t>
  </si>
  <si>
    <t>复合变量模型的选择（异速生长）（+）</t>
  </si>
  <si>
    <t>如果当地模型不可用，有两种选择：（i）使用全球模型，这可能会引起相当大的不确定性，或（ii）开发特定模型-这是相当艰苦的研究任务。</t>
  </si>
  <si>
    <t>纳入质量保证/质量控制（QA/QC）计划——国家森林资源清查的技术规划的另一个组成部分。质量保证/质量控制（QA/QC）对于森林资源清查等任何实证研究都至关重要。</t>
  </si>
  <si>
    <t>通过提供清晰完整的测量程序的定义和描述，确保高质量数据的采集。减少测量和观测误差是QA/QC的重要元素。</t>
  </si>
  <si>
    <t>根据信息需求选择遥感/测绘方法</t>
  </si>
  <si>
    <t>遵循准则5.2.2.a的样地取样设计原则，并纳入了目视解译取样，以降低监测成本，促进监测系统的实施，提高数据采集的透明度。</t>
  </si>
  <si>
    <t>根据5.1.0 a. a操作结构设计了目视或自动遥感分析的实地验证。</t>
  </si>
  <si>
    <t>在样地数据采集方面，国家森林资源清查与遥感监测应使用相同的土地用途和土地覆盖分类。</t>
  </si>
  <si>
    <t>（*）《国家森林监测自愿准则》中为“5.2.3样地设计”，而该工具中为“5.2.3样地设计”。</t>
  </si>
  <si>
    <t>根据国情和能力量身定制，同时力求国家定义与国际定义保持一致。</t>
  </si>
  <si>
    <t>为观察目标变量提供明确指导，以及符合逻辑顺序的方法步骤，从而最大程度提高活动效率，以及不同实地团队在一段时间内记录的数据的一致性。通常，在森林资源清查实地数据采集阶段出现的误差应保持在最低限度，以避免再次回到该样地重新进行采集的需要。</t>
  </si>
  <si>
    <t>编写介绍性章节，介绍具体清查行动的背景和理由。该章节应帮助实地团队（和其他相关方）更好理解研究的总体和具体目标。还应列明社会经济信息需求及相关维度，如怎样有效吸引两种性别和特定群体的参与。</t>
  </si>
  <si>
    <t>编制实地团队进行测量时应随身携带的装置、设备和材料的完整清单。这是团队负责人前往森林前的核对清单。清单还应明确提到需要携带备用电池、急救箱等物品，可能还需要无线电或卫星电话。所有团队都应携带相应设备，以确保信息质量的一致性。</t>
  </si>
  <si>
    <t>清晰描述样地设计要素（包括图表），分步描述每个样地设计要素如何测量。需要描述每个变量的含义和测量程序。</t>
  </si>
  <si>
    <t>在变量定义和测量程序中顾及各种实地情况。尽量避免让实地团队遭遇实地手册未给出明确指导、团队必须自行决定的情况，因为不同实地团队可能由此产生差异，导致出现不一致。</t>
  </si>
  <si>
    <t>在实地手册中加入附录，说明如何正确使用所有测量设备和仪器，包括游标卡尺或胸径尺等最简单的仪器。</t>
  </si>
  <si>
    <t>在实地全面测试手册，考虑全国各地的不同情况。这应该由实地手册的作者和其他实地团队完成。</t>
  </si>
  <si>
    <t>实地手册应以易于在实地使用和查阅的格式打印。对于实地考察来说，小册子非常实用，有条件最好对手册进行塑封。实地手册也可以电子格式携带。</t>
  </si>
  <si>
    <t>通过组织反馈交流会及安排联系人收集评论和问题的方式，鼓励实地团队对实地手册发表意见，以提高手册的明确度。最终，数据质量取决于这些人，他们的实地经验可以为实地手册的优化提供有价值的资料。一旦作出更改，就应该更新手册版本，对于各版本的手册，应跟踪修订并加以归档。</t>
  </si>
  <si>
    <t>编写实地手册和协议（实地和遥感/测绘）</t>
  </si>
  <si>
    <t>清楚地描述所有分类和名义变量的所有类别和层级，以便实地工作人员准确知道为哪个变量输入哪个数据或代码。例如，这涉及测量单位和公制变量（如胸径）的小数点位数，以及名义变量（如树种）的完整名称/代码列表（包括“未知”选项和无法识别到物种层级的植物科名称列表）。直接记录数值，然后在分析时将其归类，避免对变量（如百分比）进行预分类。</t>
  </si>
  <si>
    <t>提供以下方面的指导：（i）如何处理非标准但可预见的情况（例如，如果样地的一部分位于森林中，而另一部分位于河流中，工作人员应如何应对），以及（ii）当实地手册不适用时，工作人员应如何应对（例如，如果样地位于近期受到干扰的地区，该怎么办）。</t>
  </si>
  <si>
    <t>记录数据库并提供有关国家森林监测系统的各类元数据，如模型系数和参考、样本设计和样区配置。</t>
  </si>
  <si>
    <t>制定和使用有关数据内容、分类和使用技术的标准。当国内各地区对同一变量采用不同标准时，可能需要统一变量。</t>
  </si>
  <si>
    <t>重新测量样地时，考虑提供先前测量的每个样地的打印记录。</t>
  </si>
  <si>
    <t>为原始实地数据和处理过的干净数据提供存储和备份设施，最好是在中央服务器上储存和备份。</t>
  </si>
  <si>
    <t>制定数据共享政策，政策应特别注意个人可识别信息和样地坐标。创建易于访问的共享数据平台，以备广泛使用。</t>
  </si>
  <si>
    <t>开发用于数据共享的协议和机制。</t>
  </si>
  <si>
    <t>确保工作人员不仅能够完成数据输入和分析的任务，还能在必要时更新或修改数据库。可提供相关培训课程。</t>
  </si>
  <si>
    <t>记录选择的估算方法和模型以及相关统计模型公式和使用的计算机代码。</t>
  </si>
  <si>
    <t>制定地理空间数据（包括元数据）、处理方法和精度评估的规程。</t>
  </si>
  <si>
    <t>信息管理系统的设计（表格和地理空间数据）（+）</t>
  </si>
  <si>
    <t>确定/设计所需要的数据采集软件和兼容硬件，尤其是当使用便携式数据记录仪器时。</t>
  </si>
  <si>
    <t>团队建设</t>
  </si>
  <si>
    <t>如有可能，招聘有森林资源清查实地作业、遥感分析、信息集成、地理信息系统等经验的员工。</t>
  </si>
  <si>
    <t>确保实地工作人员能够执行体力要求高的任务。</t>
  </si>
  <si>
    <t>指定的团队主管应具备良好领导力并有先前技术经验。</t>
  </si>
  <si>
    <t>吸纳年轻的林业技术员或森林学者，此举有助于国家的长期能力发展。</t>
  </si>
  <si>
    <t>鼓励女性和男性成员加入团队，并采取切实措施确保其可行性。这是使当地社区有效地参与进来的关键。</t>
  </si>
  <si>
    <t>实地团队的组成，包括其工作人数和等级结构，需根据待执行的一系列任务决定。通常包括一名主管、一或两名具有国家或区域经验的实地清查技术员，以及临时助理，临时助理人员可在当地雇佣，以便实地团队从他们那里了解当地情况。</t>
  </si>
  <si>
    <t>根据团队成员所承担的国家森林监测系统工作内容，确定其职责范围。其中应清楚表明团队主管将分配给他/她的角色和任务。</t>
  </si>
  <si>
    <t>明确质量标准和整个团队的共同责任。</t>
  </si>
  <si>
    <t>实地的劳动分工很重要，应基于员工个人的特定技能。应鼓励所有员工献计献策以改进流程。</t>
  </si>
  <si>
    <t>保持实地员工的积极性。森林清查实地作业对体力要求高，质量可能会受到时间的影响。自招聘之日起，每位员工就应该清楚认识到其进行高质量测量的重要性。</t>
  </si>
  <si>
    <t>统一协调技术团队。收集和分析实地信息的人员应与开发空间信息的人员保持沟通。</t>
  </si>
  <si>
    <t>创建其他团队，以完成规划/设计、遥感、信息管理和数据分析工作。</t>
  </si>
  <si>
    <t>培训</t>
  </si>
  <si>
    <t>应根据国家能力安排培训，并采取分步法。</t>
  </si>
  <si>
    <t>所有从事同类工作的团队都应接受同样的培训。综合培训可在更大的范围内进行。使用电子测量装置的实用培训课程或实地培训可能需在较小的范围内开展。</t>
  </si>
  <si>
    <t>应举例说明如何处理在实地遭遇的各种情况。</t>
  </si>
  <si>
    <t>实地安全值得特别加以强调。应考虑到可能需要接种的疫苗，对实地作业进行风险评估，并在培训时分享评估结果。</t>
  </si>
  <si>
    <t>团队在采用新技术和新工具时应接受培训。</t>
  </si>
  <si>
    <t>应培训各团队收集社会经济和科学数据，包括如何与女性、男性及特定森林使用者群体进行接触。</t>
  </si>
  <si>
    <t>培训结束后，每个团队应在教员监督下，进行一两次实操练习。</t>
  </si>
  <si>
    <t>培训的持续时间取决于主题的复杂性以及团队的先前经验。应涵盖所有相关主题，包括国家森林监测系统相关性的一般介绍和具体主题。</t>
  </si>
  <si>
    <t>培训研讨班应成为综合、持久、有效的国家能力发展战略的一部分。</t>
  </si>
  <si>
    <t>培训研讨班可在结束时设考试，并颁发正式证书。</t>
  </si>
  <si>
    <t>在实地团队间交流知识经验至关重要。因此，长期而言，鼓励参与者之间建立直接联系很重要。</t>
  </si>
  <si>
    <t>为使这种交流正式化，可在实地调查后尽快举办中期“培训研讨班”。这将成为实地团队交流经验、解决执行过程中遇到的特殊困难的平台。</t>
  </si>
  <si>
    <t>培训课程应在计划的工作开始前夕举办。</t>
  </si>
  <si>
    <t>国家森林监测系统实地作业计划应阐明目标和指导原则（特别是关于数据质量的原则），定义一般和具体活动，确定可用资源，确定团队和员工的责任，并安排其活动。</t>
  </si>
  <si>
    <t>操作计划定义了每个实地团队的工作量（要测量的样点）。详细规划则是实地团队主管的任务。</t>
  </si>
  <si>
    <t>应开展资源监测和分析，以获取成本效益，并确保规划不超出预算。</t>
  </si>
  <si>
    <t>在可能和可行的范围内，操作计划应由实地团队参与。</t>
  </si>
  <si>
    <t>操作计划包括实地作业监督的规划。这涉及监测团队的组成、监测样点的选择、监测测量协议的定义、一系列核心变量的质量标准以及实地团队达不到这些标准时的后果。</t>
  </si>
  <si>
    <t>制定持续改进流程，考虑实地、办公室员工和利益相关者的意见。改进流程应涵盖实地作业计划本身。</t>
  </si>
  <si>
    <t>应评估辅助空间数据（如可获取），以确定样点位置是否不构成森林，以及是否需要使用可用信息源进行评估。还需要评估样地是否可通过地面进出，比如是否有限制区和地理障碍。空间数据可用于帮助确定进入待访问的样本位置的最佳方式。</t>
  </si>
  <si>
    <t>一般实地作业和监测规划（++）</t>
  </si>
  <si>
    <t>从中长期来看，确保操作计划与国家森林监测系统的目标和预期结果相兼容很重要。</t>
  </si>
  <si>
    <t>操作计划需规定所有后勤问题，如交通，测量设备和仪器（包括备件），发生实地事故时的应急计划，实地团队之间以及国家森林监测系统总部与实地团队间的通讯。</t>
  </si>
  <si>
    <t>实地作业实施</t>
  </si>
  <si>
    <t>实地作业实施是指根据道路和天气状况、进入便利性、实地团队适应状况和其他实际标准对实地作业进行的具体安排。</t>
  </si>
  <si>
    <t>实地团队根据操作计划分配的任务，独立组织实地作业。但要与国家森林监测系统总部保持协调，以确保与国家森林监测系统的目标和总体流程吻合。</t>
  </si>
  <si>
    <t>必须定期检查测量仪器的功能和校准。</t>
  </si>
  <si>
    <t>如对操作步骤有任何疑虑，应咨询国家森林监测系统总部，以确保整个系统的一致性。</t>
  </si>
  <si>
    <t>在实地作业过程中，可根据团队成员的经验和技能以及内部沟通逐步优化实地作业流程。</t>
  </si>
  <si>
    <t>实地作业实施的主要技术指导原则是严格遵守实地协议，并保持高水准的数据质量。主要的组织指导原则是确保实地安全，避免事故。</t>
  </si>
  <si>
    <t xml:space="preserve">团队动力在森林资源清查实地作业中也起着至关重要的作用。因此，实地团队主管需对成员的辛勤工作表示赞赏，并不断强调其工作对于整个国家森林监测系统的重要性，以保持所有团队成员的积极性，这点至关重要。 </t>
  </si>
  <si>
    <t>实地作业的监督</t>
  </si>
  <si>
    <t>监督员必须是森林资源清查专家，完全熟悉实地考察规范并拥有丰富的森林资源清查实地作业经验。</t>
  </si>
  <si>
    <t>必须尽可能保证监督员和常规清查团队之间的独立性，以避免利益冲突</t>
  </si>
  <si>
    <t>在实地工作开展的早期，监督员应陪同每批工作人员（早期检查），以避免在早期阶段出现误解和误差。在实地工作期间，如有新的工作人员加入，也应如此操作。</t>
  </si>
  <si>
    <t>监督组应在掌握工作人员提供的数据的情况下，在每个团队考察过的样地中，按规定抽取特定百分比进行复查，以确定所采集数据的误差源和误差范围（定期抽查）。</t>
  </si>
  <si>
    <t>需快速分析定期抽查得到的数据，并向实地团队提供反馈。如存在不履行规定的情况，需立即终止实地团队的合同。如实地团队提出了改进实地流程执行的中肯建议，在这种情况下，实地手册应作出相应修订。</t>
  </si>
  <si>
    <t>盲检是指在没有工作人员数据的情况下，对所有样地的代表性样本进行复查，以确定数据是否可重复（用于质量保证）。盲检可由监督组或常规工作人员进行。</t>
  </si>
  <si>
    <t>辅助数据收集和监督</t>
  </si>
  <si>
    <t>确定相关数据源（地图、卫星和其他图像），提供信息需求评估中确定的属性数据。纳入的其他属性与样地的进入便利性有关。检查信息源的质量和其他特性，如地图精度、分辨率、比例尺、时间段和成本。</t>
  </si>
  <si>
    <t>为获取、处理、提取和在空间上酌情分配（包括给个别样地）信息而制定规程。规程必须也包括元数据标准。</t>
  </si>
  <si>
    <t>已根据规程进行图像预处理，并对局限和假设进行了系统化处理。</t>
  </si>
  <si>
    <t>根据所选择的方法，遥感分析使用实地信息作为训练数据。</t>
  </si>
  <si>
    <t>遥感分析的监督执行</t>
  </si>
  <si>
    <t>用实地数据验证目视解译的精度计算值和基于地理统计模型的自动化方法。</t>
  </si>
  <si>
    <t>已根据实地和遥感数据解读之间的统一标准，记录关于土地用途/覆盖类别的决策规则。</t>
  </si>
  <si>
    <t>遥感和森林资源清查专家共同努力，将实地数据采集纳入用于遥感分析的培训和/或验证数据。</t>
  </si>
  <si>
    <t>*：我们建议将《国家森林监测自愿准则》要素“5.3.1生成实地手册”更改为“生成手册和规程（实地和遥感/测绘）”，这是操作阶段的过程记录。</t>
  </si>
  <si>
    <t>+：在《国家森林监测自愿准则》要素中添加了以下内容：（表格和地理空间数据）</t>
  </si>
  <si>
    <t>++：我们建议将《国家森林监测自愿准则》要素“5.3.5实地作业规划”改为“一般实地作业和监测规划”</t>
  </si>
  <si>
    <t>数据录入和管理</t>
  </si>
  <si>
    <t>实施详细的数据库结构和管理规程（包括硬件和软件要求）。</t>
  </si>
  <si>
    <t>如使用不同的软件导出部分数据用于分析，必须确保源数据库的完整性。</t>
  </si>
  <si>
    <t>系统中存储的数据应包括元数据，包括对各种数据集的描述（如创建年份、位置、数据所有者、访问权限等）。元数据的格式应尽可能遵循国际标准。</t>
  </si>
  <si>
    <t>5.4数据管理、数据分析和记录</t>
  </si>
  <si>
    <t>使用在可预见的未来将被使用且允许互操作性的数据格式，而不是开发和/或使用定制的或隐讳的格式。</t>
  </si>
  <si>
    <t>数据质量控制</t>
  </si>
  <si>
    <t>重新检查办公室的数据。实地编辑检查应适用于原始数据，尤其是在未使用实地数据记录器时。原始数据应存档，任何更改都应运用于副本。可使用图形和汇总统计数据进行后续检查，以识别异常值，供进一步核查。最后，在可能的情况下，应设计实施适当的方法来填写缺失的数据或修正明显不正确的数据。</t>
  </si>
  <si>
    <t>在消除所谓的异常值前，应非常仔细地检查。它们可能代表极端情况，而非误差。</t>
  </si>
  <si>
    <t>提供数据清理规程，并将其应用于数据库，以确保数据的一致性。</t>
  </si>
  <si>
    <t>当进行更改时，记录更改的原因和方式（例如，如果排除异常值，需解释原因）。</t>
  </si>
  <si>
    <t>确保数据分析和估算由熟悉森林监测数据分析中众多分析陷阱的有经验的工作人员来领导或监督。</t>
  </si>
  <si>
    <t>严格考虑抽样设计和样地设计的所有统计要素，并遵循公认的点估计和区间估计的估算流程：一旦设计要素被定义和固定下来，通常估算设计只有少数选择。应注意，对于最常用的抽样设计（即系统抽样），基于设计的抽样不存在无偏方差估算式。然而，简单随机抽样的常用估算法往往趋向保守（即高估方差）。</t>
  </si>
  <si>
    <t>理想情况下，要用测试数据阐明和测试分析估算设计，以确保用于分析的统计估算设计正确。</t>
  </si>
  <si>
    <t>酌情使用来自其他数据源的辅助数据来改进估算。</t>
  </si>
  <si>
    <t>由于变化的估算与单次测量的估算对不确定性采取不同的测算办法，应对其作相应计算，以便检查计算得出的变化是否显著。</t>
  </si>
  <si>
    <t>按照规划阶段的定义，提供全国的估算（国家级估算）和国内参考地区的估算。</t>
  </si>
  <si>
    <t>检查并纠正只有在分析过程中才能检测到的数据不一致性和误差。</t>
  </si>
  <si>
    <t>已向主要信息的用户发送关于数据和计算设计使用的提醒。</t>
  </si>
  <si>
    <t>空间分析基于被验证的方法，并允许根据实地样地中记录的数据计算不确定性。</t>
  </si>
  <si>
    <t>已对因测量和计算过程中的误差导致最终结果不确定的所有情形进行了估算。</t>
  </si>
  <si>
    <t>已根据分析中检测到的错误进行调整并予记录。</t>
  </si>
  <si>
    <t>表格和空间数据分析*</t>
  </si>
  <si>
    <t>使用经森林资源清查估算测试的现有软件（标准、免费和/或开源）。开发新软件可能会引入严重的编程误差。</t>
  </si>
  <si>
    <t>(*)我们建议将《国家森林监测自愿准则》要素“5.4.3数据分析”调整为“表格和空间数据分析”，因为经确认，遥感指导原则数量不足（新指导原则为i、j、k、l）。</t>
  </si>
  <si>
    <t>平均植</t>
  </si>
  <si>
    <t>已设计连接行动方和民间社会的沟通系统。建立机制，以回应利益相关者、记者和公众的咨询。已建立信息传播平台/通过社交媒体传播信息。确保有一名通讯员提供通讯和新闻服务。促进与相邻或区域的其他国家森林监测系统联网，以分享经验</t>
  </si>
  <si>
    <t>为确保国家森林监测系统的透明度，需对其进行长期管理、审查、适当使用，并确保其可信度。应详细描述系统的所有相关要素，并将其归档。文件记录应包括监测过程设计和实施的所有相关信息（例如手册、规程、方法描述（包括假设）、工具、地图和图像、原始和处理数据、软件、人员配备、成本等）。文件记录应具有良好的结构，并可随时查阅，以确保系统的所有要素都能在将来被复制和使用。</t>
  </si>
  <si>
    <t>4.4沟通与传播</t>
  </si>
  <si>
    <t>5.4准备和报告*</t>
  </si>
  <si>
    <t>*：在此工具中，《国家森林监测自愿准则》要素“5.4数据管理、数据分析、记录和报告”被拆分为两个要素：“5.4.A数据管理、数据分析、记录”和“5.4.B报告准备和提交”。</t>
  </si>
  <si>
    <t>计划在国家森林监测系统各行动方和环节之间进行高效内部沟通。这对于流程的顺利运行非常重要，也有助于保证质量。</t>
  </si>
  <si>
    <t>确保国家森林监测系统各组成部门的参与者都了解各自的工作对于系统的重要性。</t>
  </si>
  <si>
    <t>制定战略以回应外部利益相关者的询问，包括与该系统相关的公众、非政府组织和记者。</t>
  </si>
  <si>
    <t>推广社交媒体的使用，建立网站来传播、交流和分享文件、出版物或数据。</t>
  </si>
  <si>
    <t>促进与相邻国家或区域的其他国家森林监测系统联网，以分享经验。</t>
  </si>
  <si>
    <t>确保由一名通讯官以专业方式处理这些询问，并发布信息公告或新闻。</t>
  </si>
  <si>
    <t>对从设计到生产和数据分析的所有监测阶段进行记录（例如手册、规程、方法描述、工具、地图和图像、原始和处理数据、软件、人员、成本等）。</t>
  </si>
  <si>
    <t>记录的内容应包括监测过程设计和实施的所有相关信息（例如手册、规程、方法描述，包括假设、工具、地图和图像、原始和处理数据、软件、人员配置、成本等）。</t>
  </si>
  <si>
    <t>记录应条理分明，并可随时查阅，以确保系统的所有要素都能在将来被复制和使用。</t>
  </si>
  <si>
    <t>用于数据分析的规程也应记录在案，以使其他人能够进行同样的分析</t>
  </si>
  <si>
    <t>报告</t>
  </si>
  <si>
    <t>报告方法应根据具体情况量身定制，以满足利益相关者在定量和定性方面的信息期望。包括变量的覆盖范围、结果的格式，以及对得出的数字的可能意义进行评估。有些报告面向政策进程和决策者。特定章节（例如关于社会经济方面的章节）可精练总结森林利用（公平与否）等问题。然而，研究机构可能对国家森林监测系统数据有浓厚兴趣，并可能会受益于有内置标准报告功能的在线数据库。</t>
  </si>
  <si>
    <t>国家森林监测系统报告应是独立文件。应使读者能在不参考其他来源的情况下理解结果。</t>
  </si>
  <si>
    <t>报告应解释国家森林监测系统的战略目标、政治授权和科学依据。还应提供所有空间单位（国家级和地方级）的数字结果，并提供方法的完整描述。</t>
  </si>
  <si>
    <t>由于结果和方法通常都非常全面，报告可能会十分冗长，因此，根据利益相关者的需求，将结果和方法分册公布可能是个好主意。备选方案包括一份摘要（或决策者摘要）报告；一份包括执行摘要并附有所有详细资料的报告；以及另一份载有相关方法信息的报告，并罗列其他出版物，以供用户获取进一步的详细资料。总体而言，完整和详细的报告面向森林资源清查专家，而摘要报告面向森林资源清查业余人士，包括政策制定者、决策者及公众。</t>
  </si>
  <si>
    <t>报告应回应是否解决了在设计国家森林监测系统时所针对的特定问题。如果在报告过程中发现不足，应想办法弥补，利用相关反馈来完善和改进国家森林监测系统流程。如果无法回答某问题，应详细说明原因，并作出结论，说明该问题是否仍然相关和/或需要做些什么才能提供答案。</t>
  </si>
  <si>
    <t>沟通和传播</t>
  </si>
  <si>
    <t>确定将结果告知所有利益相关者的方式，包括先前确定的利益相关者和可能出现的其他利益相关者。可包括通过各种媒体（电视和广播、各种互联网工具、科学论文、报纸文章、教育材料等）进行传播。</t>
  </si>
  <si>
    <t>一旦国家森林监测系统的结果对外开放，应提高对其的认识，并鼓励向所有利益相关者传播。</t>
  </si>
  <si>
    <t>从用户（包括需要报告的国际机构）获取关于报告内容、数据格式和信息表述方面的效用的反馈。</t>
  </si>
  <si>
    <t>将报告活动视为促进联网、利益相关者深入参与和接触、鼓励不同公共和私营部门协作努力的一种途径。</t>
  </si>
  <si>
    <t>留意是否有机会吸引国内和国际科学界参与基于数据的技术研究，以在同行审查的科学文献中发表。国家森林监测系统某一周期工作的结果和经验是研究优化下一周期工作的最佳起点。</t>
  </si>
  <si>
    <t>抓住在分析、报告、系统化信息传播和对后续信息需求（包括对原始数据的需求）作出回应的过程中出现的机会，建设国家能力，接触国家森林监测系统新受众，并争取更多制度化、社会和政治支持。</t>
  </si>
  <si>
    <t>通过各类高质量的产品，在国内和国际上宣传国家森林监测系统的价值，由此为项目争取更大的制度化支持和政治支持。</t>
  </si>
  <si>
    <t>关于国家森林监测系统及其结果的对话</t>
  </si>
  <si>
    <t>根据特定的利益相关群体确定合适的对话形式。</t>
  </si>
  <si>
    <t>让利益相关群体的代表参与准备这些讨论。</t>
  </si>
  <si>
    <t>确保国家森林监测系统专家受邀参加讨论，以让他们有机会向与会者通报方法细节和结果，并清楚解释国家森林监测系统的战略背景。</t>
  </si>
  <si>
    <t>如有需要，确保国家森林监测系统管理和规划团队以及所有其他利益相关者的高层参与。</t>
  </si>
  <si>
    <t>讨论应安排主持人来控制会议进程，并确保所有人都能发声。</t>
  </si>
  <si>
    <t>为确保讨论的有效性，在获得新的森林资源清查结果前，准备基于证据的结果的例子，包括关于不确定性的信息，以支持或反驳森林相关论述中用到的论点。例如，与毁林速率、物种组成演变及其他生物多样性主题、非法采伐、入侵物种、可持续森林管理激励措施的潜在影响等相关的信息。</t>
  </si>
  <si>
    <t>通过记录和研究利益相关者的反馈和讨论，调整和加强该方案及其相关机构，以便在可行的范围内更好地聚焦未来工作的重点，改善信息需求确定、技术相关工作、对相邻部门的整合以及内部和通用能力发展。</t>
  </si>
  <si>
    <t>评价和影响力分析</t>
  </si>
  <si>
    <t>比较实际结果与清查前所表达的信息需求。有些信息可能缺失，有些数据可能不符利益相关者的需求。</t>
  </si>
  <si>
    <t>分析关键变量的精确需求是否得以满足，并在未满足的情况下确定潜在解决方案。</t>
  </si>
  <si>
    <t>对数据采集的流程进行评价。为此，应与不同的数据采集团队进行沟通，并特别关注监督团队的经验和报告。</t>
  </si>
  <si>
    <t>进行成本分析，确认成本最高的构成部分（也许需要调整）。</t>
  </si>
  <si>
    <t>作为影响力评估的一部分，核查向政策制定者和管理决策者发送结果时所采用的格式符合其需求。</t>
  </si>
  <si>
    <t>通过设定机制和使用各项工具，追踪具体结果的使用者、使用目的和使用频率。</t>
  </si>
  <si>
    <t>确认国家森林监测系统信息在立法、政策和措施中的应用情况。</t>
  </si>
  <si>
    <t>5.4.B报告的准备和提交</t>
  </si>
  <si>
    <t>记录（提高透明度）（*）</t>
  </si>
  <si>
    <t>报告应包括关于如何执行质量保证（QA）/质量控制（QC）及其结果的信息。</t>
  </si>
  <si>
    <t>根据国情和能力，报告以分类和汇总的方式呈现数据不确定性（+）。</t>
  </si>
  <si>
    <t>(+) 绿色气候基金评分卡制订的新准则</t>
  </si>
  <si>
    <t>要素层面的评价</t>
  </si>
  <si>
    <t>3.1 制度化</t>
  </si>
  <si>
    <t>3.3 发展伙伴关系与协作</t>
  </si>
  <si>
    <t>3.4 加强森林监测研究和该领域研究机构的能力</t>
  </si>
  <si>
    <t>4.1 授权</t>
  </si>
  <si>
    <t>4.3 权益相关者的确定和参与</t>
  </si>
  <si>
    <t>4.5 青年专家的参与</t>
  </si>
  <si>
    <t>4.2 信息需求的确定</t>
  </si>
  <si>
    <t>5.2 实地数据采集和遥感的设计</t>
  </si>
  <si>
    <t>5.3 操作设计(实地和遥感)</t>
  </si>
  <si>
    <t>5.4.A 数据管理、数据分析和记录</t>
  </si>
  <si>
    <t>4.4 沟通和传播</t>
  </si>
  <si>
    <t>5.4.B报告准备和提交</t>
  </si>
  <si>
    <t>“制度安排”报告</t>
  </si>
  <si>
    <t>“测量和估算”报告</t>
  </si>
  <si>
    <t>“报告和验证”报告</t>
  </si>
  <si>
    <t>图表</t>
  </si>
  <si>
    <t>“制度安排”摘要</t>
  </si>
  <si>
    <t>分值</t>
  </si>
  <si>
    <t>要素</t>
  </si>
  <si>
    <t>请点击“数据”，“刷新全部”刷新搜索结果</t>
  </si>
  <si>
    <t>按评价筛选(0、1、2、3)</t>
  </si>
  <si>
    <t>《国家森林监测自愿准则》</t>
  </si>
  <si>
    <t>新增</t>
  </si>
  <si>
    <t xml:space="preserve">《国家森林监测自愿准则》  http://www.fao.org/3/i6767zh/i6767zh.pdf </t>
  </si>
  <si>
    <t>可查阅：</t>
  </si>
  <si>
    <t xml:space="preserve">http://www.fao.org/3/i6767zh/i6767zh.pdf </t>
  </si>
  <si>
    <t>点击这里</t>
  </si>
  <si>
    <t>《国家森林监测自愿准则》/新增/ REDDcompass</t>
  </si>
  <si>
    <t>《国家森林监测自愿准则》/新增(c,d)</t>
  </si>
  <si>
    <t>《国家森林监测自愿准则》/新增</t>
  </si>
  <si>
    <t>《国家森林监测自愿准则》/新增 (i,j,k,l)</t>
  </si>
  <si>
    <t>请选择0、1、2或3进行筛选</t>
  </si>
  <si>
    <t>免责声明
粮农组织拒绝对数据库或软件或随附文件中的误差或不足、项目维护和升级以及由此产生的任何损害承担任何责任。粮农组织也不承担更新数据的责任，对所提供数据中的误差和遗漏不承担任何责任。但诚邀用户向粮农组织报告本产品的任何误差或不足。
该工具使用的计算方法由创作者选择，不一定反映联合国粮食及农业组织的观点和选择。
© 粮农组织（2013年）
粮农组织鼓励使用、复制和传播该产品中的材料。这些材料（除非另有说明）可出于私人学习、研究和教学目的被复制、下载和印刷，或用于非商业产品或服务，但须适当声明粮农组织为资料来源和版权持有人，且不以任何方式暗示粮农组织认可用户的观点、产品或服务。
所有涉及翻译和改编权、转售权和其他商业使用权的请求都应通过www.fao.org/contact-us/license-request或联系copyright @fao.org。</t>
  </si>
  <si>
    <t>简介</t>
  </si>
  <si>
    <t>定义和用途</t>
  </si>
  <si>
    <t>用户的责任</t>
  </si>
  <si>
    <t>知识产权和版权</t>
  </si>
  <si>
    <t>免责条款</t>
  </si>
  <si>
    <t>网络内容的再使用</t>
  </si>
  <si>
    <t>1. 为支持森林监测工作，联合国粮食及农业组织(粮农组织)开发了国家森林监测系统评估工具（简称“NFMS评估工具”），以帮助各国确认能力差距和不足，并有针对性地解决其实际需求。</t>
  </si>
  <si>
    <t>2. NFMS评估工具基于excel。其以《国家森林监测自愿准则》（VGNFM）为基础，利用了“全球森林观测倡议（GFOI）”的REDDcompass资源。该工具依据关键良好实践对国家森林监测系统加以评估，评估围绕三个类别展开：(1) 制度安排， (2) 测量和估算以及 (3) 报告和验证。</t>
  </si>
  <si>
    <t>4. 使用该工具时，用户需对与“制度安排”、“测量和估算”、“报告和验证”相关的各种要素作出评价。为执行评估，用户可通过从下拉列表中选择分值来对国家森林监测系统要素进行评级。</t>
  </si>
  <si>
    <t>5. 粮农组织保留在事先通知或不通知用户的情况下，完全自行决定临时、永久修改或终止工具中所提供信息的权利，包括任何获取或利用信息的手段，且其可以在任何时候采取这些行动。</t>
  </si>
  <si>
    <t>11. 该工具中使用的名称和提供的信息并不意味着粮农组织就任何国家、领地、城市或地区或其当局的法律地位，或就其边境或边界的划定发表任何意见。</t>
  </si>
  <si>
    <t>3. 该工具免费，并对全体利益相关者开放。该工具可从以下链接访问并下载：
- “《巴黎协定》下的森林和透明度”在线学习课程（https://elearning.fao.org/course/view.php?id=647）；
- “减少毁林及森林退化所致排放量（REDD+）”出版物（publication）栏目(http://www.fao.org/redd/information-resources/publications/en/)；和
- CBIT- Forest出版物（publication）栏目(http://www.fao.org/in-action/boosting-transparency-forest-data/resources/publications/en/)。</t>
  </si>
  <si>
    <t>外部链接</t>
  </si>
  <si>
    <t>特权和豁免</t>
  </si>
  <si>
    <t>N/A: 无效</t>
  </si>
  <si>
    <t>0：该国尚未就这一准则采取任何行动，或在事实过程中暴露出许多弱点和需求。需要纳入优先考虑事项。</t>
  </si>
  <si>
    <t>12. 粮农组织拒绝对该工具中的误差或不足、项目维护和升级以及由此产生的任何损害承担任何责任。粮农组织也不承担任何更新数据的责任，并不对所提供数据中的误差和遗漏承担任何责任。但诚邀用户向粮农组织报告本产品的任何误差或不足。</t>
  </si>
  <si>
    <t>13. 粮农组织不对文本、图形、其他网站的链接以及任何来自http://www.fao.org/redd/information-resources/publications/en/和http://www.fao.org/in-action/boosting-transparency-forest-data/resources/publications/en/或经由这两个网址获取的其他事项的正确性、准确性、完整性、及时性和可靠性，或服务不间断、无误差或无病毒、或无其他有害组件作任何明示或暗示的保证，并明确作出免责声明。</t>
  </si>
  <si>
    <t>6. 通过下载该工具，用户认可并同意按原样使用该工具。通过下载和使用该工具，用户认可并同意该工具的条款和条件，以及在使用某些功能时会不时显示的其他条款（粮农组织可能会不时予以修订），在经由该工具公布的任何潜在个人数据的处理方面，用户也同样认可并同意此类条款。</t>
  </si>
  <si>
    <t>7. 用户不得对该工具进行任何更改，包括但不限于：结构、公式、文本和该工具不可或缺的任何其他要素。</t>
  </si>
  <si>
    <t>8. 一旦下载，用户只能在以上简介部分列明的用途范围内使用该工具。</t>
  </si>
  <si>
    <t>9. 使用该工具进行的评估基于用户的知识和经验，不一定反映联合国粮食及农业组织的观点和选择。</t>
  </si>
  <si>
    <t>10. 知识产权，包括NFMS评估工具的版权归粮农组织所有。</t>
  </si>
  <si>
    <t>14. 在任何情况下，粮农组织、其授权供应商和/或分包商，或任何其各自的合作伙伴、官员、董事、员工、代理人或代表，均不对因使用、引用或依赖NFMS工具中所含信息而产生的直接或间接的任何损失或损害负责，包括但不限于可能发生的因故意或无意的滥用、错误、披露、不当转让及信息丢失或销毁而产生的任何责任。</t>
  </si>
  <si>
    <t>15. 粮农组织不对因互联网连接或软件故障而未收到的任何信息负责。</t>
  </si>
  <si>
    <t>16. 粮农组织网站上的内容受版权保护。为确保信息的广泛传播，粮农组织承诺免费提供内容，并鼓励使用、复制和传播其所提供的文本、多媒体和数据。粮农组织文件库中现有出版物和文件的使用适用开放访问政策。有关粮农组织出版物和文件使用的详细条款和条件，请参阅该政策。</t>
  </si>
  <si>
    <t>17. 具体的统计数据库适用开放数据许可政策，并受统计数据库使用条款制约。</t>
  </si>
  <si>
    <t>18. 粮农组织网站上的所有其他内容（除非另有说明）可出于私人学习、研究和教学目的被复制、印刷和下载，并用于非商业产品或服务，但须适当声明粮农组织为资料来源和版权持有人，且不以任何方式暗示粮农组织认可用户的观点、产品或服务。粮农组织鼓励不受限制地使用其网站上发布的新闻；复制这些材料不需要任何正式许可。</t>
  </si>
  <si>
    <t xml:space="preserve">19. 根据粮农组织的条款和条件（http://www.fao.org/contact-us/terms/en/），所有关于翻译和改编权的请求，均应发送至copyright@fao.org </t>
  </si>
  <si>
    <t>20. 接入其他网站的链接仅为方便用户而提供，并不构成粮农组织对这些网站的材料或任何相关的组织、产品或服务的认可。</t>
  </si>
  <si>
    <t>21. 不得因本条款和条件中的任何内容或与本条款和条件有关的任何内容，而认为粮农组织明示或默示放弃其特权和豁免权，也不得据此认为粮农组织认同任何国家法院对本条款和条件或相关文件引起的争端的管辖权。</t>
  </si>
  <si>
    <t>Arabic</t>
    <phoneticPr fontId="86" type="noConversion"/>
  </si>
  <si>
    <t>أداة تقييم نظام الرصد الوطني للغابات - الإصدار 2</t>
  </si>
  <si>
    <t>بناءً على الخطوط التوجيهية الطوعية بشأن الرصد الوطني للغابات وبوصلة خفض الانبعاثات الناجمة عن إزالة الغابات وتدهورها في البلدان النامية</t>
  </si>
  <si>
    <t>اللغة</t>
  </si>
  <si>
    <t>البلد</t>
  </si>
  <si>
    <t>الترتيبات المؤسسية</t>
  </si>
  <si>
    <t>القياس والتقدير</t>
  </si>
  <si>
    <t>الإبلاغ والتحقق</t>
  </si>
  <si>
    <t>التحليل</t>
  </si>
  <si>
    <t>الموعد</t>
    <phoneticPr fontId="86" type="noConversion"/>
  </si>
  <si>
    <t>رسم الخرائط</t>
  </si>
  <si>
    <t>البيان</t>
  </si>
  <si>
    <t>التقييم</t>
  </si>
  <si>
    <t>المتوسط</t>
  </si>
  <si>
    <t>التعليقات</t>
  </si>
  <si>
    <t>3-1 المأسسة</t>
  </si>
  <si>
    <t>3-2 تنمية القدرات الوطنية</t>
  </si>
  <si>
    <t>3-3 تنمية الشراكات والتعاون</t>
  </si>
  <si>
    <t>3-4 تعزيز البحث والمؤسسات البحثية في مجال رصد الغابات</t>
  </si>
  <si>
    <t xml:space="preserve">4-1 الولاية </t>
  </si>
  <si>
    <t>4-3 تحديد الأطراف المعنية ومشاركتها</t>
  </si>
  <si>
    <t>4-7 تقييم الأثر</t>
  </si>
  <si>
    <t>الرجوع</t>
  </si>
  <si>
    <t>ملحوظات</t>
  </si>
  <si>
    <t>تحديد القدرات الحالية للأصول والعاملين والثغرات وضرورة الحصول على المعلومات، وفقاً للولايات المؤسسية، ورسم استراتيجية لبناء القدرات، بما في ذلك الأوساط الأكاديمية.</t>
  </si>
  <si>
    <t>تحديد: 1) الشراكات مع المؤسسات الوطنية والدولية المتخصصة؛ 2) الاتفاقات المتعلقة بالملكية الفكرية؛ 3) التنسيق بين شتى القطاعات ودمج المتغيرات الإضافية أو موارد المستفيدين.</t>
  </si>
  <si>
    <t>تم تقديم فرص التدريب التعليمي أو الفني (التدريب الداخلي) للطلبة والخبراء الشباب في المراحل المبكرة من حياتهم المهنية.</t>
  </si>
  <si>
    <t>تم إجراء تقييم منهجي للأثر الناجم عن العملية أثناء تنفيذها وبعد الانتهاء منها، وكان المستخدمون والأطراف المعنية سعداء بالنتائج.</t>
  </si>
  <si>
    <t>4-5 دمج الخبراء الشباب</t>
  </si>
  <si>
    <t>صفر: لم يتم اتخاذ إجراء في البلاد بشأن هذا الخط التوجيهي أو إنه يبرهن على العديد من أوجه الضعف والاحتياجات من أجل تحقيق النتائج المرجوة. يجدر منحه الأولوية.</t>
  </si>
  <si>
    <t>1 - 2: يوجد وعي في البلاد بشأن الخط التوجيهي والإجراءات المطلوب اتخاذها بغرض تنفيذه، إلا أن الدعم التقني مطلوب.</t>
  </si>
  <si>
    <t>3: توجد قدرات كافية في البلاد من أجل تنفيذ الخط التوجيهي. لا توجد ثغرات أو احتياجات من أي نوع، وبالتالي من المتوقع تحقيق النتائج المرجوة.</t>
  </si>
  <si>
    <t>بشرط دمج النظام الوطني لرصد الغابات على نحو حاسم ورسمي ودائم في الإدارة الوطنية. وجود أساس قانوني والتزام مالي وإطار مؤسسي دائم وتنسيق ما بين المؤسسات من أجل ضمان كفاءة التنفيذ والتشغيل.</t>
  </si>
  <si>
    <t>تقدم البيانات الصادرة عن النظام الوطني لرصد الغابات فرصاً متعدّدة للبحث. وضّح تدفّق المعلومات وما إذا كانت أهداف البحث محدّدة بوضوح. تمّ تحديد احتياجات البحث العلمي من أجل سدّ الثغرات من حيث المعلومات. تم طرح التعاون مع الوحدات البحثية المختلفة. تمت الاستفادة من التشبيك مع المؤسسات البحثية الوطنية والدولية من أجل تعميم النتائج بشكل كافٍ.</t>
  </si>
  <si>
    <t xml:space="preserve">الولاية السياسية. نطاق العمل والغايات والأهداف القصيرة والطويلة الأجل القابلة للقياس. جهاز تنسيقي عند تنفيذ نظام الرصد الوطني للغابات على نحو لامركزي. تحديد واضح للمسؤوليات والواجبات والميزانية والموارد البشرية والبنية التحتية للكيانات المشاركة. </t>
  </si>
  <si>
    <t xml:space="preserve">إشراك صناع القرار والأطراف المعنية (المؤسسات الوطنية والقطاع الخاص والمؤسسات التعليمية والمجتمع المدني وفئات النساء والأقليات والمجتمعات التي تعتمد على الغابات في تحقيق سبل العيش) وتشجيع اللجان الاستشارية الفنية المؤسسية. </t>
  </si>
  <si>
    <t>تعليقات</t>
  </si>
  <si>
    <t>4-2 تحديد الثغرات من حيث المعلومات</t>
  </si>
  <si>
    <t>4-6 إدارة البيانات وحفظها</t>
  </si>
  <si>
    <t>5-1 الإعداد</t>
  </si>
  <si>
    <t>5-2 وضع تصميم لجمع البيانات والاستشعار عن بُعد *</t>
  </si>
  <si>
    <t>5-3 تصميم التشغيل (الميداني والاستشعار عن بُعد) **</t>
  </si>
  <si>
    <t>5-4 إدارة البيانات وتحليلها وتوثيقها والإبلاغ بها ***</t>
  </si>
  <si>
    <t>تحديد مكونات الرصد، وتحديد الأنشطة المطلوب رصدها وتعريفها، وضبط وتناغم استخدام الأراضي/ تصنيف أنواع الغابات وتعريف الأطراف المعنية وإطار أخذ العينات واستعراض البيانات والمعلومات القائمة وتحديد مستويات عدم التيقن وتعظيم الإلمام بالموارد البشرية.</t>
  </si>
  <si>
    <t>صفر= لم يتم اتخاذ إجراء في البلاد بشأن هذا الخط التوجيهي أو إنه يبرهن على العديد من أوجه الضعف والاحتياجات من أجل تحقيق النتائج المرجوة.  يجدر منحه الأولوية.</t>
  </si>
  <si>
    <t>الرجوع إلى القائمة الرئيسية</t>
  </si>
  <si>
    <t>يستند إلى طلب الحصول على المعلومات مع وجود رؤية واضحة ومعرفة المعلومات الحالية والاشتراطات الجديدة.   تم تحليل نطاق العمل والاحتياجات الفنية والاشتراطات الخاصة بالمستخدمين المحتملين.    تم النظر في الاحتياجات في مجال المعلومات للتقارير الدولية المتعلقة بالغابات (اتفاقية الأمم المتحدة الإطارية بشأن تغير المناخ والاتفاقية بشأن التنوع البيولوجي وتقييم الموارد الحرجية في العالم وأهداف التنمية المستدامة، ضمن جملة أمور أخرى)، مع الأخذ في الاعتبار النسق والمُخرَج. تم وضع الأولويات إلى جانب الدقة وتحليل التكلفة.</t>
  </si>
  <si>
    <t>تم وضع خطة طويلة الأجل لتخزين البيانات وتأمينها وتوثيق البيانات الوصفية وتحديثات نظام التشغيل. يوجد بروتوكول أمني يحدد التدابير الفنية وحماية البيانات. تم تنفيذ سياسة لمعالجة البيانات وتعميمها، وتبادل النسق ومستوى النفاذ وفقاً لنوع المستخدم. يجب تحديد تخزين البيانات والأجهزة المسؤولة؛ ولا بد من ربط البيانات وتخزينها مع قواعد البيانات الإحصائية الوطنية كلما أمكن ذلك.</t>
  </si>
  <si>
    <t>دمج البيانات الميدانية وبيانات الاستشعار عن بُعد. تصميم جميع البيانات الميدانية والدراسات الاستقصائية (أخذ العينات، وقُطع الأراضي، والحساب) ونماذج تفاوت النمو وأخطائه وتأمين الجودة ومراقبتها.  اختيار موارد وطرق الاستشعار عن بُعد وتأمين الجودة ومراقبتها وطرق اعتماد مُخرجات الاستشعار عن بُعد وتصميم التفسير المرئي عن طريق أخذ العينات.</t>
  </si>
  <si>
    <t>وضع الأدلة والبروتوكولات (الميداني والاستشعار عن بُعد/ رسم الخرائط). وضع تصميم نظام إدارة المعلومات (البيانات الجدولية والجغرافية المكانية). تنمية الموارد البشرية. الرصد وتخطيط العمل الميداني. تنفيذ العمل الميداني. الإشراف على العمل الميداني. جمع البيانات النثرية والإشراف عليها (تنفيذ تحليل الاستشعار عن بُعد تحت الإشراف).</t>
  </si>
  <si>
    <t xml:space="preserve">إدارة البيانات مع ما يتصل بها من البيانات الوصفية والموقع وضمان الصيانة وإتاحة البيانات للاستجابة لاستفسارات التحليل والباحثين.   تم وضع بروتوكولات أمنية مع بيان للتدابير الفنية وإجراءات لحماية المعلومات. تم وضع سياسات لتبادل البيانات مع الأخذ في الاعتبار البيانات الحسّاسة مثل: المعلومات الخاصة بالعاملين ومواقع الأراضي والإحداثيات الدقيقة للأشجار.  </t>
  </si>
  <si>
    <t>2: أُضيفت المواصفات الميدانية والخاصة بالاستشعار عن بُعد إلى عنصر الخطوط التوجيهية.</t>
  </si>
  <si>
    <t>3: تم فصل العنصر 5-4 "إدارة البيانات وتحليل البيانات وتوثيقها والإبلاغ عنها" في الخطوط التوجيهية لهذه الأداة إلى عنصرين (5-4-أ و5-4-ب)</t>
  </si>
  <si>
    <t>عناصر الأساس</t>
  </si>
  <si>
    <t>ضمان توفير الأموال عن طريق آليات التمويل المستدامة/ الملائمة من أجل تنفيذ النظام الوطني لرصد الغابات واستمراره بغرض ضمان تحديث المعلومات على فترات منتظمة.</t>
  </si>
  <si>
    <t>تحديد آليات التنسيق الملائمة (والأفضل اعتمادها رسمياً) التي تتم بموجبها الإدارة الكلية وجمع البيانات وإدارتها وتبادلها بين الوحدات والجمهور والوزارات وغيرها من المنظمات (العامة والخاصة) إن أمكن.</t>
  </si>
  <si>
    <t>الأخذ في الاعتبار الدروس المستفادة من الخبرات السابقة/ الحالية المستقاة من عمليات المأسسة الوطنية والحالات ذات الصلة من خارج البلاد إن أمكن.</t>
  </si>
  <si>
    <t>التقييم*</t>
  </si>
  <si>
    <t>دمج النظام الوطني لرصد الغابات وجميع أنشطته (ما الذي سيتم فعله وإنتاجه ومن سيقوم بذلك ومتى وما هي الموارد المستخدمة وما إلى ذلك) بكفاءة في الأطر الوطنية القائمة في ما يتعلق بالسياسات والتشريعات وفي الهياكل (المنظمات) الحكومية ونظم التمويل (على سبيل المثال الميزانية الوطنية). تنشأ عن هذا الدمج المسوغات القانونية والأساس الرسمي لتسيير النظام الوطني لرصد الغابات على المدى الطويل. كما أنه تعبير واضح عن الامتلاك الوطني التامّ لزمام الأمور.</t>
  </si>
  <si>
    <t>التكليف الرسمي لتفويضات واضحة من خلال صكوك قانونية لجمع البيانات وإدارتها وتحليلها ولتقديم المنتجات والخدمات المحددة إلى منظمة أو شبكة منظمات، مثل وكالة حكومية أو منظمة بحثية أو مؤسسة أكاديمية. يجب أن تتضمن الولاية المكلِّفة لمثل هذه المنظمات غرضاً واضحاً، بالإضافة إلى أهداف قصيرة وطويلة الأجل للنظام الوطني لرصد الغابات. ربما يكون ضرورياً أو معقولاً إنشاء وحدة تنظيمية جديدة أو إنشاء قسم جديد داخل وحدة تنظيمية قائمة بالفعل من أجل تقديم البنية التحتية والوسائل الملائمة.</t>
  </si>
  <si>
    <t>صفر: لم يتم اتخاذ إجراء في البلاد بشأن هذا الخط التوجيهي أو إنه يبرهن على العديد من أوجه الضعف والاحتياجات من أجل تحقيق النتائج المرجوة.  يجدر منحه الأولوية.</t>
  </si>
  <si>
    <t>1: يوجد وعي في البلاد بشأن الخط التوجيهي والإجراءات المطلوب اتخاذها بغرض تنفيذه، إلا أن الدعم التقني مطلوب.</t>
  </si>
  <si>
    <t>3: توجد قدرات كافية في البلاد من أجل تنفيذ الخط التوجيهي.  لا توجد ثغرات أو احتياجات من أي نوع، وبالتالي من المتوقع بلوغ النتائج المرجوة.</t>
  </si>
  <si>
    <t>التعاون مع المؤسسات الأكاديمية من خلال دعم إعداد المناهج ذات الصلة بالنظام الوطني لرصد الغابات أو ضبطها.</t>
  </si>
  <si>
    <t>تشجيع دمج برامج تبادل الطلاب ومختبرات الطلبة في العمل الميداني لرصد الغابات أو العمل المختبري للاستشعار عن بُعد، ضمن جملة مهام أخرى، وتشجيع التوظيف القصير الأجل للمهنيين الشباب من خلال التدريب الداخلي وتقلد المناصب في بداية الحياة المهنية.</t>
  </si>
  <si>
    <t>تشجيع استخدام مجموعات البيانات الخاصة بالنظام الوطني لرصد الغابات للبحث والابتكار في جميع الميادين المتعلقة بالغابات.</t>
  </si>
  <si>
    <t>تعزيز الروابط مع بقية المعاهد الوطنية والإقليمية والعالمية من خلال تبادل الدروس المستفادة عن طريق الآليات المختلفة، مثل التعاون بين بلدان الجنوب.</t>
  </si>
  <si>
    <t>تحديد القدرات والأصول الحالية للعاملين الذين يقومون بتلك المهام وتحديد الثغرات والاحتياجات التدريبية بناءً على الولاية المؤسسية. يجب أن يتضمن ذلك كلاً من القدرات العلمية الفنية والقدرات الاجتماعية الاقتصادية.</t>
  </si>
  <si>
    <t>إعداد استراتيجية لتطوير القدرات بناءً على تحديد الاحتياجات والثغرات من حيث تطوير القدرات. يجب أن تعتمد الاستراتيجية نهجاً مستمراً وتدريجياً للتعلم ويجب إشراك المؤسسات الأكاديمية إذا لزم الأمر.</t>
  </si>
  <si>
    <t>تشجيع الاتفاقات بين الشركاء بشأن الملكية الفكرية عند التعامل مع أنشطة محددة من شأنها إنتاج مادة تخضع لحقوق الطبع والنشر أو البراءات أو غيرها من اختصاصات الملكية الفكرية، مثل المطبوعات.</t>
  </si>
  <si>
    <t>تشجيع الشراكات وتأسيسها في مجالات ذات صلة بالنظام الوطني لرصد الغابات. يجوز أن تمتد هذه الشراكات إلى المؤسسات الوطنية والدولية والشبكات والبرامج الدولية. ويجب تصميمها على نحو يضمن وضوح المسؤوليات والمساءلة والتوافق عليها بين جميع الشركاء.</t>
  </si>
  <si>
    <t>3: توجد قدرات كافية في البلاد من أجل تنفيذ الخط التوجيهي.  لا توجد ثغرات أو احتياجات من أي نوع، وبالتالي من المتوقع تحقيق النتائج المرجوة.</t>
  </si>
  <si>
    <t>ضمان تدفق المعلومات المتبادل بين النظام الوطني لرصد الغابات والباحثين: يجب على النظام الوطني لرصد الغابات تحديد الأهداف البحثية بوضوح ولكن بمرونة تسمح بدمج نتائج وتحسينات بحثية جديدة في النظام الوطني لرصد الغابات.</t>
  </si>
  <si>
    <t>تحديد احتياجات البحث العلمي من أجل سد الثغرات الحالية في المعلومات وتحديد الأولويات البحثية وتوفير بعض التسهيلات الأساسية من أجل تيسير إحراز التقدم وتمكين الباحثين من توجيه النظام الوطني لرصد الغابات إلى مجالات تنمية جديدة.</t>
  </si>
  <si>
    <t>تشجيع التشبيك والتعاون بين المؤسسات البحثية والأطراف الفاعلة الوطنية والإقليمية والدولية من أجل ضمان وجود قنوات كافية لتعميم النتائج.</t>
  </si>
  <si>
    <t>تشجيع التعاون بين الوحدات البحثية المختلفة - إن أمكن - بهدف تعزيز تنفيذ النظام الوطني لرصد الغابات ورعاية استدامته. في هذا السياق، يمكن للتعاون البحثي مع الجامعات تشجيع العلماء الشباب على اكتساب الاهتمام أو حتى التحمس لرصد الغابات. هكذا، توجد روابط مباشرة بين تعزيز البحث و"بناء القدرات".</t>
  </si>
  <si>
    <t>صفر: لم يتم اتخاذ إجراء في البلاد بشأن هذا الخط التوجيهي أو أنه يبرهن على العديد من أوجه الضعف والاحتياجات من أجل تحقيق النتائج المرجوة.  يجدر منحه الأولوية.</t>
  </si>
  <si>
    <t>يجب أن يكون نطاق عمل النظام الوطني لرصد الغابات وأهدافه وغاياته محددة وقابلة للقياس - شاملةً الأجل الطويل والقصير.</t>
  </si>
  <si>
    <t>تحديد واضح للمسؤوليات والوظائف لجميع الكيانات المشاركة في تحقيق أهداف وغايات النظام الوطني لرصد الغابات، مع وجود كيان تنسيقي أساسي واحد في العادة.</t>
  </si>
  <si>
    <t>في حالة تنفيذ النظام الوطني لرصد الغابات على نحو لامركزي، يمكن لكيان أساسي تحقيق التناغم والقيام بالتنسيق والحفاظ على الاتساق بين الكيانات اللامركزية.</t>
  </si>
  <si>
    <t>قد تؤدي الالتزامات الصريحة بالحيادية والتحرر من التأثير غير اللازم أو التعارض المحتمل للمصالح إلى نتائج منحازة/ منقوصة.</t>
  </si>
  <si>
    <t>تحديد الوسائل، ومنها الموارد (البشرية والتمويلية والبنية التحتية وما إلى ذلك) من أجل تنفيذ النظام الوطني لرصد الغابات.</t>
  </si>
  <si>
    <t>تنشيط مشاركة المعاهد الأكاديمية والبحثية عبر القطاعات المختلفة.</t>
  </si>
  <si>
    <t>تعضيد قدرات الأطراف المعنية ومعارفها بشأن فوائد النظام الوطني لرصد الغابات واستخدامه والمعلومات الناتجة عنه.</t>
  </si>
  <si>
    <t>تشجيع إنشاء مجموعة عمل مؤسسية أو لجان استشارية فنية وتشاورية، يمكن للنظام الوطني لرصد الغابات إبلاغها بالأنشطة السنوية.</t>
  </si>
  <si>
    <t>إجراء تحليل للأطراف المعنية من أجل تحديد الشركاء وغيرهم من الأطراف المعنية الراغبين في المشاركة في عملية الرصد الوطني للغابات، بما في ذلك المؤسسات الوطنية المختلفة (لاسيما تلك المشاركة في السياسات المتعلقة بالغابات وإدارة الأراضي) والقطاع الخاص والأوساط الأكاديمية والمجتمع المدني والجماعات النسائية والأقليات (بما في ذلك الشعوب الأصلية) والمجتمعات التي تعتمد على الغابات في كسب العيش. يجب أن تكون عملية تحديد الأطراف المعنية ومشاركتها شفافة وتوضيح نوايا الأطراف المعنية المختلفة الراغبين في المشاركة في الرصد الوطني للغابات.</t>
  </si>
  <si>
    <t>تشجيع مشاركة الخبراء الشباب في النظام الوطني لرصد الغابات، حيثما أمكن ذلك. على سبيل المثال، يمكن إشراك الجامعيين الوطنيين، سواء أكانوا طلاباً أم خرّيجين أم طلبة دراسات عليا، في جمع البيانات وتحليلها.</t>
  </si>
  <si>
    <t>تشجيع التدريب الداخلي على الجودة في إطار مخططات التعليم والتدريب والتوظيف من خلال التعاون مع المجموعات البحثية والجامعات.</t>
  </si>
  <si>
    <t>استعراض ما إذا كانت الأطراف المعنية راضية عن البيانات الصادرة من أجل تلبية الاحتياجات من البيانات، وتحليل دمج متغيرات جديدة أو استبعاد أخرى قد تكون غير مفيدة.</t>
  </si>
  <si>
    <t>تحليل من يستخدم أية نتائج للنظام الوطني لرصد الغابات ولأي غرض. منطقيا، يمكن توقّع أن تقوم الأطراف المعنية التي عبّرت عن احتياجات محددة من المعلومات أثناء عملية التخطيط، بتوضيح غاياتها من استخدام هذه النتائج. وربما يكشف التحليل كذلك عن ثغرات واحتياجات جديدة من المعلومات يمكن أخذها في الاعتبار أثناء المرحلة التالية من جمع البيانات.</t>
  </si>
  <si>
    <t>حصر "الموضوعات الأساسية" المنبثقة عن الأهداف والغايات الاستراتيجية التي حددتها سياسات البلاد في مجال الغابات وغيرها من الموارد الطبيعية والبيئة واستخدام الأراضي والتنمية، وأخذها في الاعتبار، وكذلك تلك المنبثقة من الالتزامات الناشئة عن السياسات واشتراطات الإبلاغ الدولية المتعلقة بالغابات (على سبيل المثال اتفاقية الأمم المتحدة الإطارية بشأن تغير المناخ والاتفاقية بشأن التنوع البيولوجي وتقييم الموارد الحرجية في العالم وأهداف التنمية المستدامة وعمليات المعايير والمؤشرات).</t>
  </si>
  <si>
    <t>توثيق كيفية اختيار أو رفض الموضوعات الأساسية.</t>
  </si>
  <si>
    <t>تحديد "الأغراض المستهدفة" التي تشير إليها الاحتياجات في مجال المعلومات.</t>
  </si>
  <si>
    <t>تحديد الأسئلة الملموسة المتعلقة برصد الغابات لكل من الموضوعات الأساسية.</t>
  </si>
  <si>
    <t>توفير فرصة للأطراف المعنية التي تمثل المستويات والقطاعات المختلفة، بما في ذلك الفئات من السكان الأصليين/ المجتمعات المحلية والجماعات النسائية، للتعبير بحرية عن احتياجاتهم في مجال المعلومات ومخاوفهم المحتملة على نحو تشاركي حتى يمكن التصدي للأهداف والغايات الاستراتيجية بوضوح.</t>
  </si>
  <si>
    <t>تحديد الاشتراطات (أو التوقعات) في مجال الدقة في شكل بنود كمية للنتائج الأساسية المتوقعة.</t>
  </si>
  <si>
    <t>إيلاء الأولوية للاحتياجات في مجال المعلومات من أجل المساعدة على التصدي للعوائق المتعلقة بالميزانية والدقة أثناء عملية التنفيذ الفني.</t>
  </si>
  <si>
    <t>تقديم حصر بالاحتياجات في مجال المعلومات على نحو تتيسر ترجمته إلى متغيرات، والتي يمكن حينئذ ملاحظتها على المستوى التشغيلي من خلال تيسير مصدر للبيانات.</t>
  </si>
  <si>
    <t>تحديد "المنطقة المرجعية المستهدفة". ربما تشير الاحتياجات في مجال المعلومات إلى المستوى الوطني أو المستوى الدون الوطني أو غيره من المناطق المرجعية. ربما تخطئ الأطراف المعنية عندما تتوقع أنّ النظام الوطني لرصد الغابات سوف يستجيب لجميع الاحتياجات في مجال المعلومات المتعلقة بتخطيط إدارة الغابات للمناطق الضيقة. لذلك، يصبح تقييم الاحتياجات في مجال المعلومات فرصة طيبة لتوضيح الفرص والقيود لكل حالة في ما يتعلق برصد المناطق الضيقة والتحديات الفنية المرتبطة بها (وكذلك مناقشة التقديرات الخاصة بالأحداث النادرة أو المتغيرات التي لا يتم تقييمها عادةً في إطار النظام الوطني لرصد الغابات).</t>
  </si>
  <si>
    <t>تحديد النسق المتوقع ونوع المُخرَج الناتج في نهاية التحليل عن طريق إعداد الجداول والرسوم البيانية والعلاقات بين المتغيرات على سبيل المثال. وكلما كان إعداد تلك الاحتياجات في مجال المعلومات ملموساً، كلما تيسرت ترجمتها إلى متغيرات قابلة للقياس وإجراءات لجمع البيانات بمعرفة القائمين على تخطيط الجَرد.</t>
  </si>
  <si>
    <t>*:  هذا العنصر معروض في الخطوط التوجيهية الطوعية بشأن الرصد الوطني للغابات باعتباره "التصميم الإحصائي". ويأخذ في الاعتبار عناصر أخرى عديدة بخلاف الوارد منها في الخطوط التوجيهية، ولذلك اعتُبر تغيير اسم هذا العنصر أمراً ملائماً.</t>
  </si>
  <si>
    <t>**: أُضيفت المواصفات الميدانية والخاصة بالاستشعار عن بُعد إلى عنصر الخطوط التوجيهية.</t>
  </si>
  <si>
    <t>***: تم فصل العنصر 5-4 "إدارة البيانات وتحليل البيانات وتوثيقها والإبلاغ عنها" في الخطوط التوجيهية لهذه الأداة إلى عنصرين (5-4-أ و5-4-ب)</t>
  </si>
  <si>
    <t>الاحتفاظ بمجموعة بيانات موثقة مع البيانات الوصفية المرتبطة بها وبروتوكول كامل ومحدد لحفظ البيانات، بما في ذلك التخزين والاحتفاظ بنسخ احتياطية، ورؤية طويلة المدى لضمان استمرار تحديث تقنيات تخزين البيانات والتأكد من إمكانية استرداد البيانات في حالة تغير نظم التشغيل ونظم حفظ البيانات.</t>
  </si>
  <si>
    <t>دمج بروتوكول أمني مع بيان للحماية الإجرائية والفنية للمعلومات، بما في ذلك المعلومات السرية، والتفاصيل بشأن كيفية تفعيل التصاريح والقيود والحظر.</t>
  </si>
  <si>
    <t>تحديد كيفية تخزين البيانات ومكان تخزينها، مع توضيح نوع المستودع (مستودع مؤسسي أو معياري للنظام وما إلى ذلك) والمؤسسة (المؤسسات) المسؤولة عن تخزين البيانات وحفظها. وفقاً للاستراتيجية الوطنية العامة لإحصاءات الحفظ الوطنية، ربما تكون هناك مؤسسات على استعداد لدمج مجموعات بيانات النظام الوطني لرصد الغابات مثل مجموعات البيانات الوطنية المعيارية الصادرة على فترات منتظمة. يُبرز ذلك طابع المعلومات العامة للبيانات الصادرة عن النظام الوطني لرصد الغابات.</t>
  </si>
  <si>
    <t>تحديد مكونات الرصد</t>
  </si>
  <si>
    <t>تحددت مكونات رصد مختلفة وفقاً للاحتياجات في مجال الرصد.</t>
  </si>
  <si>
    <t>تم تصميم هيكل تشغيلي لكل عنصر رصد لضمان دمج كل عنصر من العناصر.</t>
  </si>
  <si>
    <t>تأسس دفق البيانات أو العلاقة بين العناصر.</t>
  </si>
  <si>
    <t>تحديد وتعريف الأنشطة المطلوب رصدها في الإقليم</t>
  </si>
  <si>
    <t>تحددت الأنشطة المقرر رصدها في الإقليم بناءً على الحاجة للمعلومات وأهداف الرصد</t>
  </si>
  <si>
    <t>تحديد وتوثيق المدى المكاني للرصد (الوطني و/أو دون الوطني)</t>
  </si>
  <si>
    <t>تحددت الفئات الأساسية للرصد</t>
  </si>
  <si>
    <t>ضبط وتناغم نظم التصنيف</t>
  </si>
  <si>
    <t>تحديد الأطراف المعنية الأساسية المقرر إشراكها في عملية تطوير نظام وطني لتصنيف الغابات واستخدام الأراضي</t>
  </si>
  <si>
    <t>تم تطوير نظام لتصنيف الغابات واستخدام الأراضي أو تحقيق تناغمه مع التصنيفات الحالية للغطاء النباتي واستخدام الأراضي</t>
  </si>
  <si>
    <t>تم التشاور مع الأطراف المعنية الأساسية والتوافق على تعريف وطني لكل فئة من فئات استخدام الأراضي مع معايير قابلة للقياس.</t>
  </si>
  <si>
    <t>السكان المعنيون وإطار رفع العينات</t>
  </si>
  <si>
    <t>تحديد المتغيرات المقرر تسجيلها</t>
  </si>
  <si>
    <t>ترجمة الاحتياجات في مجال المعلومات إلى متغيرات قابلة للقياس (بما في ذلك المتغيرات التي يمكن تخصيص فئات أو أنواع لها مثل أنواع الأشجار أو أنواع استخدام الأراضي).</t>
  </si>
  <si>
    <t>وثق جميع العناصر المحددة واستخدمها في وقت لاحق أساساً لإعداد دليل ميداني شامل.</t>
  </si>
  <si>
    <t>مراعاة الاتساق مع المعايير الوطنية والدولية من أجل المساعدة على عقد المقارنات.</t>
  </si>
  <si>
    <t>استعراض البيانات والمعلومات الحالية</t>
  </si>
  <si>
    <t>تحديد أي من الاحتياجات في مجال المعلومات مما تم الإعراب عنه يمكن التصدي له باستخدام المعلومات الحالية.</t>
  </si>
  <si>
    <t>الأخذ في الاعتبار المصادر الوطنية والدولية التي يمكنها تقديم أجزاء من المعلومات الحالية، بما في ذلك الخرائط وقوائم جرد الغابات المحلية.</t>
  </si>
  <si>
    <t>تحديد الثغرات في مجال المعلومات وإعطاؤها الأولوية، مثل المتغيرات الناقصة أو القديمة أو غير الدقيقة، وتقييم ما إذا كان الأمر يستدعي جمع بيانات إضافية لسد الثغرات في مجال المعلومات من عدمه.</t>
  </si>
  <si>
    <t>توفير المعلومات النافعة من أجل وضع تخطيط أفضل لعملية جمع البيانات (على سبيل المثال موسم الأمطار والحصول على الأراضي والنزاعات الاجتماعية وتعارض الأنشطة والطريق المؤدي إلى قطعة الأرض وما إلى ذلك).</t>
  </si>
  <si>
    <t>مستويات عدم التيقن بالنسبة للمنتجات المتوقعة</t>
  </si>
  <si>
    <t>تتضمن الدقة كذلك مصادر الخطأ، والتي تختلف عن الأخطاء المتعلقة برفع العينات، ويجب أخذها في الاعتبار أيضاً.</t>
  </si>
  <si>
    <t>لا بدّ من وجود صلة مباشرة بين النظام الوطني لرصد الغابات وتقييم الاحتياجات في مجال المعلومات.</t>
  </si>
  <si>
    <t>يجب تحديد المتغيرات ذات الأولوية وشروط الدقة الخاصة بها بوضوح.</t>
  </si>
  <si>
    <t>يجب أن يتضمن إعداد النظام الوطني لرصد الغابات العلاقة بين التكاليف والدقة، والتأكد أن الأطراف المعنية التي تعرب عن شروط الدقة ومن يضعون تصميم الجرد يدركونها بوضوح، وذلك بغرض تجنب التوقعات غير الواقعية.</t>
  </si>
  <si>
    <t>يجب أن يتضمن النظام الوطني لرصد الغابات "التقديرات الدقيقة" في مجال التدريب وبناء القدرات للعاملين التقنيين، باعتباره موضوعاً أساسياً، وكذلك في مجال التواصل مع الأطراف المعنية والأطراف المهتمة بالنتائج.</t>
  </si>
  <si>
    <t>تقييم وتعظيم الخبرة المتاحة وتنمية الموارد البشرية</t>
  </si>
  <si>
    <t>تنفيذ تدابير قصيرة الأجل للتدريب من أجل سد الثغرات في مجال القدرات على نحو سريع، مع وضع استراتيجية طويلة الأجل لبناء القدرات الوطنية من خلال تقديم الدعم للطلاب.</t>
  </si>
  <si>
    <t>تحديد السكان المعنيين بوضوح وتوفير الخرائط - إن أمكن - لتوضيح المناطق دون الإقليمية المدرجة فيها وتلك التي تم إقصاؤها. يخضع هؤلاء السكان لرصد الغابات والنتائج اللاحقة.</t>
  </si>
  <si>
    <t>محاولة التأكد من الوصول الميسّر لجميع السكان من أجل إجراء القياس على الأرض، وذلك لتقليل خطر عدم الاستجابة. وبعبارة أخرى، السعي إلى التأكد أن إطار أخذ العينة أقرب ما يكون إلى السكان المعنيين.</t>
  </si>
  <si>
    <t>توضيح صريح للمناطق التي يستحيل فيها الحصول على البيانات على الأرض، بمعنى أن إطار أخذ العينات أضيق من السكان المعنيين. يشير هذا التقييد عامةَ إلى ملاحظات ميدانية ربما تكون مشاكل النفاذ فيه تعجيزية، لدواع أمنية على سبيل المثال، حيث غالباً ما يشمل الاستشعار عن بُعد الإقليم الوطني بأكمله.</t>
  </si>
  <si>
    <t>بالنسبة لبعض المتغيرات المستهدفة التي لا يمكن قياسها أو ملاحظتها على نحو مباشر، يتم إدراج المتغيرات مثل حجم الجذع أو الكتلة الحيوية للشجرة أو الكربون. بالنسبة لهذه المتغيرات، لا بدّ من تحديد النهوج البديلة، غالباً من خلال النماذج.</t>
  </si>
  <si>
    <t>تحديد مصادر البيانات المطلوب استخدامها بناءً على المتغيرات المطلوب تسجيلها، بينما تكون المصادر الرئيسية في الأغلب ملاحظات ميدانية قائمة على العينات والاستشعار عن بُعد. إلا أنه يمكن التفكير في إجراء مقابلات مع أصحاب الغابات أو مستخدمي الغابات أو مصالح الغابات أو الوزارات، أو التخطيط لذلك بناءً على الاحتياجات في مجال المعلومات.</t>
  </si>
  <si>
    <t>استخدام أساليب متسقة مع مرور الوقت من أجل التمكن من تقدير التغيير. إدخال التغيير على التعريفات، في ما يتعلق بجمع البيانات المتكرر، يجب أن يكون لأسباب قوية وبدون الإخلال بقابلية مقارنة الوسائل أو إمكانية تقدير التغيرات التي تدخل على المتغيرات المستهدفة ذات الأولوية على نحو موثوق به.  هكذا، يتطلب تفادي إجراء التغيير عناية في استكمال التعريفات.</t>
  </si>
  <si>
    <t>تحديد الخبرة اللازمة للنظام الوطني لرصد الغابات والخبرة المتاحة حالياً. يمكن تحقيق ذلك على سبيل المثال عن طريق إصدار إعلانات الوظائف العامة في النظام الوطني لرصد الغابات والتشاور مع الخبراء الوطنيين في مجال رصد الغابات من خلال الشبكات الخاصة بهم.</t>
  </si>
  <si>
    <t>تطوير شبكات الخبراء في سائر الوكالات والأوساط الأكاديمية والمنظمات غير الحكومية والصناعة من أجل تبادل التكنولوجيا والابتكار. يجب تطوير الشبكات داخل البلاد ومع البلدان الأخرى، بما في ذلك التعاون بين بلدان الجنوب.</t>
  </si>
  <si>
    <t>2: أُضيفت المواصفة "الميدانية والاستشعار عن بُعد" إلى عنصر الخطوط التوجيهية الطوعية للرصد الوطني للغابات.</t>
  </si>
  <si>
    <t>5-2 وضع تصميم لجمع البيانات الميدانية والاستشعار عن بُعد</t>
  </si>
  <si>
    <t>دمج البيانات الميدانية وبيانات الاستشعار عن بُعد</t>
  </si>
  <si>
    <t>عند التخطيط لجمع البيانات الميدانية، من المهم تذكّر أنّ الملاحظات الميدانية ربما تفيد في التصديق على تحليل صور الاستشعار عن بُعد.</t>
  </si>
  <si>
    <t>تُدمج قدر الإمكان الإحداثيات الجغرافية للمعلومات التي تم جمعها، مثل مراكز (أو زوايا) قطعة الأرض ومراكز الأشجار.</t>
  </si>
  <si>
    <t>التشغيل البينيّ الدلالي لأدوات الوصف (التعريفات والمصطلحات) المستخدمة في تحديد القياسات الأرضية والاستشعار عن بُعد، يجب أن يكون محدداً ومفهوماً بشكل سليم من أجل تفادي الخلط بين المصطلحات وضمان إمكانية تحليل البيانات معاً على نحو مباشر وواضح.</t>
  </si>
  <si>
    <t>البيانات الميدانية/ الاستقصائية</t>
  </si>
  <si>
    <t>تصميم رفع العينات</t>
  </si>
  <si>
    <t>لا بدّ من استخدام نهوج يمكن إحصائياً الدفاع عنها وموثّقة ولديها إجراءات تقدير مقبولة في العموم.</t>
  </si>
  <si>
    <t>الامتناع عن اختلاق آليات اختيار لا تتوفر لها إجراءات تقدير سليمة من الناحية الإحصائية.</t>
  </si>
  <si>
    <t>يمكن استخدام الاستشعار عن بُعد كأداة قوية لزيادة الكفاءة (على سبيل المثال، التقسيم الطبقي والعينات المزدوجة والاستدلال القائم على النماذج).</t>
  </si>
  <si>
    <t>تقديم مؤشرات واضحة حول كيفية التعامل مع حالات عدم الاستجابة في حالة عدم إمكانية الوصول إلى مواقع العينات المحددة مسبقاً.</t>
  </si>
  <si>
    <t>الاعتبارات الخاصة بتصميم العينات ترتبط بشدة بالاعتبارات الخاصة بتصميم قطعة الأرض من حيث الدقة وفعالية التكلفة.</t>
  </si>
  <si>
    <t>تصميم قطعة الأرض الميدانية (*)</t>
  </si>
  <si>
    <t>استخدام عناصر تصميم قطعة الأرض التي تسمح بملاحظة جميع المتغيرات المحددة من واقع تقييم الاحتياجات في مجال المعلومات.</t>
  </si>
  <si>
    <t>يمكن الجمع بين خيارات مختلفة من تصميم قطعة الأرض من أجل إقامة قطع أراض فرعية متداخلة.</t>
  </si>
  <si>
    <t>يقتصر الاستخدام على تصميمات قطع الأراضي التي يمكن إجراء تحليل إحصائي مباشر لها ويتم الامتناع عن اختراع نهوج جديدة لجمع البيانات بدون تطوير وسائل مناسبة لتقديرها.</t>
  </si>
  <si>
    <t>يتم تطبيق كل من تصحيحات الميول والحدود.</t>
  </si>
  <si>
    <t>تصبح القياسات ممكنة من الناحية التشغيلية لكل قطعة أرض من حيث الوقت والمعدات.</t>
  </si>
  <si>
    <t>تحديد الحجم الأقصى للفرق الميدانية وزمن العمل اللازم لإجراء القياسات والملاحظات لكل قطعة أرض.</t>
  </si>
  <si>
    <t>التأكد من إمكانية توثيق جميع مراحل تأسيس قطع الأراضي، بما في ذلك القياسات، على نحو شفاف في الدليل الميداني.</t>
  </si>
  <si>
    <t>تصميم التقديرات</t>
  </si>
  <si>
    <t>التأكد من اتساق جميع مراحل التحليل ووسائل التقدير ذات الصلة مع التعريفات الخاصة بالعينات وتصميم قطع الأراضي.</t>
  </si>
  <si>
    <t>إعداد جميع التحليلات اللازمة من أجل إصدار النتائج المرجوة وفقاً لتقييم الاحتياجات في مجال المعلومات.</t>
  </si>
  <si>
    <t>النظر في استخدام وسائل التقدير التي تندمج بيسر مع الخرائط أو بيانات الاستشعار عن بُعد، حتى يمكن تحسين مستوى الدقة وتوفير المعلومات المكانية الصريحة.</t>
  </si>
  <si>
    <t>اختيار النماذج للمتغيرات المركبة (قياس معدل النمو) (+)</t>
  </si>
  <si>
    <t>وإن أمكن، يتم فحص جودة النماذج للتعرف على مدى ملاءمتها قبل تطبيقها على مشروع بعينه.</t>
  </si>
  <si>
    <t>الأخطاء في جَرد الغابات وتوكيد الجودة</t>
  </si>
  <si>
    <t>تبدأ معالجة البيانات (الحساب) فور توافر البيانات لأنها ربما تكشف عن أخطاء غير متوقعة.</t>
  </si>
  <si>
    <t>تقييم جودة البيانات وتوثيقها.</t>
  </si>
  <si>
    <t>استخدام الاستنتاجات الناشئة عن التقييم من أجل تطبيق التصحيحات، إذا لزم الأمر وإن أمكن.</t>
  </si>
  <si>
    <t>تصميم قياسات المراقبة</t>
  </si>
  <si>
    <t>قياسات المراقبة لها أهميتها الكبيرة وتعمل كعناصر معيارية لكل عمليات رفع العينات لجَرد الغابات.</t>
  </si>
  <si>
    <t>يجب تقييم جميع الفرق الميدانية.</t>
  </si>
  <si>
    <t>يجب أن تحظى جميع نقاط العينات بنفس الاحتمالات (أي أعلى من صفر) بشأن فحصها، حتى إذا كانت هناك صعوبة شديدة في الوصول إليها.</t>
  </si>
  <si>
    <t>يجب البدء في الفحوص الساخنة في وقت مبكر أثناء تنفيذ الجَرد الميداني لضمان عدم تكرار الأخطاء القابلة للتصحيح على مدار فترات زمنية طويلة.</t>
  </si>
  <si>
    <t>ربما تستدعي نتائج الفحوص الساخنة المبكرة عقد حلقات عمل تدريبية متوسطة أو غيرها من المنصات لتبادل الخبرات بين الفرق الميدانية.</t>
  </si>
  <si>
    <t>البيانات الخاصة بالاستشعار عن بُعد</t>
  </si>
  <si>
    <t>اختيار موارد الاستشعار عن بُعد أو صور السواتل.</t>
  </si>
  <si>
    <t>تحددت أنسب الموارد بالنسبة للبيانات الخاصة بالاستشعار عن بُعد من أجل دعم القرارات الموثقة بشأن التصميم (على سبيل المثال، الدقة المكانية أو التاريخية أو المستقبلية، وتعريف الغابات وغيرها من استخدامات الأراضي).</t>
  </si>
  <si>
    <t>توافر البيانات الخاصة بالاستشعار عن بُعد من أجل ضمان الرصد المستدام مع مرور الوقت، وكذلك الامتثال لأهداف الرصد.</t>
  </si>
  <si>
    <t>اختيار طرق الاستشعار عن بُعد/ رسم الخرائط وفقاً للاحتياجات في مجال المعلومات</t>
  </si>
  <si>
    <t>استشارة الخبراء في مجال الاستشعار عن بُعد (المحليين منهم والدوليين) من أجل تحديد أكثر طرائق التنفيذ من حيث الكفاءة في إصدار بيانات النشاط.</t>
  </si>
  <si>
    <t>تستند طرق تحليل الاستشعار عن بُعد إلى أفضل نسبة للفوائد إلى التكاليف، مع توافر أنسب دقة (مكانية وطيفية وزمنية) وأقل تَشكّك في التعديلات التاريخية والمستقبلية في الإقليم.</t>
  </si>
  <si>
    <t>تم تطوير وتوثيق أنسب إجراءات لمرحلة ما قبل المعالجة للصور المنتقاة.</t>
  </si>
  <si>
    <t>تحددت جميع المنتجات الخرائطية وفقاً للاحتياجات في مجال المعلومات.</t>
  </si>
  <si>
    <t>تم توثيق القرارات التي تم اتخاذها بشأن اختيار المنهجيات والإجراءات للاستشعار عن بُعد ومنتجات الخرائط.</t>
  </si>
  <si>
    <t>وضع تصميم عينات الأراضي من أجل التحليل البصري باستخدام الاستشعار عن بُعد</t>
  </si>
  <si>
    <t>تم اختيار وتوثيق أدوات التقدير الملائمة لتصميم العينات المنتقاة.</t>
  </si>
  <si>
    <t>يتم تحليل القدرات والتكاليف بشأن تفسير الصورة وجمع الخصائص المنتقاة.</t>
  </si>
  <si>
    <t>أوجه عدم التيقن وطرائق توكيد الجودة</t>
  </si>
  <si>
    <t>تحليل الأخطاء من أجل قياسها وتسجيلها بغية تقييم عدم التيقن من المعلومات المطلوب إصدارها.</t>
  </si>
  <si>
    <t>عند احتساب أوجه عدم التيقن، لا بدّ أن تحظى جميع قطع الأراضي موضوع العينات بنفس احتمالية الاختيار، ويجب أن تختلف العينات عن العينات الخاصة بالتدريب في مجال البيانات.</t>
  </si>
  <si>
    <t>تم وضع خطة لمراقبة الجودة وتوكيدها.</t>
  </si>
  <si>
    <t>بدأت معالجة البيانات مع أول البيانات المتوفرة من أجل الكشف عن أخطاء التصميم.</t>
  </si>
  <si>
    <t>تم تقييم وتوثيق جودة البيانات.</t>
  </si>
  <si>
    <t>تم تطبيق التصحيحات وتوثيقها.</t>
  </si>
  <si>
    <t>ضمان جمع البيانات من جودة مرتفعة، مع تقديم تعريفات واضحة ومستفيضة وبيان لإجراءات القياس.</t>
  </si>
  <si>
    <t>طرائق التصديق على منتجات الاستشعار عن بُعد والنمذجة الجغرافية المكانية</t>
  </si>
  <si>
    <t xml:space="preserve">صُمم التصديق الميداني للتحليل المرئي أو المميكن للاستشعار عن بُعد وفقاً لهيكل التشغيل 5-1-0-أ-أ.  </t>
  </si>
  <si>
    <t>يستخدم النظام الوطني لمعلومات الغابات في جمع البيانات الخاصة بقطعة الأرض نفس التصنيف الذي يستخدمه الاستشعار عن بُعد في ما يتعلق باستخدام الأرض والغطاء النباتي.</t>
  </si>
  <si>
    <t>تتحدد الخصائص الأساسية المطلوب جمعها في الميدان من أجل تقديم معلومات مثل نقاط مراقبة النموذج الجغرافي المكاني والتصديق عليها.</t>
  </si>
  <si>
    <t>يتم تحليل الطبيعة المؤقتة لجمع البيانات الميدانية الخاصة بالاستشعار عن بُعد وربطها بقطع الأراضي الميدانية الدائمة والمؤقتة.</t>
  </si>
  <si>
    <t>(*) تشير الخطوط التوجيهية الطوعية بشأن الرصد الوطني للغابات إلى "5-2-3 تصميم قطعة الأرض"، بينما تقترح الأداة "5-2-3 تصميم قطعة الأرض الميدانية".</t>
  </si>
  <si>
    <t>لا بدّ أن يكون كل من رفع العينات الميدانية والاستشعار عن بُعد موجهين تحديداً نحو تحقيق الأهداف. يجب أن يساهما في تلبية الاحتياجات في مجال المعلومات و/أو الاستجابة للأهداف البحثية الأوسع نطاقاً.</t>
  </si>
  <si>
    <t>من الأنسب استخدام نفس التعريفات للمتغيرات المستقاة من الملاحظات الميدانية والاستشعار عن بُعد. يتطلب ذلك الانتباه، حيث قد يكون من الصعب تطبيق نفس التعريف بالضبط على كلا مصدَري البيانات بالنسبة لتعريفات مثل "الغابات".</t>
  </si>
  <si>
    <t>يجب أن توجه الدقة الإحصائية والصرامة المنهجية عملية الحصول على البيانات من جميع مصادرها. ولذلك، هناك ضرورة لوضع بروتوكول واضح لكلا النوعين من عملية الحصول على البيانات وتحليلها.</t>
  </si>
  <si>
    <t>استحداث وتوثيق تعليمات واضحة للفرق الميدانية حول كيفية تحديد مواقع نقاط العينات المحددة. يتضمن ذلك أيضاً تعريفاً واضحاً لنظام المرجع المكاني حيث تُحدد الإحداثيات.</t>
  </si>
  <si>
    <t>دراسة الاستفادة من التجارب الحالية لدراسات عينات جَرد الغابات. الدروس المستفادة من الجهود وتجارب التنفيذ السابقة لها فائدة كبيرة، لا سيّما عند توثيق تلك الجهود. ينبغي على القائمين على تخطيط الجَرد محاولة الاتصال بالمسؤولين عن تقرير تصميم الجَرد السابق إن أمكن. غالباً ما تكون تلك التجارب مفيدة للغاية.</t>
  </si>
  <si>
    <t>تؤخذ في الاعتبار الطبيعة الدائمة للعينة . ويُعاد النظر في عينات قطع الأراضي أثناء دورة الجَرد اللاحقة من أجل إجراء تقديرات دقيقة للتعديلات. لا بدّ من التفكير بعناية في تصميمات العينات حتى لا تمنع الانتفاع بالعينة في المستقبل.</t>
  </si>
  <si>
    <t>تؤسَّس عينات قطع الأراضي الميدانية لأغراض الجَرد الوطني للغابات كقطع أراض دائمة في العموم تتعين إعادة النظر فيها بعد فترة زمنية محددة (على سبيل المثال بعد 5 أو 10 سنين). لا بدّ أن تأخذ الإجراءات المقررة بشأن قياس وتصميم قطعة الأرض ذلك في الاعتبار، مثلاً عن طريق تسجيل الإحداثيات الدقيقة والمعالم البارزة في نظام مراجع مكانية محددة.</t>
  </si>
  <si>
    <t>إن أمكن، ينظَّم حجم قطعة الأرض الميدانية وعبء العمل بها حتى تتمكن المجموعة الميدانية من القيام بالعمل في يوم واحد، بما في ذلك زمن الانتقال. في حالة وجود صعوبات تعوق تيسير هذا النهج، ربما يتعيّن على الفرق الميدانية الاستمرار في التواجد الميداني، مما يترتب عليه المزيد من التحديات اللوجستية والتكاليف.</t>
  </si>
  <si>
    <t>مناقشة النهج جيداً مع فريق المحللين وتوثيق كل خطوة، بما في ذلك برنامج التنفيذ المستخدم. يمكن بعد ذلك استخدام تحليل لكل خطوة على حدة باعتباره نقطة بداية وأساساً لبيان النتائج والطرق في مرحلة الإبلاغ.</t>
  </si>
  <si>
    <t>التعرف على النماذج المحددة محلياً التي تم تطويرها. كثيراً ما تتوفر هذه المعلومة في المستندات غير الرسمية.</t>
  </si>
  <si>
    <t>عند غياب النماذج المحلية، يوجد خياران: (i) الانتفاع بالنماذج العالمية، وهو ما قد ينطوي على قدر كبير من عدم اليقين؛ أو (ii) تطوير نماذج محددة - مهمة بحثية عامة ربما تكون شاقة.</t>
  </si>
  <si>
    <t>دمج خطط توكيد الجودة/ مراقبة الجودة - عنصر آخر من عناصر التصميم التقني للجَرد الوطني للغابات. توكيد الجودة/ مراقبة الجودة له أهميته لجميع الدراسات التجريبية، بما في ذلك جَرد الغابات.</t>
  </si>
  <si>
    <t>التأكد من جمع البيانات العالية الجودة عن طريق تقديم تعريفات وأوصاف واضحة وكاملة لإجراءات القياس. خفض أخطاء القياس والملاحظة عنصر هام في توكيد الجودة/ مراقبة الجودة.</t>
  </si>
  <si>
    <t>لا بدّ من تحديد معايير الجودة المطلوب مراعاتها. لا يوجد شيء اسمه المعايير العامة لأخطاء القياس (الانحرافات المقبولة) أو أخطاء في الملاحظة (سوء تصنيف). كما لا توجد إجراءات قياسية للتعامل مع التقصير. بل يدخل ذلك ضمن تخطيط تقني وتشغيلي، يجب على القائمين على التخطيط للنظام الوطني لرصد الغابات تحديده بالتفصيل.</t>
  </si>
  <si>
    <t>5-3 تصميم التشغيل (الميداني والاستشعار عن بُعد)</t>
  </si>
  <si>
    <t>وضع الأدلة والبروتوكولات الميدانية (الميداني والاستشعار عن بُعد/رسم الخرائط)</t>
  </si>
  <si>
    <t>تُصمم تحديداً وفقاً للظروف والقدرات الوطنية، إلا أنها تسعى إلى الاتساق مع التعريفات الوطنية والدولية.</t>
  </si>
  <si>
    <t>إدراج بيان واضح، بما في ذلك الرسوم البيانية، لعناصر تصميم قطعة الأرض وبيان للقياسات المطلوب رفعها لكل عنصر من عناصر تصميم قطعة الأرض ويتم توضيح كل خطواته. لا بدّ من بيان معنى وقياس الإجراء لكل متغير.</t>
  </si>
  <si>
    <t>إدراج ملحق للدليل الميداني يتضمن تعليمات بشأن الاستخدام السليم لجميع معدات وأجهزة القياس، بما في ذلك أبسط الأجهزة مثل الفرجارات أو الشرائط.</t>
  </si>
  <si>
    <t>تقديم توجيه واضح وتسلسل تشغيلي ومنطقي للخطوات المنهجية المعنية بملاحظة المتغيرات المستهدفة، وبالتالي تعظيم كفاءة الأنشطة واتساق البيانات المسجلة ما بين الفرق الميدانية المختلفة ومع مرور الوقت. يتم في العادة الاحتفاظ بالأخطاء التي ارتُكبت أثناء مرحلة جمع البيانات الميدانية لجَرد الغابات عند أدنى حد لها من أجل تلافي ضرورة مراجعة نفس المواقع الميدانية.</t>
  </si>
  <si>
    <t>إدراج قائمة كاملة بالأجهزة والمعدات والمواد التي يتعين على الفرق الميدانية التزود بها من أجل إجراء القياسات. تكون هذه القائمة بمثابة قائمة مرجعية لقائد الفريق قبل التوجه إلى الغابة. يجب أن تشير القائمة كذلك بوضوح إلى ضرورة التزود بالأغراض مثل البطاريات الاحتياطية ومستلزمات الإسعافات الأولية وربما كذلك هاتف لاسلكي أو ساتلي. يجب أن تحمل جميع الفرق ذات المعدات من أجل ضمان الاتساق في جودة المعلومات.</t>
  </si>
  <si>
    <t>الأخذ في الاعتبار المواقف الميدانية المختلفة في تعريف المتغيرات وإجراءات القياس. محاولة منع وقوع الفرق الميدانية في مواقف لا يقدّم بشأنها الدليل الميداني توجيهاً صريحاً فتضطر الفرق إلى اتخاذ قرارات فردية، إذ إن هذه القرارات قد تختلف بين فريق وآخر، مما يؤدي إلى عدم اتساق.</t>
  </si>
  <si>
    <t>اختبار الدليل ميدانياً بالكامل في ضوء النطاق الكامل لأحوال البلاد. ويتم ذلك بمعرفة مؤلفي الدليل الميداني وغيرهم من الفرق الميدانية.</t>
  </si>
  <si>
    <t>يتم طباعة الدليل الميداني بشكل يسهل استخدامه والوصول إليه في الميدان. واتضح أن كتيباً صغيراً، وربما يكون مغلفاً، يكون عملياً للغاية. كما يمكن حمل الدليل الميداني في شكل الكتروني.</t>
  </si>
  <si>
    <t>تشجيع الفرق الميدانية على التعقيب على الدليل الميداني وإضافة الوضوح عن طريق تنظيم حلقات عمل لتوضيح الآراء وتقديم التعقيبات والأسئلة للمسؤولين عن الاتصال. وفي نهاية الأمر، تعتمد جودة البيانات على الأفراد والخبرات في الموقع وما تقدمه من مادة قيمة لتعظيم الدليل الميداني. يجب أن تؤدي جميع التعديلات إلى إصدار جديد من الدليل، ولا بدّ من تتبع الإصدارات وحفظها مع مرور الوقت.</t>
  </si>
  <si>
    <t>تصميم نظام إدارة المعلومات (الجداول والبيانات الجغرافية المكانية) (+)</t>
  </si>
  <si>
    <t>توثيق قاعدة البيانات وتقديم البيانات الوصفية بشأن النواحي المختلفة من النظام الوطني لرصد الغابات، مثل معاملات النموذج ومراجعه، وتصميم العينة وتركيبة قطعة الأرض.</t>
  </si>
  <si>
    <t>تحديد/تصميم برنامج جمع البيانات وما يلزم من الأجهزة المتوافقة، لا سيّما عند استخدام أجهزة تسجيل محمولة للبيانات.</t>
  </si>
  <si>
    <t>عند إعادة قياس قطع الأراضي، يجب التفكير في تقديم سجلات مطبوعة من القياسات السابقة لكل قطعة أرض.</t>
  </si>
  <si>
    <t>توفير منشآت للتخزين والاحتياطي لكل من البيانات الميدانية الخام والبيانات الخالصة، ويُفضل على خادم مركزي.</t>
  </si>
  <si>
    <t>وضع البروتوكولات والآليات من أجل تبادل البيانات.</t>
  </si>
  <si>
    <t>توثيق طرائق ونماذج التقدير التي يتم اختيارها، مع المعادلات النموذجية الإحصائية ذات الصلة وكود الحاسب الآلي المستخدم.</t>
  </si>
  <si>
    <t>تأسيس البروتوكولات للبيانات الجغرافية المكانية، بما في ذلك البيانات الوصفية وطرائق المعالجة وتقييمات الدقة.</t>
  </si>
  <si>
    <t>تأسيس واستخدام المعايير لمحتوى البيانات والتصنيفات والتقنيات المستخدمة. ربما تكون هناك ضرورة لتحقيق التناغم بين المتغيرات عند تطبيق المعايير المختلفة لنفس المتغير داخل البلاد.</t>
  </si>
  <si>
    <t>وضع سياسة بشأن تبادل البيانات مع إيلاء الاهتمام الخاص بالمعلومات التي يمكن تحديدها على المستوى الشخصي وإحداثيات قطعة الأرض. إنشاء منصة سهل الوصول إليها لتبادل البيانات من أجل الاستخدام على نطاق أوسع.</t>
  </si>
  <si>
    <t>التأكد أن العاملين ليسوا قادرين على إنجاز المهام المتعلقة بقيد البيانات وتحليلها فحسب، بل قادرون كذلك على تحديث قواعد البيانات أو تعديلها عند الضرورة. ربما تفيد الدورات التدريبية.</t>
  </si>
  <si>
    <t>تشكيل الفرق</t>
  </si>
  <si>
    <t>تعيين العاملين من أصحاب الخبرات السابقة في مجال عمل جَرد الغابات وتحليل الاستشعار عن بُعد وتكامل المعلومات ونظام المعلومات الجغرافية وما إلى ذلك، إن أمكن.</t>
  </si>
  <si>
    <t>تعيين قادة فريق يتميزون بإمكانيات قيادية طيبة ولديهم خبرة فنية سابقة.</t>
  </si>
  <si>
    <t>دمج الفنيين الشباب في مجال الغابات أو الأكاديميين في مجال الغابات، حيث يسهم ذلك في بناء القدرات على المدى الطويل في البلاد.</t>
  </si>
  <si>
    <t>إنشاء فرق أخرى للتخطيط/ التصميم والاستشعار عن بُعد وإدارة المعلومات وتحليل البيانات.</t>
  </si>
  <si>
    <t>توضيح معايير الجودة والمسؤولية المشتركة للفريق ككل.</t>
  </si>
  <si>
    <t>تشجيع النساء والرجال على الانضمام إلى الفرق واتخاذ التدابير العملية من أجل التأكد من إمكانية تحقيق ذلك. وهذا أمر أساسي للمشاركة الفعالة مع المجتمعات المحلية.</t>
  </si>
  <si>
    <t>هناك ضرورة لتحديد تشكيل الفرق الميدانية من حيث عدد العاملين والهيكل الخاص بالتسلسل الهرمي، ضمن وظائف مجموعة المهام المطلوب القيام بها. وهو يتضمن بشكل عام قائد فريق ميداني واحداً، وفنياً واحداً أو اثنين للجَرد الميداني مع خبرة وطنية أو إقليمية، ومساعدين مؤقتين يمكن تعيينهم محلياً كذلك حتى يتمكنوا من إتاحة معرفتهم المحلية للفرق الميدانية.</t>
  </si>
  <si>
    <t>إرساء الاختصاصات لكل عضو في الفريق بناءً على عناصر النظام الوطني لرصد الغابات التي يعمل في إطارها. ولا بدّ أن تشير هذه الاختصاصات بوضوح إلى الأدوار والوظائف التي يكلفه بها قائد الفريق.</t>
  </si>
  <si>
    <t>توزيع العمل في الميدان له أهميته ويجب أن يتم بناءً على مهارات محددة للفرد العامل. لا بدّ من تشجيع جميع العاملين على تقديم المقترحات من أجل تحسين الإجراءات.</t>
  </si>
  <si>
    <t>الاستمرار في تحفيز العاملين الميدانيين. قد يكون العمل الميداني في مجال جَرد الغابات له متطلبات بدنية ويستلزم العمل لساعات إضافية، وقد يؤثر ذلك على الجودة. بدءاً بالتعيين، يجب أن تتضح لكل عامل أهمية القياسات العالية الجودة التي يقوم بها كل فرد.</t>
  </si>
  <si>
    <t>تنظيم الفرق الفنية على نحو متكامل. يجب مراعاة استمرار الحوار بين العاملين على جمع المعلومات الميدانية وتحليلها ومن يقومون بتطوير المعلومات المكانية.</t>
  </si>
  <si>
    <t>التدريب</t>
  </si>
  <si>
    <t>يجب معايرة التدريب وفقاً للقدرات الوطنية وبناءً على نهج تدريجي.</t>
  </si>
  <si>
    <t>لا بدّ من تقديم الأمثلة من أجل توضيح كيفية التصدي للنطاق الواسع من المواقف التي يتم التعرض لها في الميدان.</t>
  </si>
  <si>
    <t>لا بدّ من تدريب الفرق على التقنيات والأدوات الجديدة التي يتم اعتمادها.</t>
  </si>
  <si>
    <t>يجب تدريب الفرق على جمع البيانات الاجتماعية والاقتصادية وكذلك العلمية، بما في ذلك كيفية إشراك النساء وكذلك الرجال والمجموعات المحددة من مستخدمي الغابات وما إلى ذلك.</t>
  </si>
  <si>
    <t>في نهاية الدورة التدريبية، يجب أن يقوم كل فريق بمثال عملي أو إثنين تحت إشراف المدربين.</t>
  </si>
  <si>
    <t>يجب أن تكون حلقات العمل التدريبية جزءاً من استراتيجية متكاملة ودائمة وفعالة لبناء القدرات.</t>
  </si>
  <si>
    <t>يمكن أن تتضمن حلقات العمل التدريبية اختباراً في النهاية حيث يتم إصدار شهادة رسمية.</t>
  </si>
  <si>
    <t>لا بدّ من إجراء الدورات التدريبية سريعاُ قبل الشروع في العمل المقرر.</t>
  </si>
  <si>
    <t>يجب أن تحصل جميع الفرق التي تؤدي نفس طبيعة العمل على نفس التدريب. يمكن إجراء التدريب العام في مجموعات أكبر. الدورات التدريبية العملية على استخدام أجهزة القياس الالكترونية أو التدريب الميداني قد تتطلب مجموعات أصغر.</t>
  </si>
  <si>
    <t>السلامة في الميدان جديرة بالاهتمام الخاص. من المهم التفكير في اللقاحات اللازمة وإجراء تقييم المخاطر للعمل الميداني وتقاسم نتائج التقييم أثناء الدورات التدريبية.</t>
  </si>
  <si>
    <t>تكون مدة التدريب وفقاً لصعوبة المادة والخبرة السابقة للفرق. ولا بدّ أن يشمل جميع الموضوعات ذات الصلة، بما في ذلك المعلومات الاستهلالية العامة بشأن أهمية النظام الوطني لرصد الغابات والموضوعات المحددة.</t>
  </si>
  <si>
    <t>إن تبادل المعرفة والخبرة ما بين الفرق الميدانية له أهميته. وبالتالي، من المهم تشجيع الاتصال المباشر بين المشاركين مع مرور الوقت.</t>
  </si>
  <si>
    <t>بغية إضفاء صبغة رسمية على تلك التبادلات، يمكن تنظيم "حلقة عمل تدريبية" متوسطة في وقت قريب بعد التنفيذ الميداني. إذ يكون ذلك بمثابة منصة للفرق الميدانية من أجل تبادل الخبرات والتصدي للصعوبات المحددة التي يتم التعرض لها أثناء التنفيذ.</t>
  </si>
  <si>
    <t>العمل الميداني العام وتخطيط الرصد (++)</t>
  </si>
  <si>
    <t>يجب أن توضح خطة العمل الميداني للنظام الوطني لرصد الغابات الأهداف والمبادئ التوجيهية (لا سيّما في ما يتعلق بجودة البيانات) وتحديد الأنشطة العامة والخاصة وتحديد الموارد المتاحة وتوزيع المسؤوليات على الفرق والعاملين ووضع البرنامج الزمني لأنشطتهم.</t>
  </si>
  <si>
    <t>لا بدّ من القيام برصد الموارد وتحليلها من أجل المحافظة على الفعالية من حيث التكلفة والتأكد من عدم خروج التخطيط عن إطار الميزانية.</t>
  </si>
  <si>
    <t>لا بدّ لخطة التشغيل من تقديم جميع المسائل اللوجستية، بما في ذلك النقل ومعدات وأجهزة القياس (بما في ذلك الاحتياطية) وخطط الطوارئ في حالة الحوادث الميدانية والاتصالات بين الفرق الميدانية والمقر الرئيسي للنظام الوطني لرصد الغابات والفرق الميدانية.</t>
  </si>
  <si>
    <t>يجب أن يؤدي تخطيط التشغيل إلى إشراك الفريق الميداني بالقدر المستطاع والعملي.</t>
  </si>
  <si>
    <t>تحدد خطة التشغيل أعباء العمل (نقاط العينات المطلوب قياسها) لكل فريق ميداني. فيصبح التخطيط التفصيلي إذن مهمة قادة الفرق الميدانية.</t>
  </si>
  <si>
    <t>يضم تخطيط التشغيل التخطيط للإشراف على العمل الميداني. ويتضمن ذلك تشكيل فرق الإشراف واختيار نقاط العينات المطلوب الإشراف عليها وتحديد بروتوكول لقياس الإشراف ومعايير الجودة الخاصة بمجموعة رئيسية من المتغيرات والتبعات الناتجة على عدم مراعاة الفرق الميدانية لتلك المعايير.</t>
  </si>
  <si>
    <t>لا بدّ من وضع عملية تحسين مستمرة بناءً على المعطيات من العاملين الميدانيين وفي المكاتب والأطراف المعنية. يتضمن ذلك خطة العمل الميداني نفسها.</t>
  </si>
  <si>
    <t>يجب تقييم البيانات المكانية المساعدة، إن وجدت، من أجل تحديد ما إذا كان موقع العينة ليس غابة أو ما إذا كانت هناك ضرورة لتقييمه باستخدام مصادر المعلومات المتاحة. كما أنه من المهم تقييم الوصول الميسّر لقطع الأراضي في الواقع من عدمه، مثل حالات المناطق المحظورة والعوائق الجغرافية المكانية. يمكن استخدام البيانات المكانية من أجل المساعدة على تحديد أفضل وسيلة للوصول إلى موقع العينات المطلوب زيارتها.</t>
  </si>
  <si>
    <t>تنفيذ العمل الميداني</t>
  </si>
  <si>
    <t>يشير تنفيذ العمل الميداني إلى البرنامج الزمني الملموس للعمل الميداني وفقاً لحالة الطرق والطقس وإمكانية الوصول وملاءمة الفرق الميدانية وغيرها من المعايير العملية.</t>
  </si>
  <si>
    <t>لا بدّ من فحص وظائف أجهزة القياس ومعايرتها بانتظام.</t>
  </si>
  <si>
    <t>يتم التشاور مع المقر الرئيسي للنظام الوطني لرصد الغابات في حالة وجود شكوك حول خطوات التشغيل، وذلك بغرض التأكد من تحقق الاتساق في النظام بأسره.</t>
  </si>
  <si>
    <t>يمكن تعظيم إجراءات العمل الميداني تدريجياً أثناء القيام بالعمل الميداني، بناءً على تجربة أعضاء الفريق ومهاراتهم وعلى الاتصالات الداخلية.</t>
  </si>
  <si>
    <t>تقوم الفرق الميدانية بتنظيم العمل الميداني على نحو مستقل وفقاً لتكليف المهام الموضحة في تخطيط التشغيل. إلا أن التنسيق يظل في يد المقر الرئيسي للنظام الوطني لرصد الغابات من أجل ضمان الامتثال لأهداف النظام الوطني وإجراءاته العامة.</t>
  </si>
  <si>
    <t>المبدأ التوجيهي الفني الرئيسي في تنفيذ العمل الميداني يكمن في مراعاة البروتوكول الميداني بدقة والحفاظ على معايير الجودة العالية للبيانات. أما المبدأ التوجيهي التنظيمي الرئيسي، فيكمن في ضمان الأمن الميداني وتجنب الحوادث.</t>
  </si>
  <si>
    <t>كما تلعب ديناميات الفريق دوراً هاماً في العمل الميداني لجَرد الغابات. ولذلك، من الأهمية بمكان محافظة قادة الفرق الميدانية على تحفيز جميع أعضاء الفريق عن طريق الإعراب عن التقدير لعملهم الجاد ومواصلة التشديد على أهمية الإسهامات في النظام الوطني لرصد الغابات بأكمله.</t>
  </si>
  <si>
    <t>الإشراف على العمل الميداني</t>
  </si>
  <si>
    <t>يجب أن يكون المشرفون خبراء في مجال جَرد الغابات وأن يكونوا ملمّين تماماً بالبروتوكولات الميدانية ولديهم خبرة في العمل الميداني لجَرد الغابات.</t>
  </si>
  <si>
    <t>يجب ضمان الاستقلالية بين المشرفين وفِرق الجَرد المنتظم قدر المستطاع من أجل تفادي أي تعارض في المصالح.</t>
  </si>
  <si>
    <t>يتعين على فرق الإشراف مراجعة النسبة المئوية المحددة لقطع الأراضي الخاصة بكل طاقم عمل مع البيانات الخاصة بالطاقم، وذلك من أجل تحديد مصادر الأخطاء وحجمها في ما يتعلق بالبيانات التي تم جمعها (الفحوص الباردة).</t>
  </si>
  <si>
    <t>يجب أن يقوم مشرف بمرافقة كل طاقم عمل (الفحص الساخن) في وقت مبكر من الموسم الميداني من أجل تجنب أي سوء فهم أو أخطاء في المراحل المبكرة. يجب أن يتم ذلك أيضاً مع أطقم العمل الحديثة التي تتم إضافتها أثناء الموسم الميداني.</t>
  </si>
  <si>
    <t>لا بدّ من سرعة تحليل بيانات الفحوص الباردة وتقديم الرأي للفرق الميدانية. ربما تكون هناك حالات تقصير تستلزم ضرورة فسخ العقد الخاص بالفريق الميداني على الفور. ربما تكون هناك حالات كذلك تتقدم فيها الفرق الميدانية باقتراحات رائعة لتحسين تنفيذ الإجراءات الميدانية، وفي هذه الحالة لا بدّ من مراجعة الأدلة الميدانية على ضوء ذلك.</t>
  </si>
  <si>
    <t>تُجرى الفحوص غير المتبصرة عن طريق مراجعة العينة التمثيلية لجميع قطع الأراضي بدون الرجوع لبيانات أطقم العمل، وذلك من أجل التأكد من قابلية تكرار البيانات من عدمه (لأغراض توكيد الجودة). يجوز لفرق الإشراف أو لأطقم العمل الاعتيادية إجراء الفحوص غير المتبصرة.</t>
  </si>
  <si>
    <t>جمع البيانات المساعدة والإشراف عليها</t>
  </si>
  <si>
    <t>تمت المعالجة المسبقة للصور وفقاً للبروتوكولات وتم إضفاء الصبغة المنهجية على القيود والفرضيات.</t>
  </si>
  <si>
    <t>يستفيد تحليل الاستشعار عن بُعد من المعلومات الميدانية لاستخدامها ضمن بيانات التدريب وفقاً للطرائق التي وقع عليها الاختيار.</t>
  </si>
  <si>
    <t>تأسيس البروتوكولات اللازمة للحصول على المعلومات ومعالجتها واستخلاصها وتوزيعها مكانياً، بما في ذلك على قطع الأراضي الفردية إذا لزم الأمر. يجب أن تتضمن البروتوكولات كذلك المعايير الخاصة بالبيانات الوصفية.</t>
  </si>
  <si>
    <t>تنفيذ تحليل الاستشعار عن بُعد تحت الإشراف.</t>
  </si>
  <si>
    <t>تم توثيق القواعد الخاصة بالقرارات بشأن فئات استخدام الأرض/الغطاء الأرضي وفقاً لمعايير متناغمة ما بين تأويلات ميدانية واستشعار عن بُعد.</t>
  </si>
  <si>
    <t>يتم التصديق على دقة التفسير المرئي والطرائق المميكنة بناءً على النماذج الإحصائية الجيولوجية، من واقع البيانات الميدانية.</t>
  </si>
  <si>
    <t>*: نقترح تعديل العنصر الخاص بالخطوط التوجيهية الطوعية للرصد الوطني للغابات "5-3-1 إصدار الدليل الميداني" بما يلي "إصدار الأدلة والبروتوكولات (الميدانية والاستشعار عن بُعد/رسم الخرائط)"، وهو توثيق للعملية في مرحلة التشغيل.</t>
  </si>
  <si>
    <t xml:space="preserve"> +: يُضاف ما يلي إلى عنصر الخطوط التوجيهية: (الجداول والبيانات الجغرافية المكانية)</t>
  </si>
  <si>
    <t xml:space="preserve"> ++: نقترح تعديل العنصر الخاص بالخطوط التوجيهية للرصد الوطني للغابات "5-3-5 تخطيط العمل الميدان" بما يلي "العمل الميداني العام وتخطيط الرصد".</t>
  </si>
  <si>
    <t>قيد البيانات وإدارتها</t>
  </si>
  <si>
    <t>تنفيذ هيكل لقاعدة بيانات مفصلة وبروتوكول إدارة (بما في ذلك الاشتراطات بشأن الأجهزة والبرامج).</t>
  </si>
  <si>
    <t>استخدام نسق البيانات المستخدم للمستقبل القريب والذي يسمح بالتشغيل البيني، بدلاً من تطوير و/أو استخدام نُسُق مصممة خصيصاً أو مبهمة.</t>
  </si>
  <si>
    <t>في حالة تصدير جزء من البيانات لأغراض التحليل باستخدام برنامج مختلف، لا بدّ من ضمان سلامة قاعدة البيانات المصدر.</t>
  </si>
  <si>
    <t xml:space="preserve">5-4-أ إدارة البيانات وتحليلها وتوثيقها </t>
  </si>
  <si>
    <t>يجب أن تتضمن البيانات المخزنة في النظام بيانات وصفية تشتمل على وصف لمجموعات البيانات المختلفة (على سبيل المثال زمن الإنشاء والموقع وصاحب البيانات وحقوق الوصول وما إلى ذلك). يجب أن يراعي النسق الخاص بالبيانات الوصفية المعايير الدولية قدر المستطاع.</t>
  </si>
  <si>
    <t>مراقبة جودة البيانات</t>
  </si>
  <si>
    <t>توفير البروتوكولات من أجل تنظيف البيانات وتطبيقها على قاعدة البيانات من أجل ضمان اتساق البيانات.</t>
  </si>
  <si>
    <t>عند إجراء التعديلات، يتم تسجيل سبب إجراء التعديل وكيفية إجرائه (على سبيل المثال شرح السبب وراء استبعاد القيمة المتطرفة).</t>
  </si>
  <si>
    <t>فحص البيانات مجدداً في المكتب. يسري تحرير الفحوص التي كان يتعين إجراؤها ميدانياً على البيانات الخام، لا سيّما في حالة عدم استخدام مسجل للبيانات الميدانية. يجب تخزين البيانات الخام وتطبيق جميع التعديلات على نسخة منها. يمكن إجراء المزيد من الفحوص باستخدام الإحصاءات البيانية والموجزة من أجل تحديد القيم المتطرفة لمزيد من الدراسات. وأخيراً، يجب تطوير وتنفيذ طرائق ملائمة لاستكمال البيانات المنقوصة أو تعديل البيانات غير الصحيحة، كلما أمكن ذلك.</t>
  </si>
  <si>
    <t>القيم التي يشار إليها بالمتطرفة لا بدّ من فحصها بعناية كبيرة قبل استبعادها، إذ إنّها قد تشكل حالات خارجة عن المألوف وليست أخطاءً.</t>
  </si>
  <si>
    <t>تحليل الجداول والبيانات المكانية*</t>
  </si>
  <si>
    <t>التأكد من إجراء تحليل البيانات وتقديرها تحت قيادة أو إشراف عاملين من أصحاب الخبرة ملمّين بعثرات التحليل المتعددة في مجال تحليل بيانات رصد الغابات.</t>
  </si>
  <si>
    <t>والأمثل توضيح واختبار تصميم التقدير التحليلي في وجود بيانات الاختبار من أجل التأكد من صحة تصميم التقدير الإحصائي للتحليل.</t>
  </si>
  <si>
    <t>تُستخدم البيانات المساعِدة من مصادر بيانات أخرى من أجل تحسين التقديرات إذا لزم الأمر.</t>
  </si>
  <si>
    <t>بما أنّ تقديرات التغيير لديها قياسات عدم تيقن مختلفة عن تقديرات القياسات الفردية، يجب احتسابها على ضوء ذلك للتحقق مما إذا كان التغيير المحتسب كبيراً أم لا.</t>
  </si>
  <si>
    <t>توفير التقديرات للبلد بأسره (تقديرات على المستوى الوطني) ووحدات مرجعية دون وطنية، وفقاً لمرحلة التخطيط.</t>
  </si>
  <si>
    <t>يتم فحص وتصحيح أوجه القصور والأخطاء في البيانات التي لا يتسنى الكشف عنها إلا أثناء إجراء التحليل.</t>
  </si>
  <si>
    <t>تم تحذير مستخدمي البيانات الأولية من استخدام تصميم البيانات والحساب.</t>
  </si>
  <si>
    <t>يستند التحليل المكاني إلى منهجيات مؤكدة ويسمح بحساب أوجه عدم التيقن بناءً على البيانات المسجلة في قطع الأراضي الميدانية.</t>
  </si>
  <si>
    <t>تم تقدير جميع أوجه عدم التيقن في النتائج الختامية المترتبة على أخطاء في عملية القياس والحساب.</t>
  </si>
  <si>
    <t>تم توثيق التعديلات وفقاً للأخطاء التي تم اكتشافها في التحليل.</t>
  </si>
  <si>
    <t>(*) نقترح تعديل العنصر الخاص بالخطوط التوجيهية الطوعية للرصد الوطني للغابات "5-4-3 تحليلات البيانات" لتصبح "تحليلات الجداول والبيانات المكانية" لأنه تَحدّد عدم كفاية الخطوط التوجيهية الخاصة بالاستشعار عن بُعد (الخطوط التوجيهية الجديدة هي (ذ) و (ر) و(ز) و(س)).</t>
  </si>
  <si>
    <t>النظر بشكل دقيق في جميع العناصر الإحصائية لتصميم العينات وتصميم قطعة الأرض ومراعاة إجراءات التقدير المقبولة في العموم من أجل تقدير النقاط وتقدير الفواصل: عند تحديد عناصر التصميم وتثبيتها، لا يوجد في العموم سوى بضعة خيارات لتصميم التقدير. تجدر الإشارة إلى أنه بالنسبة لتصميم العينات الأكثر شيوعاً (أي العينات المنهجية)، لا توجد أدوات تقدير للاختلاف غير متحيزة بالنسبة للعينات القائمة على التصميم. إلا أن أدوات التقدير الشائعة للعينات العشوائية البسيطة تميل إلى التحفظ (أي الإفراط في تقدير الاختلاف).</t>
  </si>
  <si>
    <t>استخدام البرنامج الحالي والذي تم اختباره في تقدير جرد الغابات (العادي والحر و/أو المفتوح المصدر) لجميع التحليلات. يمكن أن تكشف الجهود المبذولة لتطوير برامج جديدة عن أخطاء خطيرة على مستوى البرمجة.</t>
  </si>
  <si>
    <t>0: لم يتم اتخاذ إجراء في البلاد بشأن هذا الخط التوجيهي أو إنه يبرهن على العديد من أوجه الضعف والاحتياجات من أجل تحقيق النتائج المرجوة. يجدر منحه الأولوية.</t>
  </si>
  <si>
    <t>4-4 الاتصالات والتعميم</t>
  </si>
  <si>
    <t>5-4 الإعداد والإبلاغ *</t>
  </si>
  <si>
    <t>تم وضع نظام اتصالات بين الأطراف الفاعلة والمجتمع المدني. إقامة آلية من أجل الاستجابة للمشاورات من جانب الأطراف المعنية والصحافيين والجمهور. أقيمت منصة لتعميم المعلومات من خلال وسائل التواصل الاجتماعي. التأكد من تقديم خدمات الموظف المسؤول عن الاتصالات من خلال إصدار النشرات الإخبارية والبيانات الصحافية. تشجيع التشبيك مع النظم الوطنية الأخرى لرصد الغابات في الدول أو الأقاليم المجاورة من أجل تبادل الخبرات.</t>
  </si>
  <si>
    <t>ضمان شفافية النظام الوطني لرصد الغابات، حيث تطول مدة إدارته ويخضع للمراجعة والتأكد من استخدامه على نحو سليم ومن مصداقيته. يجب بيان جميع العناصر ذات الصلة في النظام بالتفصيل ويتم حفظ هذا البيان. يجب أن يتضمن التوثيق جميع المعلومات ذات الصلة بشأن التصميم وتنفيذ عملية الرصد (على سبيل المثال الأدلة والبروتوكولات وبيان المنهجيات (بما في ذلك الفرضيات) والأدوات والخرائط والصور والبيانات الخام والمعالجة والبرامج والتوظيف والتكاليف وما إلى ذلك). لا بدّ أن يكون التوثيق منظماً ومتاحاً في جميع الأوقات حتى يمكن إعادة إنتاج جميع عناصر النظام في جميع الأوقات واستخدامها في المستقبل.</t>
  </si>
  <si>
    <t>*: في هذه الأداة، تم تقسيم العنصر "5-4 إدارة البيانات وتحليلها وتوثيقها والإبلاغ بها" من الخطوط التوجيهية الطوعية للرصد الوطني للغابات إلى عنصرين: "5-4-أ إدارة البيانات وتحليلها وتوثيقها" و"5-4-ب إعداد التقارير وتقديمها".</t>
  </si>
  <si>
    <t>التأكد أن جميع المشاركين في الجوانب المختلفة للنظام الوطني لرصد الغابات يفهمون السبب وراء أهمية مساهماتهم في النظام.</t>
  </si>
  <si>
    <t>تشجيع استخدام وسائل التواصل الاجتماعي وإنشاء موقع الكتروني للتعميم والتواصل وتبادل الوثائق والمطبوعات والبيانات.</t>
  </si>
  <si>
    <t>تشجيع التشبيك مع النظم الوطنية الأخرى لرصد الغابات في الدول أو الأقاليم المجاورة من أجل تبادل الخبرات.</t>
  </si>
  <si>
    <t>تأمين خدمات الموظف المسؤول عن الاتصالات من أجل التعامل مع تلك الاستفسارات على نحو احترافي وإصدار النشرات الإعلامية أو البيانات الصحافية.</t>
  </si>
  <si>
    <t>التخطيط لاتصالات داخلية فعالة بين الأطراف الفاعلة المختلفة وعمليات النظام الوطني لرصد الغابات. وهو أمر هام لتشغيل العملية بدون مشاكل وكذلك دعم توكيد الجودة.</t>
  </si>
  <si>
    <t>التوثيق (تعزيز الشفافية) (*)</t>
  </si>
  <si>
    <t>تم توثيق جميع مراحل نظام الرصد، بدءاً من التصميم والإنتاج وتحليل البيانات (على سبيل المثال الأدلة والبروتوكولات وبيان المنهجيات والأدوات والخرائط والصور والبيانات الخام والمعالجة والبرامج والعاملين والتكاليف وما إلى ذلك).</t>
  </si>
  <si>
    <t>يجب أن يتضمن التوثيق جميع المعلومات ذات الصلة بشأن التصميم وتنفيذ عملية الرصد (على سبيل المثال الأدلة والبروتوكولات وبيان المنهجيات (بما في ذلك الفرضيات) والأدوات والخرائط والصور والبيانات الخام والمعالجة والبرامج والتوظيف والتكاليف وما إلى ذلك).</t>
  </si>
  <si>
    <t>لا بدّ أن يكون التوثيق منظماً ومتاحاً في جميع الأوقات حتى يمكن إعادة إنتاج جميع عناصر النظام في جميع الأوقات واستخدامها في المستقبل.</t>
  </si>
  <si>
    <t>كما يتعين توثيق البروتوكولات المستخدمة في تحليل البيانات أيضاً حتى يتسنى للآخرين إجراء نفس التحليل.</t>
  </si>
  <si>
    <t>الإبلاغ</t>
  </si>
  <si>
    <t>يجب أن يتضمن الإبلاغ معلومات حول كيفية إجراء توكيد الجودة/مراقبة الجودة والنتائج.</t>
  </si>
  <si>
    <t>تعرض التقارير أوجه عدم التيقن من حيث البيانات على نحو مصنف وموحد وفقاً للأحوال والقدرات الوطنية (+).</t>
  </si>
  <si>
    <t>الاتصالات والتعميم</t>
  </si>
  <si>
    <t>عند توفر نتائج النظام الوطني لرصد الغابات، تتم التوعية وتشجيع تعميمها بين الأطراف المعنية.</t>
  </si>
  <si>
    <t>الحصول على آراء المستخدمين، بما في ذلك الأجهزة الدولية التي تشترط الإبلاغ، في ما يتعلق بفائدة التقارير بشأن المحتوى ونسق البيانات وعرض المعلومات.</t>
  </si>
  <si>
    <t>اعتبار أنشطة الإبلاغ بمثابة وسيلة لتشجيع التشبيك والحصول على المزيد من المشاركة من الأطراف المعنية وتشجيع الجهود التعاونية في سائر القطاعات العامة والخاصة.</t>
  </si>
  <si>
    <t>استخدام عملية التحليل والإبلاغ والتعميم المنهجي للمعلومات والاستجابة لطلبات المعلومات اللاحقة (بما في ذلك طلبات الحصول على البيانات الخام)، بمثابة فرصة لبناء القدرات الوطنية والوصول إلى جماهير جديدة للنظام الوطني وتشكيل المزيد من الدعم المؤسسي والاجتماعي والسياسي.</t>
  </si>
  <si>
    <t>إبراز قيمة النظام الوطني لرصد الغابات، سواء محلياً أو دولياً، من خلال الجودة العالية للمنتجات، وبالتالي تعزيز الدعم المؤسسي والسياسي الذي يحصل عليه البرنامج.</t>
  </si>
  <si>
    <t>الحوار بشأن النظام الوطني لرصد الغابات ونتائجه</t>
  </si>
  <si>
    <t>تحديد نسق ملائم للحوار لكل فئة محددة من الأطراف المعنية.</t>
  </si>
  <si>
    <t>إشراك الممثلين عن الأطراف المعنية في الإعداد لتلك المناقشات.</t>
  </si>
  <si>
    <t>التأكد من توجيه الدعوة لخبراء النظام الوطني لرصد الغابات للمشاركة في المناقشات، حتى تتسنى لهم فرصة إحاطة المشاركين بتفاصيل المنهجية ونتائجها، وتوضيح المعلومات الأساسية الاستراتيجية للنظام الوطني.</t>
  </si>
  <si>
    <t>عند الاقتضاء، ضمان المشاركة الرفيعة المستوى لكل من إدارة النظام الوطني لرصد الغابات وفريق التخطيط وجميع الأطراف المعنية.</t>
  </si>
  <si>
    <t>يجب أن يتم تيسير المناقشات حتى تُمكن إدارة التوقعات والتأكد من الاستماع إلى جميع الأصوات.</t>
  </si>
  <si>
    <t>تكييف البرنامج وتعزيزه وكذلك المؤسسات المرتبطة به عن طريق التوثيق والتعلم من آراء الأطراف المعنية ومناقشاتهم، حتى يمكن التركيز أكثر على الجهود المقبلة وفي الحدود المعقولة، في ما يتعلق بالاحتياجات في مجال المعلومات والنواحي الفنية ودمج القطاعات المجاورة وبناء القدرات الداخلية والعامة.</t>
  </si>
  <si>
    <t>التقييم وتحليل الأثر</t>
  </si>
  <si>
    <t>التحليل للتعرف على مدى مراعاة اشتراطات الدقة بالنسبة للمتغيرات الأساسية وتحديد الحلول المحتملة في الحالات التي لم يتم مراعاتها فيها.</t>
  </si>
  <si>
    <t>إجراء تحليل للتكلفة وتحديد المكونات الأعلى تكلفة التي ربما تحتاج إلى تعديل.</t>
  </si>
  <si>
    <t>في إطار تقييم الأثر، التعرف على استلام صناع القرارات الإدارية والسياسات للنتائج في شكل يستجيب لاحتياجاتهم من عدمه.</t>
  </si>
  <si>
    <t>إقامة آلية وأدوات لتتبّع من ينتفع من النتائج المحددة، ولأي غرض، وتواتر تلك الاستفادة.</t>
  </si>
  <si>
    <t>تحديد كيفية استخدام المعلومات الناشئة عن النظام الوطني لرصد الغابات في التشريعات والسياسات والتدابير.</t>
  </si>
  <si>
    <t>(+) خط توجيهي جديد أصدرته بطاقة نتائج صندوق المناخ الأخضر</t>
  </si>
  <si>
    <t xml:space="preserve">5-4-ب إعداد التقارير وتقديمها </t>
  </si>
  <si>
    <t>يجب وضع طريقة الإبلاغ خصيصاً لمراعاة توقعات الأطراف المعنية بالنسبة للمعلومات، سواء على المستوى الكمي أو النوعي. ويتضمن ذلك تغطية المتغيرات ونسق النتائج وتقييم للمعنى المحتمل للأرقام المستخلصة. بعض التقارير موجهة نحو عمليات السياسات وصناع القرار. يمكن أن تقدم بعض الأقسام المحددة (على سبيل المثال المتعلقة بالنواحي الاجتماعية والاقتصادية) مسائل مثل استخدام الغابات (سواء كان عادلاً من عدمه). إلا أن المؤسسات البحثية ربما تهتم كثيراً بالبيانات الخاصة بالنظام الوطني لرصد الغابات ويمكنها الانتفاع من قاعدة بيانات الكترونية مزودة بوظائف إبلاغ عادية مدمجة.</t>
  </si>
  <si>
    <t>يجب أن تكون التقارير الصادرة عن النظام الوطني لرصد الغابات وثائق قائمة بذاتها. ويجب أن تتيح للقراء فهم النتائج بدون الإشارة إلى مصادر أخرى.</t>
  </si>
  <si>
    <t>يجب أن تشرح التقارير الأهداف الاستراتيجية والولاية السياسية والمسوغات العلمية للنظام الوطني لرصد الغابات. كما تقدم النتائج العددية لجميع الوحدات المكانية (على المستويين الوطني ودون الوطني) وتقدم بياناً كاملاً للمنهجية.</t>
  </si>
  <si>
    <t>حيث إن كلاً من النتائج والطرائق تتسم بالشمول وقد تؤدي إلى تقارير مطولة، ربما يكون من الأفضل نشر النتائج والطرائق في مجلدات منفصلة وفقاً لاحتياجات الأطراف المعنية. تتضمن الخيارات تقريراً يحوي ملخصاً أو يكون موجزاً لصناع القرار، ويتكون خيار آخر من ملخص تنفيذي يعقبه جميع المعلومات المفصلة ومجلد آخر يحتوي على المعلومات المنهجية ذات الصلة مع الإشارة إلى المطبوعات الأخرى لمزيد من التفاصيل. وتوجه التقارير المفصلة والكاملة في العموم إلى خبراء الجَرد، بينما توجه التقارير الملخصة إلى غير المتخصصين في الجَرد، بما في ذلك صناع السياسات والقرارات والجمهور.</t>
  </si>
  <si>
    <t>يجب أن يقدم التقرير الإجابات على الأسئلة التي تم تصميم النظام الوطني لرصد الغابات من أجلها. في حالة ظهور أوجه قصور أثناء عملية الإبلاغ، لا بدّ من وضع وسيلة لاستخدام الآراء في تنقيح إجراءات النظام الوطني وتحسينها. في حالة عدم التمكن من تقديم إجابة على سؤال، لا بدّ من تقديم التفاصيل لتوضيح السبب والاستنتاجات التي توضح إذا كان السؤال لا يزال هاماً و/أو ما الذي يجب عمله لتقديم إجابة عليه.</t>
  </si>
  <si>
    <t>تحديد سبل إبلاغ النتائج لجميع الأطراف المعنية، بما في ذلك من تم تحديدهم من قبل وربما غيرهم. قد يتضمن ذلك التعميم عن طريق جميع أنواع الوسائل الإعلامية، بما في ذلك التلفزيون والراديو وأدوات الإنترنت المختلفة والأوراق العلمية والمقالات في الجرائد والمواد التعليمية وما إلى ذلك.</t>
  </si>
  <si>
    <t>إدراك الفرص السانحة لإشراك المجتمعات العلمية الوطنية والدولية في الدراسات الفنية التي تستكشف البيانات والتي يمكن عرضها في المؤلفات العلمية التي تخضع لاستعراض الأقران. تُعتبر النتائج والتجارب من واقع دورة النظام الوطني لرصد الغابات نقطة بداية رائعة للبحث من أجل تعظيم الدورة التالية.</t>
  </si>
  <si>
    <t>مقارنة النتائج الفعلية بالاحتياجات في مجال المعلومات كما اتضح قبل إجراء الجَرد. ربما تنقص بعض المعلومات وربما لا تتطابق بعض البيانات مع طلبات الأطراف المعنية.</t>
  </si>
  <si>
    <t>تقييم الإجراءات الخاصة بجمع البيانات. لا بدّ من إجراء ذلك بالتواصل مع الفرق المختلفة المسؤولة عن جمع البيانات، مع إيلاء الاهتمام الخاص بتجارب فرق الإشراف وتقاريرهم.</t>
  </si>
  <si>
    <t>التقييم على مستوى العناصر</t>
  </si>
  <si>
    <t>4-1 الولاية</t>
  </si>
  <si>
    <t xml:space="preserve">الترتيبات المؤسسية </t>
  </si>
  <si>
    <t>5-4-ب إعداد التقارير وتقديمها</t>
  </si>
  <si>
    <t>تقرير بشأن "الترتيبات المؤسسية"؛</t>
  </si>
  <si>
    <t>تقرير بشأن "القياس والتقدير"؛</t>
  </si>
  <si>
    <t>تقرير بشأن "الإبلاغ والتحقق".</t>
  </si>
  <si>
    <t xml:space="preserve">رسم بياني </t>
  </si>
  <si>
    <t xml:space="preserve">ملخص "الترتيبات المؤسسية" </t>
  </si>
  <si>
    <t>التصفية حسب التقييم (صفر، 1، 2، 3)</t>
  </si>
  <si>
    <t>القيمة</t>
  </si>
  <si>
    <t>العناصر</t>
  </si>
  <si>
    <t>يُرجى تجديد البحث عن طريق النقر على "بيانات"، "تجديد الكل"</t>
  </si>
  <si>
    <t>الخطوط التوجيهية الطوعية بشأن الرصد الوطني للغابات</t>
  </si>
  <si>
    <t>الخطوط التوجيهية الطوعية بشأن الرصد الوطني للغابات/ جديد/ بوصلة خفض الانبعاثات الناجمة عن إزالة الغابات وتدهورها في البلدان النامية</t>
  </si>
  <si>
    <t>الخطوط التوجيهية الطوعية بشأن الرصد الوطني للغابات/ جديد (ت، ث)</t>
  </si>
  <si>
    <t>الخطوط التوجيهية الطوعية للفاو بشأن الرصد الوطني للغابات/ جديد</t>
  </si>
  <si>
    <t>بوصلة خفض الانبعاثات الناجمة عن إزالة الغابات وتدهورها في البلدان النامية</t>
  </si>
  <si>
    <t>الخطوط التوجيهية الطوعية بشأن الرصد الوطني للغابات/ جديد (ذ، ر، ز، س)</t>
  </si>
  <si>
    <t xml:space="preserve">جديد </t>
  </si>
  <si>
    <t xml:space="preserve">إخلاء مسؤولية
تنفي الفاو المسؤولية عن الأخطاء أو أوجه القصور في قاعدة البيانات أو البرنامج أو الوثائق المصاحبة لها وعن صيانة البرنامج وتحديثه وكذلك عن جميع الأضرار التي قد تنشأ عنها. كما تنفي الفاو المسؤولية عن تحديث البيانات ولا تتحمل المسؤولية عن الأخطاء والسهو في البيانات المقدمة. إلا أن المرجو من المستخدمين التفضل بإبلاغ الفاو بجميع الأخطاء أو أوجه القصور بشأن هذا المنتج.
إن اختيارات الحساب في هذه الأداة ترجع للمؤلف (المؤلفين) ولا تعكس بالضرورة وجهات نظر منظمة الأغذية والزراعة للأمم المتحدة أو اختياراتها.
© FAO (2013)
تشجع الفاو استخدام المادة التي يقدمها هذا المنتج وإعادة إنتاجها وتعميمها. باستثناء ما يرد بشأنه نص آخر، يجوز نسخ المادة وتنزيلها وطباعتها للأغراض الخاصة للدراسة والبحث والتدريس، أو لاستخدامها في منتجات أو خدمات غير تجارية، بشرط تقديم الإفادة الملائمة بأن الفاو هي المصدر وصاحبة حقوق الطبع والنشر وأن تأييد الفاو لآراء المستخدمين أو منتجاتهم أو خدماتهم ليس ضمنياً بأي شكل من الأشكال. 
جميع الطلبات بشأن حقوق الترجمة والتكيف وإعادة البيع وغيرها من حقوق الاستخدام التجاري يجب أن تتم عن طريق www.fao.org/contact-us/licence-request أو يتم إرسالها إلى copyright@fao.org. </t>
    <phoneticPr fontId="86" type="noConversion"/>
  </si>
  <si>
    <t xml:space="preserve">يٌرجى تصفية البحث عن طريق اختيار صفر أو 1 أو 2 أو 3 </t>
  </si>
  <si>
    <t>الخطوط التوجيهية الطوعية بشأن الرصد الوطني للغابات http://www.fao.org/3/a-i6767e.pdf</t>
    <phoneticPr fontId="86" type="noConversion"/>
  </si>
  <si>
    <t xml:space="preserve">متوفر في: </t>
    <phoneticPr fontId="86" type="noConversion"/>
  </si>
  <si>
    <t>http://www.fao.org/3/a-i6767e.pdf</t>
    <phoneticPr fontId="86" type="noConversion"/>
  </si>
  <si>
    <t>انقر هنا</t>
    <phoneticPr fontId="86" type="noConversion"/>
  </si>
  <si>
    <t>المقدمة</t>
  </si>
  <si>
    <t>التعريف والغرض</t>
  </si>
  <si>
    <t>1. من أجل دعم المساعي الرامية إلى رصد الغابات، وضعت منظمة الأغذية والزراعة للأمم المتحدة (الفاو) أداة تقييم نظام الرصد الوطني للغابات لمساعدة البلدان على تحديد الثغرات ونقاط الضعف في مجال القدرات والتصدي للاحتياجات الفعلية على نحو موجّه.</t>
  </si>
  <si>
    <t>2. أداة تقييم النظام الوطني لرصد الغابات (ويشار إليها فيما بعد "الأداة") قائمة على إكسيل. وهي قائمة على الخطوط التوجيهية الطوعية بشأن الرصد الوطني للغابات وتعززها بوصلة خفض الانبعاثات الناجمة عن إزالة الغابات وتدهورها في البلدان النامية من المبادرة العالمية لمراقبة الغابات. تقدم الأداة تقييماً للنظام الوطني لرصد الغابات في ما يتعلق بممارسات سليمة أساسية مجمعة في ثلاث فئات: (1) الترتيبات المؤسسية؛ (2) القياس والتقدير؛ (3) الإبلاغ والتحقق.</t>
    <phoneticPr fontId="86" type="noConversion"/>
  </si>
  <si>
    <t>4. يجب على مستخدمي أداة تقييم النظام الوطني لرصد الغابات تقييم العناصر المختلفة المرتبطة بما يلي: "الترتيبات المؤسسية" و"القياس والتقدير" و"الإبلاغ والتحقق". من أجل إجراء التقييم، يمكن للمستخدمين منح تقدير لعناصر النظام الوطني لرصد الغابات عن طريق اختيار قيمة من القائمة المنسدلة.</t>
    <phoneticPr fontId="86" type="noConversion"/>
  </si>
  <si>
    <t>5. تحتفظ الفاو بحقها في جميع الأوقات، ومن وقت لآخر، في تعديل المعلومات التي توفّرها هذه الأداة أو وقفها، بصفة مؤقتة أو دائمة، بما في ذلك جميع وسائل الوصول إليها أو استخدامها، وفقاً لتقديرها الخاص، بموجب أو بدون توجيه إخطار مسبق للمستخدمين.</t>
    <phoneticPr fontId="86" type="noConversion"/>
  </si>
  <si>
    <t>مسؤولية المستخدمين</t>
  </si>
  <si>
    <t>6. بموجب تنزيل الأداة، يقر المستخدمون ويوافقون على استخدام الأداة كما هي. بموجب تنزيل الأداة واستخدامها، يقر المستخدمون ويوافقون على سريان هذه البنود والأحكام بشأن استخدام الأداة وغيرها من البنود التي تُنشر في جميع الأوقات عند استخدام بعض الخصائص (وفقاً لتعديلات تجريها الفاو من وقت لآخر)، بما في ذلك ما يتعلق بمعالجة جميع البيانات الشخصية التي تقومون بتوفيرها من خلال هذه الأداة.</t>
    <phoneticPr fontId="86" type="noConversion"/>
  </si>
  <si>
    <t>7. لن يُجري المستخدمون تعديلات على الأداة، بما في ذلك على سبيل المثال وليس الحصر البناء والتركيبة والنص وجميع العناصر الأخرى التي تُعتبر جزءاً لا يتجزأ من الأداة.</t>
    <phoneticPr fontId="86" type="noConversion"/>
  </si>
  <si>
    <t>8. فور التنزيل، يستطيع المستخدم استخدام الأداة على نحو يقتصر على الغرض الموضح في المقدمة أعلاه.</t>
    <phoneticPr fontId="86" type="noConversion"/>
  </si>
  <si>
    <t>9. يستند التقييم الذي يتم إجراؤه باستخدام هذه الأداة إلى معرفة المستخدم وخبرته ولا يعكس بالضرورة وجهات نظر منظمة الأغذية والزراعة للأمم المتحدة أو اختياراتها.</t>
    <phoneticPr fontId="86" type="noConversion"/>
  </si>
  <si>
    <t>حقوق الملكية الفكرية وحقوق الطبع والنشر</t>
    <phoneticPr fontId="86" type="noConversion"/>
  </si>
  <si>
    <t>إخلاء المسؤولية</t>
    <phoneticPr fontId="86" type="noConversion"/>
  </si>
  <si>
    <t>إعادة استخدام محتوى شبكة الانترنت</t>
  </si>
  <si>
    <t>11. المسميات المستخدمة وعرض المعلومات في هذه الأداة لا ينطوي على الإعراب عن الآراء من أي نوع بالنيابة عن الفاو في ما يتعلق بالوضع القانوني أو الإنمائي لأي بلد أو أرض أو مدينة أو منطقة أو سلطاتها أو في ما يتعلق بترسيم حدوده أو ختومه.</t>
  </si>
  <si>
    <t>12. تنفي الفاو المسؤولية عن الأخطاء أو أوجه القصور في قاعدة البيانات أو البرنامج أو الوثائق المصاحبة لها وعن صيانة البرنامج وتحديثه وكذلك عن جميع الأضرار التي قد تنشأ عنها. كما تنفي الفاو المسؤولية عن تحديث البيانات ولا تتحمل المسؤولية عن الأخطاء والسهو في البيانات المقدمة. إلا أن المرجو من المستخدمين التفضل بإبلاغ الفاو بجميع الأخطاء أو أوجه القصور بشأن هذا المنتج.</t>
  </si>
  <si>
    <t xml:space="preserve">13. لا تقدّم الفاو الضمانات الصريحة أو الضمنية - وتنفيها صراحةً – في ما يتعلق بصحة ودقة واكتمال ومدة وموثوقية النص والرسوم البيانية والروابط للمواقع الأخرى وغيرها من البنود المتاح الوصول إليها مما يلي أو عن طريقه (http://www.fao.org/redd/information-resources/publications/en/ http://www.fao.org/in-action/boosting-transparency-forest-data/resources/publications/en/)، أو أن الخدمات لن تنقطع أو تكون خالية من الأخطاء أو الفيروسات أو غيرها من المكوّنات الضارة. </t>
  </si>
  <si>
    <t>14. لا يمكن بأي حال من الأحوال تحميل الفاو و/أو البائعين المعتمدين منها و/أو المقاولين من الباطن أو أي من شركائهم أو الموظفين المسؤولين أو المديرين أو العاملين  لديهم أو وكلائهم أو ممثليهم، المسؤولية عن أية خسائر أو أضرار تنشأ عن أو ترتبط على نحو مباشر أو غير مباشر باستخدام المعلومات المشمولة في الأداة أو الإشارة إليها أو الاعتماد عليها، بما في ذلك على سبيل المثال وليس الحصر جميع المسؤوليات الناشئة عما قد يطرأ من سوء الاستخدام أو الأخطاء أو الإفصاح أو النقل بدون داع أو الفقد أو التدمير عن قصد أو نتيجة الإهمال للمعلومات.</t>
  </si>
  <si>
    <t>15. لا تتحمل الفاو المسؤولية عن أي معلومة لم يتم تسلمها نتيجة انقطاع الاتصال بالانترنت أو حدوث عطل في البرنامج.</t>
  </si>
  <si>
    <t>16. المحتوى على الموقع الالكتروني للفاو يخضع للحماية بموجب حقوق الطبع والنشر. بغية التأكد من تعميم المعلومات، تلتزم الفاو بإتاحة محتواها مجاناً وتشجع على استخدام المعروض من نصوص ووسائط متعددة وبيانات وإعادة إنتاجها وتعميمها. يخضع استخدام المؤلفات والوثائق المتاحة على مستودع وثائق الفاو لسياسة الوصول المفتوح. يُرجى الاطلاع على هذه السياسة من أجل الحصول على البنود والأحكام المفصلة التي تسري على استخدام مؤلفات الفاو ووثائقها.</t>
  </si>
  <si>
    <t>17. بعض قواعد البيانات الإحصائية المحددة مشمولة في السياسة المعنية بترخيص البيانات المفتوحة وتخضع لشروط الاستخدام الخاصة بقواعد البيانات الإحصائية.</t>
  </si>
  <si>
    <t>18. يجوز نسخ المحتوى الآخر على الموقع الالكتروني للفاو (باستثناء ما يرد بشأنه نص آخر) وتنزيله وطباعته للأغراض الخاصة للدراسة والبحث والتدريس، أو لاستخدامه في منتجات أو خدمات غير تجارية، بشرط تقديم الإفادة الملائمة بأن الفاو هي المصدر وصاحبة حقوق الطبع والنشر وأن تأييد الفاو لآراء المستخدمين أو منتجاتهم أو خدماتهم ليس ضمنياً بأي شكل من الأشكال. تشجع الفاو على استخدام النشرات الإخبارية المتوفرة على الموقع الالكتروني للفاو بلا قيود؛ إذ لا يُشترط الحصول على إذن رسمي من أجل إعادة إنتاج تلك المواد.</t>
  </si>
  <si>
    <t>19. تُرسل جميع طلبات الحصول على حقوق الترجمة والتكييف إلى copyright@fao.org وفقاً لشروط وبنود الفاو http://www.fao.org/contact-us/terms/en/</t>
  </si>
  <si>
    <t>روابط خارجية</t>
  </si>
  <si>
    <t>الامتيازات والحصانات</t>
  </si>
  <si>
    <t>20. الروابط لمواقع الكترونية أخرى متاحة للتيسير فقط ولا تُعتبر موافقة من الفاو على المادة التي تتضمنها تلك المواقع أو المنظمات المرتبطة بها أو المنتجات أو الخدمات.</t>
  </si>
  <si>
    <t>21. لا تحتوي هذه الشروط والأحكام ولا ترتبط بما يُشكل تنازلاً صريحاً أو ضمنياً عن الامتيازات والحصانات التي تتمتع بها الفاو، أو بمثابة قبول للاختصاص القضائي للمحاكم في أي بلد بشأن المنازعات الناشئة عن هذه الشروط والأحكام أو الوثائق المتعلقة بها.</t>
  </si>
  <si>
    <t>Russian</t>
  </si>
  <si>
    <t>Институциональные механизмы</t>
  </si>
  <si>
    <t>ИНСТРУМЕНТ ОЦЕНКИ НАЦИОНАЛЬНОЙ СИСТЕМЫ МОНИТОРИНГА ЛЕСОВ – версия 2</t>
  </si>
  <si>
    <t>Основан на Добровольных руководящих принципах национального мониторинга лесов (ДРПНМЛ) и ресурсах СВОД-компас (REDDcompass)</t>
  </si>
  <si>
    <t>Дата</t>
  </si>
  <si>
    <t>Язык</t>
  </si>
  <si>
    <t>Страна</t>
  </si>
  <si>
    <t xml:space="preserve">Измерение и оценка </t>
  </si>
  <si>
    <t>Представление и верификация информации</t>
  </si>
  <si>
    <t>Анализ</t>
  </si>
  <si>
    <t>Назад</t>
  </si>
  <si>
    <t>Оценка</t>
  </si>
  <si>
    <t>Описание</t>
  </si>
  <si>
    <t>Среднее значение</t>
  </si>
  <si>
    <t>Комментарии</t>
  </si>
  <si>
    <t>3.3 Развитие взаимодействия и партнерства</t>
  </si>
  <si>
    <t>3.4 Усиление научной работы и развитие научно-исследовательских организаций в сфере мониторинга лесов</t>
  </si>
  <si>
    <t>4.1 Круг ведения</t>
  </si>
  <si>
    <t>4.3 Выявление заинтересованных сторон и взаимодействие с ними</t>
  </si>
  <si>
    <t>4.5 Привлечение молодых специалистов</t>
  </si>
  <si>
    <t>4.7 Оценка воздействия</t>
  </si>
  <si>
    <t>3.2 Наращивание национального потенциала</t>
  </si>
  <si>
    <t>3.1 Институциональная основа</t>
  </si>
  <si>
    <t>Примечания:</t>
  </si>
  <si>
    <t xml:space="preserve">0: В стране не предпринимались какие-либо действия по реализации данного принципа, либо в ходе такой реализации было выявлено много слабых сторон и потребностей. Следует уделить этому приоритетное внимание. </t>
  </si>
  <si>
    <t xml:space="preserve">1-2: В стране имеется понимание важности данного принципа и предпринимаются шаги по его реализации, однако требуется техническая поддержка. </t>
  </si>
  <si>
    <t xml:space="preserve">3: Страна обладает достаточным потенциалом для реализации данного принципа. Отсутствуют какие-либо пробелы или потребности, поэтому, как ожидается, поставленные цели будут достигнуты. </t>
  </si>
  <si>
    <t xml:space="preserve">Управление НСМЛ твердо, официально и на постоянной основе закрепляется за соответствующим государственным ведомством. Необходимо наличие правовой базы, финансовых обязательств, постоянной институциональной основы и межведомственного взаимодействия для обеспечения эффективного построения и функционирования системы. </t>
  </si>
  <si>
    <t xml:space="preserve">Выявление имеющейся материально-технической базы и кадрового потенциала, пробелов и потребностей в информации в соответствии с организационными мандатами; разработка стратегии наращивания потенциала, в том числе развития научных и образовательных учреждений. </t>
  </si>
  <si>
    <t>Установление 1) партнерств со специализированными национальными и международными организациями; 2) соглашений по правам интеллектуальной собственности; 3) координации между секторами и интеграции в систему дополнительных показателей и ресурсов.</t>
  </si>
  <si>
    <t xml:space="preserve">Получаемые НСМЛ данные могут использоваться в исследованиях по различным направлениям. Необходимо четкое определение информационных потоков и целей исследований; выявление потребностей и имеющихся пробелов в информации для проведения научно-исследовательских работ; развитие сотрудничества между различными исследовательскими организациями, налаживание сетевого взаимодействия с национальными и международными исследовательскими институтами с целью эффективного распространения полученных результатов. </t>
  </si>
  <si>
    <t xml:space="preserve">Определение круга ведения по данному направлению политики. Должны быть закреплены: охват, задачи, измеримые кратко- и долгосрочные цели; координирующий орган в случае децентрализованной схемы построения; четкое определение ответственности, обязанностей, бюджета, кадровых ресурсов и инфраструктуры задействованных организаций. </t>
  </si>
  <si>
    <t xml:space="preserve">Вовлечение в процесс представителей директивных органов и заинтересованных сторон (государственных организаций, частного сектора, образовательных учреждений, гражданского общества, женских групп и групп национальных меньшинств, а также сообществ, образ жизни которых зависит от лесов). Содействие созданию на институциональном уровне технических консультативных комитетов. </t>
  </si>
  <si>
    <t xml:space="preserve">Предоставление студентам и молодым специалистам возможности пройти общеобразовательную или профессионально-техническую подготовку (стажировку) на ранних этапах их карьеры. </t>
  </si>
  <si>
    <t xml:space="preserve">Проведение систематической оценки воздействия процесса в ходе его реализации, а по завершении – оценка удовлетворенности пользователей и заинтересованных сторон его результатами. </t>
  </si>
  <si>
    <t>4.2 Выявление информационных потребностей</t>
  </si>
  <si>
    <t>4.6 Управление данными и их архивирование</t>
  </si>
  <si>
    <t>5.1 Подготовительная работа</t>
  </si>
  <si>
    <t>5.2 Порядок сбора полевых данных и дистанционного зондирования *</t>
  </si>
  <si>
    <t>5.3 Схема оперативной работы (полевые наблюдения и дистанционное зондирование) **</t>
  </si>
  <si>
    <t>5.4.A Сбор, обработка и анализ данных***</t>
  </si>
  <si>
    <t xml:space="preserve">Основывается на четком представлении о потребностях в информации с учетом имеющихся информационных источников и новых требований. Анализ необходимого охвата и технических потребностей потенциальных пользователей. Рассмотрение потребностей в информации для международной отчетности, включающей показатели по лесам (в том числе в рамках РКИК ООН, ОЛР, КБР, ЦУР), с учетом формата представления и набора данных. Определение приоритетов и требований к точности данных, анализ необходимых затрат. </t>
  </si>
  <si>
    <t>Разработка долгосрочного плана по хранению и обеспечению безопасности данных, документирование метаданных и обновление операционных систем. Наличие протокола безопасности, определяющего технические средства и процедуры защиты данных. Реализация политики обработки и распространения данных, установление формата обмена данными и уровней доступа к ним в зависимости от типа пользователя. Определение порядка хранения данных и ответственных за него органов. По возможности, данные должны быть интегрированы и храниться в национальной базе статистических данных.</t>
  </si>
  <si>
    <t xml:space="preserve">Определение компонентов мониторинга и подлежащих мониторингу видов деятельности. Корректировка и гармонизация классификации видов землепользования/типов лесов; установление заинтересованных сторон; определение выборочной совокупности; обзор существующих данных и информации; установление уровней неопределенности и оптимизация квалификации кадровых ресурсов. </t>
  </si>
  <si>
    <t xml:space="preserve">Интеграция данных полевых наблюдений и дистанционного зондирования. Порядок сбора и анализа данных полевых наблюдений (план выборки, пробные площади, методы расчета), аллометрические модели, ошибки и обеспечение/контроль качества, методы подтверждения достоверности результатов дистанционного зондирования, схема выборочной визуальной интерпретации. </t>
  </si>
  <si>
    <t xml:space="preserve">Разработка пособий и протоколов (полевых наблюдений и дистанционного зондирования/картографирования). Система обработки информации (табличные и геопространственные данные). Укрепление кадрового потенциала. Мониторинг и планирование работы на местах, ее выполнение и инспектирование. Сбор дополнительных данных и контроль результатов (проведение анализа данных дистанционного зондирования и проверка их достоверности). </t>
  </si>
  <si>
    <t xml:space="preserve">Управление данными в комплексе с соответствующими метаданными, размещение, гарантийное обслуживание и доступность данных на время проведения анализа и по запросу исследователей. Разработка протоколов безопасности с описанием технических средств и процедур защиты информации. Разработка политики обмена данными, включая конфиденциальные (такие как персональные данные, местонахождение пробных площадей, точные координаты деревьев). </t>
  </si>
  <si>
    <t xml:space="preserve">1: В ДРПНМЛ этот элемент обозначен как «Статистический план». Однако поскольку он охватывает заметно больший круг вопросов, было сочтено возможным изменить его название. </t>
  </si>
  <si>
    <t>2: К названию элемента в ДПРНМЛ было добавлено уточнение «полевые наблюдения и дистанционное зондирование».</t>
  </si>
  <si>
    <t>3: Для целей данного инструмента элемент ДРПНМЛ 5.4 («Сбор, обработка, анализ, документирование и передача данных») был разделен на две части (5.4.A и 5.4.B).</t>
  </si>
  <si>
    <t xml:space="preserve">Назад </t>
  </si>
  <si>
    <t>Эффективно интегрировать НСМЛ и соответствующие мероприятия (что будет сделано и создано, кем, когда, за счет каких ресурсов и т.д.) в существующие национальные рамки в сфере политики и законодательства, а также в государственные структуры (организации) и системы финансирования (в частности, национальный бюджет). Это позволит юридически обосновать и создать формальную базу для долгосрочного функционирования НСМЛ. Кроме того, это станет явной демонстрацией активной роли и ответственности государства.</t>
  </si>
  <si>
    <t xml:space="preserve">Обеспечивать предоставление денежных средств для создания и дальнейшего функционирования НСМЛ через устойчивые/подходящие механизмы финансирования, с тем чтобы гарантировать регулярное получение актуальной информации через установленные промежутки времени. </t>
  </si>
  <si>
    <t>Официально закрепить в правовых документах четко определенный круг ведения и полномочий по сбору, обработке и анализу данных, а также по предоставлению определенных продуктов и услуг организациям или сетям организаций, в том числе государственным учреждениям, научно-исследовательским и академическим институтам. В установленном круге ведения должны быть четко определены задачи, а также кратко- и долгосрочные цели НСМЛ. Для обеспечения их надлежащего материально-технического оснащения может потребоваться создать новую структуру или новое подразделение в уже существующей структуре.</t>
  </si>
  <si>
    <t>Указать (и – в идеальной ситуации – официально утвердить) надлежащие механизмы координации, с помощью которых будет осуществляться общее управление, сбор, обработка и обмен данными между подразделениями и, потенциально, общественностью, министерствами и другими (частными и государственными) организациями.</t>
  </si>
  <si>
    <t>Учитывать опыт реализации предыдущих/текущих процессов институционализации в стране, а также, по возможности, соответствующий опыт других стран.</t>
  </si>
  <si>
    <t xml:space="preserve">1: В стране имеется понимание важности данного принципа и предпринимаются шаги по его реализации, однако требуется техническая поддержка. </t>
  </si>
  <si>
    <t>Оценка *</t>
  </si>
  <si>
    <t>Определить профессиональный потенциал и материально-техническую оснащенность сотрудников, выполняющих эти задачи, а также выявить пробелы и потребности в обучении исходя из институционального круга ведения. Потенциал следует оценивать как с научно-технической, так и с социально-экономической точки зрения.</t>
  </si>
  <si>
    <t>Разработать стратегию наращивания потенциала на основе выявленных потребностей и пробелов. Стратегия должна предполагать поэтапное и непрерывное обучение с привлечением по необходимости научно-образовательных учреждений.</t>
  </si>
  <si>
    <t>Сотрудничать с учебными заведениями и оказывать им поддержку в разработке и адаптации учебных программ, имеющих значение для НСМЛ.</t>
  </si>
  <si>
    <t>Содействовать интеграции программ академического обмена студентами и студенческих лабораторий в полевые работы по мониторингу лесов или в практическую работу по дистанционному зондированию, поручать им выполнение других заданий, а также поощрять краткосрочное трудоустройство молодых специалистов по программе стажировок или в качестве начинающих специалистов.</t>
  </si>
  <si>
    <t>Поощрять использование наборов данных, полученных НСМЛ, для проведения исследований и разработки инновационных решений во всех связанных с лесами областях.</t>
  </si>
  <si>
    <t>Укреплять связи с другими национальными, региональными и глобальными учреждениями путем обмена накопленным опытом через различные механизмы, такие как сотрудничество по линии «Юг-Юг».</t>
  </si>
  <si>
    <t>0: В стране не предпринимались какие-либо действия по реализации данного принципа, либо в ходе такой реализации было выявлено много слабых сторон и потребностей.  Следует уделить этому приоритетное внимание.</t>
  </si>
  <si>
    <t>1: В стране имеется понимание важности данного принципа и предпринимаются шаги по его реализации, однако требуется техническая поддержка.</t>
  </si>
  <si>
    <t>3: Страна обладает достаточным потенциалом для реализации данного принципа.  Отсутствуют какие-либо пробелы или потребности, поэтому, как ожидается, поставленные цели будут достигнуты.</t>
  </si>
  <si>
    <t>Поощрять и устанавливать партнерские отношения в важных для НСМЛ областях. Эти партнерства могут охватывать специализированные национальные и международные организации, а также международные сети и программы. Партнерские отношения должны базироваться на четком и согласованном распределении обязанностей и подотчетности между всеми партнерами.</t>
  </si>
  <si>
    <t>Содействовать достижению соглашений между партнерами в отношении прав интеллектуальной собственности, возникающих при проведении конкретных мероприятий, в ходе которых могут быть разработаны материалы (например, опубликованные научные работы), защищенные авторским правом, патентами или другими правами в области интеллектуальной собственности.</t>
  </si>
  <si>
    <t>Содействовать межотраслевой координации деятельности в масштабах страны. Вполне возможно, что такие отрасли, как сельское хозяйство, охрана окружающей среды, сохранение биоразнообразия, развитие экотуризма и другие социальные секторы, будут заинтересованы в получении результатов национального мониторинга лесов. Структура НСМЛ часто строится таким образом, чтобы ее можно было адаптировать для мониторинга дополнительных характеристик или целевых ресурсов. Это может не только повысить ценность мониторинга на национальном уровне, но и привести к более глубокому пониманию, признанию (и поддержке) результатов мониторинга и самой системы НСМЛ. Стратегии развития систем мониторинга лесов на национальном уровне должны быть нацелены на налаживание партнерских отношений с другими национальными учреждениями и недопущение конкуренции с ними.</t>
  </si>
  <si>
    <t>3.4 Усиление научной работы и научно-исследовательских организаций в сфере мониторинга лесов</t>
  </si>
  <si>
    <t>Обеспечивать двухсторонний обмен потоками информации между НСМЛ и научными работниками, при этом цели исследований должны быть четко определены НСМЛ, но оставаться достаточно гибкими, позволяя интегрировать новые результаты исследований и усовершенствования в НСМЛ.</t>
  </si>
  <si>
    <t>Определять потребности в научных исследованиях для заполнения существующих пробелов в информации, четко расставляя приоритеты в области исследований и предоставляя основную материально-техническую базу для содействия достижению прогресса, что позволит ученым продвигаться вперед в новых направлениях исследований и разработок по проблематике НСМЛ.</t>
  </si>
  <si>
    <t>Поощрять, где это возможно, сотрудничество с различными исследовательскими подразделениями с целью повышения эффективности и укрепления жизнеспособности НСМЛ. В этом контексте научное сотрудничество с университетами может пробудить среди молодых ученых интерес или даже энтузиазм в отношении работы, связанной с мониторингом лесов. Таким образом, усиление научно-исследовательской работы прямо связано с «развитием потенциала».</t>
  </si>
  <si>
    <t>Поощрять создание сетевых структур и взаимодействие между национальными, региональными и международными научно-исследовательскими институтами и субъектами в целях формирования надлежащих каналов для распространения результатов.</t>
  </si>
  <si>
    <t>Охват, цели и задачи НСМЛ – они должны быть конкретными и измеримыми и устанавливаться как на краткосрочный, так и на долгосрочный период.</t>
  </si>
  <si>
    <t>Четкое определение обязанностей и функций всех субъектов, участвующих в достижении целей и задач НСМЛ, как правило, с единым головным координирующим органом.</t>
  </si>
  <si>
    <t>Если НСМЛ создается децентрализованно, то в полномочия головной организации может входить деятельность по унификации, координированию и поддержанию согласованности действий между децентрализованными структурами.</t>
  </si>
  <si>
    <t>Конкретные обязательства по соблюдению принципов беспристрастности, свободы от неправомерного давления или потенциальных конфликтов интересов, которые могут привести к необъективным/порочным результатам.</t>
  </si>
  <si>
    <t>Перечень материально-технических средств, необходимых для реализации НСМЛ, включая ресурсы (кадровые, финансовые, материальные и пр.).</t>
  </si>
  <si>
    <t>Проводить анализ заинтересованных сторон в целях выявления партнеров и других сторон, желающих участвовать в процессе НМЛ, включая национальные учреждения (особенно те, которые причастны к лесной политике и к организации землепользования), субъекты частного сектора, научные круги, гражданское общество, женские организации и группы национальных меньшинств (включая коренные племена), а также общины, жизнедеятельность которых зависит от лесов. Процесс выявления и взаимодействия с заинтересованными сторонами должен быть прозрачным и вносить ясность в намерения различных групп, желающих участвовать в НМЛ.</t>
  </si>
  <si>
    <t>Поощрять органы высшего уровня, ответственные за принятие решений и планирование, включать в свои планы и программы меры по привлечению широкого круга заинтересованных сторон. В частности, следует обязательно привлекать другие сектора (сельское хозяйство и городское планирование), когда при оценке информационных потребностей выявляется необходимость в инвентаризации земельных угодий, выходящих за круг ведения лесной администрации.</t>
  </si>
  <si>
    <t>Активизировать участие академических кругов и научно-исследовательских учреждений на межотраслевом уровне.</t>
  </si>
  <si>
    <t>Укреплять компетенции заинтересованных сторон и понимание ими выгод, получаемых от использования НСМЛ и нарабатываемой ею информации.</t>
  </si>
  <si>
    <t>Содействовать созданию на институциональном уровне рабочих групп или технических совещательных и консультативных комитетов, перед которыми НСМЛ должна ежегодно отчитываться о своей деятельности.</t>
  </si>
  <si>
    <t>Содействовать, где возможно, участию молодых специалистов в НСМЛ, например, путем привлечения студентов, выпускников и аспирантов к работе по сбору и анализу данных.</t>
  </si>
  <si>
    <t>Повышать качество стажировок в рамках программ образования, профессиональной подготовки и трудоустройства путем сотрудничества с научно-исследовательскими коллективами и вузами.</t>
  </si>
  <si>
    <t>Укреплять систему наставничества в отношении молодых специалистов.</t>
  </si>
  <si>
    <t>Проводить обследование для выяснения того, кто использует наработки НСМЛ и для решения каких задач. Логично было бы ожидать, что заинтересованные стороны, выразившие потребность в конкретной информации на этапе планирования, продемонстрируют, в каких целях они используют наработки. Такое обследование может также выявить пробелы и новые информационные потребности, которые можно будет принять во внимание в ходе следующего этапа сбора данных.</t>
  </si>
  <si>
    <t>Провести обследование удовлетворенности заинтересованных сторон наработанными данными с точки зрения соответствия их первоначальным потребностям, а также проанализировать вместе с ними необходимость включения новых показателей или исключения тех, которые оказались бесполезными.</t>
  </si>
  <si>
    <t>Измерение и оценка</t>
  </si>
  <si>
    <t>Обобщать и принимать во внимание «ключевые темы», вытекающие из стратегических целей и задач, определенных государственной политикой в области лесов и других природных ресурсов, окружающей среды, землепользования и развития страны, а также из международных обязательств в сфере лесной политики и требований в отношении представления информации (в частности, в рамках процессов РКИК ООН, КБР, ОЛР, ЦУР, КиП).</t>
  </si>
  <si>
    <t>Документировать процесс выбора или отклонения ключевых тем.</t>
  </si>
  <si>
    <t>Определить «целевой эталонный участок». Информационные потребности могут касаться национального, субнационального уровня или других сфер охвата. Заинтересованные стороны могут ошибочно ожидать, что НСМЛ будет удовлетворять все потребности в информации, необходимой для планирования лесохозяйственной деятельности на небольших участках, поэтому оценка информационных потребностей предоставляет хорошую возможность уточнить соответствующие возможности и ограничения в мониторинге небольших участков и связанные с этим технические проблемы (а также обсудить расчетные оценки редких событий или показателей, которые, как правило, не оцениваются НСМЛ).</t>
  </si>
  <si>
    <t>Определить «целевые объекты», в отношении которых требуется информация.</t>
  </si>
  <si>
    <t>Определить по каждой ключевой теме конкретные вопросы, касающиеся мониторинга лесов.</t>
  </si>
  <si>
    <t>Определить формат и тип наработок, которые планируется получить по окончании аналитической работы, в частности, разработать правила составления таблиц, построения диаграмм и соотношений между показателями. Чем конкретнее сформулированы такие информационные потребности, тем легче специалистам по планированию преобразовывать их в измеримые показатели и определять процедуры сбора данных.</t>
  </si>
  <si>
    <t>Обеспечить возможность заинтересованным сторонам, представляющим различные уровни и секторы, в том числе группы коренного населения/местные общины и женские группы, свободно выражать свои потребности в информации и высказывать потенциальные проблемы на основе широкого участия, позволяющего четко определить и осуществить стратегические цели и задачи.</t>
  </si>
  <si>
    <t>Определить требования (либо ожидания) к точности/достоверности в количественном выражении для ожидаемых ключевых результатов.</t>
  </si>
  <si>
    <t>Определить приоритетность потребностей в информации для преодоления трудностей, возникающих в связи с бюджетными ограничениями и требованиями к точности в процессе технического осуществления.</t>
  </si>
  <si>
    <t>Проводить четкое различие между данными, которые «нужно иметь», и данными, которые «было бы желательно иметь», особенно там, где последние могут представлять интерес для научных исследований или удовлетворять назревающие потребности в информации. Четко обосновывать выбор конкретных данных.</t>
  </si>
  <si>
    <t>Обобщить требующиеся данные в таком виде, чтобы можно было легко преобразовать их в показатели, за которыми можно осуществлять оперативное наблюдение через доступный источник данных.</t>
  </si>
  <si>
    <t>*:  В ДРПНМЛ этот элемент обозначен как «Статистический план». Однако поскольку он охватывает заметно больший круг вопросов, было сочтено возможным изменить его название.</t>
  </si>
  <si>
    <t>**: К названию элемента в ДПРНМЛ было добавлено уточнение «полевые наблюдения и дистанционное зондирование».</t>
  </si>
  <si>
    <t>***: Для целей данного инструмента элемент ДРПНМЛ 5.4 («Сбор, обработка, анализ, документирование и передача данных») был разделен на две части (5.4.A и 5.4.B). ДРПНМЛ:</t>
  </si>
  <si>
    <t>Иметь хорошо документированный массив данных с соответствующими метаданными, полный и четко определенный протокол архивирования и сохранения данных, включая системы хранения и резервного копирования, а также долгосрочную стратегию оснащения системы самыми современными технологиями хранения и восстановления данных на случай, если будет произведена замена операционных систем и систем хранения данных.</t>
  </si>
  <si>
    <t>Встроить протокол защиты данных с описанием технических средств и процедур защиты информации, включая конфиденциальную информацию, а также с подробными сведениями о том, как будут обеспечиваться правила в отношении разрешений, ограничений и запретов.</t>
  </si>
  <si>
    <t>Сформулировать политику пользования данными: какие данные можно предоставить в совместное пользование и на каких условиях (бесплатно и всем пользователям, по запросу, с ограниченным доступом), процедуры доступа, периоды запрета (если применяются), технические механизмы распространения и форматы обмена данными. В тех случаях, когда доступ к определенным данным не может быть предоставлен, следует указать соответствующие причины (например: этические нормы, защита персональных данных, интеллектуальная собственность, коммерческая информация, неприкосновенность частной жизни, безопасность). Решение в отношении того, к каким данным предоставить открытый доступ и к каким – ограниченный, зависит от национального законодательства, государственных стратегий и политики.</t>
  </si>
  <si>
    <t>Определить, каким образом и где будут храниться данные, в частности, в каком типе хранилища (институциональном, стандартном тематическом и т. д.), а также какое учреждение (учреждения) будет заниматься хранением и архивированием данных. В зависимости от общей государственной стратегии в отношении хранения национальных статистических данных в стране могут быть учреждения, имеющие возможность интегрировать массивы данных НСМЛ в качестве стандартизированных национальных наборов данных, получаемых через регулярные промежутки времени. Это позволит подчеркнуть, что НСМЛ производит информацию всеобщего назначения.</t>
  </si>
  <si>
    <t>Определение компонентов мониторинга</t>
  </si>
  <si>
    <t>Определить различные компоненты мониторинга в соответствии с потребностями.</t>
  </si>
  <si>
    <t>Разработать оперативную схему каждого компонента мониторинга таким образом, чтобы они были интегрированы в систему.</t>
  </si>
  <si>
    <t>Установить порядок обмена информацией и взаимосвязь между компонентами.</t>
  </si>
  <si>
    <t>Выявление и определение видов деятельности, подлежащих мониторингу на местности</t>
  </si>
  <si>
    <t>Определить виды деятельности, подлежащие мониторингу на местности, исходя из потребностей в информации и целей мониторинга.</t>
  </si>
  <si>
    <t>Определить и документально закрепить пространственный охват мониторинга (национальный и/или субнациональный уровень).</t>
  </si>
  <si>
    <t>Определить ключевые категории видов деятельности, подлежащих мониторингу.</t>
  </si>
  <si>
    <t>Корректировка и гармонизация систем классификации</t>
  </si>
  <si>
    <t>Выявить ключевые заинтересованные стороны для включения их в процесс разработки национальной системы классификации лесов и видов землепользования.</t>
  </si>
  <si>
    <t>Разработать систему классификации лесов и видов землепользования или гармонизировать ее с существующими классификациями растительного покрова и видов землепользования.</t>
  </si>
  <si>
    <t>Обсудить и согласовать с ключевыми заинтересованными сторонами национальное определение каждого вида землепользования с использованием измеримых критериев.</t>
  </si>
  <si>
    <t>Обследуемая популяция и выборочная совокупность</t>
  </si>
  <si>
    <t>Четко определить представляющую интерес популяцию и – по мере возможности – предоставить карты, показывающие, какие субнациональные территории включены и какие нет. Эта популяция будет предметом мониторинга лесов и полученных в его ходе результатов.</t>
  </si>
  <si>
    <t>Обеспечить, чтобы определение «популяции» соответствовало выявленным информационным потребностями. Это может относиться к таким параметрам, как минимальный размер включаемых в обследование деревьев или лесов. Например, при проведении инвентаризации лесов, как правило, невозможно и нет необходимости регистрировать диаметр и высоту каждого отдельного дерева. Тем не менее весьма важно всегда соблюдать порог, выше которого все деревья измеряются и регистрируются. В зависимости от подлежащего обследованию типа леса это значение может быть различным. Например, к саваннам, где деревья и кустарники менее высокорослые, могут применяться более низкие пороговые значения, а к дождевым тропическим лесам – более высокие. При определении пороговых значений важно также учитывать возможное влияние измерений и изменений на оценки как в отношении деревьев, так и в отношении лесов.</t>
  </si>
  <si>
    <t>Обеспечить доступность наземного измерения большей части популяции, чтобы свести к минимуму риск отсутствия ответов. Иными словами, выборочная совокупность должна как можно точнее соответствовать обследуемой популяции.</t>
  </si>
  <si>
    <t>Четко обозначить те районы, где сбор наземных данных невозможен и из-за этого выборочная совокупность меньше представляющей интерес популяции. Это ограничение обычно относится к полевым наблюдениям в недоступных (например, из-за соображений безопасности) районах, в то время как дистанционное зондирование часто может охватить всю территорию страны.</t>
  </si>
  <si>
    <t>Идентификация и спецификация регистрируемых параметров</t>
  </si>
  <si>
    <t>Перевести информационные потребности в измеримые показатели (включая показатели, которые могут быть выделены в классы или типы, например, виды деревьев или виды землепользования).</t>
  </si>
  <si>
    <t>Ясно и четко определять все показатели как с точки зрения их предмета, так и с точки зрения наблюдения или измерения. Для метрических параметров (например, «высота дерева») необходимо также определить используемое измерительное устройство. В случае номинальных параметров (например, «тип леса») необходимо перечислить все возможные названия (включая такое название, как «неизвестно»). В случае категориальных параметров (например, «жизнеспособность дерева») необходимо однозначно определить все категории.</t>
  </si>
  <si>
    <t>Документировать все определения элементов и использовать их впоследствии в качестве основы для разработки всеобъемлющего полевого пособия.</t>
  </si>
  <si>
    <t>Для некоторых целевых показателей, которые не могут быть непосредственно измерены или отслежены, использовать такие параметры, как объем ствола, биомасса дерева или запас углерода. Для этих показателей необходимо определить подходы через косвенные индикаторы, что обычно делается с помощью моделей.</t>
  </si>
  <si>
    <t>Определить, какие источники данных будут использоваться в зависимости от регистрируемых показателей, при этом основными источниками, как правило, являются основанные на выборке полевые наблюдения и дистанционное зондирование. Вместе с тем, в зависимости от информационных потребностей можно предусматривать и планировать интервью с владельцами лесов, лесопользователями, лесными службами или министерствами.</t>
  </si>
  <si>
    <t>Придерживаться национальных и международных стандартов в целях обеспечения сопоставимости.</t>
  </si>
  <si>
    <t>Использовать одинаковые методы в течение определенного времени, чтобы можно было оценить изменения. Изменения в определениях при повторном сборе данных допускаются только по веским причинам и без ущерба для сопоставимости методов или возможности проведения достоверной оценки изменений в приоритетных целевых показателях. Поэтому, чтобы избежать последующих изменений, необходимо очень серьезно подойти к задаче формулирования определений.</t>
  </si>
  <si>
    <t>Обзор существующих данных и информации</t>
  </si>
  <si>
    <t>Определять, какие из заявленных информационных потребностей могут быть удовлетворены за счет существующей информации.</t>
  </si>
  <si>
    <t>Принимать во внимание национальные и международные источники, которые могут включать существующую информацию, такую как карты и местные инвентаризации лесов.</t>
  </si>
  <si>
    <t>Выявлять и определять приоритетность информационных пробелов, таких как отсутствие, недостаточность, неактуальность или неточность показателей, и решать, стоит ли собирать дополнительные данные для заполнения этих информационных пробелов.</t>
  </si>
  <si>
    <t>Предоставить полезную информацию для более эффективного планирования процесса сбора данных (например, сезоны дождей, доступность территории, социальные конфликты, противоречивые мероприятия, маршруты к пробным площадям и т.д.).</t>
  </si>
  <si>
    <t>Уровни неопределенности по ожидаемым продуктам</t>
  </si>
  <si>
    <t>Для обеспечения точности необходимо также принимать во внимание иные источники погрешностей помимо погрешностей выборки.</t>
  </si>
  <si>
    <t>Функционирование НСМЛ должно напрямую определяться информационными потребностями, выявленными в ходе оценки.</t>
  </si>
  <si>
    <t>Приоритетные показатели и необходимый уровень точности должны быть четко определены.</t>
  </si>
  <si>
    <t>При подготовке НСМЛ необходимо помнить о разумном соотношении между затратами и уровнем точности. Во избежание нереалистичных ожиданий необходимо, чтобы это соотношение четко понимали заинтересованные стороны, определяющие требования к точности, а также составители схемы инвентаризации.</t>
  </si>
  <si>
    <t>НСМЛ должна использовать «точность оценок» в качестве ключевой темы при найме и обучении технического персонала. Данная тема должна также стать предметом обсуждения с заинтересованными сторонами и сторонами, заинтересованными в результатах.</t>
  </si>
  <si>
    <t>Оценка и оптимизация имеющегося экспертного потенциала и подготовка кадровых ресурсов</t>
  </si>
  <si>
    <t>Определить экспертный потенциал, необходимый для НСМЛ, а также экспертный потенциал, имеющийся на данный момент. Это можно сделать, например, путем публикации в общем доступе объявлений о наличии вакансий в НСМЛ и проведения консультаций с национальными экспертами по мониторингу лесов через их сети.</t>
  </si>
  <si>
    <t>Создать сети экспертов, объединяющие агентства, научные круги, НПО и отраслевые предприятия, для обмена технологиями и инновациями. Сети должны создаваться как в рамках страны, так и с другими странами, в том числе через сотрудничество по линии «Юг-Юг».</t>
  </si>
  <si>
    <t>Провести краткосрочные учебные мероприятия для быстрого восполнения пробелов в кадровом потенциале, создавая в то же время долгосрочную стратегию подготовки национальных кадровых ресурсов путем оказания поддержки студентам.</t>
  </si>
  <si>
    <t>5.2 Порядок сбора полевых данных и дистанционного зондирования</t>
  </si>
  <si>
    <t>Интеграция полевых данных и данных дистанционного зондирования</t>
  </si>
  <si>
    <t>Как полевые наблюдения, так и дистанционное зондирование должны быть целенаправленными. Они должны способствовать удовлетворению информационных потребностей и/или более широких исследовательских целей.</t>
  </si>
  <si>
    <t>Желательно, чтобы использовались одни и те же определения для показателей, полученных как на основе полевых наблюдений, так и на основе дистанционного зондирования. Эту рекомендацию не всегда легко выполнить, как, например, в случае определения понятия «лес» в отношении данных, полученных этими двумя разными методами.</t>
  </si>
  <si>
    <t>При получении данных из всех источников следует руководствоваться строгими статистическими и методологическими правилами. Поэтому необходимо разработать четкий протокол для обоих типов сбора и анализа данных.</t>
  </si>
  <si>
    <t>При планировании сбора полевых данных важно помнить, что полевые наблюдения могут помочь в подтверждении достоверности анализа изображений, полученных методом дистанционного зондирования.</t>
  </si>
  <si>
    <t>По мере возможности, следует указывать географические координаты собранной информации, например, центральные точки (или углы) пробных площадей и центральные точки деревьев.</t>
  </si>
  <si>
    <t>Необходимо четко определять и понимать семантическую совместимость дескрипторов (определений и терминов), которые используются в спецификации полевых измерений и измерений посредством дистанционного зондирования, с тем чтобы избежать путаницы в терминологии и гарантировать возможность совместного анализа данных без каких-либо затруднений.</t>
  </si>
  <si>
    <t>ПОЛЕВЫЕ ДАННЫЕ / ДАННЫЕ ПОЛЕВЫХ НАБЛЮДЕНИЙ</t>
  </si>
  <si>
    <t>План выборки</t>
  </si>
  <si>
    <t>Должны использоваться статистически обоснованные и хорошо документированные подходы, основанные на общепринятых процедурах оценки.</t>
  </si>
  <si>
    <t>Следует воздерживаться от изобретения новых механизмов отбора, для которых отсутствуют статистически обоснованные процедуры оценки.</t>
  </si>
  <si>
    <t>Желательными свойствами плана выборки являются точность оценок, экономическая эффективность, простота как с точки зрения доступности для понимания, так и с точки зрения реализации, а также адаптивность для мониторинга в последующие периоды. Типичные адаптации – технологические и методологические усовершенствования и поправки в связи с изменениями в политике и новыми информационными потребностями.</t>
  </si>
  <si>
    <t>Дистанционное зондирование может стать мощным инструментом для повышения эффективности (например, стратификация, двойная выборка, логические выводы на основе моделирования).</t>
  </si>
  <si>
    <t>Необходимо разрабатывать и документировать четкие инструкции для полевых партий по определению местонахождения отобранных точек выборки. Это также касается четкого определения системы координат.</t>
  </si>
  <si>
    <t>Дать четкие указания о том, что делать в случае отсутствия ответа, когда доступ к предварительно отобранным местам выборки невозможен.</t>
  </si>
  <si>
    <t>Рассмотреть возможность использования имеющегося опыта проведения выборочных инвентаризаций лесов. Очень полезны уроки, извлеченные из прошлых усилий и опыта реализации, особенно когда эти усилия хорошо задокументированы. При возможности, разработчикам инвентаризации следует связаться с лицами, ответственными за планирование схемы этих более ранних инвентаризаций. Обычно такой опыт является весьма полезным.</t>
  </si>
  <si>
    <t>Исходить из того, что выборка должна иметь постоянный характер. В ходе следующего цикла инвентаризации необходимо будет вернуться на пробные площади, чтобы обеспечить точную оценку произошедших изменений. Планы выборки, которые ограничивают возможность использования пробы в будущем, должны быть тщательно проверены.</t>
  </si>
  <si>
    <t>С точки зрения точности и эффективности затрат соображения, касающиеся плана выборки, тесно связаны с соображениями, касающимися схемы пробной площади.</t>
  </si>
  <si>
    <t>Схема пробной площади для полевых наблюдений (*)</t>
  </si>
  <si>
    <t>Использовать элементы пробной площади, которые позволяют наблюдать все параметры, подлежащие мониторингу по результатам оценки информационных потребностей.</t>
  </si>
  <si>
    <t>Можно объединить несколько разных вариантов построения пробных площадей, чтобы заложить вложенные учетные площадки.</t>
  </si>
  <si>
    <t>Использовать только те схемы пробной площади, для которых возможны простые виды статистического анализа, и не изобретать новых подходов к сбору данных без разработки подходящих методов оценки.</t>
  </si>
  <si>
    <t>Должным образом проводить корректировку значений с учетом крутизны склонов и расположения границ.</t>
  </si>
  <si>
    <t>Измерения по каждой пробной площади должны быть оперативно осуществимы с точки зрения времени и оборудования.</t>
  </si>
  <si>
    <t>Пробные площади в лесах, предназначенные для национальных инвентаризаций, обычно закладываются в качестве постоянных участков, которые обследуются с определенной периодичностью (например, через 5 или 10 лет). Это должно учитываться при построении схем и планов пробных площадей и в процедурах измерений; в частности, необходимо регистрировать точные координаты в заданной системе пространственных ориентиров и лесоустроительных знаков.</t>
  </si>
  <si>
    <t>Определить оптимальный размер полевых партий и продолжительность рабочего времени, необходимого для проведения измерений и наблюдений на каждой пробной площади.</t>
  </si>
  <si>
    <t>Если это возможно, подобрать размеры пробной площади и организовать работу таким образом, чтобы полевая партия могла выполнить ее за один день, включая время в пути. Если труднодоступность участка не позволяет осуществить такой подход, полевым партиям, возможно, придется ночевать на месте, что создаст дополнительные логистические и финансовые сложности.</t>
  </si>
  <si>
    <t>Принять меры, чтобы все этапы закладки пробных площадей, включая измерения, были прозрачно задокументированы в полевом пособии.</t>
  </si>
  <si>
    <t>Схема оценки</t>
  </si>
  <si>
    <t>Убедиться в том, что все этапы анализа и соответствующие оценки согласуются с определениями плана выборки и пробной площади.</t>
  </si>
  <si>
    <t>Подготовить все расчеты, необходимые для получения ожидаемых результатов в соответствии с оценкой информационных потребностей.</t>
  </si>
  <si>
    <t>Тщательно обсудить подход с командой аналитиков, документируя его шаг за шагом, включая внедрение необходимого программного обеспечения. Этот пошаговый анализ может затем быть использован в качестве отправной точки и основы для описания результатов и методов на стадии подготовки отчета.</t>
  </si>
  <si>
    <t>Предпочтительно использовать оценки, которые легко интегрируются с картами или данными дистанционного зондирования, с тем чтобы повысить точность и обеспечить четкую пространственную привязку информации.</t>
  </si>
  <si>
    <t>Выбор моделей для расчетных показателей (аллометрия) (+)</t>
  </si>
  <si>
    <t>Выяснить, нет ли моделей, разработанных специально для данной территории. Эта информация часто встречается в материалах для служебного пользования.</t>
  </si>
  <si>
    <t>Если местных моделей нет, возможны два варианта: 1) использовать глобальные модели, которые могут внести значительную неопределенность, или 2) разработать нужные модели – однако такая типично научно-исследовательская задача может потребовать больших усилий.</t>
  </si>
  <si>
    <t>По возможности, прежде чем применять модели, следует проверить, пригодны ли они для конкретного проекта.</t>
  </si>
  <si>
    <t>Ошибки в инвентаризации лесов и обеспечение качества измерений</t>
  </si>
  <si>
    <t>Приступить к обработке (расчету) сразу же при поступлении первых данных – это поможет выявить непредвиденные ошибки.</t>
  </si>
  <si>
    <t>Разработать планы обеспечения и контроля качества (ОК/КК) – это еще один компонент технической схемы организации национальной инвентаризации лесов. Обеспечение качества/контроль качества (ОК/КК) критически важны для всех эмпирических исследований, в том числе для инвентаризации лесов.</t>
  </si>
  <si>
    <t>Обеспечить сбор высококачественных данных на основе четких и полных определений и описаний процедур измерения. Уменьшение числа ошибок измерения и наблюдения – важный элемент ОК/КК.</t>
  </si>
  <si>
    <t>Оценивать и документировать качество данных.</t>
  </si>
  <si>
    <t>Использовать результаты оценок для внесения корректировок там, где это необходимо и возможно.</t>
  </si>
  <si>
    <t>Организация контрольных измерений</t>
  </si>
  <si>
    <t>Контрольные измерения крайне важны и выступают в качестве стандартных элементов любого процесса инвентаризации лесов.</t>
  </si>
  <si>
    <t>Следует оценивать работу всех полевых партий.</t>
  </si>
  <si>
    <t>Все точки выборки должны иметь одинаковую вероятность (выше ноля) проверки, даже если доступ к ним чрезвычайно сложен.</t>
  </si>
  <si>
    <t>Следует начинать «горячие» проверки на ранних этапах инвентаризации на пробных площадях, чтобы не повторять исправимые ошибки в течение длительного периода измерений.</t>
  </si>
  <si>
    <t>Результаты «горячих» проверок, выполненных на ранних этапах, могут указать на неотложную необходимость в организации учебного семинара или какой-либо иной формы обмена опытом между полевыми партиями.</t>
  </si>
  <si>
    <t>Необходимо установить стандарты качества. Пока еще нет общего стандарта по ошибкам измерений (допустимые отклонения) или ошибкам наблюдения (неправильное отнесение к классам). Нет и стандартных процедур в отношении невыполнения предписаний. Все это относится к сфере организационно-технического планирования и должно быть детально определено разработчиками НСМЛ.</t>
  </si>
  <si>
    <t>ДАННЫЕ ДИСТАНЦИОННОГО ЗОНДИРОВАНИЯ</t>
  </si>
  <si>
    <t>Выбор источников данных дистанционного зондирования или снимков со спутника</t>
  </si>
  <si>
    <t>Определить наиболее надежные источники данных дистанционного зондирования, что поможет принять документально оформленные решения в отношении схемы проведения (а именно пространственное разрешение и его уровни в прошлые периоды и в будущем, определение лесов и прочих видов землепользования).</t>
  </si>
  <si>
    <t>Руководствоваться принципом доступности данных дистанционного зондирования для обеспечения долговременной стабильности и преемственности мониторинга и соответствия его целям.</t>
  </si>
  <si>
    <t>Выбор методов дистанционного зондирования/картографирования в соответствии с потребностями в информации</t>
  </si>
  <si>
    <t>Провести консультации со специалистами по дистанционному зондированию (местными и международными) для определения наиболее эффективного способа получения данных.</t>
  </si>
  <si>
    <t>Выбор методов дистанционного зондирования основывается на оптимальном соотношении затрат и выгод, с учетом необходимости обеспечить соответствующий уровень разрешения (пространственного, спектрального и временного) и минимизировать неопределенность в отношении предшествующих и будущих изменений на определенной территории.</t>
  </si>
  <si>
    <t>Разработать и задокументировать наиболее приемлемые процедуры предварительной обработки отобранных изображений.</t>
  </si>
  <si>
    <t>Определить все картографические продукты, которые необходимо получить исходя из информационных потребностей.</t>
  </si>
  <si>
    <t>Документально оформить решения о выборе методов и процедур дистанционного зондирования.</t>
  </si>
  <si>
    <t>План выборки пробной площади для проведения визуального анализа результатов дистанционного зондирования</t>
  </si>
  <si>
    <t>Следовать принципам разработки плана выборки, изложенным в пункте 5.2.2.а, а также обеспечить выборочную визуальную интерпретацию снимков с целью снижения затрат на проведение мониторинга, содействия построению системы мониторинга и повышения транспарентности сбора данных.</t>
  </si>
  <si>
    <t>При выборе пробной площади, снимки которой подлежат расшифровке, следует руководствоваться наличием там элементов, которые отражают изменения в характере землепользования, растительном покрове и других востребованных показателях и при этом могут эффективно и оперативно отслеживаться.</t>
  </si>
  <si>
    <t>Выбрать и документально закрепить подходящие методы оценки для конкретного плана выборки.</t>
  </si>
  <si>
    <t>Проанализировать обеспеченность ресурсами и необходимые затраты на расшифровку данных аэрофотосъемки и сбор отобранных параметров.</t>
  </si>
  <si>
    <t>Неопределенность и методы обеспечения качества</t>
  </si>
  <si>
    <t>Проанализировать измеримые и протоколируемые ошибки для оценки неопределенности получаемой информации.</t>
  </si>
  <si>
    <t>При расчете уровней неопределенности все площади в выборке должны иметь равную вероятность быть отобранными, при этом не следует отбирать те же площади, которые использовались в качестве примеров в обучающих целях.</t>
  </si>
  <si>
    <t>Разработать план контроля и обеспечения качества.</t>
  </si>
  <si>
    <t>Начинать обработку сразу же при поступлении первых данных, что позволит выявить ошибки в построении системы.</t>
  </si>
  <si>
    <t>Вносить и документировать корректировки.</t>
  </si>
  <si>
    <t>Обеспечить высокое качество собираемых данных посредством разработки точных и полных определений и описаний процедур оценки.</t>
  </si>
  <si>
    <t>Методы подтверждения достоверности результатов дистанционного зондирования и геопространственного моделирования</t>
  </si>
  <si>
    <t xml:space="preserve">Разработать оперативный механизм проверки на месте результатов визуального или автоматизированного анализа данных дистанционного зондирования в соответствии с пунктом 5.1.0.а.а.  </t>
  </si>
  <si>
    <t>Использовать одинаковую классификацию видов землепользования и растительного покрова при сборе данных в рамках национальной инвентаризации лесов и при дистанционном зондировании.</t>
  </si>
  <si>
    <t>Выявить параметры, определяемые на местах и необходимые при установлении контрольных точек для геопространственного моделирования и их валидации.</t>
  </si>
  <si>
    <t>Провести анализ временного характера сбора данных методом дистанционного зондирования и его увязку с постоянными и временными пробными площадями.</t>
  </si>
  <si>
    <t>5.3 Схема оперативной работы (полевые наблюдения и дистанционное зондирование)</t>
  </si>
  <si>
    <t>Составление полевого пособия и протоколов (полевых наблюдений и дистанционного зондирования/картографирования)</t>
  </si>
  <si>
    <t>Разрабатываться с учетом национальных обстоятельств и потенциала и в то же время быть согласованным с национальными и международными определениями.</t>
  </si>
  <si>
    <t>Давать четкие рекомендации и определять логическую последовательность наблюдения целевых показателей, повышая таким образом результативность наблюдений и преемственность данных, зарегистрированных разными полевыми партиями в разные периоды времени. Следует сводить к минимуму ошибки, совершаемые во время сбора инвентаризационных данных с тем, чтобы не возникало необходимости возвращаться на одни и те же уже обследованные площади.</t>
  </si>
  <si>
    <t>Содержать вводный раздел с описанием контекста и обоснованием конкретной инвентаризации. Этот раздел должен помочь полевым партиям (и другим заинтересованным сторонам) лучше понять цели и конкретные задачи исследования. В нем также следует перечислить потребности в информации социально-экономического характера и связанные вопросы, например, о том, как конструктивно взаимодействовать с обеими гендерными группами и с другими группами лесопользователей.</t>
  </si>
  <si>
    <t>Содержать полный перечень приборов, оснащения и материалов, которые полевые партии должны носить с собой для выполнения измерений. Этот перечень должен служить контрольным списком для руководителя партии при подготовке к выходу в лес. В список следует включить указание об обязательном оснащении партии запасными батареями, походными аптечками и, по возможности, рацией или спутниковым телефоном. Все полевые партии должны снаряжаться сходным оборудованием – это позволит получать сопоставимые данные.</t>
  </si>
  <si>
    <t>Содержать четкое описание и таблицы с элементами пробной площади, а также пошаговую инструкцию в отношении измерений, выполняемых по каждому такому элементу. Необходимо объяснить смысл и процедуру измерения каждого показателя.</t>
  </si>
  <si>
    <t>При определении показателей и процедур измерений учитывать различные обстоятельства, которые могут существовать на пробных площадях. Стараться не допускать ситуаций, когда полевые партии сталкиваются с обстоятельствами, в отношении которых полевое пособие не содержит четких указаний, и поэтому полевые партии вынуждены принимать свои собственные решения, которые могут не совпадать с решениями других партий, что может привести к несогласованности данных.</t>
  </si>
  <si>
    <t>Четко описывать все классы и уровни для категориальных и номинальных показателей, чтобы члены полевой партии точно знали, какие величины и кодовые обозначения вводить по каждому показателю. Это касается, например, единиц измерения и количества десятичных разрядов для метрических значений, таких как диаметр ствола на высоте груди (ДВГ), а также полного списка наименований/ кодов для номинальных показателей, таких как виды деревьев (включая вариант «неизвестно» и перечень названий ботанических семейств растений для тех случаев, когда невозможно определить их вид). Избегать досрочной группировки показателей в классы, например, их отражения в виде процентов, – следует фиксировать непосредственные значения, а группировку по классам проводить уже на стадии анализа.</t>
  </si>
  <si>
    <t>Тщательно апробировать пособие в полевых условиях во всех регионах страны. Это должны сделать авторы пособия с участием нескольких членов полевых партий.</t>
  </si>
  <si>
    <t>Полевое пособие должно быть напечатано в формате, удобном для пользования в полевых условиях. A small booklet, possibly laminated, has been shown to be very practical. Можно носить с собой и полевое пособие в электронном формате.</t>
  </si>
  <si>
    <t>Поощрять членов полевых партий высказывать свои комментарии в отношении полевого пособия. В конечном итоге качество данных зависит от этих людей, и их опыт полевой работы может послужить ценным материалом для оптимизации полевого пособия. Любые изменения должны оформляться в виде новой редакции пособия, при этом все редакции должны отслеживаться и архивироваться.</t>
  </si>
  <si>
    <t>Организация системы управления информацией (табличные и геопространственные данные) (+)</t>
  </si>
  <si>
    <t>Документировать базу данных и предоставлять метаданные по различным аспектам НСМЛ, таким как коэффициенты и эталоны для моделей, план выборки и конфигурация пробных площадей.</t>
  </si>
  <si>
    <t>Установить и применять стандарты, касающиеся информационного содержимого данных, классификаций и используемых технологий. В случае использования в стране разных стандартов для одного и того же показателя необходимо их гармонизировать.</t>
  </si>
  <si>
    <t>Определить/разработать программное обеспечение для сбора данных и соответствующее аппаратное обеспечение, особенно если используются портативные устройства регистрации данных.</t>
  </si>
  <si>
    <t>В случае повторного измерения площадей рассмотреть вопрос о предоставлении распечатки результатов предыдущих измерений каждой пробной площади.</t>
  </si>
  <si>
    <t>Предоставлять средства для хранения резервных копий необработанных и очищенных полевых данных – предпочтительно на центральном сервере.</t>
  </si>
  <si>
    <t>Сформулировать политику в отношении совместного пользования данными, при этом особое внимание уделить конфиденциальности личной информации и координат пробных площадей. Создать платформу для широкого и легкого доступа к данным совместного пользования.</t>
  </si>
  <si>
    <t>Разработать протоколы и механизмы обмена данными.</t>
  </si>
  <si>
    <t>Обеспечить компетентность персонала в вопросах ввода и анализа данных, а также обновления или изменения баз данных, когда это необходимо. Здесь могут быть полезны обучающие курсы.</t>
  </si>
  <si>
    <t>Документировать методы оценки и выбранные модели, включая соответствующие формулы статистического моделирования и используемые вычислительные программы.</t>
  </si>
  <si>
    <t>Определить протоколы для геопространственных данных, включая метаданные, методы обработки и оценки точности данных.</t>
  </si>
  <si>
    <t>Формирование полевых партий</t>
  </si>
  <si>
    <t>По мере возможности набирать кадры, имеющие опыт инвентаризации в полевых условиях, анализа данных дистанционного зондирования, интеграции информации, ГИС и пр.</t>
  </si>
  <si>
    <t>Убедиться в том, что полевые работники способны выполнять физически тяжелую работу.</t>
  </si>
  <si>
    <t>Назначить руководителями полевых партий лиц, проявляющих хорошие лидерские способности и уже накопивших опыт технической работы.</t>
  </si>
  <si>
    <t>Привлекать молодых технических специалистов и научных работников – это содействует долгосрочному развитию кадрового потенциала в стране.</t>
  </si>
  <si>
    <t>Поощрять как женщин, так и мужчин работать в полевых партиях и принимать практические меры для того, чтобы они действительно могли заниматься этой деятельностью. Это важно для конструктивного взаимодействия с местными общинами.</t>
  </si>
  <si>
    <t>Состав полевых партий по количеству работников и их иерархическая структура должны определяться в зависимости от задач, которые они должны будут выполнять. Как правило, в состав партии входит руководитель, один или два таксатора, имеющие опыт работы на национальном или региональном уровне, и временные рабочие, которых можно нанять из числа местного населения, – они могут привнести в полевую партию свои знания о местности.</t>
  </si>
  <si>
    <t>Создать группы по планированию/ проектированию, дистанционному зондированию, управлению информацией и анализу данных.</t>
  </si>
  <si>
    <t>Определить круг обязанностей каждого члена партии в соответствии с тем, каким направлением деятельности НСМЛ они занимаются. Следует четко определить, какие обязанности и функции ему или ей будут вверены руководителем партии.</t>
  </si>
  <si>
    <t>Четко определить стандарты качества и уровень совместной ответственности всей партии.</t>
  </si>
  <si>
    <t>Распределение трудовых обязанностей является важным элементом полевой работы и должно осуществляться с учетом конкретных умений каждого члена партии. Следует поощрять всех работников выдвигать предложения по совершенствованию процедур.</t>
  </si>
  <si>
    <t>Поддерживать мотивацию работников. Лесная инвентаризация – физически тяжелая работа, и со временем это может отразиться на качестве ее выполнения. Уже на этапе отбора и приема на работу каждый работник должен четко понимать важность качественного проведения измерений.</t>
  </si>
  <si>
    <t>Организовать технические группы по принципу интеграции усилий. Работники должны поддерживать контакты между теми, кто собирает и анализирует полевую информацию, и теми, кто обрабатывает пространственную информацию.</t>
  </si>
  <si>
    <t>Обучение</t>
  </si>
  <si>
    <t>Обучение должно учитывать имеющийся национальный потенциал и быть поэтапным.</t>
  </si>
  <si>
    <t>Все группы, выполняющие идентичную работу, должны проходить обучение по одним и тем же программам. Обзорные учебные занятия могут проводиться в расширенных группах. Практическое обучение работе с электронными измерительными приборами и занятия в полевых условиях, возможно, лучше проводить в малых группах.</t>
  </si>
  <si>
    <t>Следует приводить примеры, поясняющие, как поступать в различных ситуациях, которые могут возникнуть в полевых условиях.</t>
  </si>
  <si>
    <t>Особое внимание следует уделить вопросам безопасности в полевых условиях. Важно рассмотреть вопрос о том, какие виды вакцинопрофилактики могут потребоваться, провести анализ рисков в ходе полевых работ и рассказать о них во время учебных занятий.</t>
  </si>
  <si>
    <t>Полевые партии должны проходить обучение приемам работы с новыми технологиями и оборудованием.</t>
  </si>
  <si>
    <t>Следует обучать полевые партии способам сбора социально-экономических и научных данных, а также гендерным подходам, работе с отдельными группами лесопользователей и др.</t>
  </si>
  <si>
    <t>По окончании обучения каждая полевая партия должна выполнить одно-два практических упражнения под наблюдением инструкторов.</t>
  </si>
  <si>
    <t>Длительность обучения будет зависеть от сложности темы и предыдущего опыта работы полевых партий. Обучение должно охватывать все важные темы, включая общую вводную тему о значении НСМЛ и специальные темы.</t>
  </si>
  <si>
    <t>Учебные семинары должны стать неотъемлемой частью комплексной, долговременной и конструктивной стратегии развития потенциала, принятой в стране.</t>
  </si>
  <si>
    <t>Учебные семинары могут предусматривать сдачу заключительного экзамена с выдачей официального аттестата.</t>
  </si>
  <si>
    <t>Большое значение имеет обмен знаниями и опытом между полевыми партиями. В этой связи важно поощрять постоянное прямое взаимодействие между работниками.</t>
  </si>
  <si>
    <t>Чтобы придать официальный статус такому обмену, можно провести промежуточный «учебный семинар» вскоре после начала полевой работы. Он будет служить платформой для обмена опытом между полевыми партиями и для рассмотрения особых трудностей, с которыми они сталкиваются во время работы.</t>
  </si>
  <si>
    <t>Учебные семинары следует проводить незадолго до начала выполнения плановой работы.</t>
  </si>
  <si>
    <t>Общее планирование полевой работы и мониторинга (++)</t>
  </si>
  <si>
    <t>В плане полевой работы НСМЛ должны быть четко определены цели и руководящие принципы (в частности, в отношении качества данных), указаны общие и специальные мероприятия, а также выделенные ресурсы, распределены обязанности между полевыми партиями и их членами, определен график выполнения работ.</t>
  </si>
  <si>
    <t>В оперативном плане для каждой полевой партии должно быть определено рабочее задание (подлежащие измерению точки выборки). Дальнейшее детальное планирование входит в компетенцию руководителей полевых партий.</t>
  </si>
  <si>
    <t>Важно обеспечить совместимость оперативных планов с целями и ожидаемыми результатами деятельности НСМЛ в средне- и долгосрочном периоде.</t>
  </si>
  <si>
    <t>Следует проводить мониторинг и анализ ресурсов, с тем чтобы не допустить снижения отдачи от затрат и превышения выделенного бюджета при планировании мероприятий.</t>
  </si>
  <si>
    <t>Оперативный план работы должен включать в себя все организационные аспекты, такие как транспорт, измерительное оборудование и приспособления (включая запчасти), план действий в чрезвычайных обстоятельствах и план связи между полевыми партиями, а также между головным офисом НСМЛ и полевыми партиями.</t>
  </si>
  <si>
    <t>К планированию оперативной деятельности следует привлекать полевые партии в той мере, насколько это практически возможно и осуществимо.</t>
  </si>
  <si>
    <t>Планирование оперативной работы также предусматривает планирование контроля за исполнением полевой работы. Это требует создания инспекционных бригад, подбора точек выборки, в которых будет проводиться контроль, определения протокола контрольных измерений, стандартов качества для приоритетного набора показателей, а также мер, принимаемых в случае невыполнения предписаний полевыми партиями.</t>
  </si>
  <si>
    <t>Следует обеспечивать непрерывное совершенствование процесса на основе информации, поступающей от полевых партий, сотрудников и заинтересованных сторон. Это касается и самого плана работы.</t>
  </si>
  <si>
    <t>По возможности, следует использовать дополнительные пространственные данные для оценки того, не является ли выбранная пробная площадь «не лесом» и есть ли необходимость оценивать ее на основе имеющихся источников информации. Важно также понять, есть ли фактический доступ к пробным площадям – в частности, имеются ли зоны ограниченного доступа и географические барьеры. Пространственные данные могут помочь определить оптимальные пути доступа к выбранным пробным площадям.</t>
  </si>
  <si>
    <t>Исполнение полевой работы</t>
  </si>
  <si>
    <t>Исполнение полевых работ опирается на конкретные планы-графики и зависит от конкретных дорожных и погодных условий, доступности пробных площадей, физической выносливости членов полевых партий и других критериев практического характера.</t>
  </si>
  <si>
    <t>Полевые партии организуют свою работу самостоятельно и в соответствии с заданием, сформулированным в оперативном плане работы. Тем не менее, в целях обеспечения согласованности с целями и общими процедурами НСМЛ, координация этой деятельности осуществляется головным офисом НСМЛ.</t>
  </si>
  <si>
    <t>Регулярно проверять исправность работы измерительных устройств и производить их поверку.</t>
  </si>
  <si>
    <t>Обращаться в головной офис НСМЛ в случае возникновения сомнений в отношении любой оперативной меры – это позволит обеспечить единство подхода во всей системе.</t>
  </si>
  <si>
    <t>Процедуры полевой работы должны постепенно оптимизироваться в ходе ее исполнения в зависимости от опыта и навыков членов полевых партий и процедур внутренней коммуникации.</t>
  </si>
  <si>
    <t>Главный технический руководящий принцип исполнения полевой работы – скрупулезно придерживаться положений, содержащихся в полевом пособии, и поддерживать высокие стандарты качества данных. Основным руководящим принципом организационной работы является обеспечение безопасности полевой работы и предупреждение несчастных случаев.</t>
  </si>
  <si>
    <t>Динамика взаимоотношений внутри полевых партий также играет важную роль в полевой таксационной работе. Поэтому совершенно необходимо, чтобы руководители полевых партий поддерживали мотивацию всех членов группы и проявляли уважение к их тяжелой работе, постоянно подчеркивая важность их вклада во всю национальную систему мониторинга лесов.</t>
  </si>
  <si>
    <t>Контроль за исполнением полевой работы</t>
  </si>
  <si>
    <t>Инспекторы должны быть таксаторами, в совершенстве знающими протоколы и имеющими практический опыт полевой таксационной работы.</t>
  </si>
  <si>
    <t>Насколько возможно, следует гарантировать независимость инспекторов и штатных полевых партий друг от друга во избежание конфликта интересов.</t>
  </si>
  <si>
    <t>Инспектор должен сопровождать каждую полевую партию («горячие» проверки) в самом начале сезона для предупреждения недопонимания и ошибок на раннем этапе работы. Это касается и новых полевых партий, которые могут присоединиться во время полевого сезона.</t>
  </si>
  <si>
    <t>Инспекционная бригада должна обойти определенную долю пробных площадей, закрепленных за каждой полевой партией, имея на руках представленные ею данные, и попытаться выявить источники и величину ошибок в собранных данных («холодные» проверки).</t>
  </si>
  <si>
    <t>Данные «холодной» проверки следует незамедлительно проанализировать и довести результаты до членов полевой партии. Могут быть случаи невыполнения предписаний, требующие незамедлительного расторжения трудового договора с полевой партией. С другой стороны, иногда полевые партии могут дать очень полезные рекомендации по улучшению полевых процедур, и в таких случаях следует соответственно отредактировать полевые пособия.</t>
  </si>
  <si>
    <t>«Слепые» проверки проводятся при обходе представительной выборки всех пробных площадей без опоры на данные, представленные полевыми партиями, и служат для оценки повторяемости измеренных данных (для обеспечения их качества). «Слепые» проверки могут проводиться либо инспекционной бригадой, либо штатными партиями.</t>
  </si>
  <si>
    <t>Сбор вспомогательных данных и проверка</t>
  </si>
  <si>
    <t>Выявлять важные источники данных (карты, спутниковые и прочие снимки), содержащие сведения, нужда в которых была выявлена в ходе оценки информационных потребностей. Еще одна важная категория сведений касается доступа к пробным площадям. Проверять качество и прочие характеристики источников, такие как точность, разрешение, масштаб, временной интервал и стоимость.</t>
  </si>
  <si>
    <t>Разработать протоколы по получению, обработке, извлечению и оценке информации с пространственной привязкой, в том числе при необходимости с привязкой к отдельным пробным площадям. В протоколы следует включать стандарты метаданных.</t>
  </si>
  <si>
    <t>Проводить предварительную обработку изображений в соответствии с протоколами; систематизировать ограничения и допущения.</t>
  </si>
  <si>
    <t>Использовать полевую информацию в качестве обучающих данных для анализа данных дистанционного зондирования в соответствии с выбранными методами.</t>
  </si>
  <si>
    <t>Проведение анализа данных дистанционного зондирования и проверка достоверности его результатов</t>
  </si>
  <si>
    <t>Документально оформить правила отнесения видов землепользования / растительного покрова к определенным классам в соответствии с гармонизированными критериями, согласованными между специалистами по интерпретации данных полевых наблюдений и дистанционного зондирования.</t>
  </si>
  <si>
    <t xml:space="preserve">Специалистам по дистанционному зондированию и инвентаризации лесов проводить совместную работу по интеграции сбора полевых данных с их использованием в качестве обучающих и/или проверочных данных для анализа информации, полученной с помощью дистанционного зондирования. </t>
  </si>
  <si>
    <t>Количественно определять точность визуальной интерпретации и методов автоматизированной обработки данных на основе геостатистических моделей, сверяя их результаты с данными полевых наблюдений.</t>
  </si>
  <si>
    <t>*: Мы предлагаем изменить название элемента ДРПНМЛ 5.3.1: вместо «Составление полевого пособия» использовать «Составление полевого пособия и протоколов (полевых наблюдений и дистанционного зондирования/картографирования)» для описания разработки нормативных документов, необходимых на этапе оперативной реализации.</t>
  </si>
  <si>
    <t xml:space="preserve"> +: К названию элемента в ДРПНМЛ было добавлено уточнение: «(табличные и геопространственные данные)».</t>
  </si>
  <si>
    <t xml:space="preserve"> ++: Мы предлагаем изменить название элемента ДРПНМЛ 5.3.5: вместо «Планирование полевой работы» использовать «Общее планирование полевой работы и мониторинга».</t>
  </si>
  <si>
    <t>Ввод и обработка данных</t>
  </si>
  <si>
    <t>Создать подробную структуру базы данных и протоколы управления (включая требования к аппаратным и программным средствам).</t>
  </si>
  <si>
    <t>Использовать форматы данных, которые будут использоваться в обозримом будущем, отвечая требованиям оперативной совместимости, а не разрабатывать и/или использовать пользовательские или непонятные форматы.</t>
  </si>
  <si>
    <t>В случае, если часть данных будет переноситься для анализа в другие программные пакеты, необходимо обеспечить целостность исходной базы данных.</t>
  </si>
  <si>
    <t>Данные, хранящиеся в системе, должны включать в себя метаданные с описанием различных наборов данных (например, год создания, место, распорядитель данных, права доступа и пр.). Формат метаданных должен, насколько это возможно, соответствовать международным стандартам.</t>
  </si>
  <si>
    <t>Контроль качества данных</t>
  </si>
  <si>
    <t>Повторно сверить данные в офисном компьютере. Произвести контрольную проверку необработанных данных, которая обычно выполняется в полевых условиях, – особенно если в полевых условиях не использовался регистратор полевых данных. Архивировать необработанные данные и сделать копию со всеми исправлениями. Далее проверку можно производить, используя графические и другие методы обработки отдельных и сводных статистических данных для определения выбросов и их дальнейшего изучения. Наконец, следует разработать и применять, где возможно, подходящие методы подстановки недостающих данных или исправления очевидно неправильных данных.</t>
  </si>
  <si>
    <t>Предусмотреть протоколы очистки данных и использовать их применительно к базам данных для обеспечения согласованности данных.</t>
  </si>
  <si>
    <t>При внесении изменений следует записывать, почему и как они были внесены (например, объяснить, почему был исключен определенный выброс).</t>
  </si>
  <si>
    <t>Анализ табличных и пространственных данных*</t>
  </si>
  <si>
    <t>Обеспечить выполнение анализа и оценки данных силами опытных специалистов, знающих многочисленные тонкости лесного мониторинга, или под их руководством.</t>
  </si>
  <si>
    <t>Внимательно изучить все статистические элементы плана выборки и схемы пробной площади и придерживаться общепринятых процедур точечного и интервального оценивания: после того, как будут определены и отлажены все элементы схемы, количество вариантов оценки, как правило, сокращается. Следует отметить, что для наиболее часто используемых схем выборки (например, систематической выборки) отсутствует несмещенная оценка дисперсии для вероятностной выборки. Впрочем, оценки простой случайной выборки, как правило, считаются консервативными (т. е. завышают оценку дисперсии).</t>
  </si>
  <si>
    <t>Желательно уточнить и проверить схему статистической оценки результатов анализа путем подстановки тестовых данных для того, чтобы убедиться в правильности данной схемы.</t>
  </si>
  <si>
    <t>Использовать вспомогательные данные из других источников для улучшения качества оценок, когда это целесообразно.</t>
  </si>
  <si>
    <t>Поскольку оценки изменения имеют иные меры неопределенности по сравнению с оценками отдельных измерений, их следует вычислять таким образом, чтобы убедиться, является ли это вычисленное изменение значимым или нет.</t>
  </si>
  <si>
    <t>Производить оценки в масштабах всей страны (национальные оценки) и по субнациональным территориям, определенным на этапе планирования.</t>
  </si>
  <si>
    <t>Использовать программный пакет, апробированный для расчетов в рамках лесной инвентаризации (стандартный, бесплатный и/или открытый источник), применительно ко всем видам анализа. Попытки разработать новые программы могут привести к появлению существенных ошибок программирования.</t>
  </si>
  <si>
    <t>Проверить и устранить противоречия в данных и ошибки, которые могут быть выявлены только в ходе анализа.</t>
  </si>
  <si>
    <t>Уведомить пользователей первичной информации о порядке использования данных и применяемой схеме расчетов.</t>
  </si>
  <si>
    <t>Пространственный анализ должен базироваться на проверенных методиках и позволять производить оценку неопределенностей на основе данных, зарегистрированных на пробных площадях.</t>
  </si>
  <si>
    <t>Оценить все неопределенности в конечных результатах, возникшие из-за ошибок в процессе измерения и подсчета.</t>
  </si>
  <si>
    <t>Задокументировать все корректировки, связанные с выявленными в ходе анализа ошибками.</t>
  </si>
  <si>
    <t>(*): Мы предлагаем изменить название элемента ДРПНМЛ 5.4.3: вместо «Анализ данных» использовать «Анализ табличных и пространственных данных», поскольку было установлено недостаточно полное отражение в Руководящих принципах специфики, связанной с дистанционным зондированием (были добавлены новые пункты – i, j, k, l).</t>
  </si>
  <si>
    <t>4.4 Передача и распространение информации</t>
  </si>
  <si>
    <t>Создание системы коммуникации между субъектами НСМЛ и гражданским обществом. Разработка механизма ответа на запросы заинтересованных сторон, журналистов и широкой общественности. Создание платформы для распространения информации / информирование через социальные медиа. Использование услуг специалиста по связям с общественностью для подготовки информационных бюллетеней и пресс-релизов. Налаживание сетевого взаимодействия с НСМЛ соседних стран или регионов для обмена опытом.</t>
  </si>
  <si>
    <t>Обеспечение транспарентности, долгосрочной стабильности, контроля деятельности, правильного использования и надежности НСМЛ. Подробное описание всех наиболее важных элементов системы и хранение документов с их описанием. Документы должны включать всю необходимую информацию об организации и реализации процесса мониторинга (в частности, пособия, протоколы, описание методологии (включая исходные допущения), инструментарий, карты и снимки, необработанные и обработанные данные, программное и кадровое обеспечение, затраты и пр.). Документация должна быть рационально структурирована и доступна в любое время, с тем чтобы все элементы системы можно было воспроизводить и использовать в будущем.</t>
  </si>
  <si>
    <t>Разработать план эффективной внутренней коммуникации между различными субъектами и процессами НСМЛ. Это важно для бесперебойного осуществления процесса и для сопровождения деятельности по контролю качества.</t>
  </si>
  <si>
    <t>Следить за тем, чтобы все участники различных процессов НСМЛ знали, почему их вклад в систему столь важен.</t>
  </si>
  <si>
    <t>Разработать стратегию реагирования на запросы внешних заинтересованных сторон, в том числе общественности, НПО и журналистов.</t>
  </si>
  <si>
    <t>Поощрять использование социальных медиа и создать веб-сайт для распространения, передачи и обмена документами, публикациями и данными.</t>
  </si>
  <si>
    <t>Развивать сетевые связи с другими НСМЛ в соседних странах или регионах в целях обмена опытом.</t>
  </si>
  <si>
    <t>Пользоваться услугами специалиста по связям с общественностью для профессионального выстраивания коммуникации – отвечать на запросы, выпускать информационные бюллетени или пресс-релизы.</t>
  </si>
  <si>
    <t xml:space="preserve">5.4.B Подготовка и представление отчетности </t>
  </si>
  <si>
    <t>Документирование (повышение транспарентности)</t>
  </si>
  <si>
    <t>Документировать все этапы построения и реализации системы мониторинга от разработки его схемы до получения и анализа данных (в частности, пособия, протоколы, описание методологии, инструментарий, карты и снимки, необработанные и обработанные данные, программные пакеты, кадры, затраты и пр.).</t>
  </si>
  <si>
    <t>Документы должны содержать всю важную информацию об организации и реализации процесса мониторинга (в частности, пособия, протоколы, описание методологии, включая исходные допущения, инструментарий, карты и снимки, необработанные и обработанные данные, программные пакеты, кадры, затраты и пр.).</t>
  </si>
  <si>
    <t>Документация должна быть рационально структурирована и доступна в любое время с тем, чтобы все элементы системы можно быть воспроизводить и использовать в будущем.</t>
  </si>
  <si>
    <t>Протоколы, использованные для анализа данных, также следует оформлять письменно, чтобы другие лица могли выполнить такой же анализ.</t>
  </si>
  <si>
    <t>Представление отчетности</t>
  </si>
  <si>
    <t>Методы представления отчетности должны быть специально подобраны так, чтобы удовлетворять количественные и качественные информационные ожидания заинтересованных сторон. Это касается набора показателей, формата представления наработанных данных и оценки того, что могут обозначать полученные цифры. Некоторые отчеты предназначаются непосредственно для политических процессов и директивных органов. Отдельные разделы (например, по социально-экономическим аспектам) могут продуктивно обобщать информацию, в частности, по вопросам лесопользования (справедливо оно устроено или нет). Научно-исследовательские учреждения могут быть весьма заинтересованы в данных НСМЛ и эффективно использовать онлайн базу данных со встроенными стандартными функциями отчетности.</t>
  </si>
  <si>
    <t>Отчеты НСМЛ должны быть оформлены в виде отдельных документов. Они должны давать возможность пользователям понять приведенные результаты без обращения к другим источникам.</t>
  </si>
  <si>
    <t>Доклады должны излагать стратегические цели, политический мандат и научное обоснование НСМЛ. Они должны содержать цифровые данные по всем пространственным единицам (национальным и субнациональным) и полное описание методологии.</t>
  </si>
  <si>
    <t>Поскольку представление результатов и методов, как правило, бывает очень обстоятельным, это может привести к тому, что доклады окажутся слишком длинными. Поэтому неплохой идеей может быть публикация результатов и методов в отдельных томах – в зависимости от потребностей заинтересованных сторон. Среди вариантов могут быть доклад с резюме или отдельное резюме для директивных органов, либо общая пояснительная записка с подробным описанием, дополненные еще одним томом с методологической информацией и ссылкой на другие публикации, в которых можно найти дополнительные сведения. В целом полные и подробные отчеты предназначаются для экспертов, которые занимаются инвентаризацией, а краткие отчеты – для неспециалистов по мониторингу, включая директивные органы и широкую общественность.</t>
  </si>
  <si>
    <t>Отчеты должны давать ответы на вопросы, ради которых была создана НСМЛ. Если в процессе представления информации выявляются недочеты, необходимо создать механизм обратной связи для того, чтобы корректировать и улучшать процедуры НСМЛ. Если невозможно дать ответ на какой-либо вопрос, нужно указать соответствующие причины и сделать выводы о том, сохраняет ли данный вопрос актуальность и/или что должно быть сделано для того, чтобы предоставить ответ.</t>
  </si>
  <si>
    <t>В отчетность следует включать информацию о том, как осуществлялся контроль качества, и его результаты.</t>
  </si>
  <si>
    <t>В зависимости от национальных обстоятельств и возможностей включать в отчеты информацию об уровнях неопределенности данных в агрегированном виде и с разбивкой по позициям (+).</t>
  </si>
  <si>
    <t>Передача и распространение информации</t>
  </si>
  <si>
    <t>Использовать различные средства передачи результатов всем заинтересованным сторонам – как ранее выявленным, так и новым. Сюда можно отнести распространение результатов через все средства массовой информации, включая телевидение и радио, различные ресурсы интернета, научные работы, статьи в газетах, просветительские материалы и пр.</t>
  </si>
  <si>
    <t>После того как будут готовы полученные НСМЛ результаты, информировать и поощрять их распространение среди всех заинтересованных сторон.</t>
  </si>
  <si>
    <t>Просить пользователей, в том числе международные организации, использующие информацию НСМЛ, высказывать мнение о полезности отчетов, их содержании, формате данных и порядке представления информации.</t>
  </si>
  <si>
    <t>Видеть в представлении отчетности путь к созданию сетевых структур, активизации участия заинтересованных сторон и укреплению взаимодействия между субъектами государственного и частного секторов.</t>
  </si>
  <si>
    <t>Помнить о возможностях привлечения национальных и международных научных сообществ к техническим исследованиям, в которых изучаются данные и которые можно представить в авторитетной научной литературе. Результаты и опыт проведения одного цикла НСМЛ являются отличной отправной точкой для исследований в целях оптимизации следующего цикла.</t>
  </si>
  <si>
    <t>Использовать процессы анализа, отчетности, систематического распространения информации и предоставления ответов на возникшие в связи с этим вопросы (включая запросы на предоставление необработанных данных) как возможность для наращивания национального потенциала, охвата новых для НСМЛ аудиторий и для дальнейшего укрепления институциональной, общественной и политической поддержки.</t>
  </si>
  <si>
    <t>Подчеркивать значимость НСМЛ как в стране, так и за рубежом, обеспечивая высокое качество всех видов информационной продукции и укрепляя таким образом институциональную и политическую поддержку программы мониторинга лесов.</t>
  </si>
  <si>
    <t>Диалог по вопросам НСМЛ и его результаты</t>
  </si>
  <si>
    <t>Определить подходящий формат для диалога с каждой отдельной группой заинтересованных сторон.</t>
  </si>
  <si>
    <t>Привлекать представителей заинтересованных сторон к подготовке таких обсуждений.</t>
  </si>
  <si>
    <t>Позаботиться о том, чтобы специалистов НСМЛ также приглашали участвовать в дискуссиях и чтобы у них была возможность информировать участников о методологических аспектах и о полученных результатах, а также четко объяснить стратегическое значение НСМЛ.</t>
  </si>
  <si>
    <t>При необходимости, обеспечить участие на высоком уровне как руководителей и группы планирования деятельности НСМЛ, так и всех других заинтересованных сторон.</t>
  </si>
  <si>
    <t>Дискуссии нужно вести так, чтобы вносить ясность в ожидания сторон и давать возможность высказывать свои требования всем участникам.</t>
  </si>
  <si>
    <t>To ensure the discussions are effective, prepare examples of evidence-based results, including information on uncertainties, that support or contradict arguments used in forest-related discourses prior to the availability new inventory results. К таким примерам могут относиться данные об обезлесении, динамике видового состава, биоразнообразии, незаконных рубках, инвазивных видах, потенциальном воздействии механизмов стимулирования, направленных на повышение устойчивости лесопользования и пр.</t>
  </si>
  <si>
    <t>Адаптировать и укреплять программу мониторинга и связанные с ней учреждения путем документирования предложений и комментариев заинтересованных сторон и извлекать из них уроки для того, чтобы в будущем обеспечить более четкую направленность усилий – в пределах осуществимого – в отношении информационных потребностей, технических аспектов, привлечения смежных секторов и развития внутреннего и общего потенциала.</t>
  </si>
  <si>
    <t>Оценка и анализ воздействия</t>
  </si>
  <si>
    <t>Проанализировать, выполнены ли требования в отношении точности ключевых показателей, и определить потенциальные пути решения проблемы в случае их невыполнения.</t>
  </si>
  <si>
    <t>Дать оценку процедурам сбора данных. Такую оценку следует проводить во взаимодействии с различными группами, осуществляющим сбор данных, и уделять особе внимание отчетам и опыту инспекционных бригад.</t>
  </si>
  <si>
    <t>Выполнить анализ затрат и выявить самые затратные статьи – они могут потребовать принятия корректировочных мер.</t>
  </si>
  <si>
    <t>В рамках оценки воздействия выяснить, получили ли директивные и руководящие органы информацию в форме, удовлетворяющей их потребностям.</t>
  </si>
  <si>
    <t>Внедрить механизм и средства определения того, кто использует конкретные наработки, в каких целях и как часто.</t>
  </si>
  <si>
    <t>Выяснить, как информация, нарабатываемая НСМЛ, используется в законодательстве, стратегиях и принимаемых мерах.</t>
  </si>
  <si>
    <t>Новый пункт, разработанный для учетной документации Зеленого климатического фонда (ЗКФ).</t>
  </si>
  <si>
    <t>Оценка по элементам</t>
  </si>
  <si>
    <t xml:space="preserve">Институциональные механизмы </t>
  </si>
  <si>
    <t>5.4.B Подготовка и представление отчетности</t>
  </si>
  <si>
    <t>Отчет по разделу «Институциональные механизмы»</t>
  </si>
  <si>
    <t>Отчет по разделу «Измерение и оценка»</t>
  </si>
  <si>
    <t>Отчет по разделу «Представление и верификация информации»</t>
  </si>
  <si>
    <t xml:space="preserve">Графическое представление результатов </t>
  </si>
  <si>
    <t>Фильтр по значениям (0, 1, 3)</t>
  </si>
  <si>
    <t>Значение</t>
  </si>
  <si>
    <t>Элементы</t>
  </si>
  <si>
    <t>Пожалуйста, обновите поиск, нажав на «Данные», «Обновить все»</t>
  </si>
  <si>
    <t>ДРПНМЛ</t>
  </si>
  <si>
    <t>ДРПНМЛ/Новое/СВОД-компас</t>
  </si>
  <si>
    <t>ДРПНМЛ/Новое (c,d)</t>
  </si>
  <si>
    <t xml:space="preserve">Новое </t>
  </si>
  <si>
    <t>ДРПНМЛ / Новое</t>
  </si>
  <si>
    <t>ДРПНМЛ/Новое (i,j,k,l)</t>
  </si>
  <si>
    <t xml:space="preserve">ФАО не несет какой-либо ответственности за ошибки или недостатки в базе данных, или в программном обеспечении, или в сопроводительных документах, за техническую поддержку и обновление программ, а также за какой бы то ни было связанный с этим ущерб. ФАО также снимает с себя ответственность за обновление данных и не несет ответственности за ошибки и упущения в предоставленных сведениях. В то же время ФАО обращается к пользователям с убедительной просьбой сообщать о любых ошибках или недостатках в этом продукте.
Методы расчетов, используемые в этом инструменте, являются выбором автора (авторов) и не обязательно отражают мнение и выбор Продовольственной и сельскохозяйственной организации Объединенных Наций.
ФАО приветствует использование, воспроизведение и распространение материалов в этом продукте. Если не указано иное, разрешается копировать, скачивать и распечатывать эти материалы в целях частного изучения, научных исследований и обучения, а также для использования в некоммерческих продуктах или услугах при условии, что ФАО будет надлежащим образом указана в качестве источника и обладателя авторского права и что при этом не утверждается или иным образом не предполагается, что ФАО одобряет мнения, продукты или услуги пользователей. 
Все запросы на получение прав на перевод, адаптацию, перепродажу и другие виды коммерческого использования следует направлять через www.fao.org/contact-us/licence-request или по адресу copyright@fao.org. 
</t>
  </si>
  <si>
    <t>Пожалуйста, примените поисковый фильтр, выбрав 0, 1 или 3</t>
  </si>
  <si>
    <t>ДРПНМЛ: Добровольные руководящие принципы национального мониторинга лесов. http://www.fao.org/3/I6767RU/i6767ru.pdf  http://www.fao.org/3/I6767RU/i6767ru.pdf</t>
  </si>
  <si>
    <t xml:space="preserve">Доступно по адресу: </t>
  </si>
  <si>
    <t>http://www.fao.org/3/I6767RU/i6767ru.pdf</t>
  </si>
  <si>
    <t>Нажмите здесь</t>
  </si>
  <si>
    <t>Введение</t>
  </si>
  <si>
    <t>1. Для поддержки усилий по мониторингу лесов Продовольственная и сельскохозяйственная организация Объединенных Наций (ФАО) разработала Инструмент оценки Национальной системы мониторинга лесов (НСМЛ), призванный помочь странам выявить пробелы и слабые стороны в имеющемся потенциале и предпринять целенаправленные действия по удовлетворению своих реальных потребностей.</t>
  </si>
  <si>
    <t>Определение и цели</t>
  </si>
  <si>
    <t>2. Инструмент оценки НСМЛ (здесь и далее именуемый «Инструмент») создан на базе Excel. Он основывается на разработанных ФАО Добровольных руководящих принципах национального мониторинга лесов (ДРПНМЛ), а также ресурсах СВОД-компас (REDDcompass) в рамках Глобальной инициативы по наблюдению за лесами. Инструмент позволяет оценить, насколько деятельность НСМЛ соответствует ключевым передовым практикам по трем аспектам: (1) институциональные механизмы; (2) измерение и оценка; и (3) представление и верификация информации.</t>
  </si>
  <si>
    <t>3. Инструмент является бесплатным и открытым для использования всеми заинтересованными сторонами. Он доступен и может быть скачан без предварительной регистрации на следующих электронных ресурсах:
- e-learning course “Forests and Transparency under the Paris Agreement”;
- Under the publication section for the REDD+ Reducing Emissions from Deforestation and Forest Degradation (http://www.fao.org/redd/information-resources/publications/en/); and
- Under the publication section found in the CBIT-Forest (http://www.fao.org/in-action/boosting-transparency-forest-data/resources/publications/en/).</t>
  </si>
  <si>
    <t>4. При использовании Инструмента пользователям нужно оценить различные элементы, отнесенные к категориям «институциональные механизмы», «измерение и оценка» и «представление и верификация информации». Для выполнения оценки пользователи могут выбрать значение (0, 1 или 3) из выпадающего списка для каждого элемента НСМЛ.</t>
  </si>
  <si>
    <t>5. ФАО оставляет за собой право в любой момент или время от времени модифицировать или прекратить, временно или навсегда, предоставление информации в рамках Инструмента, включая любые средства доступа или использования, по своему собственному усмотрению с предварительным уведомлением пользователей или без него.</t>
  </si>
  <si>
    <t>Ответственность пользователей</t>
  </si>
  <si>
    <t>6. Скачивая данный Инструмент, пользователи признают и соглашаются использовать его «как есть». Скачивая и используя Инструмент, пользователи признают и соглашаются с данными правилами и условиями использования Инструмента и другими положениями, которые будут отображены на экране при использовании определенного функционала (и могут время от времени корректироваться ФАО), в том числе в связи с обработкой персональных данных, которые пользователи могут предоставить через Инструмент.</t>
  </si>
  <si>
    <t>7. Пользователи не должны вносить изменения в Инструмент, включая, но не ограничиваясь, его структурой, формулами, текстом и любыми другими элементами, составляющими неотъемлемую часть Инструмента.</t>
  </si>
  <si>
    <t>8. После скачивания пользователь может использовать Инструмент только в целях, указанных выше во Введении.</t>
  </si>
  <si>
    <t>9. Оценка, выполняемая при помощи данного Инструмента, основывается на знаниях и опыте пользователя и не обязательно отражает мнение и выбор Продовольственной и сельскохозяйственной организации Объединенных Наций.</t>
  </si>
  <si>
    <t>Права интеллектуальной собственности и авторские права</t>
  </si>
  <si>
    <t>10. Права интеллектуальной собственности, включая авторские права на Инструмент оценки НСМЛ, принадлежат ФАО.</t>
  </si>
  <si>
    <t>Заявление об ограничении ответственности</t>
  </si>
  <si>
    <t>11. Используемые обозначения и представление информации в Инструменте не означают выражения какого-либо мнения со стороны ФАО относительно правового статуса той или иной страны, территории, города или района, или их властей, или относительно делимитации их границ или рубежей.</t>
  </si>
  <si>
    <t>12. ФАО не несет какой-либо ответственности за ошибки или недостатки в Инструменте, за техническую поддержку и обновление программ, а также за какой бы то ни было связанный с этим ущерб. ФАО также снимает с себя ответственность за обновление данных и не несет ответственности за ошибки и упущения в предоставленных сведениях. В то же время ФАО обращается к пользователям с убедительной просьбой сообщать о любых ошибках или недостатках в этом продукте.</t>
  </si>
  <si>
    <t xml:space="preserve">13. ФАО не дает и прямо отказывается от каких-либо гарантий, явных или подразумеваемых, в отношении правильности, точности, полноты, актуальности и достоверности текста, графики, ссылок на другие сайты и любых других элементов, доступ к которым получен с ресурсов или через ресурсы (http://www.fao.org/redd/information-resources/publications/en/; http://www.fao.org/in-action/boosting-transparency-forest-data/resources/publications/en/), а также в отношении непрерывности услуг, отсутствия ошибок, вирусов или других вредоносных компонентов. </t>
  </si>
  <si>
    <t>14. Ни ФАО, ни ее уполномоченные поставщики и/или субподрядчики, ни кто-либо из их партнеров, должностных лиц, руководителей, сотрудников, агентов или представителей ни при каких обстоятельствах не несут ответственности за какие бы то ни было убытки или ущерб, которые стали результатом, либо прямо или косвенно связаны с использованием, ссылкой или опорой на информацию, содержащуюся в Инструменте оценки НСМЛ, в том числе, но не ограничиваясь, не несут какую бы то ни было ответственность за возможное преднамеренное или непреднамеренное неправомерное использование, ошибки, разглашение, ненадлежащую передачу, утрату или уничтожение информации.</t>
  </si>
  <si>
    <t>15. ФАО не несет ответственности в случае, если какая-либо информация не была получена из-за проблем с интернет-соединением или программным обеспечением.</t>
  </si>
  <si>
    <t>Использование содержания веб-сайта</t>
  </si>
  <si>
    <t>16. Содержание веб-сайта ФАО защищено авторским правом. В целях обеспечения широкого распространения своей информации ФАО стремится сделать содержание своего сайта общедоступным и приветствует использование, воспроизведение и распространение размещенных там текстовых, мультимедийных и информационных продуктов. Использование публикаций и документов из архива документов ФАО регулируется политикой открытого доступа. Пожалуйста, ознакомьтесь с этой политикой для получения подробной информации об условиях использования публикаций и документов ФАО.</t>
  </si>
  <si>
    <t>17. На специализированные базы статистических данных распространяются Политика лицензирования открытых данных и Условия использования статистических баз данных.</t>
  </si>
  <si>
    <t>18. Все содержание веб-сайта (если не указано иное) разрешается копировать, скачивать и распечатывать в целях частного изучения, научных исследования и обучения, а также для использования в некоммерческих продуктах или услугах при условии, что ФАО будет надлежащим образом указана в качестве источника и обладателя авторского права и что при этом не утверждается или иным образом не предполагается, что ФАО одобряет мнения, продукты или услуги пользователей. ФАО приветствует неограниченное использование новостных сообщений, размещаемых на ее веб-сайте; для воспроизведения этих материалов не требуется официальное разрешение.</t>
  </si>
  <si>
    <t>19. Все запросы на получение прав на перевод и адаптацию материалов следует направлять по адресу copyright@fao.org в соответствии с Положениями и условиями ФАО (http://www.fao.org/contact-us/terms/ru/).</t>
  </si>
  <si>
    <t>Внешние ссылки</t>
  </si>
  <si>
    <t>20. Ссылки на веб-сайты, не имеющие отношения к ФАО, предоставляются исключительно для удобства пользователей и не означают официального одобрения со стороны ФАО материалов, размещенных на этих сайтах, либо какой-либо соответствующей организации, продукта или услуги.</t>
  </si>
  <si>
    <t>Привилегии и иммунитеты</t>
  </si>
  <si>
    <t>21. Никакая часть настоящих Положений и условий не представляет собой или не может быть истолкована как отказ, явный или предполагаемый, от привилегий и иммунитетов ФАО, либо как признание юрисдикции судов какой-либо страны в отношении споров, возникающих в связи с этими Положениями и условиями или связанными с ними документами.</t>
  </si>
  <si>
    <t>N/A: нет данных</t>
  </si>
  <si>
    <t>5.4 Подготовка и представление отчетности *</t>
  </si>
  <si>
    <t xml:space="preserve">Оценка </t>
  </si>
  <si>
    <t xml:space="preserve">Элементы, касающиеся построения системы </t>
  </si>
  <si>
    <t>(*) В ДРПНМЛ этот элемент обозначен как «5.2.3 Схема пробной площади». В Инструменте это название было уточнено – «5.2.3 Схема пробной площади для полевых наблюдений».</t>
  </si>
  <si>
    <t>5.4 A Сбор, обработка и анализ данных</t>
  </si>
  <si>
    <t>Источники</t>
  </si>
  <si>
    <t>Содержать рекомендации в отношении того, 1) как действовать в нестандартных, но предсказуемых ситуациях (например, как должна поступать полевая партия, если одна часть пробной площади находится в лесном массиве, а другая – в реке), и 2) что делать в ситуации, к которой неприменимы рекомендации, включенные в полевое пособие (например, как поступать, если пробная площадь находится на территории, где недавно произошло нарушение экосистемы).</t>
  </si>
  <si>
    <t>Содержать приложение с инструкциями по эксплуатации всех измерительных приборов и оснащения, в том числе даже самых простых устройств, таких как мерные вилки и тесьмовые метры.</t>
  </si>
  <si>
    <t>Так называемые «выбросы» следует тщательно проверять, прежде чем их удалить, – они могут представлять собой предельные случаи, а не ошибки.</t>
  </si>
  <si>
    <t>*: Для целей данного инструмента элемент ДРПНМЛ 5.4 («Сбор, обработка, анализ, документирование и передача данных») был разделен на две части – 5.4.A («Сбор, обработка и анализ данных») и 5.4.B («Подготовка документации и представление информации»).</t>
  </si>
  <si>
    <t>Сопоставить наработки с информационными потребностями, заявленными до проведения инвентаризации, – какая-то часть информации может отсутствовать, и некоторые данные могут не удовлетворять потребностям заинтересованных сторон.</t>
  </si>
  <si>
    <t>5.4.A Сбор, обработка и анализ данных</t>
  </si>
  <si>
    <t>Резюме «институциональных механизмов»</t>
  </si>
  <si>
    <t>СВОД-компас</t>
  </si>
  <si>
    <t>Arabic</t>
  </si>
  <si>
    <t>1: هذا العنصر معروض في الخطوط التوجيهية الطوعية بشأن الرصد الوطني للغابات باعتباره "التصميم الإحصائي". ويأخذ في الاعتبار عناصر أخرى عديدة بخلاف الوارد منها في الخطوط التوجيهية، ولذلك اعتُبر تغيير اسم هذا العنصر أمراً ملائماً.</t>
  </si>
  <si>
    <t>تشجيع التنسيق ما بين القطاعات المختلفة داخل البلاد. من المرجح أن تهتم قطاعات مثل الزراعة وحماية البيئة وحفظ التنوع البيولوجي وتنمية السياحة الايكولوجية وغيرها من المجالات الاجتماعية بنتائج الرصد الوطني للغابات. غالباً ما يسمح التصميم الخاص بالنظام الوطني لرصد الغابات بدمج المتغيرات الإضافية أو الموارد المستهدفة. وقد لا يؤدي ذلك إلى قيمة إضافية أعلى على المستوى الوطني فحسب، بل كذلك إلى المزيد من الفهم والقبول (والدعم) لنتائج الرصد وبرنامج النظام الوطني لرصد الغابات نفسه.  يجب تحقيق الهدف من الاستراتيجيات بدمج النظام الوطني لرصد الغابات على الصعيد الوطني من أجل بناء علاقات عمل تعاونية مع بقية الوكالات الوطنية بدلاً من المنافسة.</t>
  </si>
  <si>
    <t>تشجيع كبار صناع القرار والقائمين على التخطيط على دمج المشاركة في عملية النظام الوطني لرصد الغابات في خططهم وبرامجهم. إشراك القطاعات الأخرى إلزامي بالأخص (التنمية الزراعية أو الحضرية) عندما يحدد تقييم الاحتياجات من المعلومات ضرورة إجراء جرد للأراضي الواقعة خارج ولاية إدارة الغابات.</t>
  </si>
  <si>
    <t>تشجيع طرق التوجيه للخبراء الشباب.</t>
  </si>
  <si>
    <t>التمييز بوضوح بين "يجب الإلمام" و"يستحسن الإلمام" بالاحتياجات في مجال المعلومات، لاسيما عندما تكون الحالة الأخيرة لصالح البحث أو تلبّي الاحتياجات المستقبلية المتوقعة في مجال المعلومات. الإشارة بوضوح إلى المبرر وراء الاختيارات المحددة.</t>
  </si>
  <si>
    <t>تحديد سياسة للبيانات تقدم وصفاً للبيانات التي يمكن تبادلها وكيفية القيام بذلك (المجانية والمتاحة، والمتاحة عند الطلب، والممنوعة)، بما في ذلك إجراءات الوصول وفترات الحظر (إن وجدت)، والآليات الفنية للتعميم ونسق التبادل. في الحالات التي لا يمكن فيها تبادل بعض أجزاء من البيانات، لا بدّ من تحديد الأسباب وراء لك (على سبيل المثال القواعد الأخلاقية والشخصية الخاصة بالبيانات، والملكية الفكرية والتجارية والمتعلقة بالخصوصية وبالأمن). هذا القرار الخاص بمجموعات البيانات التي تكون متاحة للجمهور وتلك التي يخضع الوصول إليها لبعض القيود، إنما يعتمد على التشريعات والاستراتيجيات والسياسات الوطنية.</t>
  </si>
  <si>
    <t>التأكد من توافق التعريف الخاص بالسكان مع الاحتياجات المحددة في مجال المعلومات. يمكن أن يتضمن ذلك الاعتبارات الخاصة بالحد الأدنى لحجم الأشجار أو الغابات المقرر الاستقصاء عنها. على سبيل المثال، غالباً لا يكون من الضروري أو من الممكن في الدراسات الاستقصائية عن الغابات تسجيل القطر أو الارتفاع الخاص بالأشجار المنفردة. إلا أنه من المهم للغاية تطبيق الحد الذي يؤدي تجاوزه إلى قياس وتسجيل جميع الأشجار. وبناءً على الغابات المقرر الاستقصاء عنها، يمكن أن يتغير هذا الحد من طبقة إلى طبقة أخرى. على سبيل المثال، يجوز تطبيق الحدود الحرجة الأقل على غابات السافانا المفتوحة والتي تحتوي على أشجار وجنيبات أصغر، وحدود حرجة أعلى للغابات المطرية المغلقة. وفي تعريف الحدود الحرجة، من المهم كذلك التفكير في الآثار المحتملة على القياسات والتغيرات التقديرية لكل من الأشجار والغابات.</t>
  </si>
  <si>
    <t>تحديد جميع المتغيرات بوضوح وصراحة، سواء من حيث الموضوع أو من حيث الملاحظة أو القياسات. بالنسبة للمتغيرات المترية (على سبيل المثال "ارتفاع الأشجار")، يجب تحديد الجهاز (الأجهزة) المستخدمة في القياس أيضاً. إذا كان المتغير إسمياً (على سبيل المثال يكون المتغير هو "نوع الغابات")، يجب ذكر جميع الأسماء المحتملة (بما في ذلك "الاسم": غير معلوم)، وإذا كان المتغير فئوياً (على سبيل المثال يكون المتغير هو "حيوية الأشجار")، تتحدد جميع الفئات بدون أي لبس.</t>
  </si>
  <si>
    <t>تتضمن السمات المفضلة لتصميم العينات الدقة في التقديرات وفعالية التكلفة والبساطة من حيث الفهم والتنفيذ، وإمكانية التكيف مع الرصد مع مرور الوقت. تتضمن التكيفات المعهودة التحسينات التكنولوجية والمنهجية والتعديلات وفقاً لتغييرات تم إدخالها على السياسات والاحتياجات الناشئة في مجال المعلومات.</t>
  </si>
  <si>
    <t>تمت مراعاة الخط التوجيهي 5-2-2-أ من مبادئ التصميم لعينات الأراضي الميدانية، وكذلك دمج عينات التفسير البصري من أجل خفض تكلفة الرصد وتيسير تنفيذ نظام الرصد وتحسين مستوى الشفافية لعملية جمع البيانات.</t>
  </si>
  <si>
    <t>تحتوي قطعة الأرض موضوع تفسير الصورة عناصر تصميم فعالة وذات جدوى تشغيلية لتسجيل التعديلات في استخدام الأرض والتغطية وجميع المتغيرات الأخرى المحددة في الاحتياجات في مجال المعلومات.</t>
  </si>
  <si>
    <t>(+) تشير الخطوط التوجيهية الطوعية بشأن الرصد الوطني للغابات إلى "5-2-5 اختيار النموذج"، بينما تقترح الأداة "5-2-5 اختيار النموذج للمتغيرات المركبة (قياس معدل النمو)".</t>
  </si>
  <si>
    <t>إدراج باب استهلالي يتعلق بالمعلومات الأساسية والمسوغات المتعلقة بالجَرد على وجه التحديد. يساعد هذا الباب الفِرق الميدانية (وغيرها من الأطراف المعنية) على فهم المزيد من الأهداف والمقاصد الملموسة من الدراسة. كما يبيّن الاحتياجات الاجتماعية والاقتصادية من ناحية المعلومات والأبعاد المتعلقة بها، مثل كيفية المشاركة الفعالة مع كل من الرجال والنساء والفئات المحددة.</t>
  </si>
  <si>
    <t>تقديم بيان واضح لجميع الفئات والمستويات لجميع المتغيرات الفئوية والإسمية حتى يعلم الطاقم الميداني تحديداً البيانات أو الأكواد المطلوب تسجيلها لكل متغير. يتعلق ذلك على سبيل المثال بوحدات القياس وعدد الكسور العشرية للمتغيرات المترية مثل قياس القطر عند مستوى الصدر، وقائمة كاملة بالأسماء/ الأكواد الخاصة بالمتغيرات الإسمية مثل أنواع الأشجار (بما في ذلك توفير خيار "غير معلوم" وقائمة بأسماء العائلة النباتية للحالات التي يستحيل تحديد مستوى النوع فيها). الابتعاد عن تصنيف المتغيرات المسبق، مثل النسب المئوية، وذلك عن طريق تسجيل القيم مباشرةً وبعد ذلك جمعها في فئات أثناء التحليل.</t>
  </si>
  <si>
    <t>تقديم التوجيه والإرشاد بشأن: (i) كيفية التعامل مع المواقف غير العادية ولكن المتوقعة (على سبيل المثال بيان ما يتعين على طاقم العمل القيام به في حالة وجود جزء من قطعة الأرض العينة في الغابة، بينما يقع الجزء الآخر في النهر)؛ (ii) ما الذي يتعين على طاقم العمل القيام به في المواقف التي لا يسري عليها الدليل الميداني (على سبيل المثال بيان ما يجب عمله إذا كانت قطعة الأرض العينة تقع في منطقة تعرضت لحالة سيئة مؤخراً).</t>
  </si>
  <si>
    <t>التأكد أن العمال الميدانيين قادرون على أداء المهام المتطلِّبة من الناحية البدنية.</t>
  </si>
  <si>
    <t>من المهم التأكد من امتثال تخطيط التشغيل للأهداف والنتائج المرجوة من النظام الوطني لرصد الغابات على المدى المتوسط والطويل.</t>
  </si>
  <si>
    <t>تحديد مصادر البيانات ذات الصلة (الخرائط والسواتل وغيرها من الصور) التي تقدم الخصائص المحددة في تقييم الاحتياجات في مجال المعلومات. الخصائص الأخرى للدمج تتعلق بالوصول الميسر لقطع الأراضي. فحص جودة المصادر وغيرها من الخصائص، مثل دقة الخرائط ونقاء الصورة ومقياسها والإطار الزمني والتكلفة.</t>
  </si>
  <si>
    <t xml:space="preserve">يعمل أخصائيو الاستشعار عن بُعد مع أخصائيي جَرد الغابات من أجل دمج جمع البيانات الميدانية في التدريب و/أو بيانات التصديق لأغراض تحليل الاستشعار عن بُعد. </t>
  </si>
  <si>
    <t>رسم استراتيجية للاستجابة للاستفسارات الواردة من الأطراف المعنية الخارجية، بما في ذلك الجماهير المعنية والمنظمات غير الحكومية والصحافيين.</t>
  </si>
  <si>
    <t>5-4-أ إدارة البيانات وتحليلها وتوثيقها</t>
  </si>
  <si>
    <t>لضمان فعالية المناقشات، يتم إعداد أمثلة لنتائج قائمة على الأدلة، بما في ذلك معلومات حول أوجه عدم التيقن، مما يدعم البراهين المستخدمة في الخطاب المتعلق بالغابات أو يتعارض معه، وذلك قبل توافر نتائج الجَرد الجديد. تتضمن مثل هذه الأمثلة معلومات بشأن معدلات التصحر وتطور تكوين الأنواع وغيرها من الموضوعات المتعلقة بالتنوع البيولوجي والحطابة غير القانونية والأنواع الغازية والأثر المحتمل للحوافز بالنسبة للإدارة المستدامة للغابات وما إلى ذلك.</t>
  </si>
  <si>
    <t>3. الأداة مجانية ومفتوحة لجميع الأطراف المعنية. يتيسر الوصول إلى هذه الأداة ويمكن تنزيلها من الروابط التالية بدون ضرورة التسجيل المسبق:
- دورة التعلم الالكتروني "الغابات والشفافية بمقتضى اتفاق باريس"؛
- ضمن القسم الخاص بالمبادرة المعززة لخفض الانبعاثات الناجمة عن إزالة الغابات وتدهورها 
 (http://www.fao.org/redd/information-resources/publications/en/)؛
- ضمن القسم الخاص بمبادرة بناء القدرات العالمية من أجل تعزيز الشفافية في قطاع الغابات
(http://www.fao.org/in-action/boosting-transparency-forest-data/resources/publications/en/).</t>
  </si>
  <si>
    <t>10. حقوق الملكية الفكرية، بما في ذلك حقوق الطبع والنشر لأداة تقييم النظام الوطني لرصد الغابات تؤول إلى الفاو.</t>
  </si>
  <si>
    <t>N/A: غير متوفر</t>
  </si>
  <si>
    <t>Efficiently integrate the NFMS and its activities (what will be done and produced, by whom, when, and with what resources, etc.) into existing national frameworks regarding policies and legislation, and into government structures (organizations) and fina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</si>
</sst>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9]d\-mmm\-yy;@"/>
  </numFmts>
  <fonts count="99">
    <font>
      <sz val="11"/>
      <color theme="1"/>
      <name val="Calibri"/>
      <family val="2"/>
      <scheme val="minor"/>
    </font>
    <font>
      <sz val="11"/>
      <color theme="1"/>
      <name val="Calibri"/>
      <family val="2"/>
      <scheme val="minor"/>
    </font>
    <font>
      <u/>
      <sz val="11"/>
      <color theme="10"/>
      <name val="Calibri"/>
      <family val="2"/>
      <scheme val="minor"/>
    </font>
    <font>
      <b/>
      <sz val="14"/>
      <color theme="1"/>
      <name val="Century Gothic"/>
      <family val="2"/>
    </font>
    <font>
      <sz val="11"/>
      <color theme="1"/>
      <name val="Century Gothic"/>
      <family val="2"/>
    </font>
    <font>
      <sz val="16"/>
      <color theme="1"/>
      <name val="Century Gothic"/>
      <family val="2"/>
    </font>
    <font>
      <sz val="14"/>
      <color theme="1"/>
      <name val="Century Gothic"/>
      <family val="2"/>
    </font>
    <font>
      <b/>
      <sz val="11"/>
      <color theme="1"/>
      <name val="Century Gothic"/>
      <family val="2"/>
    </font>
    <font>
      <b/>
      <sz val="11"/>
      <color theme="0"/>
      <name val="Century Gothic"/>
      <family val="2"/>
    </font>
    <font>
      <b/>
      <sz val="10"/>
      <color theme="0"/>
      <name val="Century Gothic"/>
      <family val="2"/>
    </font>
    <font>
      <b/>
      <sz val="12"/>
      <color theme="1"/>
      <name val="Century Gothic"/>
      <family val="2"/>
    </font>
    <font>
      <sz val="11"/>
      <name val="Century Gothic"/>
      <family val="2"/>
    </font>
    <font>
      <sz val="11"/>
      <color theme="0"/>
      <name val="Century Gothic"/>
      <family val="2"/>
    </font>
    <font>
      <sz val="12"/>
      <color theme="1"/>
      <name val="Century Gothic"/>
      <family val="2"/>
    </font>
    <font>
      <sz val="16"/>
      <name val="Century Gothic"/>
      <family val="2"/>
    </font>
    <font>
      <b/>
      <sz val="14"/>
      <color theme="0"/>
      <name val="Century Gothic"/>
      <family val="2"/>
    </font>
    <font>
      <b/>
      <sz val="12"/>
      <color theme="0"/>
      <name val="Century Gothic"/>
      <family val="2"/>
    </font>
    <font>
      <b/>
      <sz val="16"/>
      <name val="Century Gothic"/>
      <family val="2"/>
    </font>
    <font>
      <b/>
      <sz val="16"/>
      <color theme="0"/>
      <name val="Century Gothic"/>
      <family val="2"/>
    </font>
    <font>
      <i/>
      <sz val="12"/>
      <color theme="0"/>
      <name val="Century Gothic"/>
      <family val="2"/>
    </font>
    <font>
      <b/>
      <sz val="20"/>
      <color theme="0"/>
      <name val="Century Gothic"/>
      <family val="2"/>
    </font>
    <font>
      <b/>
      <sz val="11"/>
      <name val="Century Gothic"/>
      <family val="2"/>
    </font>
    <font>
      <sz val="12"/>
      <name val="Century Gothic"/>
      <family val="2"/>
    </font>
    <font>
      <sz val="10"/>
      <name val="Century Gothic"/>
      <family val="2"/>
    </font>
    <font>
      <b/>
      <sz val="14"/>
      <name val="Century Gothic"/>
      <family val="2"/>
    </font>
    <font>
      <b/>
      <sz val="11"/>
      <color theme="1"/>
      <name val="Calibri"/>
      <family val="2"/>
      <scheme val="minor"/>
    </font>
    <font>
      <sz val="11"/>
      <color theme="0"/>
      <name val="Calibri"/>
      <family val="2"/>
      <scheme val="minor"/>
    </font>
    <font>
      <sz val="11"/>
      <name val="Calibri"/>
      <family val="2"/>
      <scheme val="minor"/>
    </font>
    <font>
      <sz val="10"/>
      <color theme="0"/>
      <name val="Century Gothic"/>
      <family val="2"/>
    </font>
    <font>
      <sz val="22"/>
      <color theme="1"/>
      <name val="Century Gothic"/>
      <family val="2"/>
    </font>
    <font>
      <b/>
      <sz val="11"/>
      <color theme="0"/>
      <name val="Calibri"/>
      <family val="2"/>
      <scheme val="minor"/>
    </font>
    <font>
      <b/>
      <sz val="24"/>
      <color theme="0"/>
      <name val="Century Gothic"/>
      <family val="2"/>
    </font>
    <font>
      <sz val="12"/>
      <color theme="0"/>
      <name val="Century Gothic"/>
      <family val="2"/>
    </font>
    <font>
      <b/>
      <sz val="16"/>
      <color theme="1"/>
      <name val="Century Gothic"/>
      <family val="2"/>
    </font>
    <font>
      <b/>
      <sz val="20"/>
      <name val="Century Gothic"/>
      <family val="2"/>
    </font>
    <font>
      <b/>
      <sz val="20"/>
      <color theme="1"/>
      <name val="Century Gothic"/>
      <family val="2"/>
    </font>
    <font>
      <sz val="14"/>
      <color theme="0"/>
      <name val="Century Gothic"/>
      <family val="2"/>
    </font>
    <font>
      <b/>
      <sz val="20"/>
      <color theme="0"/>
      <name val="Calibri"/>
      <family val="2"/>
      <scheme val="minor"/>
    </font>
    <font>
      <b/>
      <sz val="14"/>
      <color theme="0"/>
      <name val="Calibri"/>
      <family val="2"/>
      <scheme val="minor"/>
    </font>
    <font>
      <sz val="12"/>
      <color theme="0"/>
      <name val="Calibri"/>
      <family val="2"/>
      <scheme val="minor"/>
    </font>
    <font>
      <sz val="14"/>
      <color theme="0"/>
      <name val="Calibri"/>
      <family val="2"/>
      <scheme val="minor"/>
    </font>
    <font>
      <sz val="10"/>
      <color theme="0"/>
      <name val="Calibri"/>
      <family val="2"/>
      <scheme val="minor"/>
    </font>
    <font>
      <b/>
      <sz val="12"/>
      <color theme="0"/>
      <name val="Calibri"/>
      <family val="2"/>
      <scheme val="minor"/>
    </font>
    <font>
      <sz val="16"/>
      <color theme="0"/>
      <name val="Century Gothic"/>
      <family val="2"/>
    </font>
    <font>
      <b/>
      <i/>
      <sz val="11"/>
      <color theme="0"/>
      <name val="Calibri"/>
      <family val="2"/>
      <scheme val="minor"/>
    </font>
    <font>
      <sz val="16"/>
      <name val="Calibri"/>
      <family val="2"/>
      <scheme val="minor"/>
    </font>
    <font>
      <sz val="18"/>
      <color theme="0"/>
      <name val="Century Gothic"/>
      <family val="2"/>
    </font>
    <font>
      <u/>
      <sz val="11"/>
      <color theme="0"/>
      <name val="Calibri"/>
      <family val="2"/>
      <scheme val="minor"/>
    </font>
    <font>
      <sz val="24"/>
      <color theme="1"/>
      <name val="Century Gothic"/>
      <family val="2"/>
    </font>
    <font>
      <sz val="22"/>
      <color theme="0"/>
      <name val="Century Gothic"/>
      <family val="2"/>
    </font>
    <font>
      <b/>
      <sz val="14"/>
      <color rgb="FF0B4253"/>
      <name val="Century Gothic"/>
      <family val="2"/>
    </font>
    <font>
      <sz val="11"/>
      <color rgb="FF0B4253"/>
      <name val="Century Gothic"/>
      <family val="2"/>
    </font>
    <font>
      <sz val="12"/>
      <color rgb="FF0B4253"/>
      <name val="Century Gothic"/>
      <family val="2"/>
    </font>
    <font>
      <u/>
      <sz val="11"/>
      <color rgb="FF0B4253"/>
      <name val="Calibri"/>
      <family val="2"/>
      <scheme val="minor"/>
    </font>
    <font>
      <sz val="24"/>
      <color rgb="FF9BCF7C"/>
      <name val="Century Gothic"/>
      <family val="2"/>
    </font>
    <font>
      <b/>
      <sz val="16"/>
      <color rgb="FF0B4253"/>
      <name val="Century Gothic"/>
      <family val="2"/>
    </font>
    <font>
      <b/>
      <sz val="11"/>
      <color rgb="FF0B4253"/>
      <name val="Century Gothic"/>
      <family val="2"/>
    </font>
    <font>
      <b/>
      <sz val="12"/>
      <color rgb="FF0B4253"/>
      <name val="Century Gothic"/>
      <family val="2"/>
    </font>
    <font>
      <sz val="16"/>
      <color rgb="FF4AA94C"/>
      <name val="Century Gothic"/>
      <family val="2"/>
    </font>
    <font>
      <sz val="11"/>
      <color rgb="FF4AA94C"/>
      <name val="Century Gothic"/>
      <family val="2"/>
    </font>
    <font>
      <sz val="11"/>
      <color rgb="FF0B4253"/>
      <name val="Calibri"/>
      <family val="2"/>
      <scheme val="minor"/>
    </font>
    <font>
      <b/>
      <sz val="11"/>
      <name val="Calibri"/>
      <family val="2"/>
      <scheme val="minor"/>
    </font>
    <font>
      <sz val="14"/>
      <color rgb="FF0B4253"/>
      <name val="Century Gothic"/>
      <family val="2"/>
    </font>
    <font>
      <sz val="10"/>
      <color rgb="FF0B4253"/>
      <name val="Century Gothic"/>
      <family val="2"/>
    </font>
    <font>
      <sz val="22"/>
      <color rgb="FF9BCF7C"/>
      <name val="Century Gothic"/>
      <family val="2"/>
    </font>
    <font>
      <b/>
      <sz val="20"/>
      <color rgb="FF0B4253"/>
      <name val="Century Gothic"/>
      <family val="2"/>
    </font>
    <font>
      <sz val="11"/>
      <color rgb="FF9BCF7C"/>
      <name val="Calibri"/>
      <family val="2"/>
      <scheme val="minor"/>
    </font>
    <font>
      <b/>
      <sz val="10"/>
      <color rgb="FF0B4253"/>
      <name val="Century Gothic"/>
      <family val="2"/>
    </font>
    <font>
      <b/>
      <sz val="14"/>
      <color rgb="FF9BCF7C"/>
      <name val="Calibri"/>
      <family val="2"/>
      <scheme val="minor"/>
    </font>
    <font>
      <sz val="14"/>
      <color rgb="FF0B4253"/>
      <name val="Calibri"/>
      <family val="2"/>
      <scheme val="minor"/>
    </font>
    <font>
      <b/>
      <sz val="14"/>
      <color rgb="FF0B4253"/>
      <name val="Calibri"/>
      <family val="2"/>
      <scheme val="minor"/>
    </font>
    <font>
      <sz val="12"/>
      <color rgb="FF0B4253"/>
      <name val="Calibri"/>
      <family val="2"/>
      <scheme val="minor"/>
    </font>
    <font>
      <b/>
      <sz val="11"/>
      <color rgb="FF0B4253"/>
      <name val="Calibri"/>
      <family val="2"/>
      <scheme val="minor"/>
    </font>
    <font>
      <b/>
      <sz val="12"/>
      <color rgb="FF0B4253"/>
      <name val="Calibri"/>
      <family val="2"/>
      <scheme val="minor"/>
    </font>
    <font>
      <b/>
      <sz val="18"/>
      <color rgb="FF0B4253"/>
      <name val="Century Gothic"/>
      <family val="2"/>
    </font>
    <font>
      <b/>
      <i/>
      <sz val="14"/>
      <color rgb="FF0B4253"/>
      <name val="Century Gothic"/>
      <family val="2"/>
    </font>
    <font>
      <sz val="10"/>
      <color rgb="FF0B4253"/>
      <name val="Calibri"/>
      <family val="2"/>
      <scheme val="minor"/>
    </font>
    <font>
      <b/>
      <sz val="28"/>
      <color theme="0"/>
      <name val="Century Gothic"/>
      <family val="2"/>
    </font>
    <font>
      <b/>
      <sz val="22"/>
      <color theme="0"/>
      <name val="Century Gothic"/>
      <family val="2"/>
    </font>
    <font>
      <sz val="16"/>
      <color rgb="FF0B4253"/>
      <name val="Century Gothic"/>
      <family val="2"/>
    </font>
    <font>
      <sz val="18"/>
      <color rgb="FF0B4253"/>
      <name val="Century Gothic"/>
      <family val="2"/>
    </font>
    <font>
      <b/>
      <sz val="28"/>
      <color rgb="FF0B4253"/>
      <name val="Century Gothic"/>
      <family val="2"/>
    </font>
    <font>
      <b/>
      <i/>
      <sz val="20"/>
      <color rgb="FF9BCF7C"/>
      <name val="Century Gothic"/>
      <family val="2"/>
    </font>
    <font>
      <b/>
      <i/>
      <sz val="12"/>
      <color rgb="FF9BCF7C"/>
      <name val="Calibri"/>
      <family val="2"/>
      <scheme val="minor"/>
    </font>
    <font>
      <b/>
      <i/>
      <sz val="14"/>
      <color rgb="FF9BCF7C"/>
      <name val="Century Gothic"/>
      <family val="2"/>
    </font>
    <font>
      <sz val="20"/>
      <color rgb="FF0B4253"/>
      <name val="Century Gothic"/>
      <family val="2"/>
    </font>
    <font>
      <sz val="9"/>
      <name val="Calibri"/>
      <family val="3"/>
      <charset val="134"/>
      <scheme val="minor"/>
    </font>
    <font>
      <sz val="11"/>
      <color theme="1"/>
      <name val="Arial"/>
      <family val="2"/>
      <charset val="134"/>
    </font>
    <font>
      <sz val="11"/>
      <color theme="0"/>
      <name val="等线"/>
      <family val="2"/>
      <charset val="134"/>
    </font>
    <font>
      <sz val="11"/>
      <color rgb="FF9C0006"/>
      <name val="Calibri"/>
      <family val="2"/>
      <scheme val="minor"/>
    </font>
    <font>
      <sz val="16"/>
      <color rgb="FF0B4253"/>
      <name val="Century Gothic"/>
    </font>
    <font>
      <sz val="12"/>
      <color rgb="FF0B4253"/>
      <name val="Century Gothic"/>
    </font>
    <font>
      <sz val="18"/>
      <color rgb="FF0B4253"/>
      <name val="Century Gothic"/>
    </font>
    <font>
      <sz val="12"/>
      <color theme="1"/>
      <name val="Century Gothic"/>
    </font>
    <font>
      <sz val="16"/>
      <color theme="1"/>
      <name val="Century Gothic"/>
    </font>
    <font>
      <sz val="14"/>
      <color theme="1"/>
      <name val="Century Gothic"/>
    </font>
    <font>
      <sz val="14"/>
      <color theme="0"/>
      <name val="Century Gothic"/>
    </font>
    <font>
      <sz val="14"/>
      <color rgb="FF0B4253"/>
      <name val="Century Gothic"/>
    </font>
    <font>
      <b/>
      <sz val="22"/>
      <color rgb="FF0B4253"/>
      <name val="Century Gothic"/>
      <family val="2"/>
    </font>
  </fonts>
  <fills count="18">
    <fill>
      <patternFill patternType="none"/>
    </fill>
    <fill>
      <patternFill patternType="gray125"/>
    </fill>
    <fill>
      <patternFill patternType="solid">
        <fgColor theme="9" tint="0.79998168889431442"/>
        <bgColor indexed="65"/>
      </patternFill>
    </fill>
    <fill>
      <patternFill patternType="solid">
        <fgColor theme="0"/>
        <bgColor indexed="64"/>
      </patternFill>
    </fill>
    <fill>
      <patternFill patternType="solid">
        <fgColor rgb="FFE7E3CB"/>
        <bgColor indexed="64"/>
      </patternFill>
    </fill>
    <fill>
      <patternFill patternType="solid">
        <fgColor rgb="FF94A088"/>
        <bgColor indexed="64"/>
      </patternFill>
    </fill>
    <fill>
      <patternFill patternType="solid">
        <fgColor rgb="FFB4BDAB"/>
        <bgColor indexed="64"/>
      </patternFill>
    </fill>
    <fill>
      <patternFill patternType="solid">
        <fgColor rgb="FFDBDFD7"/>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rgb="FF9BCF7C"/>
        <bgColor indexed="64"/>
      </patternFill>
    </fill>
    <fill>
      <patternFill patternType="solid">
        <fgColor rgb="FF0B4253"/>
        <bgColor indexed="64"/>
      </patternFill>
    </fill>
    <fill>
      <patternFill patternType="solid">
        <fgColor rgb="FF4AA94C"/>
        <bgColor indexed="64"/>
      </patternFill>
    </fill>
    <fill>
      <patternFill patternType="solid">
        <fgColor rgb="FF42A8AA"/>
        <bgColor indexed="64"/>
      </patternFill>
    </fill>
    <fill>
      <patternFill patternType="solid">
        <fgColor theme="5"/>
        <bgColor indexed="64"/>
      </patternFill>
    </fill>
    <fill>
      <patternFill patternType="solid">
        <fgColor rgb="FFFFC7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89" fillId="17" borderId="0" applyNumberFormat="0" applyBorder="0" applyAlignment="0" applyProtection="0"/>
  </cellStyleXfs>
  <cellXfs count="693">
    <xf numFmtId="0" fontId="0" fillId="0" borderId="0" xfId="0"/>
    <xf numFmtId="0" fontId="0" fillId="3" borderId="0" xfId="0" applyFill="1"/>
    <xf numFmtId="0" fontId="0" fillId="4" borderId="0" xfId="0" applyFill="1"/>
    <xf numFmtId="0" fontId="4" fillId="4" borderId="0" xfId="0" applyFont="1" applyFill="1"/>
    <xf numFmtId="0" fontId="4" fillId="6" borderId="0" xfId="0" applyFont="1" applyFill="1" applyAlignment="1">
      <alignment horizontal="center" vertical="center" wrapText="1"/>
    </xf>
    <xf numFmtId="0" fontId="4" fillId="4" borderId="0" xfId="0" applyFont="1" applyFill="1" applyAlignment="1">
      <alignment vertical="top"/>
    </xf>
    <xf numFmtId="0" fontId="7" fillId="7" borderId="0" xfId="0" applyFont="1" applyFill="1" applyAlignment="1">
      <alignment vertical="top"/>
    </xf>
    <xf numFmtId="0" fontId="4" fillId="7" borderId="0" xfId="0" applyFont="1" applyFill="1" applyAlignment="1">
      <alignment vertical="top"/>
    </xf>
    <xf numFmtId="0" fontId="7" fillId="7" borderId="1" xfId="0" applyFont="1" applyFill="1" applyBorder="1" applyAlignment="1">
      <alignment horizontal="left" vertical="top"/>
    </xf>
    <xf numFmtId="0" fontId="4" fillId="7" borderId="1" xfId="0" applyFont="1" applyFill="1" applyBorder="1" applyAlignment="1">
      <alignment horizontal="left" vertical="top" wrapText="1"/>
    </xf>
    <xf numFmtId="0" fontId="7" fillId="6" borderId="0" xfId="0" applyFont="1" applyFill="1" applyAlignment="1">
      <alignment horizontal="center" vertical="center" wrapText="1"/>
    </xf>
    <xf numFmtId="0" fontId="4" fillId="7" borderId="0" xfId="0" applyFont="1" applyFill="1" applyAlignment="1">
      <alignment horizontal="left" vertical="top" wrapText="1"/>
    </xf>
    <xf numFmtId="0" fontId="7" fillId="7" borderId="0" xfId="0" applyFont="1" applyFill="1" applyAlignment="1">
      <alignment horizontal="center" vertical="top"/>
    </xf>
    <xf numFmtId="0" fontId="4" fillId="7" borderId="0" xfId="0" applyFont="1" applyFill="1" applyAlignment="1">
      <alignment vertical="top" wrapText="1"/>
    </xf>
    <xf numFmtId="0" fontId="7" fillId="7" borderId="0" xfId="0" applyFont="1" applyFill="1" applyAlignment="1">
      <alignment horizontal="left" vertical="top" wrapText="1"/>
    </xf>
    <xf numFmtId="0" fontId="7" fillId="7" borderId="0" xfId="0" applyFont="1" applyFill="1" applyAlignment="1">
      <alignment horizontal="left" vertical="top"/>
    </xf>
    <xf numFmtId="0" fontId="0" fillId="4" borderId="0" xfId="0" applyFill="1" applyAlignment="1">
      <alignment wrapText="1"/>
    </xf>
    <xf numFmtId="0" fontId="0" fillId="8" borderId="7" xfId="0" applyFont="1" applyFill="1" applyBorder="1" applyAlignment="1">
      <alignment horizontal="left" vertical="top" wrapText="1"/>
    </xf>
    <xf numFmtId="0" fontId="0" fillId="8" borderId="0" xfId="0" applyFont="1" applyFill="1" applyAlignment="1">
      <alignment horizontal="left"/>
    </xf>
    <xf numFmtId="0" fontId="0" fillId="8" borderId="3" xfId="0" applyFont="1" applyFill="1" applyBorder="1" applyAlignment="1">
      <alignment horizontal="left"/>
    </xf>
    <xf numFmtId="0" fontId="0" fillId="8" borderId="1" xfId="0" applyFont="1" applyFill="1" applyBorder="1" applyAlignment="1">
      <alignment horizontal="left"/>
    </xf>
    <xf numFmtId="0" fontId="0" fillId="8" borderId="7" xfId="0" applyFont="1" applyFill="1" applyBorder="1" applyAlignment="1">
      <alignment horizontal="left"/>
    </xf>
    <xf numFmtId="0" fontId="26" fillId="9" borderId="0" xfId="0" applyFont="1" applyFill="1" applyAlignment="1">
      <alignment horizontal="left"/>
    </xf>
    <xf numFmtId="0" fontId="26" fillId="9" borderId="7" xfId="0" applyFont="1" applyFill="1" applyBorder="1" applyAlignment="1">
      <alignment horizontal="left"/>
    </xf>
    <xf numFmtId="0" fontId="0" fillId="8" borderId="7" xfId="0" applyFont="1" applyFill="1" applyBorder="1" applyAlignment="1">
      <alignment horizontal="left" vertical="center"/>
    </xf>
    <xf numFmtId="0" fontId="0" fillId="8" borderId="0" xfId="0" applyFont="1" applyFill="1" applyBorder="1" applyAlignment="1">
      <alignment horizontal="left"/>
    </xf>
    <xf numFmtId="0" fontId="27" fillId="8" borderId="0" xfId="0" applyFont="1" applyFill="1" applyAlignment="1">
      <alignment horizontal="left"/>
    </xf>
    <xf numFmtId="0" fontId="26" fillId="9" borderId="1" xfId="0" applyFont="1" applyFill="1" applyBorder="1" applyAlignment="1">
      <alignment horizontal="left"/>
    </xf>
    <xf numFmtId="0" fontId="26" fillId="9" borderId="3" xfId="0" applyFont="1" applyFill="1" applyBorder="1" applyAlignment="1">
      <alignment horizontal="left"/>
    </xf>
    <xf numFmtId="0" fontId="25" fillId="8" borderId="7" xfId="0" applyFont="1" applyFill="1" applyBorder="1" applyAlignment="1">
      <alignment horizontal="left"/>
    </xf>
    <xf numFmtId="0" fontId="25" fillId="8" borderId="0" xfId="0" applyFont="1" applyFill="1" applyAlignment="1">
      <alignment horizontal="left"/>
    </xf>
    <xf numFmtId="0" fontId="25" fillId="8" borderId="7" xfId="0" applyFont="1" applyFill="1" applyBorder="1" applyAlignment="1">
      <alignment horizontal="left" wrapText="1"/>
    </xf>
    <xf numFmtId="0" fontId="0" fillId="8" borderId="0" xfId="0" applyFont="1" applyFill="1" applyAlignment="1">
      <alignment horizontal="left" vertical="top" wrapText="1"/>
    </xf>
    <xf numFmtId="0" fontId="25" fillId="8" borderId="0" xfId="0" applyFont="1" applyFill="1" applyAlignment="1">
      <alignment horizontal="left" vertical="top" wrapText="1"/>
    </xf>
    <xf numFmtId="0" fontId="0" fillId="8" borderId="7" xfId="0" applyFont="1" applyFill="1" applyBorder="1" applyAlignment="1">
      <alignment horizontal="left" vertical="justify"/>
    </xf>
    <xf numFmtId="0" fontId="0" fillId="8" borderId="7" xfId="0" applyFont="1" applyFill="1" applyBorder="1" applyAlignment="1">
      <alignment horizontal="left" vertical="justify" wrapText="1"/>
    </xf>
    <xf numFmtId="0" fontId="0" fillId="8" borderId="8" xfId="0" applyFont="1" applyFill="1" applyBorder="1" applyAlignment="1">
      <alignment horizontal="left"/>
    </xf>
    <xf numFmtId="0" fontId="0" fillId="8" borderId="7" xfId="0" applyFont="1" applyFill="1" applyBorder="1" applyAlignment="1">
      <alignment vertical="justify"/>
    </xf>
    <xf numFmtId="0" fontId="0" fillId="10" borderId="7" xfId="0" applyFont="1" applyFill="1" applyBorder="1" applyAlignment="1">
      <alignment horizontal="left" vertical="justify"/>
    </xf>
    <xf numFmtId="0" fontId="0" fillId="8" borderId="7" xfId="0" applyFont="1" applyFill="1" applyBorder="1" applyAlignment="1">
      <alignment vertical="justify" wrapText="1"/>
    </xf>
    <xf numFmtId="0" fontId="25" fillId="8" borderId="7" xfId="0" applyFont="1" applyFill="1" applyBorder="1" applyAlignment="1">
      <alignment horizontal="left" vertical="justify"/>
    </xf>
    <xf numFmtId="0" fontId="25" fillId="8" borderId="7" xfId="0" applyFont="1" applyFill="1" applyBorder="1" applyAlignment="1">
      <alignment horizontal="left" vertical="justify" wrapText="1"/>
    </xf>
    <xf numFmtId="0" fontId="0" fillId="8" borderId="0" xfId="0" applyFont="1" applyFill="1" applyAlignment="1">
      <alignment horizontal="left" vertical="justify" wrapText="1"/>
    </xf>
    <xf numFmtId="0" fontId="26" fillId="8" borderId="0" xfId="0" applyFont="1" applyFill="1" applyAlignment="1">
      <alignment horizontal="left"/>
    </xf>
    <xf numFmtId="0" fontId="0" fillId="10" borderId="1" xfId="0" applyFont="1" applyFill="1" applyBorder="1" applyAlignment="1">
      <alignment horizontal="left"/>
    </xf>
    <xf numFmtId="0" fontId="10" fillId="6" borderId="1" xfId="0" applyFont="1" applyFill="1" applyBorder="1"/>
    <xf numFmtId="0" fontId="10" fillId="6" borderId="1" xfId="0" applyFont="1" applyFill="1" applyBorder="1" applyAlignment="1">
      <alignment horizontal="left"/>
    </xf>
    <xf numFmtId="0" fontId="10" fillId="6" borderId="1" xfId="0" applyFont="1" applyFill="1" applyBorder="1" applyAlignment="1">
      <alignment horizontal="center"/>
    </xf>
    <xf numFmtId="0" fontId="4" fillId="6" borderId="1" xfId="0" applyFont="1" applyFill="1" applyBorder="1" applyAlignment="1">
      <alignment horizontal="center" vertical="center" wrapText="1"/>
    </xf>
    <xf numFmtId="0" fontId="0" fillId="11" borderId="7" xfId="0" applyFont="1" applyFill="1" applyBorder="1" applyAlignment="1">
      <alignment horizontal="left"/>
    </xf>
    <xf numFmtId="0" fontId="26" fillId="3" borderId="0" xfId="0" applyFont="1" applyFill="1" applyProtection="1">
      <protection locked="0"/>
    </xf>
    <xf numFmtId="0" fontId="2" fillId="8" borderId="7" xfId="2" applyFill="1" applyBorder="1" applyAlignment="1">
      <alignment horizontal="left"/>
    </xf>
    <xf numFmtId="0" fontId="2" fillId="8" borderId="7" xfId="2" applyFill="1" applyBorder="1" applyAlignment="1">
      <alignment horizontal="left" vertical="top" wrapText="1"/>
    </xf>
    <xf numFmtId="0" fontId="0" fillId="10" borderId="0" xfId="0" applyFont="1" applyFill="1" applyAlignment="1">
      <alignment horizontal="left" vertical="justify" wrapText="1"/>
    </xf>
    <xf numFmtId="0" fontId="25" fillId="8" borderId="7" xfId="0" applyFont="1" applyFill="1" applyBorder="1" applyAlignment="1">
      <alignment horizontal="left" vertical="top" wrapText="1"/>
    </xf>
    <xf numFmtId="0" fontId="61" fillId="8" borderId="7" xfId="0" applyFont="1" applyFill="1" applyBorder="1" applyAlignment="1">
      <alignment horizontal="left" vertical="top" wrapText="1"/>
    </xf>
    <xf numFmtId="0" fontId="0" fillId="8" borderId="7" xfId="0" applyFont="1" applyFill="1" applyBorder="1" applyAlignment="1">
      <alignment horizontal="left" vertical="top"/>
    </xf>
    <xf numFmtId="0" fontId="26" fillId="12" borderId="0" xfId="0" applyFont="1" applyFill="1" applyProtection="1">
      <protection locked="0"/>
    </xf>
    <xf numFmtId="0" fontId="60" fillId="12" borderId="0" xfId="0" applyFont="1" applyFill="1" applyProtection="1">
      <protection locked="0"/>
    </xf>
    <xf numFmtId="0" fontId="11" fillId="12" borderId="0" xfId="0" applyFont="1" applyFill="1" applyProtection="1">
      <protection locked="0"/>
    </xf>
    <xf numFmtId="0" fontId="8" fillId="12" borderId="0" xfId="0" applyFont="1" applyFill="1" applyProtection="1"/>
    <xf numFmtId="0" fontId="32" fillId="12" borderId="0" xfId="0" applyFont="1" applyFill="1" applyAlignment="1" applyProtection="1">
      <alignment horizontal="center" vertical="center"/>
      <protection hidden="1"/>
    </xf>
    <xf numFmtId="0" fontId="57" fillId="3" borderId="11" xfId="0" applyFont="1" applyFill="1" applyBorder="1" applyAlignment="1" applyProtection="1">
      <alignment horizontal="center" vertical="center" wrapText="1"/>
      <protection locked="0"/>
    </xf>
    <xf numFmtId="0" fontId="52" fillId="12" borderId="0" xfId="0" applyFont="1" applyFill="1" applyAlignment="1" applyProtection="1">
      <alignment horizontal="center" vertical="center"/>
      <protection hidden="1"/>
    </xf>
    <xf numFmtId="0" fontId="32" fillId="12" borderId="0" xfId="0" applyFont="1" applyFill="1" applyAlignment="1" applyProtection="1">
      <alignment horizontal="center" vertical="top"/>
      <protection hidden="1"/>
    </xf>
    <xf numFmtId="0" fontId="52" fillId="12" borderId="0" xfId="0" applyFont="1" applyFill="1" applyAlignment="1" applyProtection="1">
      <alignment horizontal="center" vertical="top"/>
      <protection hidden="1"/>
    </xf>
    <xf numFmtId="0" fontId="12" fillId="12" borderId="0" xfId="0" applyFont="1" applyFill="1" applyAlignment="1" applyProtection="1">
      <alignment horizontal="center" vertical="top"/>
      <protection hidden="1"/>
    </xf>
    <xf numFmtId="0" fontId="63" fillId="3" borderId="0" xfId="1" applyFont="1" applyFill="1" applyAlignment="1" applyProtection="1">
      <alignment horizontal="left" vertical="top"/>
    </xf>
    <xf numFmtId="0" fontId="63" fillId="3" borderId="0" xfId="0" applyFont="1" applyFill="1" applyProtection="1"/>
    <xf numFmtId="0" fontId="51" fillId="3" borderId="0" xfId="0" applyFont="1" applyFill="1" applyAlignment="1" applyProtection="1">
      <alignment horizontal="center" vertical="center"/>
    </xf>
    <xf numFmtId="0" fontId="51" fillId="12" borderId="0" xfId="0" applyFont="1" applyFill="1" applyAlignment="1" applyProtection="1">
      <alignment horizontal="center" vertical="center"/>
    </xf>
    <xf numFmtId="0" fontId="67" fillId="3" borderId="0" xfId="1" applyFont="1" applyFill="1" applyAlignment="1" applyProtection="1">
      <alignment horizontal="left" vertical="top" wrapText="1"/>
    </xf>
    <xf numFmtId="0" fontId="63" fillId="3" borderId="0" xfId="1" applyFont="1" applyFill="1" applyAlignment="1" applyProtection="1">
      <alignment horizontal="left" vertical="top" wrapText="1"/>
    </xf>
    <xf numFmtId="0" fontId="60" fillId="3" borderId="0" xfId="0" applyFont="1" applyFill="1" applyProtection="1"/>
    <xf numFmtId="0" fontId="26" fillId="3" borderId="0" xfId="0" applyFont="1" applyFill="1" applyProtection="1"/>
    <xf numFmtId="0" fontId="37" fillId="3" borderId="0" xfId="0" applyFont="1" applyFill="1" applyProtection="1"/>
    <xf numFmtId="0" fontId="57" fillId="3" borderId="0" xfId="0" applyFont="1" applyFill="1" applyAlignment="1" applyProtection="1">
      <alignment horizontal="right" vertical="top"/>
    </xf>
    <xf numFmtId="0" fontId="51" fillId="3" borderId="0" xfId="0" applyFont="1" applyFill="1" applyProtection="1"/>
    <xf numFmtId="0" fontId="11" fillId="3" borderId="0" xfId="0" applyFont="1" applyFill="1" applyAlignment="1" applyProtection="1">
      <alignment horizontal="left" vertical="top" wrapText="1"/>
    </xf>
    <xf numFmtId="0" fontId="57" fillId="3" borderId="11" xfId="0" applyFont="1" applyFill="1" applyBorder="1" applyAlignment="1" applyProtection="1">
      <alignment horizontal="center" vertical="center" wrapText="1"/>
    </xf>
    <xf numFmtId="0" fontId="26" fillId="12" borderId="0" xfId="0" applyFont="1" applyFill="1" applyProtection="1"/>
    <xf numFmtId="0" fontId="37" fillId="12" borderId="0" xfId="0" applyFont="1" applyFill="1" applyProtection="1"/>
    <xf numFmtId="0" fontId="52" fillId="12" borderId="0" xfId="0" applyFont="1" applyFill="1" applyAlignment="1" applyProtection="1">
      <alignment horizontal="right"/>
    </xf>
    <xf numFmtId="0" fontId="51" fillId="12" borderId="0" xfId="0" applyFont="1" applyFill="1" applyProtection="1"/>
    <xf numFmtId="0" fontId="52" fillId="12" borderId="0" xfId="0" applyFont="1" applyFill="1" applyProtection="1"/>
    <xf numFmtId="0" fontId="52" fillId="12" borderId="0" xfId="0" applyFont="1" applyFill="1" applyAlignment="1" applyProtection="1">
      <alignment horizontal="center" vertical="center"/>
    </xf>
    <xf numFmtId="0" fontId="11" fillId="12" borderId="0" xfId="0" applyFont="1" applyFill="1" applyProtection="1"/>
    <xf numFmtId="0" fontId="52" fillId="12" borderId="12" xfId="0" applyFont="1" applyFill="1" applyBorder="1" applyProtection="1"/>
    <xf numFmtId="0" fontId="9" fillId="12" borderId="0" xfId="1" applyFont="1" applyFill="1" applyAlignment="1" applyProtection="1">
      <alignment horizontal="left" vertical="top" wrapText="1"/>
    </xf>
    <xf numFmtId="0" fontId="28" fillId="12" borderId="0" xfId="1" applyFont="1" applyFill="1" applyAlignment="1" applyProtection="1">
      <alignment horizontal="left" vertical="top" wrapText="1"/>
    </xf>
    <xf numFmtId="0" fontId="60" fillId="13" borderId="0" xfId="0" applyFont="1" applyFill="1" applyProtection="1"/>
    <xf numFmtId="0" fontId="66" fillId="13" borderId="0" xfId="0" applyFont="1" applyFill="1" applyProtection="1"/>
    <xf numFmtId="0" fontId="65" fillId="13" borderId="0" xfId="1" applyFont="1" applyFill="1" applyAlignment="1" applyProtection="1">
      <alignment horizontal="center" vertical="center"/>
    </xf>
    <xf numFmtId="0" fontId="60" fillId="12" borderId="0" xfId="0" applyFont="1" applyFill="1" applyProtection="1"/>
    <xf numFmtId="0" fontId="55" fillId="12" borderId="0" xfId="0" applyFont="1" applyFill="1" applyAlignment="1" applyProtection="1">
      <alignment horizontal="center" vertical="center"/>
    </xf>
    <xf numFmtId="0" fontId="12" fillId="12" borderId="0" xfId="0" applyFont="1" applyFill="1" applyProtection="1"/>
    <xf numFmtId="0" fontId="32" fillId="12" borderId="0" xfId="0" applyFont="1" applyFill="1" applyProtection="1"/>
    <xf numFmtId="0" fontId="56" fillId="12" borderId="0" xfId="0" applyFont="1" applyFill="1" applyProtection="1"/>
    <xf numFmtId="0" fontId="56" fillId="12" borderId="0" xfId="0" applyFont="1" applyFill="1" applyAlignment="1" applyProtection="1">
      <alignment horizontal="center" vertical="center"/>
    </xf>
    <xf numFmtId="0" fontId="51" fillId="12" borderId="0" xfId="0" applyFont="1" applyFill="1" applyAlignment="1" applyProtection="1">
      <alignment horizontal="left"/>
    </xf>
    <xf numFmtId="0" fontId="60" fillId="12" borderId="0" xfId="0" applyFont="1" applyFill="1" applyAlignment="1" applyProtection="1">
      <alignment horizontal="left" vertical="top"/>
    </xf>
    <xf numFmtId="0" fontId="51" fillId="12" borderId="0" xfId="0" applyFont="1" applyFill="1" applyProtection="1">
      <protection hidden="1"/>
    </xf>
    <xf numFmtId="0" fontId="56" fillId="12" borderId="0" xfId="0" applyFont="1" applyFill="1" applyProtection="1">
      <protection hidden="1"/>
    </xf>
    <xf numFmtId="0" fontId="56" fillId="12" borderId="0" xfId="1" applyFont="1" applyFill="1" applyProtection="1">
      <protection hidden="1"/>
    </xf>
    <xf numFmtId="0" fontId="0" fillId="12" borderId="7" xfId="0" applyFont="1" applyFill="1" applyBorder="1" applyAlignment="1">
      <alignment horizontal="left" vertical="justify"/>
    </xf>
    <xf numFmtId="0" fontId="26" fillId="13" borderId="0" xfId="0" applyFont="1" applyFill="1" applyProtection="1">
      <protection hidden="1"/>
    </xf>
    <xf numFmtId="0" fontId="26" fillId="12" borderId="0" xfId="0" applyFont="1" applyFill="1" applyProtection="1">
      <protection hidden="1"/>
    </xf>
    <xf numFmtId="0" fontId="60" fillId="12" borderId="0" xfId="0" applyFont="1" applyFill="1" applyProtection="1">
      <protection hidden="1"/>
    </xf>
    <xf numFmtId="0" fontId="56" fillId="12" borderId="0" xfId="0" applyFont="1" applyFill="1" applyAlignment="1" applyProtection="1">
      <alignment vertical="top"/>
      <protection hidden="1"/>
    </xf>
    <xf numFmtId="0" fontId="56" fillId="12" borderId="0" xfId="0" applyFont="1" applyFill="1" applyBorder="1" applyAlignment="1" applyProtection="1">
      <alignment horizontal="center" vertical="top" wrapText="1"/>
      <protection hidden="1"/>
    </xf>
    <xf numFmtId="0" fontId="57" fillId="3" borderId="11" xfId="0" applyFont="1" applyFill="1" applyBorder="1" applyAlignment="1" applyProtection="1">
      <alignment horizontal="center" vertical="center" wrapText="1"/>
      <protection locked="0" hidden="1"/>
    </xf>
    <xf numFmtId="0" fontId="56" fillId="12" borderId="0" xfId="0" applyFont="1" applyFill="1" applyProtection="1">
      <protection locked="0" hidden="1"/>
    </xf>
    <xf numFmtId="0" fontId="57" fillId="3" borderId="11" xfId="0" applyFont="1" applyFill="1" applyBorder="1" applyAlignment="1" applyProtection="1">
      <alignment horizontal="center" vertical="center" wrapText="1"/>
      <protection hidden="1"/>
    </xf>
    <xf numFmtId="0" fontId="51" fillId="13" borderId="0" xfId="0" applyFont="1" applyFill="1" applyProtection="1">
      <protection locked="0" hidden="1"/>
    </xf>
    <xf numFmtId="0" fontId="60" fillId="13" borderId="0" xfId="0" applyFont="1" applyFill="1" applyProtection="1">
      <protection locked="0" hidden="1"/>
    </xf>
    <xf numFmtId="0" fontId="72" fillId="13" borderId="0" xfId="0" applyFont="1" applyFill="1" applyProtection="1">
      <protection locked="0" hidden="1"/>
    </xf>
    <xf numFmtId="0" fontId="52" fillId="13" borderId="0" xfId="0" applyFont="1" applyFill="1" applyAlignment="1" applyProtection="1">
      <alignment horizontal="center" vertical="center"/>
      <protection locked="0" hidden="1"/>
    </xf>
    <xf numFmtId="0" fontId="26" fillId="13" borderId="0" xfId="0" applyFont="1" applyFill="1" applyProtection="1">
      <protection locked="0" hidden="1"/>
    </xf>
    <xf numFmtId="0" fontId="30" fillId="13" borderId="0" xfId="0" applyFont="1" applyFill="1" applyProtection="1">
      <protection locked="0" hidden="1"/>
    </xf>
    <xf numFmtId="0" fontId="32" fillId="13" borderId="0" xfId="0" applyFont="1" applyFill="1" applyAlignment="1" applyProtection="1">
      <alignment horizontal="center" vertical="center"/>
      <protection locked="0" hidden="1"/>
    </xf>
    <xf numFmtId="0" fontId="20" fillId="13" borderId="0" xfId="1" applyFont="1" applyFill="1" applyAlignment="1" applyProtection="1">
      <alignment horizontal="center" vertical="center" wrapText="1"/>
      <protection locked="0" hidden="1"/>
    </xf>
    <xf numFmtId="0" fontId="60" fillId="12" borderId="0" xfId="0" applyFont="1" applyFill="1" applyProtection="1">
      <protection locked="0" hidden="1"/>
    </xf>
    <xf numFmtId="0" fontId="51" fillId="12" borderId="0" xfId="0" applyFont="1" applyFill="1" applyProtection="1">
      <protection locked="0" hidden="1"/>
    </xf>
    <xf numFmtId="0" fontId="52" fillId="12" borderId="0" xfId="0" applyFont="1" applyFill="1" applyAlignment="1" applyProtection="1">
      <alignment horizontal="center" vertical="center"/>
      <protection locked="0" hidden="1"/>
    </xf>
    <xf numFmtId="0" fontId="60" fillId="12" borderId="0" xfId="0" applyFont="1" applyFill="1" applyAlignment="1" applyProtection="1">
      <alignment horizontal="left"/>
      <protection locked="0" hidden="1"/>
    </xf>
    <xf numFmtId="0" fontId="74" fillId="12" borderId="0" xfId="0" applyFont="1" applyFill="1" applyAlignment="1" applyProtection="1">
      <alignment horizontal="left" vertical="center"/>
      <protection locked="0" hidden="1"/>
    </xf>
    <xf numFmtId="0" fontId="52" fillId="12" borderId="0" xfId="0" applyFont="1" applyFill="1" applyAlignment="1" applyProtection="1">
      <alignment horizontal="left" vertical="center"/>
      <protection locked="0" hidden="1"/>
    </xf>
    <xf numFmtId="0" fontId="56" fillId="12" borderId="0" xfId="0" applyFont="1" applyFill="1" applyAlignment="1" applyProtection="1">
      <alignment vertical="top"/>
      <protection locked="0" hidden="1"/>
    </xf>
    <xf numFmtId="0" fontId="56" fillId="12" borderId="0" xfId="0" applyFont="1" applyFill="1" applyAlignment="1" applyProtection="1">
      <alignment horizontal="left" vertical="top" indent="11"/>
      <protection locked="0" hidden="1"/>
    </xf>
    <xf numFmtId="0" fontId="57" fillId="12" borderId="0" xfId="0" applyFont="1" applyFill="1" applyBorder="1" applyAlignment="1" applyProtection="1">
      <alignment horizontal="center" vertical="center" wrapText="1"/>
      <protection locked="0" hidden="1"/>
    </xf>
    <xf numFmtId="0" fontId="72" fillId="12" borderId="0" xfId="0" applyFont="1" applyFill="1" applyProtection="1">
      <protection locked="0" hidden="1"/>
    </xf>
    <xf numFmtId="0" fontId="12" fillId="13" borderId="0" xfId="0" applyFont="1" applyFill="1" applyProtection="1">
      <protection hidden="1"/>
    </xf>
    <xf numFmtId="0" fontId="8" fillId="13" borderId="0" xfId="0" applyFont="1" applyFill="1" applyProtection="1">
      <protection locked="0" hidden="1"/>
    </xf>
    <xf numFmtId="0" fontId="12" fillId="13" borderId="0" xfId="0" applyFont="1" applyFill="1" applyAlignment="1" applyProtection="1">
      <alignment horizontal="center" vertical="center"/>
      <protection hidden="1"/>
    </xf>
    <xf numFmtId="0" fontId="12" fillId="13" borderId="0" xfId="0" applyFont="1" applyFill="1" applyAlignment="1" applyProtection="1">
      <alignment horizontal="center"/>
      <protection hidden="1"/>
    </xf>
    <xf numFmtId="0" fontId="8" fillId="13" borderId="0" xfId="0" applyFont="1" applyFill="1" applyProtection="1">
      <protection hidden="1"/>
    </xf>
    <xf numFmtId="0" fontId="12" fillId="12" borderId="0" xfId="0" applyFont="1" applyFill="1" applyProtection="1">
      <protection hidden="1"/>
    </xf>
    <xf numFmtId="0" fontId="12" fillId="12" borderId="0" xfId="0" applyFont="1" applyFill="1" applyAlignment="1" applyProtection="1">
      <alignment horizontal="center" vertical="center"/>
      <protection hidden="1"/>
    </xf>
    <xf numFmtId="0" fontId="51" fillId="12" borderId="0" xfId="0" applyFont="1" applyFill="1" applyAlignment="1" applyProtection="1">
      <alignment vertical="top"/>
      <protection hidden="1"/>
    </xf>
    <xf numFmtId="0" fontId="51" fillId="12" borderId="0" xfId="0" applyFont="1" applyFill="1" applyBorder="1" applyAlignment="1" applyProtection="1">
      <alignment horizontal="center" vertical="center" wrapText="1"/>
      <protection hidden="1"/>
    </xf>
    <xf numFmtId="0" fontId="8" fillId="12" borderId="0" xfId="0" applyFont="1" applyFill="1" applyProtection="1">
      <protection hidden="1"/>
    </xf>
    <xf numFmtId="0" fontId="4" fillId="13" borderId="0" xfId="0" applyFont="1" applyFill="1" applyProtection="1">
      <protection hidden="1"/>
    </xf>
    <xf numFmtId="0" fontId="48" fillId="13" borderId="0" xfId="0" applyFont="1" applyFill="1" applyAlignment="1" applyProtection="1">
      <alignment horizontal="left" vertical="top" indent="5"/>
      <protection hidden="1"/>
    </xf>
    <xf numFmtId="0" fontId="48" fillId="13" borderId="0" xfId="0" applyFont="1" applyFill="1" applyAlignment="1" applyProtection="1">
      <alignment horizontal="left" indent="1"/>
      <protection hidden="1"/>
    </xf>
    <xf numFmtId="0" fontId="54" fillId="13" borderId="0" xfId="0" applyFont="1" applyFill="1" applyAlignment="1" applyProtection="1">
      <alignment horizontal="left" indent="1"/>
      <protection hidden="1"/>
    </xf>
    <xf numFmtId="14" fontId="12" fillId="13" borderId="0" xfId="0" applyNumberFormat="1" applyFont="1" applyFill="1" applyProtection="1">
      <protection hidden="1"/>
    </xf>
    <xf numFmtId="0" fontId="26" fillId="13" borderId="0" xfId="0" applyFont="1" applyFill="1" applyAlignment="1" applyProtection="1">
      <alignment vertical="center"/>
      <protection hidden="1"/>
    </xf>
    <xf numFmtId="0" fontId="60" fillId="3" borderId="0" xfId="0" applyFont="1" applyFill="1" applyProtection="1">
      <protection hidden="1"/>
    </xf>
    <xf numFmtId="0" fontId="57" fillId="3" borderId="0" xfId="2" applyFont="1" applyFill="1" applyAlignment="1" applyProtection="1">
      <alignment horizontal="left" vertical="top" wrapText="1"/>
      <protection hidden="1"/>
    </xf>
    <xf numFmtId="0" fontId="57" fillId="3" borderId="0" xfId="1" applyFont="1" applyFill="1" applyAlignment="1" applyProtection="1">
      <alignment horizontal="center"/>
      <protection hidden="1"/>
    </xf>
    <xf numFmtId="0" fontId="52" fillId="3" borderId="0" xfId="1" applyFont="1" applyFill="1" applyAlignment="1" applyProtection="1">
      <alignment horizontal="left" vertical="center" wrapText="1"/>
      <protection hidden="1"/>
    </xf>
    <xf numFmtId="0" fontId="56" fillId="3" borderId="0" xfId="1" applyFont="1" applyFill="1" applyProtection="1">
      <protection hidden="1"/>
    </xf>
    <xf numFmtId="0" fontId="51" fillId="3" borderId="0" xfId="1" applyFont="1" applyFill="1" applyAlignment="1" applyProtection="1">
      <alignment horizontal="left" vertical="top" wrapText="1"/>
      <protection locked="0" hidden="1"/>
    </xf>
    <xf numFmtId="0" fontId="56" fillId="3" borderId="0" xfId="0" applyFont="1" applyFill="1" applyProtection="1">
      <protection hidden="1"/>
    </xf>
    <xf numFmtId="0" fontId="31" fillId="13" borderId="0" xfId="0" applyFont="1" applyFill="1" applyAlignment="1" applyProtection="1">
      <alignment horizontal="center" vertical="center"/>
      <protection hidden="1"/>
    </xf>
    <xf numFmtId="0" fontId="64" fillId="13" borderId="0" xfId="0" applyFont="1" applyFill="1" applyAlignment="1" applyProtection="1">
      <alignment horizontal="center" vertical="center"/>
      <protection hidden="1"/>
    </xf>
    <xf numFmtId="0" fontId="31" fillId="13" borderId="0" xfId="0" applyFont="1" applyFill="1" applyAlignment="1" applyProtection="1">
      <alignment horizontal="center" vertical="center"/>
      <protection hidden="1"/>
    </xf>
    <xf numFmtId="0" fontId="74" fillId="3" borderId="11" xfId="0" applyFont="1" applyFill="1" applyBorder="1" applyAlignment="1" applyProtection="1">
      <alignment horizontal="center" vertical="center" wrapText="1"/>
      <protection hidden="1"/>
    </xf>
    <xf numFmtId="0" fontId="63" fillId="3" borderId="0" xfId="0" applyFont="1" applyFill="1" applyProtection="1">
      <protection hidden="1"/>
    </xf>
    <xf numFmtId="0" fontId="50" fillId="3" borderId="0" xfId="0" applyFont="1" applyFill="1" applyAlignment="1" applyProtection="1">
      <alignment horizontal="left" vertical="center"/>
      <protection hidden="1"/>
    </xf>
    <xf numFmtId="0" fontId="55" fillId="3" borderId="0" xfId="0" applyFont="1" applyFill="1" applyAlignment="1" applyProtection="1">
      <alignment horizontal="left" vertical="center"/>
      <protection hidden="1"/>
    </xf>
    <xf numFmtId="0" fontId="55" fillId="3" borderId="0" xfId="0" applyFont="1" applyFill="1" applyAlignment="1" applyProtection="1">
      <alignment horizontal="center" vertical="center"/>
      <protection hidden="1"/>
    </xf>
    <xf numFmtId="0" fontId="28" fillId="3" borderId="0" xfId="0" applyFont="1" applyFill="1" applyProtection="1">
      <protection hidden="1"/>
    </xf>
    <xf numFmtId="0" fontId="23" fillId="3" borderId="0" xfId="0" applyFont="1" applyFill="1" applyProtection="1">
      <protection hidden="1"/>
    </xf>
    <xf numFmtId="0" fontId="52" fillId="3" borderId="0" xfId="0" applyFont="1" applyFill="1" applyAlignment="1" applyProtection="1">
      <alignment horizontal="left" vertical="center" wrapText="1"/>
      <protection hidden="1"/>
    </xf>
    <xf numFmtId="0" fontId="52" fillId="3" borderId="0" xfId="0" applyFont="1" applyFill="1" applyAlignment="1" applyProtection="1">
      <alignment horizontal="left" vertical="center"/>
      <protection hidden="1"/>
    </xf>
    <xf numFmtId="0" fontId="57" fillId="3" borderId="0" xfId="0" applyFont="1" applyFill="1" applyAlignment="1" applyProtection="1">
      <alignment vertical="center"/>
      <protection hidden="1"/>
    </xf>
    <xf numFmtId="0" fontId="57" fillId="3" borderId="0" xfId="0" applyFont="1" applyFill="1" applyProtection="1">
      <protection hidden="1"/>
    </xf>
    <xf numFmtId="0" fontId="57" fillId="3" borderId="0" xfId="0" applyFont="1" applyFill="1" applyAlignment="1" applyProtection="1">
      <alignment horizontal="center" vertical="center"/>
      <protection hidden="1"/>
    </xf>
    <xf numFmtId="0" fontId="67" fillId="3" borderId="0" xfId="0" applyFont="1" applyFill="1" applyProtection="1">
      <protection hidden="1"/>
    </xf>
    <xf numFmtId="0" fontId="63" fillId="3" borderId="0" xfId="0" applyFont="1" applyFill="1" applyAlignment="1" applyProtection="1">
      <alignment vertical="center"/>
      <protection hidden="1"/>
    </xf>
    <xf numFmtId="0" fontId="80" fillId="3" borderId="0" xfId="0" applyFont="1" applyFill="1" applyProtection="1">
      <protection hidden="1"/>
    </xf>
    <xf numFmtId="0" fontId="79" fillId="3" borderId="0" xfId="0" applyFont="1" applyFill="1" applyProtection="1">
      <protection hidden="1"/>
    </xf>
    <xf numFmtId="0" fontId="4" fillId="13" borderId="0" xfId="0" applyFont="1" applyFill="1" applyBorder="1" applyProtection="1">
      <protection hidden="1"/>
    </xf>
    <xf numFmtId="0" fontId="48" fillId="13" borderId="0" xfId="0" applyFont="1" applyFill="1" applyAlignment="1" applyProtection="1">
      <alignment horizontal="left" vertical="top" indent="26"/>
      <protection hidden="1"/>
    </xf>
    <xf numFmtId="0" fontId="48" fillId="13" borderId="0" xfId="0" applyFont="1" applyFill="1" applyAlignment="1" applyProtection="1">
      <alignment horizontal="left" indent="22"/>
      <protection hidden="1"/>
    </xf>
    <xf numFmtId="0" fontId="4" fillId="13" borderId="0" xfId="0" applyFont="1" applyFill="1" applyAlignment="1" applyProtection="1">
      <alignment horizontal="left" indent="1"/>
      <protection hidden="1"/>
    </xf>
    <xf numFmtId="0" fontId="4" fillId="12" borderId="0" xfId="0" applyFont="1" applyFill="1" applyProtection="1">
      <protection hidden="1"/>
    </xf>
    <xf numFmtId="0" fontId="35" fillId="12" borderId="0" xfId="1" applyFont="1" applyFill="1" applyAlignment="1" applyProtection="1">
      <alignment horizontal="center" vertical="center" wrapText="1"/>
      <protection hidden="1"/>
    </xf>
    <xf numFmtId="0" fontId="12" fillId="15" borderId="0" xfId="0" applyFont="1" applyFill="1" applyAlignment="1" applyProtection="1">
      <alignment horizontal="left" vertical="center"/>
      <protection hidden="1"/>
    </xf>
    <xf numFmtId="0" fontId="32" fillId="15" borderId="0" xfId="1" applyFont="1" applyFill="1" applyAlignment="1" applyProtection="1">
      <alignment horizontal="left" vertical="center"/>
      <protection hidden="1"/>
    </xf>
    <xf numFmtId="0" fontId="16" fillId="15" borderId="0" xfId="1" applyFont="1" applyFill="1" applyAlignment="1" applyProtection="1">
      <alignment vertical="center" wrapText="1"/>
      <protection hidden="1"/>
    </xf>
    <xf numFmtId="0" fontId="15" fillId="15" borderId="0" xfId="1" applyFont="1" applyFill="1" applyAlignment="1" applyProtection="1">
      <alignment horizontal="left" vertical="center"/>
      <protection hidden="1"/>
    </xf>
    <xf numFmtId="0" fontId="15" fillId="15" borderId="0" xfId="1" applyFont="1" applyFill="1" applyAlignment="1" applyProtection="1">
      <alignment vertical="center" wrapText="1"/>
      <protection hidden="1"/>
    </xf>
    <xf numFmtId="0" fontId="4" fillId="3" borderId="0" xfId="0" applyFont="1" applyFill="1" applyProtection="1">
      <protection hidden="1"/>
    </xf>
    <xf numFmtId="0" fontId="36" fillId="3" borderId="0" xfId="1" applyFont="1" applyFill="1" applyProtection="1">
      <protection hidden="1"/>
    </xf>
    <xf numFmtId="0" fontId="12" fillId="3" borderId="0" xfId="1" applyFont="1" applyFill="1" applyProtection="1">
      <protection hidden="1"/>
    </xf>
    <xf numFmtId="0" fontId="12" fillId="3" borderId="0" xfId="1" applyFont="1" applyFill="1" applyBorder="1" applyAlignment="1" applyProtection="1">
      <alignment vertical="top"/>
      <protection hidden="1"/>
    </xf>
    <xf numFmtId="0" fontId="12" fillId="12" borderId="0" xfId="1" applyFont="1" applyFill="1" applyProtection="1">
      <protection hidden="1"/>
    </xf>
    <xf numFmtId="0" fontId="12" fillId="3" borderId="0" xfId="0" applyFont="1" applyFill="1" applyProtection="1">
      <protection hidden="1"/>
    </xf>
    <xf numFmtId="0" fontId="56" fillId="3" borderId="0" xfId="1" applyFont="1" applyFill="1" applyBorder="1" applyAlignment="1" applyProtection="1">
      <alignment horizontal="left"/>
      <protection hidden="1"/>
    </xf>
    <xf numFmtId="0" fontId="51" fillId="3" borderId="0" xfId="1" applyFont="1" applyFill="1" applyProtection="1">
      <protection hidden="1"/>
    </xf>
    <xf numFmtId="0" fontId="56" fillId="12" borderId="0" xfId="1" applyFont="1" applyFill="1" applyBorder="1" applyAlignment="1" applyProtection="1">
      <alignment vertical="top"/>
      <protection hidden="1"/>
    </xf>
    <xf numFmtId="0" fontId="56" fillId="3" borderId="0" xfId="1" applyFont="1" applyFill="1" applyBorder="1" applyAlignment="1" applyProtection="1">
      <protection hidden="1"/>
    </xf>
    <xf numFmtId="0" fontId="62" fillId="12" borderId="0" xfId="0" applyFont="1" applyFill="1" applyProtection="1">
      <protection hidden="1"/>
    </xf>
    <xf numFmtId="0" fontId="56" fillId="12" borderId="0" xfId="0" applyFont="1" applyFill="1" applyBorder="1" applyAlignment="1" applyProtection="1">
      <alignment vertical="top"/>
      <protection hidden="1"/>
    </xf>
    <xf numFmtId="0" fontId="52" fillId="12" borderId="0" xfId="0" applyFont="1" applyFill="1" applyProtection="1">
      <protection hidden="1"/>
    </xf>
    <xf numFmtId="0" fontId="11" fillId="12" borderId="0" xfId="0" applyFont="1" applyFill="1" applyProtection="1">
      <protection hidden="1"/>
    </xf>
    <xf numFmtId="0" fontId="56" fillId="3" borderId="0" xfId="2" applyFont="1" applyFill="1" applyBorder="1" applyAlignment="1" applyProtection="1">
      <protection hidden="1"/>
    </xf>
    <xf numFmtId="0" fontId="11" fillId="12" borderId="0" xfId="1" applyFont="1" applyFill="1" applyProtection="1">
      <protection hidden="1"/>
    </xf>
    <xf numFmtId="0" fontId="15" fillId="12" borderId="0" xfId="1" applyFont="1" applyFill="1" applyProtection="1">
      <protection hidden="1"/>
    </xf>
    <xf numFmtId="0" fontId="15" fillId="12" borderId="0" xfId="1" applyFont="1" applyFill="1" applyAlignment="1" applyProtection="1">
      <alignment horizontal="left" vertical="top" wrapText="1"/>
      <protection hidden="1"/>
    </xf>
    <xf numFmtId="0" fontId="8" fillId="12" borderId="0" xfId="1" applyFont="1" applyFill="1" applyAlignment="1" applyProtection="1">
      <alignment horizontal="left" vertical="top" wrapText="1"/>
      <protection hidden="1"/>
    </xf>
    <xf numFmtId="0" fontId="8" fillId="12" borderId="0" xfId="1" applyFont="1" applyFill="1" applyBorder="1" applyAlignment="1" applyProtection="1">
      <alignment horizontal="left" vertical="top" wrapText="1"/>
      <protection hidden="1"/>
    </xf>
    <xf numFmtId="0" fontId="12" fillId="12" borderId="0" xfId="1" applyFont="1" applyFill="1" applyAlignment="1" applyProtection="1">
      <alignment horizontal="left" vertical="top" wrapText="1"/>
      <protection hidden="1"/>
    </xf>
    <xf numFmtId="0" fontId="51" fillId="3" borderId="0" xfId="0" applyFont="1" applyFill="1" applyProtection="1">
      <protection hidden="1"/>
    </xf>
    <xf numFmtId="0" fontId="52" fillId="3" borderId="0" xfId="1" applyFont="1" applyFill="1" applyProtection="1">
      <protection hidden="1"/>
    </xf>
    <xf numFmtId="0" fontId="62" fillId="3" borderId="0" xfId="1" applyFont="1" applyFill="1" applyProtection="1">
      <protection hidden="1"/>
    </xf>
    <xf numFmtId="0" fontId="51" fillId="3" borderId="0" xfId="1" applyFont="1" applyFill="1" applyBorder="1" applyAlignment="1" applyProtection="1">
      <alignment vertical="top"/>
      <protection hidden="1"/>
    </xf>
    <xf numFmtId="0" fontId="6" fillId="3" borderId="0" xfId="1" applyFont="1" applyFill="1" applyProtection="1">
      <protection hidden="1"/>
    </xf>
    <xf numFmtId="0" fontId="4" fillId="3" borderId="0" xfId="1" applyFont="1" applyFill="1" applyProtection="1">
      <protection hidden="1"/>
    </xf>
    <xf numFmtId="0" fontId="4" fillId="3" borderId="0" xfId="1" applyFont="1" applyFill="1" applyBorder="1" applyAlignment="1" applyProtection="1">
      <alignment vertical="top"/>
      <protection hidden="1"/>
    </xf>
    <xf numFmtId="0" fontId="12" fillId="12" borderId="0" xfId="0" applyFont="1" applyFill="1" applyAlignment="1" applyProtection="1">
      <alignment horizontal="center"/>
      <protection hidden="1"/>
    </xf>
    <xf numFmtId="14" fontId="12" fillId="12" borderId="0" xfId="0" applyNumberFormat="1" applyFont="1" applyFill="1" applyProtection="1">
      <protection hidden="1"/>
    </xf>
    <xf numFmtId="0" fontId="3" fillId="12" borderId="0" xfId="0" applyFont="1" applyFill="1" applyProtection="1">
      <protection hidden="1"/>
    </xf>
    <xf numFmtId="0" fontId="55" fillId="12" borderId="0" xfId="0" applyFont="1" applyFill="1" applyBorder="1" applyAlignment="1" applyProtection="1">
      <alignment horizontal="left"/>
      <protection hidden="1"/>
    </xf>
    <xf numFmtId="0" fontId="33" fillId="12" borderId="0" xfId="0" applyFont="1" applyFill="1" applyAlignment="1" applyProtection="1">
      <alignment horizontal="left"/>
      <protection hidden="1"/>
    </xf>
    <xf numFmtId="0" fontId="33" fillId="12" borderId="0" xfId="0" applyFont="1" applyFill="1" applyAlignment="1" applyProtection="1">
      <alignment horizontal="left"/>
      <protection locked="0" hidden="1"/>
    </xf>
    <xf numFmtId="0" fontId="5" fillId="12" borderId="0" xfId="0" applyFont="1" applyFill="1" applyAlignment="1" applyProtection="1">
      <alignment horizontal="left"/>
      <protection locked="0" hidden="1"/>
    </xf>
    <xf numFmtId="0" fontId="4" fillId="12" borderId="0" xfId="0" applyFont="1" applyFill="1" applyAlignment="1" applyProtection="1">
      <alignment horizontal="left"/>
      <protection hidden="1"/>
    </xf>
    <xf numFmtId="0" fontId="3" fillId="12" borderId="0" xfId="0" applyFont="1" applyFill="1" applyAlignment="1" applyProtection="1">
      <alignment horizontal="left"/>
      <protection hidden="1"/>
    </xf>
    <xf numFmtId="0" fontId="4" fillId="12" borderId="0" xfId="0" applyFont="1" applyFill="1" applyAlignment="1" applyProtection="1">
      <alignment horizontal="left" indent="5"/>
      <protection hidden="1"/>
    </xf>
    <xf numFmtId="0" fontId="59" fillId="12" borderId="0" xfId="0" applyFont="1" applyFill="1" applyAlignment="1" applyProtection="1">
      <alignment horizontal="left" indent="3"/>
      <protection hidden="1"/>
    </xf>
    <xf numFmtId="0" fontId="5" fillId="12" borderId="0" xfId="0" applyFont="1" applyFill="1" applyProtection="1">
      <protection hidden="1"/>
    </xf>
    <xf numFmtId="0" fontId="55" fillId="12" borderId="0" xfId="0" applyFont="1" applyFill="1" applyBorder="1" applyAlignment="1" applyProtection="1">
      <alignment horizontal="right"/>
      <protection hidden="1"/>
    </xf>
    <xf numFmtId="0" fontId="17" fillId="12" borderId="0" xfId="2" applyFont="1" applyFill="1" applyAlignment="1" applyProtection="1">
      <alignment horizontal="left"/>
      <protection hidden="1"/>
    </xf>
    <xf numFmtId="0" fontId="14" fillId="12" borderId="0" xfId="0" applyFont="1" applyFill="1" applyAlignment="1" applyProtection="1">
      <alignment horizontal="right"/>
      <protection hidden="1"/>
    </xf>
    <xf numFmtId="0" fontId="43" fillId="12" borderId="0" xfId="0" applyFont="1" applyFill="1" applyAlignment="1" applyProtection="1">
      <alignment horizontal="center" vertical="center" wrapText="1"/>
      <protection locked="0" hidden="1"/>
    </xf>
    <xf numFmtId="0" fontId="14" fillId="12" borderId="0" xfId="0" applyFont="1" applyFill="1" applyAlignment="1" applyProtection="1">
      <alignment horizontal="left"/>
      <protection hidden="1"/>
    </xf>
    <xf numFmtId="0" fontId="5" fillId="12" borderId="0" xfId="0" applyFont="1" applyFill="1" applyAlignment="1" applyProtection="1">
      <alignment horizontal="left"/>
      <protection hidden="1"/>
    </xf>
    <xf numFmtId="0" fontId="11" fillId="12" borderId="0" xfId="0" applyFont="1" applyFill="1" applyAlignment="1" applyProtection="1">
      <alignment horizontal="left"/>
      <protection hidden="1"/>
    </xf>
    <xf numFmtId="0" fontId="6" fillId="12" borderId="0" xfId="0" applyFont="1" applyFill="1" applyAlignment="1" applyProtection="1">
      <alignment horizontal="left"/>
      <protection hidden="1"/>
    </xf>
    <xf numFmtId="0" fontId="6" fillId="12" borderId="0" xfId="0" applyFont="1" applyFill="1" applyProtection="1">
      <protection hidden="1"/>
    </xf>
    <xf numFmtId="0" fontId="5" fillId="12" borderId="0" xfId="0" applyFont="1" applyFill="1" applyAlignment="1" applyProtection="1">
      <alignment horizontal="left" indent="5"/>
      <protection hidden="1"/>
    </xf>
    <xf numFmtId="0" fontId="0" fillId="12" borderId="0" xfId="0" applyFill="1" applyProtection="1">
      <protection hidden="1"/>
    </xf>
    <xf numFmtId="0" fontId="47" fillId="12" borderId="0" xfId="2" applyFont="1" applyFill="1" applyAlignment="1" applyProtection="1">
      <alignment horizontal="center"/>
      <protection hidden="1"/>
    </xf>
    <xf numFmtId="0" fontId="24" fillId="12" borderId="0" xfId="0" applyFont="1" applyFill="1" applyAlignment="1" applyProtection="1">
      <alignment horizontal="center" vertical="center" wrapText="1"/>
      <protection hidden="1"/>
    </xf>
    <xf numFmtId="0" fontId="4" fillId="12" borderId="0" xfId="0" applyFont="1" applyFill="1" applyAlignment="1" applyProtection="1">
      <alignment horizontal="left" indent="6"/>
      <protection hidden="1"/>
    </xf>
    <xf numFmtId="0" fontId="51" fillId="12" borderId="0" xfId="0" applyFont="1" applyFill="1" applyAlignment="1" applyProtection="1">
      <alignment horizontal="left" indent="1"/>
      <protection hidden="1"/>
    </xf>
    <xf numFmtId="0" fontId="4" fillId="12" borderId="0" xfId="0" applyFont="1" applyFill="1" applyAlignment="1" applyProtection="1">
      <alignment vertical="center"/>
      <protection hidden="1"/>
    </xf>
    <xf numFmtId="0" fontId="2" fillId="12" borderId="0" xfId="2" applyFill="1" applyProtection="1">
      <protection hidden="1"/>
    </xf>
    <xf numFmtId="0" fontId="49" fillId="13" borderId="0" xfId="0" applyFont="1" applyFill="1" applyProtection="1">
      <protection hidden="1"/>
    </xf>
    <xf numFmtId="0" fontId="12" fillId="13" borderId="0" xfId="0" applyFont="1" applyFill="1" applyAlignment="1" applyProtection="1">
      <alignment horizontal="left" indent="15"/>
      <protection hidden="1"/>
    </xf>
    <xf numFmtId="0" fontId="51" fillId="12" borderId="0" xfId="0" applyFont="1" applyFill="1" applyAlignment="1" applyProtection="1">
      <alignment horizontal="left" indent="2"/>
      <protection hidden="1"/>
    </xf>
    <xf numFmtId="164" fontId="19" fillId="12" borderId="0" xfId="0" applyNumberFormat="1" applyFont="1" applyFill="1" applyAlignment="1" applyProtection="1">
      <alignment horizontal="center"/>
      <protection hidden="1"/>
    </xf>
    <xf numFmtId="0" fontId="15" fillId="12" borderId="0" xfId="0" applyFont="1" applyFill="1" applyProtection="1">
      <protection hidden="1"/>
    </xf>
    <xf numFmtId="0" fontId="51" fillId="13" borderId="0" xfId="0" applyFont="1" applyFill="1" applyProtection="1">
      <protection hidden="1"/>
    </xf>
    <xf numFmtId="0" fontId="66" fillId="13" borderId="0" xfId="0" applyFont="1" applyFill="1" applyAlignment="1" applyProtection="1">
      <alignment vertical="center"/>
      <protection hidden="1"/>
    </xf>
    <xf numFmtId="0" fontId="68" fillId="13" borderId="0" xfId="0" applyFont="1" applyFill="1" applyAlignment="1" applyProtection="1">
      <alignment vertical="center"/>
      <protection hidden="1"/>
    </xf>
    <xf numFmtId="0" fontId="38" fillId="12" borderId="0" xfId="0" applyFont="1" applyFill="1" applyProtection="1">
      <protection hidden="1"/>
    </xf>
    <xf numFmtId="0" fontId="32" fillId="12" borderId="0" xfId="0" applyFont="1" applyFill="1" applyProtection="1">
      <protection hidden="1"/>
    </xf>
    <xf numFmtId="0" fontId="51" fillId="12" borderId="0" xfId="0" applyFont="1" applyFill="1" applyAlignment="1" applyProtection="1">
      <alignment horizontal="center" vertical="center"/>
      <protection hidden="1"/>
    </xf>
    <xf numFmtId="0" fontId="51" fillId="12" borderId="0" xfId="0" applyFont="1" applyFill="1" applyAlignment="1" applyProtection="1">
      <alignment horizontal="center"/>
      <protection hidden="1"/>
    </xf>
    <xf numFmtId="0" fontId="38" fillId="3" borderId="0" xfId="0" applyFont="1" applyFill="1" applyProtection="1">
      <protection hidden="1"/>
    </xf>
    <xf numFmtId="0" fontId="57" fillId="3" borderId="0" xfId="0" applyFont="1" applyFill="1" applyAlignment="1" applyProtection="1">
      <alignment horizontal="right" vertical="top"/>
      <protection hidden="1"/>
    </xf>
    <xf numFmtId="0" fontId="11" fillId="3" borderId="0" xfId="0" applyFont="1" applyFill="1" applyAlignment="1" applyProtection="1">
      <alignment horizontal="left" vertical="top" wrapText="1"/>
      <protection hidden="1"/>
    </xf>
    <xf numFmtId="0" fontId="51" fillId="3" borderId="0" xfId="0" applyFont="1" applyFill="1" applyAlignment="1" applyProtection="1">
      <alignment horizontal="center" vertical="center"/>
      <protection hidden="1"/>
    </xf>
    <xf numFmtId="0" fontId="26" fillId="3" borderId="0" xfId="0" applyFont="1" applyFill="1" applyProtection="1">
      <protection hidden="1"/>
    </xf>
    <xf numFmtId="0" fontId="32" fillId="12" borderId="0" xfId="0" applyFont="1" applyFill="1" applyAlignment="1" applyProtection="1">
      <alignment horizontal="right"/>
      <protection hidden="1"/>
    </xf>
    <xf numFmtId="0" fontId="60" fillId="12" borderId="0" xfId="0" applyFont="1" applyFill="1" applyAlignment="1" applyProtection="1">
      <alignment horizontal="center"/>
      <protection hidden="1"/>
    </xf>
    <xf numFmtId="0" fontId="39" fillId="12" borderId="0" xfId="0" applyFont="1" applyFill="1" applyAlignment="1" applyProtection="1">
      <alignment horizontal="right"/>
      <protection hidden="1"/>
    </xf>
    <xf numFmtId="0" fontId="39" fillId="12" borderId="0" xfId="0" applyFont="1" applyFill="1" applyProtection="1">
      <protection hidden="1"/>
    </xf>
    <xf numFmtId="0" fontId="70" fillId="3" borderId="0" xfId="0" applyFont="1" applyFill="1" applyProtection="1">
      <protection hidden="1"/>
    </xf>
    <xf numFmtId="0" fontId="52" fillId="3" borderId="0" xfId="0" applyFont="1" applyFill="1" applyProtection="1">
      <protection hidden="1"/>
    </xf>
    <xf numFmtId="0" fontId="67" fillId="3" borderId="0" xfId="1" applyFont="1" applyFill="1" applyAlignment="1" applyProtection="1">
      <alignment horizontal="left" vertical="top" wrapText="1"/>
      <protection hidden="1"/>
    </xf>
    <xf numFmtId="0" fontId="51" fillId="3" borderId="0" xfId="1" applyFont="1" applyFill="1" applyAlignment="1" applyProtection="1">
      <alignment horizontal="left" vertical="top" wrapText="1"/>
      <protection hidden="1"/>
    </xf>
    <xf numFmtId="0" fontId="50" fillId="3" borderId="0" xfId="0" applyFont="1" applyFill="1" applyProtection="1">
      <protection hidden="1"/>
    </xf>
    <xf numFmtId="0" fontId="63" fillId="3" borderId="0" xfId="1" applyFont="1" applyFill="1" applyAlignment="1" applyProtection="1">
      <alignment horizontal="left" vertical="top"/>
      <protection hidden="1"/>
    </xf>
    <xf numFmtId="0" fontId="66" fillId="13" borderId="0" xfId="0" applyFont="1" applyFill="1" applyProtection="1">
      <protection hidden="1"/>
    </xf>
    <xf numFmtId="0" fontId="43" fillId="12" borderId="0" xfId="0" applyFont="1" applyFill="1" applyProtection="1">
      <protection hidden="1"/>
    </xf>
    <xf numFmtId="0" fontId="57" fillId="3" borderId="0" xfId="0" applyFont="1" applyFill="1" applyAlignment="1" applyProtection="1">
      <alignment vertical="top" wrapText="1"/>
      <protection hidden="1"/>
    </xf>
    <xf numFmtId="0" fontId="60" fillId="12" borderId="0" xfId="0" applyFont="1" applyFill="1" applyAlignment="1" applyProtection="1">
      <alignment vertical="center"/>
      <protection hidden="1"/>
    </xf>
    <xf numFmtId="0" fontId="57" fillId="3" borderId="0" xfId="0" applyFont="1" applyFill="1" applyAlignment="1" applyProtection="1">
      <alignment vertical="top"/>
      <protection hidden="1"/>
    </xf>
    <xf numFmtId="0" fontId="63" fillId="3" borderId="0" xfId="1" applyFont="1" applyFill="1" applyAlignment="1" applyProtection="1">
      <alignment horizontal="left" vertical="top" wrapText="1"/>
      <protection hidden="1"/>
    </xf>
    <xf numFmtId="0" fontId="51" fillId="3" borderId="0" xfId="0" applyFont="1" applyFill="1" applyAlignment="1" applyProtection="1">
      <alignment horizontal="left" vertical="top" wrapText="1"/>
      <protection hidden="1"/>
    </xf>
    <xf numFmtId="0" fontId="8" fillId="12" borderId="0" xfId="0" applyFont="1" applyFill="1" applyAlignment="1" applyProtection="1">
      <alignment vertical="top"/>
      <protection hidden="1"/>
    </xf>
    <xf numFmtId="0" fontId="12" fillId="12" borderId="0" xfId="0" applyFont="1" applyFill="1" applyAlignment="1" applyProtection="1">
      <alignment horizontal="left" vertical="top" wrapText="1"/>
      <protection hidden="1"/>
    </xf>
    <xf numFmtId="0" fontId="56" fillId="12" borderId="0" xfId="0" applyFont="1" applyFill="1" applyAlignment="1" applyProtection="1">
      <alignment horizontal="center"/>
      <protection hidden="1"/>
    </xf>
    <xf numFmtId="0" fontId="52" fillId="3" borderId="0" xfId="0" applyFont="1" applyFill="1" applyAlignment="1" applyProtection="1">
      <alignment vertical="top"/>
      <protection hidden="1"/>
    </xf>
    <xf numFmtId="0" fontId="52" fillId="12" borderId="0" xfId="0" applyFont="1" applyFill="1" applyAlignment="1" applyProtection="1">
      <alignment vertical="top"/>
      <protection hidden="1"/>
    </xf>
    <xf numFmtId="0" fontId="71" fillId="12" borderId="0" xfId="0" applyFont="1" applyFill="1" applyAlignment="1" applyProtection="1">
      <alignment vertical="top"/>
      <protection hidden="1"/>
    </xf>
    <xf numFmtId="0" fontId="51" fillId="3" borderId="0" xfId="0" applyFont="1" applyFill="1" applyAlignment="1" applyProtection="1">
      <alignment vertical="top"/>
      <protection hidden="1"/>
    </xf>
    <xf numFmtId="0" fontId="12" fillId="12" borderId="0" xfId="0" applyFont="1" applyFill="1" applyAlignment="1" applyProtection="1">
      <alignment horizontal="right" vertical="top"/>
      <protection hidden="1"/>
    </xf>
    <xf numFmtId="0" fontId="12" fillId="12" borderId="0" xfId="0" applyFont="1" applyFill="1" applyAlignment="1" applyProtection="1">
      <alignment vertical="top"/>
      <protection hidden="1"/>
    </xf>
    <xf numFmtId="0" fontId="32" fillId="12" borderId="0" xfId="0" applyFont="1" applyFill="1" applyProtection="1">
      <protection locked="0" hidden="1"/>
    </xf>
    <xf numFmtId="0" fontId="26" fillId="12" borderId="0" xfId="0" applyFont="1" applyFill="1" applyAlignment="1" applyProtection="1">
      <alignment horizontal="right" vertical="top"/>
      <protection hidden="1"/>
    </xf>
    <xf numFmtId="0" fontId="26" fillId="12" borderId="0" xfId="0" applyFont="1" applyFill="1" applyAlignment="1" applyProtection="1">
      <alignment vertical="top"/>
      <protection hidden="1"/>
    </xf>
    <xf numFmtId="0" fontId="26" fillId="12" borderId="0" xfId="0" applyFont="1" applyFill="1" applyAlignment="1" applyProtection="1">
      <alignment horizontal="right"/>
      <protection hidden="1"/>
    </xf>
    <xf numFmtId="0" fontId="51" fillId="3" borderId="0" xfId="1" applyFont="1" applyFill="1" applyAlignment="1" applyProtection="1">
      <alignment horizontal="left" vertical="top"/>
      <protection hidden="1"/>
    </xf>
    <xf numFmtId="0" fontId="51" fillId="3" borderId="0" xfId="1" applyFont="1" applyFill="1" applyAlignment="1" applyProtection="1">
      <alignment horizontal="center" vertical="top" wrapText="1"/>
      <protection hidden="1"/>
    </xf>
    <xf numFmtId="0" fontId="51" fillId="3" borderId="0" xfId="0" applyFont="1" applyFill="1" applyAlignment="1" applyProtection="1">
      <alignment horizontal="left" vertical="top"/>
      <protection hidden="1"/>
    </xf>
    <xf numFmtId="0" fontId="12" fillId="3" borderId="0" xfId="0" applyFont="1" applyFill="1" applyAlignment="1" applyProtection="1">
      <alignment vertical="top"/>
      <protection hidden="1"/>
    </xf>
    <xf numFmtId="0" fontId="51" fillId="12" borderId="0" xfId="0" applyFont="1" applyFill="1" applyAlignment="1" applyProtection="1">
      <alignment horizontal="right" vertical="top"/>
      <protection hidden="1"/>
    </xf>
    <xf numFmtId="0" fontId="60" fillId="12" borderId="0" xfId="0" applyFont="1" applyFill="1" applyAlignment="1" applyProtection="1">
      <alignment horizontal="right" vertical="top"/>
      <protection hidden="1"/>
    </xf>
    <xf numFmtId="0" fontId="60" fillId="12" borderId="0" xfId="0" applyFont="1" applyFill="1" applyAlignment="1" applyProtection="1">
      <alignment horizontal="right"/>
      <protection hidden="1"/>
    </xf>
    <xf numFmtId="0" fontId="52" fillId="3" borderId="0" xfId="1" applyFont="1" applyFill="1" applyAlignment="1" applyProtection="1">
      <alignment horizontal="left" vertical="top"/>
      <protection hidden="1"/>
    </xf>
    <xf numFmtId="0" fontId="32" fillId="12" borderId="0" xfId="0" applyFont="1" applyFill="1" applyAlignment="1" applyProtection="1">
      <alignment horizontal="right" vertical="top"/>
      <protection hidden="1"/>
    </xf>
    <xf numFmtId="0" fontId="32" fillId="12" borderId="0" xfId="0" applyFont="1" applyFill="1" applyAlignment="1" applyProtection="1">
      <alignment vertical="top"/>
      <protection hidden="1"/>
    </xf>
    <xf numFmtId="0" fontId="16" fillId="12" borderId="0" xfId="0" applyFont="1" applyFill="1" applyProtection="1">
      <protection locked="0" hidden="1"/>
    </xf>
    <xf numFmtId="0" fontId="63" fillId="3" borderId="0" xfId="0" applyFont="1" applyFill="1" applyAlignment="1" applyProtection="1">
      <alignment horizontal="left" vertical="top"/>
      <protection hidden="1"/>
    </xf>
    <xf numFmtId="0" fontId="32" fillId="12" borderId="0" xfId="0" applyFont="1" applyFill="1" applyAlignment="1" applyProtection="1">
      <alignment vertical="top"/>
      <protection locked="0" hidden="1"/>
    </xf>
    <xf numFmtId="0" fontId="41" fillId="13" borderId="0" xfId="0" applyFont="1" applyFill="1" applyProtection="1">
      <protection hidden="1"/>
    </xf>
    <xf numFmtId="0" fontId="26" fillId="13" borderId="0" xfId="0" applyFont="1" applyFill="1" applyAlignment="1" applyProtection="1">
      <alignment horizontal="center"/>
      <protection hidden="1"/>
    </xf>
    <xf numFmtId="0" fontId="26" fillId="13" borderId="0" xfId="1" applyFont="1" applyFill="1" applyBorder="1" applyAlignment="1" applyProtection="1">
      <protection hidden="1"/>
    </xf>
    <xf numFmtId="0" fontId="26" fillId="13" borderId="0" xfId="1" applyFont="1" applyFill="1" applyProtection="1">
      <protection hidden="1"/>
    </xf>
    <xf numFmtId="0" fontId="27" fillId="13" borderId="0" xfId="1" applyFont="1" applyFill="1" applyProtection="1">
      <protection hidden="1"/>
    </xf>
    <xf numFmtId="0" fontId="27" fillId="13" borderId="0" xfId="0" applyFont="1" applyFill="1" applyProtection="1">
      <protection hidden="1"/>
    </xf>
    <xf numFmtId="0" fontId="64" fillId="13" borderId="0" xfId="0" applyFont="1" applyFill="1" applyAlignment="1" applyProtection="1">
      <alignment horizontal="center"/>
      <protection hidden="1"/>
    </xf>
    <xf numFmtId="0" fontId="20" fillId="13" borderId="0" xfId="0" applyFont="1" applyFill="1" applyAlignment="1" applyProtection="1">
      <alignment horizontal="center" vertical="center" wrapText="1"/>
      <protection hidden="1"/>
    </xf>
    <xf numFmtId="0" fontId="20" fillId="13" borderId="0" xfId="0" applyFont="1" applyFill="1" applyBorder="1" applyAlignment="1" applyProtection="1">
      <alignment horizontal="center" vertical="center" wrapText="1"/>
      <protection hidden="1"/>
    </xf>
    <xf numFmtId="0" fontId="20" fillId="12" borderId="0" xfId="0" applyFont="1" applyFill="1" applyAlignment="1" applyProtection="1">
      <alignment horizontal="center" vertical="center" wrapText="1"/>
      <protection hidden="1"/>
    </xf>
    <xf numFmtId="0" fontId="34" fillId="12" borderId="0" xfId="1" applyFont="1" applyFill="1" applyAlignment="1" applyProtection="1">
      <alignment horizontal="center" vertical="center" wrapText="1"/>
      <protection hidden="1"/>
    </xf>
    <xf numFmtId="0" fontId="21" fillId="12" borderId="0" xfId="1" applyFont="1" applyFill="1" applyAlignment="1" applyProtection="1">
      <alignment horizontal="left" indent="11"/>
      <protection hidden="1"/>
    </xf>
    <xf numFmtId="0" fontId="40" fillId="15" borderId="0" xfId="0" applyFont="1" applyFill="1" applyAlignment="1" applyProtection="1">
      <alignment vertical="center"/>
      <protection hidden="1"/>
    </xf>
    <xf numFmtId="0" fontId="15" fillId="15" borderId="0" xfId="1" applyFont="1" applyFill="1" applyAlignment="1" applyProtection="1">
      <alignment horizontal="center" vertical="center"/>
      <protection hidden="1"/>
    </xf>
    <xf numFmtId="0" fontId="36" fillId="15" borderId="0" xfId="1" applyFont="1" applyFill="1" applyAlignment="1" applyProtection="1">
      <alignment vertical="center"/>
      <protection hidden="1"/>
    </xf>
    <xf numFmtId="0" fontId="15" fillId="15" borderId="0" xfId="1" applyFont="1" applyFill="1" applyBorder="1" applyAlignment="1" applyProtection="1">
      <alignment horizontal="center" vertical="center"/>
      <protection hidden="1"/>
    </xf>
    <xf numFmtId="0" fontId="15" fillId="15" borderId="0" xfId="1" applyFont="1" applyFill="1" applyAlignment="1" applyProtection="1">
      <alignment vertical="center"/>
      <protection hidden="1"/>
    </xf>
    <xf numFmtId="0" fontId="38" fillId="15" borderId="0" xfId="0" applyFont="1" applyFill="1" applyAlignment="1" applyProtection="1">
      <alignment vertical="center"/>
      <protection hidden="1"/>
    </xf>
    <xf numFmtId="0" fontId="40" fillId="15" borderId="0" xfId="0" applyFont="1" applyFill="1" applyProtection="1">
      <protection hidden="1"/>
    </xf>
    <xf numFmtId="0" fontId="15" fillId="15" borderId="0" xfId="1" applyFont="1" applyFill="1" applyProtection="1">
      <protection hidden="1"/>
    </xf>
    <xf numFmtId="0" fontId="36" fillId="15" borderId="0" xfId="1" applyFont="1" applyFill="1" applyProtection="1">
      <protection hidden="1"/>
    </xf>
    <xf numFmtId="0" fontId="15" fillId="15" borderId="0" xfId="1" applyFont="1" applyFill="1" applyBorder="1" applyAlignment="1" applyProtection="1">
      <protection hidden="1"/>
    </xf>
    <xf numFmtId="0" fontId="76" fillId="3" borderId="0" xfId="0" applyFont="1" applyFill="1" applyProtection="1">
      <protection hidden="1"/>
    </xf>
    <xf numFmtId="0" fontId="56" fillId="3" borderId="0" xfId="1" applyFont="1" applyFill="1" applyBorder="1" applyAlignment="1" applyProtection="1">
      <alignment horizontal="center"/>
      <protection hidden="1"/>
    </xf>
    <xf numFmtId="0" fontId="41" fillId="12" borderId="0" xfId="0" applyFont="1" applyFill="1" applyProtection="1">
      <protection hidden="1"/>
    </xf>
    <xf numFmtId="0" fontId="42" fillId="12" borderId="0" xfId="0" applyFont="1" applyFill="1" applyProtection="1">
      <protection hidden="1"/>
    </xf>
    <xf numFmtId="0" fontId="42" fillId="12" borderId="0" xfId="0" applyFont="1" applyFill="1" applyAlignment="1" applyProtection="1">
      <alignment horizontal="center"/>
      <protection hidden="1"/>
    </xf>
    <xf numFmtId="0" fontId="30" fillId="12" borderId="0" xfId="1" applyFont="1" applyFill="1" applyBorder="1" applyAlignment="1" applyProtection="1">
      <alignment horizontal="left"/>
      <protection hidden="1"/>
    </xf>
    <xf numFmtId="0" fontId="26" fillId="12" borderId="0" xfId="1" applyFont="1" applyFill="1" applyProtection="1">
      <protection hidden="1"/>
    </xf>
    <xf numFmtId="0" fontId="39" fillId="12" borderId="0" xfId="1" applyFont="1" applyFill="1" applyAlignment="1" applyProtection="1">
      <alignment vertical="center"/>
      <protection hidden="1"/>
    </xf>
    <xf numFmtId="0" fontId="39" fillId="12" borderId="0" xfId="1" applyFont="1" applyFill="1" applyProtection="1">
      <protection hidden="1"/>
    </xf>
    <xf numFmtId="0" fontId="71" fillId="12" borderId="0" xfId="1" applyFont="1" applyFill="1" applyProtection="1">
      <protection hidden="1"/>
    </xf>
    <xf numFmtId="0" fontId="71" fillId="12" borderId="0" xfId="0" applyFont="1" applyFill="1" applyProtection="1">
      <protection hidden="1"/>
    </xf>
    <xf numFmtId="0" fontId="56" fillId="3" borderId="0" xfId="1" applyFont="1" applyFill="1" applyBorder="1" applyAlignment="1" applyProtection="1">
      <alignment horizontal="center" wrapText="1"/>
      <protection hidden="1"/>
    </xf>
    <xf numFmtId="0" fontId="51" fillId="3" borderId="0" xfId="0" applyFont="1" applyFill="1" applyBorder="1" applyAlignment="1" applyProtection="1">
      <protection hidden="1"/>
    </xf>
    <xf numFmtId="0" fontId="26" fillId="12" borderId="0" xfId="0" applyFont="1" applyFill="1" applyAlignment="1" applyProtection="1">
      <alignment horizontal="center"/>
      <protection hidden="1"/>
    </xf>
    <xf numFmtId="0" fontId="26" fillId="12" borderId="0" xfId="1" applyFont="1" applyFill="1" applyBorder="1" applyAlignment="1" applyProtection="1">
      <protection hidden="1"/>
    </xf>
    <xf numFmtId="0" fontId="27" fillId="12" borderId="0" xfId="1" applyFont="1" applyFill="1" applyProtection="1">
      <protection hidden="1"/>
    </xf>
    <xf numFmtId="0" fontId="27" fillId="12" borderId="0" xfId="0" applyFont="1" applyFill="1" applyProtection="1">
      <protection hidden="1"/>
    </xf>
    <xf numFmtId="0" fontId="32" fillId="13" borderId="0" xfId="0" applyFont="1" applyFill="1" applyProtection="1">
      <protection hidden="1"/>
    </xf>
    <xf numFmtId="0" fontId="30" fillId="13" borderId="0" xfId="0" applyFont="1" applyFill="1" applyProtection="1">
      <protection hidden="1"/>
    </xf>
    <xf numFmtId="0" fontId="39" fillId="13" borderId="0" xfId="0" applyFont="1" applyFill="1" applyProtection="1">
      <protection hidden="1"/>
    </xf>
    <xf numFmtId="0" fontId="52" fillId="13" borderId="0" xfId="0" applyFont="1" applyFill="1" applyProtection="1">
      <protection hidden="1"/>
    </xf>
    <xf numFmtId="0" fontId="26" fillId="12" borderId="0" xfId="0" applyFont="1" applyFill="1" applyAlignment="1" applyProtection="1">
      <alignment vertical="center"/>
      <protection hidden="1"/>
    </xf>
    <xf numFmtId="0" fontId="12" fillId="12" borderId="0" xfId="0" applyFont="1" applyFill="1" applyAlignment="1" applyProtection="1">
      <alignment vertical="center"/>
      <protection hidden="1"/>
    </xf>
    <xf numFmtId="0" fontId="52" fillId="12" borderId="0" xfId="0" applyFont="1" applyFill="1" applyAlignment="1" applyProtection="1">
      <alignment vertical="center"/>
      <protection hidden="1"/>
    </xf>
    <xf numFmtId="0" fontId="56" fillId="3" borderId="0" xfId="0" applyFont="1" applyFill="1" applyAlignment="1" applyProtection="1">
      <alignment vertical="top"/>
      <protection hidden="1"/>
    </xf>
    <xf numFmtId="0" fontId="8" fillId="3" borderId="0" xfId="0" applyFont="1" applyFill="1" applyAlignment="1" applyProtection="1">
      <alignment vertical="top"/>
      <protection hidden="1"/>
    </xf>
    <xf numFmtId="0" fontId="52" fillId="3" borderId="0" xfId="0" applyFont="1" applyFill="1" applyAlignment="1" applyProtection="1">
      <alignment horizontal="center" vertical="center"/>
      <protection hidden="1"/>
    </xf>
    <xf numFmtId="0" fontId="73" fillId="12" borderId="0" xfId="0" applyFont="1" applyFill="1" applyAlignment="1" applyProtection="1">
      <alignment horizontal="right"/>
      <protection hidden="1"/>
    </xf>
    <xf numFmtId="0" fontId="70" fillId="12" borderId="0" xfId="0" applyFont="1" applyFill="1" applyProtection="1">
      <protection locked="0" hidden="1"/>
    </xf>
    <xf numFmtId="0" fontId="52" fillId="3" borderId="0" xfId="1" applyFont="1" applyFill="1" applyAlignment="1" applyProtection="1">
      <alignment horizontal="left" vertical="top" wrapText="1"/>
      <protection hidden="1"/>
    </xf>
    <xf numFmtId="0" fontId="71" fillId="3" borderId="0" xfId="0" applyFont="1" applyFill="1" applyProtection="1">
      <protection hidden="1"/>
    </xf>
    <xf numFmtId="0" fontId="72" fillId="12" borderId="0" xfId="0" applyFont="1" applyFill="1" applyProtection="1">
      <protection hidden="1"/>
    </xf>
    <xf numFmtId="0" fontId="30" fillId="12" borderId="0" xfId="0" applyFont="1" applyFill="1" applyProtection="1">
      <protection hidden="1"/>
    </xf>
    <xf numFmtId="0" fontId="52" fillId="3" borderId="0" xfId="0" applyFont="1" applyFill="1" applyAlignment="1" applyProtection="1">
      <alignment horizontal="left" vertical="top" wrapText="1"/>
      <protection hidden="1"/>
    </xf>
    <xf numFmtId="0" fontId="40" fillId="12" borderId="0" xfId="0" applyFont="1" applyFill="1" applyProtection="1">
      <protection locked="0" hidden="1"/>
    </xf>
    <xf numFmtId="0" fontId="12" fillId="12" borderId="0" xfId="0" applyFont="1" applyFill="1" applyBorder="1" applyAlignment="1" applyProtection="1">
      <alignment horizontal="center" vertical="top" wrapText="1"/>
      <protection hidden="1"/>
    </xf>
    <xf numFmtId="0" fontId="51" fillId="3" borderId="0" xfId="0" applyFont="1" applyFill="1" applyBorder="1" applyProtection="1">
      <protection hidden="1"/>
    </xf>
    <xf numFmtId="0" fontId="75" fillId="3" borderId="0" xfId="0" applyFont="1" applyFill="1" applyBorder="1" applyAlignment="1" applyProtection="1">
      <alignment horizontal="left" vertical="center"/>
      <protection hidden="1"/>
    </xf>
    <xf numFmtId="0" fontId="56" fillId="3" borderId="0" xfId="0" applyFont="1" applyFill="1" applyBorder="1" applyAlignment="1" applyProtection="1">
      <alignment vertical="top"/>
      <protection hidden="1"/>
    </xf>
    <xf numFmtId="0" fontId="51" fillId="3" borderId="0" xfId="0" applyFont="1" applyFill="1" applyBorder="1" applyAlignment="1" applyProtection="1">
      <alignment horizontal="center" vertical="center" wrapText="1"/>
      <protection hidden="1"/>
    </xf>
    <xf numFmtId="0" fontId="51" fillId="12" borderId="0" xfId="0" applyFont="1" applyFill="1" applyBorder="1" applyProtection="1">
      <protection hidden="1"/>
    </xf>
    <xf numFmtId="0" fontId="57" fillId="3" borderId="0" xfId="0" applyFont="1" applyFill="1" applyBorder="1" applyAlignment="1" applyProtection="1">
      <alignment horizontal="center" vertical="top"/>
      <protection hidden="1"/>
    </xf>
    <xf numFmtId="0" fontId="52" fillId="3" borderId="0" xfId="0" applyFont="1" applyFill="1" applyBorder="1" applyAlignment="1" applyProtection="1">
      <alignment vertical="top"/>
      <protection hidden="1"/>
    </xf>
    <xf numFmtId="0" fontId="75" fillId="3" borderId="0" xfId="0" applyFont="1" applyFill="1" applyBorder="1" applyAlignment="1" applyProtection="1">
      <alignment vertical="center"/>
      <protection hidden="1"/>
    </xf>
    <xf numFmtId="0" fontId="50" fillId="3" borderId="0" xfId="0" applyFont="1" applyFill="1" applyBorder="1" applyAlignment="1" applyProtection="1">
      <alignment vertical="center"/>
      <protection hidden="1"/>
    </xf>
    <xf numFmtId="0" fontId="57" fillId="3" borderId="0" xfId="0" applyFont="1" applyFill="1" applyBorder="1" applyAlignment="1" applyProtection="1">
      <alignment vertical="top"/>
      <protection hidden="1"/>
    </xf>
    <xf numFmtId="0" fontId="52" fillId="3" borderId="0" xfId="0" applyFont="1" applyFill="1" applyBorder="1" applyAlignment="1" applyProtection="1">
      <alignment horizontal="left" vertical="top" wrapText="1"/>
      <protection hidden="1"/>
    </xf>
    <xf numFmtId="0" fontId="52" fillId="3" borderId="0" xfId="0" applyFont="1" applyFill="1" applyBorder="1" applyAlignment="1" applyProtection="1">
      <alignment horizontal="left" vertical="top"/>
      <protection hidden="1"/>
    </xf>
    <xf numFmtId="0" fontId="51" fillId="12" borderId="0" xfId="0" applyFont="1" applyFill="1" applyBorder="1" applyAlignment="1" applyProtection="1">
      <alignment horizontal="center"/>
      <protection hidden="1"/>
    </xf>
    <xf numFmtId="0" fontId="15" fillId="3" borderId="0" xfId="1" applyFont="1" applyFill="1" applyAlignment="1" applyProtection="1">
      <alignment horizontal="left" vertical="top" wrapText="1"/>
      <protection hidden="1"/>
    </xf>
    <xf numFmtId="0" fontId="12" fillId="3" borderId="0" xfId="0" applyFont="1" applyFill="1" applyAlignment="1" applyProtection="1">
      <alignment horizontal="center" vertical="center"/>
      <protection hidden="1"/>
    </xf>
    <xf numFmtId="0" fontId="52" fillId="3" borderId="0" xfId="0" applyFont="1" applyFill="1" applyAlignment="1" applyProtection="1">
      <alignment horizontal="left" vertical="top"/>
      <protection hidden="1"/>
    </xf>
    <xf numFmtId="0" fontId="52" fillId="3" borderId="0" xfId="0" applyFont="1" applyFill="1" applyAlignment="1" applyProtection="1">
      <alignment horizontal="left"/>
      <protection hidden="1"/>
    </xf>
    <xf numFmtId="0" fontId="28" fillId="13" borderId="0" xfId="0" applyFont="1" applyFill="1" applyProtection="1">
      <protection hidden="1"/>
    </xf>
    <xf numFmtId="0" fontId="9" fillId="13" borderId="0" xfId="0" applyFont="1" applyFill="1" applyProtection="1">
      <protection locked="0" hidden="1"/>
    </xf>
    <xf numFmtId="0" fontId="28" fillId="13" borderId="0" xfId="0" applyFont="1" applyFill="1" applyAlignment="1" applyProtection="1">
      <alignment horizontal="center" vertical="center"/>
      <protection hidden="1"/>
    </xf>
    <xf numFmtId="0" fontId="28" fillId="12" borderId="0" xfId="0" applyFont="1" applyFill="1" applyProtection="1">
      <protection hidden="1"/>
    </xf>
    <xf numFmtId="0" fontId="28" fillId="12" borderId="0" xfId="0" applyFont="1" applyFill="1" applyAlignment="1" applyProtection="1">
      <alignment horizontal="center" vertical="center"/>
      <protection hidden="1"/>
    </xf>
    <xf numFmtId="0" fontId="9" fillId="12" borderId="0" xfId="0" applyFont="1" applyFill="1" applyProtection="1">
      <protection hidden="1"/>
    </xf>
    <xf numFmtId="0" fontId="63" fillId="3" borderId="0" xfId="0" applyFont="1" applyFill="1" applyBorder="1" applyProtection="1">
      <protection hidden="1"/>
    </xf>
    <xf numFmtId="0" fontId="75" fillId="3" borderId="0" xfId="0" applyFont="1" applyFill="1" applyBorder="1" applyAlignment="1" applyProtection="1">
      <alignment horizontal="right" vertical="center"/>
      <protection hidden="1"/>
    </xf>
    <xf numFmtId="0" fontId="63" fillId="12" borderId="0" xfId="0" applyFont="1" applyFill="1" applyBorder="1" applyProtection="1">
      <protection hidden="1"/>
    </xf>
    <xf numFmtId="0" fontId="67" fillId="12" borderId="0" xfId="0" applyFont="1" applyFill="1" applyBorder="1" applyProtection="1">
      <protection hidden="1"/>
    </xf>
    <xf numFmtId="0" fontId="63" fillId="12" borderId="0" xfId="0" applyFont="1" applyFill="1" applyBorder="1" applyAlignment="1" applyProtection="1">
      <alignment horizontal="center" vertical="center"/>
      <protection hidden="1"/>
    </xf>
    <xf numFmtId="0" fontId="63" fillId="3" borderId="0" xfId="0" applyFont="1" applyFill="1" applyBorder="1" applyAlignment="1" applyProtection="1">
      <alignment horizontal="center" vertical="center"/>
      <protection hidden="1"/>
    </xf>
    <xf numFmtId="0" fontId="67" fillId="3" borderId="0" xfId="0" applyFont="1" applyFill="1" applyBorder="1" applyProtection="1">
      <protection hidden="1"/>
    </xf>
    <xf numFmtId="0" fontId="50" fillId="3" borderId="0" xfId="0" applyFont="1" applyFill="1" applyBorder="1" applyAlignment="1" applyProtection="1">
      <alignment horizontal="right" vertical="center"/>
      <protection hidden="1"/>
    </xf>
    <xf numFmtId="0" fontId="50" fillId="3" borderId="0" xfId="0" applyFont="1" applyFill="1" applyBorder="1" applyAlignment="1" applyProtection="1">
      <alignment horizontal="left" vertical="center"/>
      <protection hidden="1"/>
    </xf>
    <xf numFmtId="0" fontId="50" fillId="3" borderId="0" xfId="0" applyFont="1" applyFill="1" applyBorder="1" applyAlignment="1" applyProtection="1">
      <alignment horizontal="center" vertical="center"/>
      <protection hidden="1"/>
    </xf>
    <xf numFmtId="0" fontId="57" fillId="3" borderId="0" xfId="0" applyFont="1" applyFill="1" applyBorder="1" applyAlignment="1" applyProtection="1">
      <alignment horizontal="center" vertical="center"/>
      <protection hidden="1"/>
    </xf>
    <xf numFmtId="0" fontId="50" fillId="12" borderId="0" xfId="0" applyFont="1" applyFill="1" applyBorder="1" applyAlignment="1" applyProtection="1">
      <alignment horizontal="center" vertical="center" wrapText="1"/>
      <protection locked="0" hidden="1"/>
    </xf>
    <xf numFmtId="0" fontId="50" fillId="3" borderId="0" xfId="0" applyFont="1" applyFill="1" applyBorder="1" applyAlignment="1" applyProtection="1">
      <alignment horizontal="center" vertical="center" wrapText="1"/>
      <protection locked="0" hidden="1"/>
    </xf>
    <xf numFmtId="0" fontId="63" fillId="3" borderId="0" xfId="0" applyFont="1" applyFill="1" applyAlignment="1" applyProtection="1">
      <alignment horizontal="center" vertical="center"/>
      <protection hidden="1"/>
    </xf>
    <xf numFmtId="0" fontId="57" fillId="3" borderId="0" xfId="0" applyFont="1" applyFill="1" applyBorder="1" applyAlignment="1" applyProtection="1">
      <alignment horizontal="left" vertical="top" wrapText="1"/>
      <protection hidden="1"/>
    </xf>
    <xf numFmtId="0" fontId="63" fillId="12" borderId="0" xfId="0" applyFont="1" applyFill="1" applyProtection="1">
      <protection hidden="1"/>
    </xf>
    <xf numFmtId="0" fontId="67" fillId="12" borderId="0" xfId="0" applyFont="1" applyFill="1" applyProtection="1">
      <protection hidden="1"/>
    </xf>
    <xf numFmtId="0" fontId="63" fillId="12" borderId="0" xfId="0" applyFont="1" applyFill="1" applyAlignment="1" applyProtection="1">
      <alignment horizontal="center" vertical="center"/>
      <protection hidden="1"/>
    </xf>
    <xf numFmtId="0" fontId="51" fillId="3" borderId="0" xfId="0" applyFont="1" applyFill="1" applyBorder="1" applyAlignment="1" applyProtection="1">
      <alignment horizontal="center" vertical="center"/>
      <protection hidden="1"/>
    </xf>
    <xf numFmtId="0" fontId="24" fillId="12" borderId="0" xfId="0" applyFont="1" applyFill="1" applyAlignment="1" applyProtection="1">
      <alignment horizontal="center" vertical="center" wrapText="1"/>
      <protection locked="0" hidden="1"/>
    </xf>
    <xf numFmtId="0" fontId="56" fillId="12" borderId="0" xfId="0" applyFont="1" applyFill="1" applyBorder="1" applyProtection="1">
      <protection hidden="1"/>
    </xf>
    <xf numFmtId="0" fontId="51" fillId="12" borderId="0" xfId="0" applyFont="1" applyFill="1" applyBorder="1" applyAlignment="1" applyProtection="1">
      <alignment horizontal="center" vertical="center"/>
      <protection hidden="1"/>
    </xf>
    <xf numFmtId="0" fontId="8" fillId="3" borderId="0" xfId="0" applyFont="1" applyFill="1" applyProtection="1">
      <protection hidden="1"/>
    </xf>
    <xf numFmtId="0" fontId="57" fillId="3" borderId="0" xfId="0" applyFont="1" applyFill="1" applyBorder="1" applyAlignment="1" applyProtection="1">
      <alignment horizontal="center" vertical="center" wrapText="1"/>
      <protection hidden="1"/>
    </xf>
    <xf numFmtId="0" fontId="60" fillId="3" borderId="0" xfId="0" applyFont="1" applyFill="1" applyBorder="1" applyProtection="1">
      <protection hidden="1"/>
    </xf>
    <xf numFmtId="0" fontId="52" fillId="3" borderId="0" xfId="0" applyFont="1" applyFill="1" applyBorder="1" applyAlignment="1" applyProtection="1">
      <alignment horizontal="center" vertical="center"/>
      <protection hidden="1"/>
    </xf>
    <xf numFmtId="0" fontId="72" fillId="3" borderId="0" xfId="0" applyFont="1" applyFill="1" applyProtection="1">
      <protection hidden="1"/>
    </xf>
    <xf numFmtId="0" fontId="60" fillId="3" borderId="0" xfId="0" applyFont="1" applyFill="1" applyAlignment="1" applyProtection="1">
      <alignment vertical="top"/>
      <protection hidden="1"/>
    </xf>
    <xf numFmtId="0" fontId="72" fillId="3" borderId="0" xfId="0" applyFont="1" applyFill="1" applyAlignment="1" applyProtection="1">
      <alignment vertical="top"/>
      <protection hidden="1"/>
    </xf>
    <xf numFmtId="0" fontId="20" fillId="12" borderId="0" xfId="0" applyFont="1" applyFill="1" applyAlignment="1" applyProtection="1">
      <alignment horizontal="center" vertical="center"/>
      <protection hidden="1"/>
    </xf>
    <xf numFmtId="0" fontId="20" fillId="12" borderId="0" xfId="1" applyFont="1" applyFill="1" applyAlignment="1" applyProtection="1">
      <alignment horizontal="center" vertical="center" wrapText="1"/>
      <protection hidden="1"/>
    </xf>
    <xf numFmtId="0" fontId="16" fillId="12" borderId="0" xfId="1" applyFont="1" applyFill="1" applyProtection="1">
      <protection hidden="1"/>
    </xf>
    <xf numFmtId="0" fontId="60" fillId="3" borderId="0" xfId="1" applyFont="1" applyFill="1" applyProtection="1">
      <protection hidden="1"/>
    </xf>
    <xf numFmtId="0" fontId="60" fillId="3" borderId="0" xfId="0" applyFont="1" applyFill="1" applyAlignment="1" applyProtection="1">
      <alignment horizontal="left" vertical="top"/>
      <protection hidden="1"/>
    </xf>
    <xf numFmtId="0" fontId="60" fillId="3" borderId="0" xfId="0" applyFont="1" applyFill="1" applyAlignment="1" applyProtection="1">
      <alignment horizontal="left"/>
      <protection hidden="1"/>
    </xf>
    <xf numFmtId="0" fontId="72" fillId="12" borderId="0" xfId="0" applyFont="1" applyFill="1" applyAlignment="1" applyProtection="1">
      <alignment vertical="center"/>
      <protection hidden="1"/>
    </xf>
    <xf numFmtId="0" fontId="56" fillId="12" borderId="0" xfId="0" applyFont="1" applyFill="1" applyAlignment="1" applyProtection="1">
      <alignment vertical="center"/>
      <protection hidden="1"/>
    </xf>
    <xf numFmtId="0" fontId="30" fillId="12" borderId="0" xfId="0" applyFont="1" applyFill="1" applyProtection="1">
      <protection locked="0" hidden="1"/>
    </xf>
    <xf numFmtId="0" fontId="60" fillId="13" borderId="0" xfId="0" applyFont="1" applyFill="1" applyAlignment="1" applyProtection="1">
      <alignment horizontal="center" vertical="center"/>
      <protection hidden="1"/>
    </xf>
    <xf numFmtId="0" fontId="36" fillId="12" borderId="0" xfId="0" applyFont="1" applyFill="1" applyBorder="1" applyAlignment="1" applyProtection="1">
      <alignment vertical="center" wrapText="1"/>
      <protection hidden="1"/>
    </xf>
    <xf numFmtId="0" fontId="60" fillId="12" borderId="0" xfId="0" applyFont="1" applyFill="1" applyAlignment="1" applyProtection="1">
      <alignment horizontal="center" vertical="center"/>
      <protection hidden="1"/>
    </xf>
    <xf numFmtId="0" fontId="40" fillId="12" borderId="0" xfId="0" applyFont="1" applyFill="1" applyBorder="1" applyAlignment="1" applyProtection="1">
      <alignment vertical="center" wrapText="1"/>
      <protection hidden="1"/>
    </xf>
    <xf numFmtId="0" fontId="62" fillId="12" borderId="0" xfId="0" applyFont="1" applyFill="1" applyBorder="1" applyAlignment="1" applyProtection="1">
      <alignment horizontal="center" vertical="center"/>
      <protection hidden="1"/>
    </xf>
    <xf numFmtId="0" fontId="75" fillId="12" borderId="0" xfId="0" applyFont="1" applyFill="1" applyBorder="1" applyAlignment="1" applyProtection="1">
      <alignment vertical="center"/>
      <protection hidden="1"/>
    </xf>
    <xf numFmtId="0" fontId="69" fillId="12" borderId="0" xfId="0" applyFont="1" applyFill="1" applyBorder="1" applyAlignment="1" applyProtection="1">
      <alignment vertical="center" wrapText="1"/>
      <protection hidden="1"/>
    </xf>
    <xf numFmtId="0" fontId="26" fillId="3" borderId="0" xfId="0" applyFont="1" applyFill="1" applyBorder="1" applyProtection="1">
      <protection hidden="1"/>
    </xf>
    <xf numFmtId="0" fontId="60" fillId="3" borderId="0" xfId="0" applyFont="1" applyFill="1" applyBorder="1" applyAlignment="1" applyProtection="1">
      <alignment horizontal="center" vertical="center"/>
      <protection hidden="1"/>
    </xf>
    <xf numFmtId="0" fontId="60" fillId="3" borderId="0" xfId="0" applyFont="1" applyFill="1" applyAlignment="1" applyProtection="1">
      <alignment horizontal="center" vertical="center"/>
      <protection hidden="1"/>
    </xf>
    <xf numFmtId="0" fontId="69" fillId="3" borderId="0" xfId="0" applyFont="1" applyFill="1" applyBorder="1" applyAlignment="1" applyProtection="1">
      <alignment vertical="center" wrapText="1"/>
      <protection hidden="1"/>
    </xf>
    <xf numFmtId="0" fontId="77" fillId="13" borderId="0" xfId="0" applyFont="1" applyFill="1" applyAlignment="1" applyProtection="1">
      <alignment horizontal="center" vertical="center"/>
      <protection hidden="1"/>
    </xf>
    <xf numFmtId="0" fontId="81" fillId="13" borderId="0" xfId="1" applyFont="1" applyFill="1" applyAlignment="1" applyProtection="1">
      <alignment horizontal="center" vertical="center" wrapText="1"/>
      <protection hidden="1"/>
    </xf>
    <xf numFmtId="0" fontId="60" fillId="13" borderId="0" xfId="0" applyFont="1" applyFill="1" applyProtection="1">
      <protection hidden="1"/>
    </xf>
    <xf numFmtId="0" fontId="43" fillId="3" borderId="0" xfId="0" applyFont="1" applyFill="1" applyProtection="1">
      <protection hidden="1"/>
    </xf>
    <xf numFmtId="0" fontId="55" fillId="3" borderId="0" xfId="0" applyFont="1" applyFill="1" applyAlignment="1" applyProtection="1">
      <alignment vertical="center"/>
      <protection hidden="1"/>
    </xf>
    <xf numFmtId="0" fontId="79" fillId="3" borderId="0" xfId="0" applyFont="1" applyFill="1" applyAlignment="1" applyProtection="1">
      <alignment horizontal="center" vertical="center"/>
      <protection hidden="1"/>
    </xf>
    <xf numFmtId="0" fontId="45" fillId="12" borderId="0" xfId="0" applyFont="1" applyFill="1" applyProtection="1">
      <protection hidden="1"/>
    </xf>
    <xf numFmtId="0" fontId="23" fillId="12" borderId="0" xfId="0" applyFont="1" applyFill="1" applyProtection="1">
      <protection hidden="1"/>
    </xf>
    <xf numFmtId="0" fontId="46" fillId="3" borderId="0" xfId="0" applyFont="1" applyFill="1" applyProtection="1">
      <protection hidden="1"/>
    </xf>
    <xf numFmtId="0" fontId="65" fillId="3" borderId="0" xfId="0" applyFont="1" applyFill="1" applyAlignment="1" applyProtection="1">
      <alignment horizontal="left" vertical="center"/>
      <protection hidden="1"/>
    </xf>
    <xf numFmtId="0" fontId="32" fillId="3" borderId="0" xfId="0" applyFont="1" applyFill="1" applyProtection="1">
      <protection hidden="1"/>
    </xf>
    <xf numFmtId="0" fontId="83" fillId="13" borderId="0" xfId="0" applyFont="1" applyFill="1" applyBorder="1" applyAlignment="1" applyProtection="1">
      <alignment horizontal="left" vertical="top" wrapText="1"/>
      <protection hidden="1"/>
    </xf>
    <xf numFmtId="0" fontId="66" fillId="13" borderId="8" xfId="0" applyFont="1" applyFill="1" applyBorder="1" applyProtection="1">
      <protection hidden="1"/>
    </xf>
    <xf numFmtId="0" fontId="60" fillId="3" borderId="6" xfId="0" applyFont="1" applyFill="1" applyBorder="1" applyProtection="1">
      <protection hidden="1"/>
    </xf>
    <xf numFmtId="0" fontId="82" fillId="13" borderId="0" xfId="0" applyFont="1" applyFill="1" applyBorder="1" applyAlignment="1" applyProtection="1">
      <alignment horizontal="left" vertical="top"/>
      <protection hidden="1"/>
    </xf>
    <xf numFmtId="0" fontId="13" fillId="3" borderId="0" xfId="0" applyFont="1" applyFill="1" applyProtection="1">
      <protection hidden="1"/>
    </xf>
    <xf numFmtId="0" fontId="26" fillId="13" borderId="0" xfId="0" applyFont="1" applyFill="1" applyBorder="1" applyAlignment="1" applyProtection="1">
      <alignment horizontal="center"/>
      <protection hidden="1"/>
    </xf>
    <xf numFmtId="0" fontId="26" fillId="13" borderId="0" xfId="0" applyFont="1" applyFill="1" applyBorder="1" applyAlignment="1" applyProtection="1">
      <alignment horizontal="left" vertical="top" wrapText="1"/>
      <protection hidden="1"/>
    </xf>
    <xf numFmtId="0" fontId="26" fillId="13" borderId="0" xfId="0" applyFont="1" applyFill="1" applyBorder="1" applyAlignment="1" applyProtection="1">
      <alignment vertical="top"/>
      <protection hidden="1"/>
    </xf>
    <xf numFmtId="0" fontId="84" fillId="13" borderId="0" xfId="0" applyFont="1" applyFill="1" applyBorder="1" applyAlignment="1" applyProtection="1">
      <alignment horizontal="left" vertical="top"/>
      <protection hidden="1"/>
    </xf>
    <xf numFmtId="0" fontId="66" fillId="13" borderId="0" xfId="0" applyFont="1" applyFill="1" applyBorder="1" applyAlignment="1" applyProtection="1">
      <alignment vertical="top"/>
      <protection hidden="1"/>
    </xf>
    <xf numFmtId="0" fontId="26" fillId="12" borderId="0" xfId="0" applyFont="1" applyFill="1" applyBorder="1" applyAlignment="1" applyProtection="1">
      <alignment vertical="top"/>
      <protection hidden="1"/>
    </xf>
    <xf numFmtId="0" fontId="60" fillId="3" borderId="0" xfId="0" applyFont="1" applyFill="1" applyBorder="1" applyAlignment="1" applyProtection="1">
      <alignment horizontal="center"/>
      <protection hidden="1"/>
    </xf>
    <xf numFmtId="0" fontId="26" fillId="3" borderId="0" xfId="0" applyFont="1" applyFill="1" applyBorder="1" applyAlignment="1" applyProtection="1">
      <alignment horizontal="left" vertical="top" wrapText="1"/>
      <protection hidden="1"/>
    </xf>
    <xf numFmtId="0" fontId="31" fillId="13" borderId="0" xfId="0" applyFont="1" applyFill="1" applyAlignment="1" applyProtection="1">
      <alignment horizontal="left" vertical="top" indent="20"/>
      <protection hidden="1"/>
    </xf>
    <xf numFmtId="0" fontId="29" fillId="13" borderId="0" xfId="0" applyFont="1" applyFill="1" applyAlignment="1" applyProtection="1">
      <alignment vertical="top"/>
      <protection hidden="1"/>
    </xf>
    <xf numFmtId="0" fontId="31" fillId="13" borderId="0" xfId="0" applyFont="1" applyFill="1" applyAlignment="1" applyProtection="1">
      <alignment horizontal="left" indent="1"/>
      <protection hidden="1"/>
    </xf>
    <xf numFmtId="0" fontId="48" fillId="13" borderId="0" xfId="0" applyFont="1" applyFill="1" applyAlignment="1" applyProtection="1">
      <alignment horizontal="left" indent="19"/>
      <protection hidden="1"/>
    </xf>
    <xf numFmtId="0" fontId="0" fillId="13" borderId="0" xfId="0" applyFill="1" applyProtection="1">
      <protection hidden="1"/>
    </xf>
    <xf numFmtId="0" fontId="65" fillId="12" borderId="0" xfId="0" applyFont="1" applyFill="1" applyAlignment="1" applyProtection="1">
      <alignment vertical="center"/>
      <protection hidden="1"/>
    </xf>
    <xf numFmtId="0" fontId="55" fillId="12" borderId="0" xfId="0" applyFont="1" applyFill="1" applyAlignment="1" applyProtection="1">
      <alignment horizontal="center" vertical="center" wrapText="1"/>
      <protection hidden="1"/>
    </xf>
    <xf numFmtId="0" fontId="0" fillId="12" borderId="0" xfId="0" applyFill="1" applyAlignment="1" applyProtection="1">
      <protection hidden="1"/>
    </xf>
    <xf numFmtId="0" fontId="0" fillId="3" borderId="0" xfId="0" applyFill="1" applyAlignment="1" applyProtection="1">
      <protection hidden="1"/>
    </xf>
    <xf numFmtId="0" fontId="0" fillId="3" borderId="0" xfId="0" applyFill="1" applyProtection="1">
      <protection hidden="1"/>
    </xf>
    <xf numFmtId="0" fontId="62" fillId="3" borderId="0" xfId="0" applyFont="1" applyFill="1" applyAlignment="1" applyProtection="1">
      <alignment horizontal="left" vertical="center"/>
      <protection hidden="1"/>
    </xf>
    <xf numFmtId="0" fontId="25" fillId="8" borderId="7" xfId="0" applyFont="1" applyFill="1" applyBorder="1" applyAlignment="1">
      <alignment horizontal="left" vertical="top"/>
    </xf>
    <xf numFmtId="0" fontId="42" fillId="12" borderId="0" xfId="1" applyFont="1" applyFill="1" applyBorder="1" applyProtection="1">
      <protection hidden="1"/>
    </xf>
    <xf numFmtId="0" fontId="74" fillId="3" borderId="0" xfId="0" applyFont="1" applyFill="1" applyBorder="1" applyAlignment="1" applyProtection="1">
      <alignment horizontal="center" vertical="center" wrapText="1"/>
      <protection hidden="1"/>
    </xf>
    <xf numFmtId="0" fontId="80" fillId="3" borderId="0" xfId="0" applyFont="1" applyFill="1" applyBorder="1" applyAlignment="1" applyProtection="1">
      <alignment horizontal="center" vertical="center"/>
      <protection hidden="1"/>
    </xf>
    <xf numFmtId="0" fontId="65" fillId="3" borderId="0" xfId="0" applyFont="1" applyFill="1" applyBorder="1" applyAlignment="1" applyProtection="1">
      <alignment horizontal="center" vertical="center" wrapText="1"/>
      <protection hidden="1"/>
    </xf>
    <xf numFmtId="0" fontId="85" fillId="3" borderId="0" xfId="0" applyFont="1" applyFill="1" applyBorder="1" applyProtection="1">
      <protection hidden="1"/>
    </xf>
    <xf numFmtId="0" fontId="74" fillId="3" borderId="0" xfId="0" applyFont="1" applyFill="1" applyBorder="1" applyAlignment="1" applyProtection="1">
      <alignment horizontal="center" vertical="center"/>
      <protection hidden="1"/>
    </xf>
    <xf numFmtId="0" fontId="80" fillId="3" borderId="0" xfId="0" applyFont="1" applyFill="1" applyBorder="1" applyProtection="1">
      <protection hidden="1"/>
    </xf>
    <xf numFmtId="0" fontId="62" fillId="3" borderId="0" xfId="0" applyFont="1" applyFill="1" applyBorder="1" applyAlignment="1" applyProtection="1">
      <alignment horizontal="center" vertical="center"/>
      <protection hidden="1"/>
    </xf>
    <xf numFmtId="0" fontId="62" fillId="3" borderId="0" xfId="0" applyFont="1" applyFill="1" applyBorder="1" applyAlignment="1" applyProtection="1">
      <alignment horizontal="center"/>
      <protection hidden="1"/>
    </xf>
    <xf numFmtId="0" fontId="80" fillId="3" borderId="0" xfId="0" applyFont="1" applyFill="1" applyBorder="1" applyAlignment="1" applyProtection="1">
      <alignment horizontal="center"/>
      <protection hidden="1"/>
    </xf>
    <xf numFmtId="0" fontId="79" fillId="3" borderId="0" xfId="0" applyFont="1" applyFill="1" applyBorder="1" applyAlignment="1" applyProtection="1">
      <alignment horizontal="center"/>
      <protection hidden="1"/>
    </xf>
    <xf numFmtId="0" fontId="79" fillId="3" borderId="0" xfId="0" applyFont="1" applyFill="1" applyBorder="1" applyAlignment="1" applyProtection="1">
      <alignment horizontal="left"/>
      <protection hidden="1"/>
    </xf>
    <xf numFmtId="0" fontId="79" fillId="3" borderId="0" xfId="0" applyFont="1" applyFill="1" applyBorder="1" applyProtection="1">
      <protection hidden="1"/>
    </xf>
    <xf numFmtId="0" fontId="79" fillId="3" borderId="0" xfId="0" applyFont="1" applyFill="1" applyBorder="1" applyAlignment="1" applyProtection="1">
      <alignment horizontal="center" vertical="center"/>
      <protection hidden="1"/>
    </xf>
    <xf numFmtId="0" fontId="55" fillId="3" borderId="0" xfId="0" applyFont="1" applyFill="1" applyBorder="1" applyAlignment="1" applyProtection="1">
      <alignment vertical="center"/>
      <protection hidden="1"/>
    </xf>
    <xf numFmtId="0" fontId="79" fillId="12" borderId="0" xfId="0" applyFont="1" applyFill="1" applyBorder="1" applyProtection="1">
      <protection hidden="1"/>
    </xf>
    <xf numFmtId="0" fontId="55" fillId="3" borderId="0" xfId="0" applyFont="1" applyFill="1" applyBorder="1" applyAlignment="1" applyProtection="1">
      <alignment horizontal="center" vertical="center"/>
      <protection hidden="1"/>
    </xf>
    <xf numFmtId="0" fontId="28" fillId="3" borderId="0" xfId="0" applyFont="1" applyFill="1" applyBorder="1" applyProtection="1">
      <protection hidden="1"/>
    </xf>
    <xf numFmtId="0" fontId="23" fillId="3" borderId="0" xfId="0" applyFont="1" applyFill="1" applyBorder="1" applyProtection="1">
      <protection hidden="1"/>
    </xf>
    <xf numFmtId="0" fontId="26" fillId="12" borderId="0" xfId="0" applyFont="1" applyFill="1" applyBorder="1" applyAlignment="1" applyProtection="1">
      <alignment vertical="top"/>
      <protection locked="0" hidden="1"/>
    </xf>
    <xf numFmtId="0" fontId="65" fillId="12" borderId="0" xfId="1" applyFont="1" applyFill="1" applyBorder="1" applyAlignment="1" applyProtection="1">
      <alignment vertical="top"/>
      <protection hidden="1"/>
    </xf>
    <xf numFmtId="0" fontId="4" fillId="3" borderId="0" xfId="0" applyFont="1" applyFill="1" applyBorder="1" applyProtection="1">
      <protection hidden="1"/>
    </xf>
    <xf numFmtId="0" fontId="51" fillId="3" borderId="0" xfId="1" applyFont="1" applyFill="1" applyBorder="1" applyAlignment="1" applyProtection="1">
      <alignment horizontal="left" vertical="center"/>
      <protection hidden="1"/>
    </xf>
    <xf numFmtId="0" fontId="51" fillId="3" borderId="0" xfId="1" applyFont="1" applyFill="1" applyBorder="1" applyProtection="1">
      <protection hidden="1"/>
    </xf>
    <xf numFmtId="0" fontId="11" fillId="3" borderId="0" xfId="1" applyFont="1" applyFill="1" applyBorder="1" applyAlignment="1" applyProtection="1">
      <alignment horizontal="left" vertical="top"/>
      <protection hidden="1"/>
    </xf>
    <xf numFmtId="0" fontId="12" fillId="3" borderId="0" xfId="1" applyFont="1" applyFill="1" applyBorder="1" applyProtection="1">
      <protection hidden="1"/>
    </xf>
    <xf numFmtId="0" fontId="12" fillId="12" borderId="0" xfId="1" applyFont="1" applyFill="1" applyBorder="1" applyProtection="1">
      <protection hidden="1"/>
    </xf>
    <xf numFmtId="0" fontId="12" fillId="3" borderId="0" xfId="0" applyFont="1" applyFill="1" applyBorder="1" applyProtection="1">
      <protection hidden="1"/>
    </xf>
    <xf numFmtId="0" fontId="4" fillId="12" borderId="0" xfId="0" applyFont="1" applyFill="1" applyBorder="1" applyProtection="1">
      <protection hidden="1"/>
    </xf>
    <xf numFmtId="0" fontId="62" fillId="12" borderId="0" xfId="1" applyFont="1" applyFill="1" applyBorder="1" applyProtection="1">
      <protection hidden="1"/>
    </xf>
    <xf numFmtId="0" fontId="51" fillId="12" borderId="0" xfId="1" applyFont="1" applyFill="1" applyBorder="1" applyProtection="1">
      <protection hidden="1"/>
    </xf>
    <xf numFmtId="0" fontId="52" fillId="12" borderId="0" xfId="1" applyFont="1" applyFill="1" applyBorder="1" applyAlignment="1" applyProtection="1">
      <alignment vertical="top"/>
      <protection hidden="1"/>
    </xf>
    <xf numFmtId="0" fontId="11" fillId="12" borderId="0" xfId="1" applyFont="1" applyFill="1" applyBorder="1" applyAlignment="1" applyProtection="1">
      <alignment vertical="top"/>
      <protection hidden="1"/>
    </xf>
    <xf numFmtId="0" fontId="12" fillId="12" borderId="0" xfId="0" applyFont="1" applyFill="1" applyBorder="1" applyProtection="1">
      <protection hidden="1"/>
    </xf>
    <xf numFmtId="0" fontId="51" fillId="3" borderId="0" xfId="1" applyFont="1" applyFill="1" applyBorder="1" applyAlignment="1" applyProtection="1">
      <alignment vertical="center"/>
      <protection hidden="1"/>
    </xf>
    <xf numFmtId="0" fontId="11" fillId="3" borderId="0" xfId="1" applyFont="1" applyFill="1" applyBorder="1" applyAlignment="1" applyProtection="1">
      <alignment vertical="center"/>
      <protection hidden="1"/>
    </xf>
    <xf numFmtId="0" fontId="12" fillId="3" borderId="0" xfId="1" applyFont="1" applyFill="1" applyBorder="1" applyAlignment="1" applyProtection="1">
      <alignment vertical="center"/>
      <protection hidden="1"/>
    </xf>
    <xf numFmtId="0" fontId="12" fillId="12" borderId="0" xfId="1" applyFont="1" applyFill="1" applyBorder="1" applyAlignment="1" applyProtection="1">
      <alignment vertical="center"/>
      <protection hidden="1"/>
    </xf>
    <xf numFmtId="0" fontId="62" fillId="12" borderId="0" xfId="0" applyFont="1" applyFill="1" applyBorder="1" applyProtection="1">
      <protection hidden="1"/>
    </xf>
    <xf numFmtId="0" fontId="52" fillId="12" borderId="0" xfId="0" applyFont="1" applyFill="1" applyBorder="1" applyProtection="1">
      <protection hidden="1"/>
    </xf>
    <xf numFmtId="0" fontId="23" fillId="3" borderId="0" xfId="1" applyFont="1" applyFill="1" applyBorder="1" applyAlignment="1" applyProtection="1">
      <alignment vertical="center" wrapText="1"/>
      <protection hidden="1"/>
    </xf>
    <xf numFmtId="0" fontId="62" fillId="12" borderId="0" xfId="1" applyFont="1" applyFill="1" applyBorder="1" applyAlignment="1" applyProtection="1">
      <alignment vertical="top"/>
      <protection hidden="1"/>
    </xf>
    <xf numFmtId="0" fontId="52" fillId="12" borderId="0" xfId="1" applyFont="1" applyFill="1" applyBorder="1" applyProtection="1">
      <protection hidden="1"/>
    </xf>
    <xf numFmtId="0" fontId="11" fillId="12" borderId="0" xfId="1" applyFont="1" applyFill="1" applyBorder="1" applyProtection="1">
      <protection hidden="1"/>
    </xf>
    <xf numFmtId="14" fontId="51" fillId="12" borderId="0" xfId="0" applyNumberFormat="1" applyFont="1" applyFill="1" applyProtection="1">
      <protection hidden="1"/>
    </xf>
    <xf numFmtId="0" fontId="51" fillId="12" borderId="0" xfId="0" applyFont="1" applyFill="1" applyAlignment="1" applyProtection="1">
      <alignment horizontal="left" indent="4"/>
      <protection hidden="1"/>
    </xf>
    <xf numFmtId="0" fontId="66" fillId="13" borderId="0" xfId="0" applyFont="1" applyFill="1" applyBorder="1" applyProtection="1">
      <protection hidden="1"/>
    </xf>
    <xf numFmtId="0" fontId="60" fillId="3" borderId="13" xfId="0" applyFont="1" applyFill="1" applyBorder="1" applyProtection="1">
      <protection hidden="1"/>
    </xf>
    <xf numFmtId="0" fontId="26" fillId="13" borderId="0" xfId="0" applyFont="1" applyFill="1" applyBorder="1" applyProtection="1">
      <protection hidden="1"/>
    </xf>
    <xf numFmtId="0" fontId="26" fillId="12" borderId="0" xfId="0" applyFont="1" applyFill="1" applyBorder="1" applyProtection="1">
      <protection hidden="1"/>
    </xf>
    <xf numFmtId="0" fontId="15" fillId="13" borderId="0" xfId="0" applyFont="1" applyFill="1" applyAlignment="1" applyProtection="1">
      <alignment horizontal="center"/>
      <protection hidden="1"/>
    </xf>
    <xf numFmtId="0" fontId="15" fillId="12" borderId="0" xfId="0" applyFont="1" applyFill="1" applyAlignment="1" applyProtection="1">
      <alignment horizontal="center"/>
      <protection hidden="1"/>
    </xf>
    <xf numFmtId="0" fontId="62" fillId="12" borderId="0" xfId="0" applyFont="1" applyFill="1" applyAlignment="1" applyProtection="1">
      <alignment horizontal="center" vertical="top"/>
      <protection hidden="1"/>
    </xf>
    <xf numFmtId="0" fontId="50" fillId="12" borderId="0" xfId="0" applyFont="1" applyFill="1" applyBorder="1" applyAlignment="1" applyProtection="1">
      <alignment horizontal="center"/>
      <protection hidden="1"/>
    </xf>
    <xf numFmtId="0" fontId="50" fillId="3" borderId="0" xfId="0" applyFont="1" applyFill="1" applyBorder="1" applyAlignment="1" applyProtection="1">
      <alignment horizontal="center" vertical="top"/>
      <protection hidden="1"/>
    </xf>
    <xf numFmtId="0" fontId="50" fillId="12" borderId="0" xfId="0" applyFont="1" applyFill="1" applyBorder="1" applyAlignment="1" applyProtection="1">
      <alignment horizontal="center" vertical="top"/>
      <protection hidden="1"/>
    </xf>
    <xf numFmtId="0" fontId="50" fillId="12" borderId="0" xfId="0" applyFont="1" applyFill="1" applyAlignment="1" applyProtection="1">
      <alignment horizontal="center" vertical="top"/>
      <protection hidden="1"/>
    </xf>
    <xf numFmtId="0" fontId="15" fillId="3" borderId="0" xfId="1" applyFont="1" applyFill="1" applyAlignment="1" applyProtection="1">
      <alignment horizontal="center" vertical="top"/>
      <protection hidden="1"/>
    </xf>
    <xf numFmtId="0" fontId="52" fillId="3" borderId="0" xfId="0" applyFont="1" applyFill="1" applyAlignment="1" applyProtection="1">
      <alignment horizontal="center"/>
      <protection hidden="1"/>
    </xf>
    <xf numFmtId="0" fontId="50" fillId="3" borderId="0" xfId="0" applyFont="1" applyFill="1" applyBorder="1" applyAlignment="1" applyProtection="1">
      <alignment horizontal="left" vertical="center" indent="2"/>
      <protection hidden="1"/>
    </xf>
    <xf numFmtId="0" fontId="50" fillId="3" borderId="0" xfId="0" applyFont="1" applyFill="1" applyBorder="1" applyAlignment="1" applyProtection="1">
      <alignment horizontal="left" vertical="center" indent="1"/>
      <protection hidden="1"/>
    </xf>
    <xf numFmtId="0" fontId="8" fillId="3" borderId="0" xfId="1" applyFont="1" applyFill="1" applyAlignment="1" applyProtection="1">
      <alignment horizontal="left" vertical="top" wrapText="1"/>
      <protection hidden="1"/>
    </xf>
    <xf numFmtId="0" fontId="8" fillId="3" borderId="0" xfId="1" applyFont="1" applyFill="1" applyBorder="1" applyAlignment="1" applyProtection="1">
      <alignment horizontal="left" vertical="top" wrapText="1"/>
      <protection hidden="1"/>
    </xf>
    <xf numFmtId="0" fontId="12" fillId="3" borderId="0" xfId="1" applyFont="1" applyFill="1" applyAlignment="1" applyProtection="1">
      <alignment horizontal="left" vertical="top" wrapText="1"/>
      <protection hidden="1"/>
    </xf>
    <xf numFmtId="0" fontId="51" fillId="3" borderId="0" xfId="0" applyFont="1" applyFill="1" applyProtection="1">
      <protection locked="0"/>
    </xf>
    <xf numFmtId="0" fontId="9" fillId="3" borderId="0" xfId="1" applyFont="1" applyFill="1" applyAlignment="1" applyProtection="1">
      <alignment horizontal="left" vertical="top" wrapText="1"/>
      <protection locked="0"/>
    </xf>
    <xf numFmtId="0" fontId="28" fillId="3" borderId="0" xfId="1" applyFont="1" applyFill="1" applyAlignment="1" applyProtection="1">
      <alignment horizontal="left" vertical="top" wrapText="1"/>
      <protection locked="0"/>
    </xf>
    <xf numFmtId="0" fontId="51" fillId="3" borderId="0" xfId="0" applyFont="1" applyFill="1" applyAlignment="1" applyProtection="1">
      <alignment horizontal="center" vertical="center"/>
      <protection locked="0"/>
    </xf>
    <xf numFmtId="0" fontId="52" fillId="12" borderId="0" xfId="0" applyFont="1" applyFill="1" applyBorder="1" applyAlignment="1" applyProtection="1">
      <alignment horizontal="center" vertical="center" wrapText="1"/>
      <protection hidden="1"/>
    </xf>
    <xf numFmtId="0" fontId="8" fillId="15" borderId="0" xfId="1" applyFont="1" applyFill="1" applyProtection="1">
      <protection hidden="1"/>
    </xf>
    <xf numFmtId="0" fontId="16" fillId="15" borderId="0" xfId="1" applyFont="1" applyFill="1" applyProtection="1">
      <protection hidden="1"/>
    </xf>
    <xf numFmtId="0" fontId="8" fillId="15" borderId="0" xfId="1" applyFont="1" applyFill="1" applyAlignment="1" applyProtection="1">
      <alignment horizontal="center"/>
      <protection hidden="1"/>
    </xf>
    <xf numFmtId="0" fontId="30" fillId="15" borderId="0" xfId="0" applyFont="1" applyFill="1" applyAlignment="1" applyProtection="1">
      <protection hidden="1"/>
    </xf>
    <xf numFmtId="0" fontId="15" fillId="15" borderId="0" xfId="1" applyFont="1" applyFill="1" applyAlignment="1" applyProtection="1">
      <protection hidden="1"/>
    </xf>
    <xf numFmtId="0" fontId="8" fillId="15" borderId="0" xfId="0" applyFont="1" applyFill="1" applyAlignment="1" applyProtection="1">
      <protection hidden="1"/>
    </xf>
    <xf numFmtId="0" fontId="15" fillId="15" borderId="0" xfId="1" applyFont="1" applyFill="1" applyAlignment="1" applyProtection="1">
      <alignment horizontal="center"/>
      <protection hidden="1"/>
    </xf>
    <xf numFmtId="0" fontId="30" fillId="15" borderId="0" xfId="0" applyFont="1" applyFill="1" applyProtection="1">
      <protection hidden="1"/>
    </xf>
    <xf numFmtId="0" fontId="0" fillId="10" borderId="0" xfId="0" applyFont="1" applyFill="1" applyAlignment="1">
      <alignment horizontal="left"/>
    </xf>
    <xf numFmtId="0" fontId="0" fillId="10" borderId="7" xfId="0" applyFont="1" applyFill="1" applyBorder="1" applyAlignment="1">
      <alignment horizontal="left"/>
    </xf>
    <xf numFmtId="0" fontId="0" fillId="8" borderId="0" xfId="0" applyFont="1" applyFill="1" applyAlignment="1">
      <alignment horizontal="left" wrapText="1"/>
    </xf>
    <xf numFmtId="0" fontId="2" fillId="8" borderId="0" xfId="2" applyFill="1" applyAlignment="1">
      <alignment horizontal="left"/>
    </xf>
    <xf numFmtId="0" fontId="51" fillId="3" borderId="0" xfId="0" applyFont="1" applyFill="1" applyAlignment="1" applyProtection="1">
      <alignment horizontal="left" vertical="center"/>
      <protection hidden="1"/>
    </xf>
    <xf numFmtId="0" fontId="51" fillId="3" borderId="0" xfId="0" applyFont="1" applyFill="1" applyBorder="1" applyAlignment="1" applyProtection="1">
      <alignment horizontal="center" vertical="top"/>
      <protection hidden="1"/>
    </xf>
    <xf numFmtId="0" fontId="51" fillId="3" borderId="0" xfId="0" applyFont="1" applyFill="1" applyBorder="1" applyAlignment="1" applyProtection="1">
      <alignment horizontal="left" vertical="center"/>
      <protection hidden="1"/>
    </xf>
    <xf numFmtId="0" fontId="12" fillId="12" borderId="0" xfId="0" applyFont="1" applyFill="1" applyAlignment="1" applyProtection="1">
      <alignment horizontal="left" vertical="center"/>
      <protection hidden="1"/>
    </xf>
    <xf numFmtId="0" fontId="51" fillId="12" borderId="0" xfId="0" applyFont="1" applyFill="1" applyBorder="1" applyAlignment="1" applyProtection="1">
      <alignment horizontal="left" vertical="center" wrapText="1"/>
      <protection hidden="1"/>
    </xf>
    <xf numFmtId="0" fontId="51" fillId="3" borderId="0" xfId="0" applyFont="1" applyFill="1" applyBorder="1" applyAlignment="1" applyProtection="1">
      <alignment horizontal="left" vertical="center" wrapText="1"/>
      <protection hidden="1"/>
    </xf>
    <xf numFmtId="0" fontId="51" fillId="12" borderId="0" xfId="0" applyFont="1" applyFill="1" applyAlignment="1" applyProtection="1">
      <alignment horizontal="left" vertical="center"/>
      <protection hidden="1"/>
    </xf>
    <xf numFmtId="0" fontId="0" fillId="10" borderId="7" xfId="0" applyFont="1" applyFill="1" applyBorder="1" applyAlignment="1">
      <alignment horizontal="left" vertical="top" wrapText="1"/>
    </xf>
    <xf numFmtId="0" fontId="12" fillId="12" borderId="0" xfId="0" applyFont="1" applyFill="1" applyBorder="1" applyAlignment="1" applyProtection="1">
      <alignment horizontal="center" vertical="top"/>
      <protection hidden="1"/>
    </xf>
    <xf numFmtId="0" fontId="12" fillId="12" borderId="0" xfId="0" applyFont="1" applyFill="1" applyBorder="1" applyAlignment="1" applyProtection="1">
      <alignment horizontal="center" vertical="center"/>
      <protection hidden="1"/>
    </xf>
    <xf numFmtId="0" fontId="0" fillId="10" borderId="7" xfId="0" applyFill="1" applyBorder="1" applyAlignment="1">
      <alignment horizontal="left" vertical="justify"/>
    </xf>
    <xf numFmtId="0" fontId="0" fillId="8" borderId="7" xfId="0" applyFill="1" applyBorder="1" applyAlignment="1">
      <alignment horizontal="left" vertical="justify"/>
    </xf>
    <xf numFmtId="0" fontId="0" fillId="8" borderId="7" xfId="0" applyFill="1" applyBorder="1" applyAlignment="1">
      <alignment horizontal="left" vertical="justify" wrapText="1"/>
    </xf>
    <xf numFmtId="0" fontId="0" fillId="8" borderId="7" xfId="0" applyFill="1" applyBorder="1" applyAlignment="1">
      <alignment vertical="justify"/>
    </xf>
    <xf numFmtId="0" fontId="0" fillId="8" borderId="7" xfId="0" applyFill="1" applyBorder="1" applyAlignment="1">
      <alignment vertical="justify" wrapText="1"/>
    </xf>
    <xf numFmtId="0" fontId="0" fillId="8" borderId="7" xfId="0" applyFill="1" applyBorder="1" applyAlignment="1">
      <alignment horizontal="left"/>
    </xf>
    <xf numFmtId="0" fontId="0" fillId="8" borderId="7" xfId="0" applyFill="1" applyBorder="1" applyAlignment="1">
      <alignment horizontal="left" vertical="top" wrapText="1"/>
    </xf>
    <xf numFmtId="0" fontId="0" fillId="10" borderId="7" xfId="0" applyFill="1" applyBorder="1" applyAlignment="1">
      <alignment horizontal="left" vertical="top" wrapText="1"/>
    </xf>
    <xf numFmtId="0" fontId="89" fillId="17" borderId="7" xfId="3" applyBorder="1" applyAlignment="1">
      <alignment horizontal="left" vertical="justify"/>
    </xf>
    <xf numFmtId="0" fontId="89" fillId="17" borderId="7" xfId="3" applyBorder="1" applyAlignment="1">
      <alignment horizontal="left"/>
    </xf>
    <xf numFmtId="0" fontId="50" fillId="3" borderId="0" xfId="0" applyFont="1" applyFill="1" applyBorder="1" applyAlignment="1" applyProtection="1">
      <alignment horizontal="left" vertical="center"/>
      <protection hidden="1"/>
    </xf>
    <xf numFmtId="0" fontId="27" fillId="8" borderId="7" xfId="3" applyFont="1" applyFill="1" applyBorder="1" applyAlignment="1">
      <alignment horizontal="left" vertical="justify"/>
    </xf>
    <xf numFmtId="0" fontId="27" fillId="8" borderId="0" xfId="3" applyFont="1" applyFill="1" applyAlignment="1">
      <alignment horizontal="left"/>
    </xf>
    <xf numFmtId="0" fontId="27" fillId="8" borderId="7" xfId="3" applyFont="1" applyFill="1" applyBorder="1" applyAlignment="1">
      <alignment horizontal="left" vertical="justify" wrapText="1"/>
    </xf>
    <xf numFmtId="0" fontId="27" fillId="8" borderId="7" xfId="3" applyFont="1" applyFill="1" applyBorder="1" applyAlignment="1">
      <alignment horizontal="left"/>
    </xf>
    <xf numFmtId="0" fontId="64" fillId="13" borderId="0" xfId="0" applyFont="1" applyFill="1" applyAlignment="1" applyProtection="1">
      <alignment vertical="center"/>
      <protection hidden="1"/>
    </xf>
    <xf numFmtId="0" fontId="64" fillId="13" borderId="0" xfId="0" applyFont="1" applyFill="1" applyAlignment="1" applyProtection="1">
      <alignment horizontal="left" vertical="center"/>
      <protection hidden="1"/>
    </xf>
    <xf numFmtId="20" fontId="52" fillId="3" borderId="0" xfId="1" applyNumberFormat="1" applyFont="1" applyFill="1" applyAlignment="1" applyProtection="1">
      <alignment horizontal="left" vertical="top"/>
      <protection hidden="1"/>
    </xf>
    <xf numFmtId="0" fontId="64" fillId="13" borderId="0" xfId="0" applyFont="1" applyFill="1" applyAlignment="1" applyProtection="1">
      <alignment horizontal="center" vertical="center"/>
      <protection hidden="1"/>
    </xf>
    <xf numFmtId="0" fontId="0" fillId="8" borderId="0" xfId="0" applyFont="1" applyFill="1" applyAlignment="1">
      <alignment horizontal="right" vertical="top" readingOrder="2"/>
    </xf>
    <xf numFmtId="0" fontId="26" fillId="9" borderId="0" xfId="0" applyFont="1" applyFill="1" applyAlignment="1">
      <alignment horizontal="right" vertical="top" readingOrder="2"/>
    </xf>
    <xf numFmtId="0" fontId="87" fillId="8" borderId="0" xfId="0" applyFont="1" applyFill="1" applyAlignment="1">
      <alignment horizontal="right" vertical="top" readingOrder="2"/>
    </xf>
    <xf numFmtId="0" fontId="0" fillId="10" borderId="0" xfId="0" applyFont="1" applyFill="1" applyAlignment="1">
      <alignment horizontal="right" vertical="top" readingOrder="2"/>
    </xf>
    <xf numFmtId="0" fontId="0" fillId="8" borderId="0" xfId="0" applyFont="1" applyFill="1" applyBorder="1" applyAlignment="1">
      <alignment horizontal="right" vertical="top" readingOrder="2"/>
    </xf>
    <xf numFmtId="0" fontId="25" fillId="8" borderId="0" xfId="0" applyFont="1" applyFill="1" applyAlignment="1">
      <alignment horizontal="right" vertical="top" readingOrder="2"/>
    </xf>
    <xf numFmtId="0" fontId="88" fillId="9" borderId="0" xfId="0" applyFont="1" applyFill="1" applyAlignment="1">
      <alignment horizontal="right" vertical="top" readingOrder="2"/>
    </xf>
    <xf numFmtId="0" fontId="0" fillId="8" borderId="0" xfId="0" applyFont="1" applyFill="1" applyAlignment="1">
      <alignment horizontal="right" vertical="top" wrapText="1" readingOrder="2"/>
    </xf>
    <xf numFmtId="0" fontId="25" fillId="8" borderId="0" xfId="0" applyFont="1" applyFill="1" applyAlignment="1">
      <alignment horizontal="right" vertical="top" wrapText="1" readingOrder="2"/>
    </xf>
    <xf numFmtId="0" fontId="2" fillId="8" borderId="0" xfId="2" applyFill="1" applyAlignment="1">
      <alignment horizontal="right" vertical="top" readingOrder="2"/>
    </xf>
    <xf numFmtId="0" fontId="25" fillId="16" borderId="0" xfId="0" applyFont="1" applyFill="1" applyAlignment="1">
      <alignment horizontal="right" vertical="top" readingOrder="2"/>
    </xf>
    <xf numFmtId="0" fontId="89" fillId="17" borderId="7" xfId="3" applyBorder="1" applyAlignment="1">
      <alignment horizontal="right" vertical="justify" readingOrder="2"/>
    </xf>
    <xf numFmtId="0" fontId="0" fillId="12" borderId="7" xfId="0" applyFont="1" applyFill="1" applyBorder="1" applyAlignment="1">
      <alignment horizontal="right" vertical="justify" readingOrder="2"/>
    </xf>
    <xf numFmtId="0" fontId="91" fillId="3" borderId="1" xfId="0" applyFont="1" applyFill="1" applyBorder="1" applyAlignment="1" applyProtection="1">
      <alignment vertical="top"/>
      <protection hidden="1"/>
    </xf>
    <xf numFmtId="0" fontId="92" fillId="3" borderId="1" xfId="0" applyFont="1" applyFill="1" applyBorder="1" applyAlignment="1" applyProtection="1">
      <alignment horizontal="left" vertical="top" wrapText="1"/>
      <protection hidden="1"/>
    </xf>
    <xf numFmtId="0" fontId="90" fillId="3" borderId="1" xfId="0" applyFont="1" applyFill="1" applyBorder="1" applyAlignment="1" applyProtection="1">
      <alignment horizontal="center" vertical="center"/>
      <protection hidden="1"/>
    </xf>
    <xf numFmtId="0" fontId="93" fillId="3" borderId="1" xfId="0" applyFont="1" applyFill="1" applyBorder="1" applyAlignment="1" applyProtection="1">
      <alignment vertical="top" wrapText="1"/>
      <protection hidden="1"/>
    </xf>
    <xf numFmtId="0" fontId="94" fillId="3" borderId="1" xfId="0" applyFont="1" applyFill="1" applyBorder="1" applyAlignment="1" applyProtection="1">
      <alignment vertical="top" wrapText="1"/>
      <protection hidden="1"/>
    </xf>
    <xf numFmtId="0" fontId="97" fillId="3" borderId="1" xfId="0" applyFont="1" applyFill="1" applyBorder="1" applyProtection="1">
      <protection hidden="1"/>
    </xf>
    <xf numFmtId="0" fontId="97" fillId="3" borderId="1" xfId="0" applyFont="1" applyFill="1" applyBorder="1" applyAlignment="1" applyProtection="1">
      <alignment horizontal="center" vertical="center" wrapText="1"/>
      <protection hidden="1"/>
    </xf>
    <xf numFmtId="0" fontId="96" fillId="3" borderId="1" xfId="0" applyFont="1" applyFill="1" applyBorder="1" applyProtection="1">
      <protection hidden="1"/>
    </xf>
    <xf numFmtId="0" fontId="97" fillId="3" borderId="1" xfId="0" applyFont="1" applyFill="1" applyBorder="1" applyAlignment="1" applyProtection="1">
      <alignment horizontal="left" vertical="top" wrapText="1"/>
      <protection hidden="1"/>
    </xf>
    <xf numFmtId="0" fontId="95" fillId="3" borderId="1" xfId="0" applyFont="1" applyFill="1" applyBorder="1" applyAlignment="1" applyProtection="1">
      <alignment vertical="top" wrapText="1"/>
      <protection hidden="1"/>
    </xf>
    <xf numFmtId="0" fontId="97" fillId="3" borderId="1" xfId="0" applyFont="1" applyFill="1" applyBorder="1" applyAlignment="1" applyProtection="1">
      <alignment vertical="top" wrapText="1"/>
      <protection hidden="1"/>
    </xf>
    <xf numFmtId="0" fontId="90" fillId="3" borderId="1" xfId="0" applyFont="1" applyFill="1" applyBorder="1" applyAlignment="1" applyProtection="1">
      <alignment horizontal="center" vertical="center" wrapText="1"/>
      <protection hidden="1"/>
    </xf>
    <xf numFmtId="0" fontId="31" fillId="13" borderId="0" xfId="0" applyFont="1" applyFill="1" applyAlignment="1" applyProtection="1">
      <alignment horizontal="center" vertical="center"/>
      <protection hidden="1"/>
    </xf>
    <xf numFmtId="0" fontId="64" fillId="13" borderId="0" xfId="0" applyFont="1" applyFill="1" applyAlignment="1" applyProtection="1">
      <alignment horizontal="center" vertical="center"/>
      <protection hidden="1"/>
    </xf>
    <xf numFmtId="0" fontId="78" fillId="13" borderId="0" xfId="0" applyFont="1" applyFill="1" applyAlignment="1" applyProtection="1">
      <alignment horizontal="center" vertical="center"/>
      <protection hidden="1"/>
    </xf>
    <xf numFmtId="0" fontId="64" fillId="13" borderId="0" xfId="0" applyFont="1" applyFill="1" applyAlignment="1" applyProtection="1">
      <alignment horizontal="left" vertical="center" indent="28"/>
      <protection hidden="1"/>
    </xf>
    <xf numFmtId="0" fontId="12" fillId="12" borderId="0" xfId="0" applyFont="1" applyFill="1" applyAlignment="1" applyProtection="1">
      <alignment horizontal="right"/>
      <protection hidden="1"/>
    </xf>
    <xf numFmtId="0" fontId="56" fillId="12" borderId="0" xfId="0" applyFont="1" applyFill="1" applyAlignment="1" applyProtection="1">
      <alignment horizontal="right" vertical="top"/>
      <protection hidden="1"/>
    </xf>
    <xf numFmtId="0" fontId="64" fillId="13" borderId="0" xfId="0" applyFont="1" applyFill="1" applyAlignment="1" applyProtection="1">
      <protection hidden="1"/>
    </xf>
    <xf numFmtId="0" fontId="12" fillId="13" borderId="0" xfId="0" applyFont="1" applyFill="1" applyAlignment="1" applyProtection="1">
      <protection hidden="1"/>
    </xf>
    <xf numFmtId="14" fontId="12" fillId="13" borderId="0" xfId="0" applyNumberFormat="1" applyFont="1" applyFill="1" applyAlignment="1" applyProtection="1">
      <protection hidden="1"/>
    </xf>
    <xf numFmtId="0" fontId="31" fillId="13" borderId="0" xfId="0" applyFont="1" applyFill="1" applyAlignment="1" applyProtection="1">
      <alignment horizontal="left" vertical="top"/>
      <protection hidden="1"/>
    </xf>
    <xf numFmtId="0" fontId="64" fillId="13" borderId="0" xfId="0" applyFont="1" applyFill="1" applyAlignment="1" applyProtection="1">
      <alignment vertical="top"/>
      <protection hidden="1"/>
    </xf>
    <xf numFmtId="0" fontId="64" fillId="13" borderId="0" xfId="0" applyFont="1" applyFill="1" applyAlignment="1" applyProtection="1">
      <alignment horizontal="left" vertical="top"/>
      <protection hidden="1"/>
    </xf>
    <xf numFmtId="0" fontId="58" fillId="3" borderId="0" xfId="0" applyFont="1" applyFill="1" applyAlignment="1" applyProtection="1">
      <alignment horizontal="left" indent="3"/>
      <protection hidden="1"/>
    </xf>
    <xf numFmtId="0" fontId="64" fillId="13" borderId="0" xfId="0" applyFont="1" applyFill="1" applyAlignment="1" applyProtection="1">
      <alignment horizontal="left" vertical="top"/>
      <protection hidden="1"/>
    </xf>
    <xf numFmtId="0" fontId="55" fillId="3" borderId="0" xfId="0" applyFont="1" applyFill="1" applyAlignment="1" applyProtection="1">
      <alignment horizontal="left" vertical="center"/>
      <protection hidden="1"/>
    </xf>
    <xf numFmtId="0" fontId="60" fillId="12" borderId="0" xfId="2" applyFont="1" applyFill="1" applyAlignment="1" applyProtection="1">
      <alignment horizontal="center"/>
      <protection hidden="1"/>
    </xf>
    <xf numFmtId="0" fontId="2" fillId="12" borderId="0" xfId="2" applyFill="1" applyAlignment="1" applyProtection="1">
      <alignment horizontal="left" vertical="center"/>
      <protection hidden="1"/>
    </xf>
    <xf numFmtId="0" fontId="17" fillId="12" borderId="0" xfId="2" applyFont="1" applyFill="1" applyAlignment="1" applyProtection="1">
      <alignment horizontal="left"/>
      <protection hidden="1"/>
    </xf>
    <xf numFmtId="0" fontId="17" fillId="12" borderId="0" xfId="2" applyFont="1" applyFill="1" applyAlignment="1" applyProtection="1">
      <alignment horizontal="center" vertical="center"/>
      <protection hidden="1"/>
    </xf>
    <xf numFmtId="0" fontId="24" fillId="12" borderId="0" xfId="0" applyFont="1" applyFill="1" applyAlignment="1" applyProtection="1">
      <alignment horizontal="center" vertical="center" wrapText="1"/>
      <protection hidden="1"/>
    </xf>
    <xf numFmtId="0" fontId="20" fillId="5" borderId="0" xfId="1" applyFont="1" applyFill="1" applyAlignment="1">
      <alignment horizontal="center" vertical="center" wrapText="1"/>
    </xf>
    <xf numFmtId="0" fontId="20" fillId="5" borderId="2" xfId="1" applyFont="1" applyFill="1" applyBorder="1" applyAlignment="1">
      <alignment horizontal="center" vertical="center" wrapText="1"/>
    </xf>
    <xf numFmtId="0" fontId="20" fillId="5" borderId="5" xfId="1" applyFont="1" applyFill="1" applyBorder="1" applyAlignment="1">
      <alignment horizontal="center" vertical="center" wrapText="1"/>
    </xf>
    <xf numFmtId="0" fontId="20" fillId="5" borderId="4" xfId="1" applyFont="1" applyFill="1" applyBorder="1" applyAlignment="1">
      <alignment horizontal="center" vertical="center" wrapText="1"/>
    </xf>
    <xf numFmtId="0" fontId="98" fillId="12" borderId="0" xfId="0" applyFont="1" applyFill="1" applyAlignment="1" applyProtection="1">
      <alignment horizontal="right" vertical="center"/>
      <protection hidden="1"/>
    </xf>
    <xf numFmtId="0" fontId="31" fillId="13" borderId="0" xfId="0" applyFont="1" applyFill="1" applyAlignment="1" applyProtection="1">
      <alignment horizontal="left" vertical="top"/>
      <protection hidden="1"/>
    </xf>
    <xf numFmtId="0" fontId="52" fillId="12" borderId="0" xfId="0" applyFont="1" applyFill="1" applyAlignment="1" applyProtection="1">
      <alignment horizontal="left" wrapText="1"/>
      <protection hidden="1"/>
    </xf>
    <xf numFmtId="165" fontId="18" fillId="12" borderId="0" xfId="0" applyNumberFormat="1" applyFont="1" applyFill="1" applyAlignment="1" applyProtection="1">
      <alignment horizontal="left" vertical="center"/>
      <protection locked="0" hidden="1"/>
    </xf>
    <xf numFmtId="165" fontId="49" fillId="14" borderId="0" xfId="0" applyNumberFormat="1" applyFont="1" applyFill="1" applyAlignment="1" applyProtection="1">
      <alignment horizontal="center" vertical="center"/>
      <protection locked="0" hidden="1"/>
    </xf>
    <xf numFmtId="0" fontId="50" fillId="12" borderId="0" xfId="0" applyFont="1" applyFill="1" applyAlignment="1" applyProtection="1">
      <alignment horizontal="left" vertical="center"/>
      <protection hidden="1"/>
    </xf>
    <xf numFmtId="0" fontId="52" fillId="12" borderId="0" xfId="0" applyFont="1" applyFill="1" applyAlignment="1" applyProtection="1">
      <alignment horizontal="left" vertical="top" wrapText="1"/>
      <protection hidden="1"/>
    </xf>
    <xf numFmtId="0" fontId="53" fillId="12" borderId="0" xfId="2" applyFont="1" applyFill="1" applyAlignment="1" applyProtection="1">
      <alignment horizontal="left"/>
      <protection hidden="1"/>
    </xf>
    <xf numFmtId="0" fontId="44" fillId="3" borderId="9" xfId="0" applyFont="1" applyFill="1" applyBorder="1" applyAlignment="1" applyProtection="1">
      <alignment horizontal="left" vertical="top" wrapText="1"/>
      <protection hidden="1"/>
    </xf>
    <xf numFmtId="0" fontId="44" fillId="3" borderId="10" xfId="0" applyFont="1" applyFill="1" applyBorder="1" applyAlignment="1" applyProtection="1">
      <alignment horizontal="left" vertical="top" wrapText="1"/>
      <protection hidden="1"/>
    </xf>
    <xf numFmtId="0" fontId="77" fillId="13" borderId="0" xfId="0" applyFont="1" applyFill="1" applyBorder="1" applyAlignment="1" applyProtection="1">
      <alignment horizontal="center" vertical="center"/>
      <protection hidden="1"/>
    </xf>
    <xf numFmtId="0" fontId="64" fillId="13" borderId="0" xfId="0" applyFont="1" applyFill="1" applyAlignment="1" applyProtection="1">
      <alignment horizontal="left" vertical="center"/>
      <protection hidden="1"/>
    </xf>
    <xf numFmtId="0" fontId="50" fillId="3" borderId="0" xfId="2" applyFont="1" applyFill="1" applyBorder="1" applyAlignment="1" applyProtection="1">
      <alignment horizontal="left" vertical="center" wrapText="1"/>
      <protection hidden="1"/>
    </xf>
    <xf numFmtId="0" fontId="50" fillId="3" borderId="0" xfId="2" applyFont="1" applyFill="1" applyBorder="1" applyAlignment="1" applyProtection="1">
      <alignment horizontal="left" vertical="center"/>
      <protection hidden="1"/>
    </xf>
    <xf numFmtId="0" fontId="52" fillId="3" borderId="0" xfId="1" applyFont="1" applyFill="1" applyBorder="1" applyAlignment="1" applyProtection="1">
      <alignment horizontal="left" vertical="center" wrapText="1"/>
      <protection hidden="1"/>
    </xf>
    <xf numFmtId="0" fontId="52" fillId="12" borderId="0" xfId="1" applyFont="1" applyFill="1" applyBorder="1" applyAlignment="1" applyProtection="1">
      <alignment vertical="top" wrapText="1"/>
      <protection hidden="1"/>
    </xf>
    <xf numFmtId="0" fontId="52" fillId="3" borderId="0" xfId="1" applyFont="1" applyFill="1" applyAlignment="1" applyProtection="1">
      <alignment horizontal="left" vertical="top"/>
      <protection hidden="1"/>
    </xf>
    <xf numFmtId="0" fontId="65" fillId="12" borderId="0" xfId="1" applyFont="1" applyFill="1" applyAlignment="1" applyProtection="1">
      <alignment horizontal="center" vertical="center" wrapText="1"/>
      <protection hidden="1"/>
    </xf>
    <xf numFmtId="0" fontId="51" fillId="3" borderId="0" xfId="1" applyFont="1" applyFill="1" applyAlignment="1" applyProtection="1">
      <alignment horizontal="center" vertical="center" wrapText="1"/>
      <protection locked="0" hidden="1"/>
    </xf>
    <xf numFmtId="0" fontId="51" fillId="3" borderId="0" xfId="1" applyFont="1" applyFill="1" applyBorder="1" applyAlignment="1" applyProtection="1">
      <alignment horizontal="center" vertical="center" wrapText="1"/>
      <protection locked="0" hidden="1"/>
    </xf>
    <xf numFmtId="0" fontId="15" fillId="15" borderId="0" xfId="1" applyFont="1" applyFill="1" applyAlignment="1" applyProtection="1">
      <alignment horizontal="left" vertical="center" wrapText="1"/>
      <protection hidden="1"/>
    </xf>
    <xf numFmtId="0" fontId="16" fillId="15" borderId="0" xfId="1" applyFont="1" applyFill="1" applyAlignment="1" applyProtection="1">
      <alignment horizontal="center" vertical="center"/>
      <protection hidden="1"/>
    </xf>
    <xf numFmtId="0" fontId="15" fillId="15" borderId="0" xfId="1" applyFont="1" applyFill="1" applyAlignment="1" applyProtection="1">
      <alignment horizontal="center" vertical="center"/>
      <protection hidden="1"/>
    </xf>
    <xf numFmtId="0" fontId="15" fillId="15" borderId="0" xfId="1" applyFont="1" applyFill="1" applyAlignment="1" applyProtection="1">
      <alignment horizontal="center" vertical="center" wrapText="1"/>
      <protection hidden="1"/>
    </xf>
    <xf numFmtId="0" fontId="52" fillId="3" borderId="0" xfId="0" applyFont="1" applyFill="1" applyAlignment="1" applyProtection="1">
      <alignment horizontal="left" vertical="top" wrapText="1"/>
      <protection hidden="1"/>
    </xf>
    <xf numFmtId="0" fontId="52" fillId="3" borderId="0" xfId="1" applyFont="1" applyFill="1" applyBorder="1" applyAlignment="1" applyProtection="1">
      <alignment vertical="center" wrapText="1"/>
      <protection hidden="1"/>
    </xf>
    <xf numFmtId="0" fontId="50" fillId="3" borderId="0" xfId="2" applyFont="1" applyFill="1" applyAlignment="1" applyProtection="1">
      <alignment horizontal="left" vertical="center" wrapText="1"/>
      <protection hidden="1"/>
    </xf>
    <xf numFmtId="0" fontId="52" fillId="3" borderId="0" xfId="1" applyFont="1" applyFill="1" applyAlignment="1" applyProtection="1">
      <alignment horizontal="left" vertical="top" wrapText="1"/>
      <protection locked="0" hidden="1"/>
    </xf>
    <xf numFmtId="0" fontId="52" fillId="3" borderId="0" xfId="1" applyFont="1" applyFill="1" applyAlignment="1" applyProtection="1">
      <alignment horizontal="left" vertical="center" wrapText="1"/>
      <protection hidden="1"/>
    </xf>
    <xf numFmtId="0" fontId="65" fillId="12" borderId="0" xfId="0" applyFont="1" applyFill="1" applyAlignment="1" applyProtection="1">
      <alignment horizontal="center" vertical="center" wrapText="1"/>
      <protection hidden="1"/>
    </xf>
    <xf numFmtId="0" fontId="51" fillId="3" borderId="0" xfId="0" applyFont="1" applyFill="1" applyAlignment="1" applyProtection="1">
      <alignment horizontal="left" vertical="center"/>
      <protection hidden="1"/>
    </xf>
    <xf numFmtId="0" fontId="51" fillId="3" borderId="0" xfId="0" applyFont="1" applyFill="1" applyAlignment="1" applyProtection="1">
      <alignment horizontal="left" vertical="center" wrapText="1"/>
      <protection hidden="1"/>
    </xf>
    <xf numFmtId="0" fontId="65" fillId="12" borderId="0" xfId="0" applyFont="1" applyFill="1" applyAlignment="1" applyProtection="1">
      <alignment horizontal="center" vertical="center"/>
      <protection hidden="1"/>
    </xf>
    <xf numFmtId="0" fontId="57" fillId="12" borderId="0" xfId="2" applyFont="1" applyFill="1" applyAlignment="1" applyProtection="1">
      <alignment horizontal="left" vertical="top" wrapText="1"/>
      <protection hidden="1"/>
    </xf>
    <xf numFmtId="0" fontId="78" fillId="13" borderId="0" xfId="0" applyFont="1" applyFill="1" applyAlignment="1" applyProtection="1">
      <alignment horizontal="left" vertical="top"/>
      <protection hidden="1"/>
    </xf>
    <xf numFmtId="0" fontId="31" fillId="13" borderId="0" xfId="0" applyFont="1" applyFill="1" applyAlignment="1" applyProtection="1">
      <alignment horizontal="center" vertical="center"/>
      <protection hidden="1"/>
    </xf>
    <xf numFmtId="0" fontId="50" fillId="3" borderId="0" xfId="0" applyFont="1" applyFill="1" applyAlignment="1" applyProtection="1">
      <alignment horizontal="left" vertical="center" wrapText="1"/>
      <protection hidden="1"/>
    </xf>
    <xf numFmtId="0" fontId="81" fillId="12" borderId="0" xfId="1" applyFont="1" applyFill="1" applyAlignment="1" applyProtection="1">
      <alignment horizontal="center" vertical="center" wrapText="1"/>
      <protection hidden="1"/>
    </xf>
    <xf numFmtId="0" fontId="50" fillId="3" borderId="0" xfId="0" applyFont="1" applyFill="1" applyAlignment="1" applyProtection="1">
      <alignment horizontal="left" vertical="top" wrapText="1"/>
      <protection hidden="1"/>
    </xf>
    <xf numFmtId="0" fontId="50" fillId="12" borderId="0" xfId="0" applyFont="1" applyFill="1" applyAlignment="1" applyProtection="1">
      <alignment horizontal="left" vertical="top" wrapText="1"/>
      <protection hidden="1"/>
    </xf>
    <xf numFmtId="0" fontId="65" fillId="3" borderId="0" xfId="0" applyFont="1" applyFill="1" applyAlignment="1" applyProtection="1">
      <alignment horizontal="left" vertical="center"/>
      <protection hidden="1"/>
    </xf>
    <xf numFmtId="0" fontId="50" fillId="3" borderId="0" xfId="0" applyFont="1" applyFill="1" applyAlignment="1" applyProtection="1">
      <alignment horizontal="left" vertical="center"/>
      <protection hidden="1"/>
    </xf>
    <xf numFmtId="0" fontId="20" fillId="13" borderId="0" xfId="0" applyFont="1" applyFill="1" applyAlignment="1" applyProtection="1">
      <alignment horizontal="center" vertical="center"/>
    </xf>
    <xf numFmtId="0" fontId="52" fillId="3" borderId="0" xfId="0" applyFont="1" applyFill="1" applyAlignment="1" applyProtection="1">
      <alignment horizontal="left" vertical="top" wrapText="1"/>
    </xf>
    <xf numFmtId="0" fontId="55" fillId="12" borderId="0" xfId="0" applyFont="1" applyFill="1" applyAlignment="1" applyProtection="1">
      <alignment horizontal="center" vertical="center"/>
    </xf>
    <xf numFmtId="0" fontId="20" fillId="13" borderId="0" xfId="0" applyFont="1" applyFill="1" applyAlignment="1" applyProtection="1">
      <alignment horizontal="center" vertical="center" wrapText="1"/>
      <protection hidden="1"/>
    </xf>
    <xf numFmtId="0" fontId="55" fillId="12" borderId="0" xfId="0" applyFont="1" applyFill="1" applyAlignment="1" applyProtection="1">
      <alignment horizontal="center" vertical="center"/>
      <protection hidden="1"/>
    </xf>
    <xf numFmtId="0" fontId="20" fillId="13" borderId="0" xfId="0" applyFont="1" applyFill="1" applyAlignment="1" applyProtection="1">
      <alignment horizontal="center" vertical="center"/>
      <protection hidden="1"/>
    </xf>
    <xf numFmtId="0" fontId="12" fillId="12" borderId="0" xfId="0" applyFont="1" applyFill="1" applyAlignment="1" applyProtection="1">
      <alignment horizontal="left" vertical="top" wrapText="1"/>
      <protection hidden="1"/>
    </xf>
    <xf numFmtId="0" fontId="51" fillId="3" borderId="0" xfId="1" applyFont="1" applyFill="1" applyAlignment="1" applyProtection="1">
      <alignment horizontal="left" vertical="top" wrapText="1"/>
      <protection hidden="1"/>
    </xf>
    <xf numFmtId="0" fontId="22" fillId="3" borderId="0" xfId="0" applyFont="1" applyFill="1" applyAlignment="1" applyProtection="1">
      <alignment horizontal="left" vertical="top" wrapText="1"/>
      <protection hidden="1"/>
    </xf>
    <xf numFmtId="0" fontId="63" fillId="3" borderId="0" xfId="1" applyFont="1" applyFill="1" applyAlignment="1" applyProtection="1">
      <alignment horizontal="left" vertical="top" wrapText="1"/>
      <protection hidden="1"/>
    </xf>
    <xf numFmtId="0" fontId="52" fillId="3" borderId="0" xfId="0" applyFont="1" applyFill="1" applyBorder="1" applyAlignment="1" applyProtection="1">
      <alignment horizontal="left" vertical="top" wrapText="1"/>
      <protection hidden="1"/>
    </xf>
    <xf numFmtId="0" fontId="55" fillId="12" borderId="0" xfId="0" applyFont="1" applyFill="1" applyAlignment="1" applyProtection="1">
      <alignment horizontal="center" vertical="top"/>
      <protection hidden="1"/>
    </xf>
    <xf numFmtId="0" fontId="20" fillId="13" borderId="0" xfId="1" applyFont="1" applyFill="1" applyAlignment="1" applyProtection="1">
      <alignment horizontal="center" vertical="center" wrapText="1"/>
      <protection hidden="1"/>
    </xf>
    <xf numFmtId="0" fontId="55" fillId="12" borderId="0" xfId="0" applyFont="1" applyFill="1" applyAlignment="1" applyProtection="1">
      <alignment horizontal="center" vertical="top" wrapText="1"/>
      <protection hidden="1"/>
    </xf>
    <xf numFmtId="0" fontId="74" fillId="12" borderId="0" xfId="0" applyFont="1" applyFill="1" applyAlignment="1" applyProtection="1">
      <alignment horizontal="center" vertical="center" wrapText="1"/>
      <protection hidden="1"/>
    </xf>
    <xf numFmtId="0" fontId="50" fillId="3" borderId="0" xfId="0" applyFont="1" applyFill="1" applyBorder="1" applyAlignment="1" applyProtection="1">
      <alignment horizontal="left" vertical="center"/>
      <protection hidden="1"/>
    </xf>
    <xf numFmtId="0" fontId="51" fillId="3" borderId="0" xfId="0" applyFont="1" applyFill="1" applyAlignment="1" applyProtection="1">
      <alignment horizontal="left" vertical="top" wrapText="1"/>
      <protection hidden="1"/>
    </xf>
    <xf numFmtId="0" fontId="20" fillId="13" borderId="0" xfId="1" applyFont="1" applyFill="1" applyAlignment="1" applyProtection="1">
      <alignment horizontal="center" vertical="top" wrapText="1"/>
      <protection locked="0" hidden="1"/>
    </xf>
    <xf numFmtId="0" fontId="74" fillId="12" borderId="0" xfId="0" applyFont="1" applyFill="1" applyAlignment="1" applyProtection="1">
      <alignment horizontal="center" vertical="top"/>
      <protection locked="0" hidden="1"/>
    </xf>
    <xf numFmtId="0" fontId="55" fillId="12" borderId="0" xfId="1" applyFont="1" applyFill="1" applyAlignment="1" applyProtection="1">
      <alignment horizontal="center" vertical="center" wrapText="1"/>
      <protection hidden="1"/>
    </xf>
    <xf numFmtId="0" fontId="16" fillId="12" borderId="0" xfId="0" applyFont="1" applyFill="1" applyAlignment="1" applyProtection="1">
      <alignment horizontal="center" vertical="top" wrapText="1"/>
      <protection hidden="1"/>
    </xf>
    <xf numFmtId="0" fontId="75" fillId="3" borderId="0" xfId="0" applyFont="1" applyFill="1" applyBorder="1" applyAlignment="1" applyProtection="1">
      <alignment horizontal="left" vertical="center"/>
      <protection hidden="1"/>
    </xf>
    <xf numFmtId="0" fontId="55" fillId="3" borderId="0" xfId="0" applyFont="1" applyFill="1" applyAlignment="1" applyProtection="1">
      <alignment horizontal="center" vertical="center" wrapText="1"/>
      <protection hidden="1"/>
    </xf>
    <xf numFmtId="0" fontId="65" fillId="3" borderId="0" xfId="2" applyFont="1" applyFill="1" applyAlignment="1" applyProtection="1">
      <alignment vertical="center" wrapText="1"/>
      <protection locked="0" hidden="1"/>
    </xf>
    <xf numFmtId="0" fontId="65" fillId="3" borderId="0" xfId="0" applyFont="1" applyFill="1" applyAlignment="1" applyProtection="1">
      <alignment vertical="center"/>
      <protection hidden="1"/>
    </xf>
  </cellXfs>
  <cellStyles count="4">
    <cellStyle name="20% - Accent6" xfId="1" builtinId="50"/>
    <cellStyle name="Bad" xfId="3" builtinId="27"/>
    <cellStyle name="Hyperlink" xfId="2" builtinId="8"/>
    <cellStyle name="Normal" xfId="0" builtinId="0"/>
  </cellStyles>
  <dxfs count="4148">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4AA94C"/>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ill>
        <patternFill>
          <bgColor rgb="FF4AA94C"/>
        </patternFill>
      </fill>
    </dxf>
    <dxf>
      <fill>
        <patternFill>
          <bgColor rgb="FFEC5268"/>
        </patternFill>
      </fill>
    </dxf>
    <dxf>
      <fill>
        <patternFill>
          <bgColor theme="7" tint="0.59996337778862885"/>
        </patternFill>
      </fill>
    </dxf>
    <dxf>
      <fill>
        <patternFill>
          <bgColor theme="7" tint="0.59996337778862885"/>
        </patternFill>
      </fill>
    </dxf>
    <dxf>
      <font>
        <color theme="0"/>
      </font>
    </dxf>
    <dxf>
      <font>
        <color theme="0"/>
      </font>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ont>
        <color rgb="FF0B4253"/>
      </font>
    </dxf>
    <dxf>
      <font>
        <color rgb="FF0B4253"/>
      </font>
    </dxf>
    <dxf>
      <font>
        <color rgb="FF0B4253"/>
      </font>
    </dxf>
    <dxf>
      <font>
        <color rgb="FF0B4253"/>
      </font>
    </dxf>
    <dxf>
      <font>
        <color rgb="FF0B4253"/>
      </font>
    </dxf>
    <dxf>
      <font>
        <color rgb="FF0B425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sz val="14"/>
      </font>
    </dxf>
    <dxf>
      <font>
        <sz val="12"/>
      </font>
    </dxf>
    <dxf>
      <font>
        <name val="Century Gothic"/>
        <scheme val="none"/>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6"/>
      </font>
    </dxf>
    <dxf>
      <font>
        <color auto="1"/>
      </font>
    </dxf>
    <dxf>
      <fill>
        <patternFill>
          <bgColor theme="0"/>
        </patternFill>
      </fill>
    </dxf>
    <dxf>
      <alignment vertical="top" readingOrder="0"/>
    </dxf>
    <dxf>
      <alignment vertical="center" readingOrder="0"/>
    </dxf>
    <dxf>
      <alignment horizontal="center"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4"/>
      </font>
    </dxf>
    <dxf>
      <font>
        <sz val="12"/>
      </font>
    </dxf>
    <dxf>
      <font>
        <name val="Century Gothic"/>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color auto="1"/>
      </font>
    </dxf>
    <dxf>
      <font>
        <color auto="1"/>
      </font>
    </dxf>
    <dxf>
      <fill>
        <patternFill>
          <bgColor theme="0"/>
        </patternFill>
      </fill>
    </dxf>
    <dxf>
      <fill>
        <patternFill>
          <bgColor theme="0"/>
        </patternFill>
      </fill>
    </dxf>
    <dxf>
      <font>
        <color auto="1"/>
      </font>
    </dxf>
    <dxf>
      <fill>
        <patternFill>
          <bgColor theme="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right/>
        <top/>
        <bottom/>
        <horizontal/>
      </border>
    </dxf>
    <dxf>
      <border>
        <left style="thin">
          <color indexed="64"/>
        </left>
        <right style="thin">
          <color indexed="64"/>
        </right>
        <top style="thin">
          <color indexed="64"/>
        </top>
        <bottom style="thin">
          <color indexed="64"/>
        </bottom>
      </border>
    </dxf>
    <dxf>
      <border>
        <left/>
        <right/>
        <top/>
        <bottom/>
        <horizontal/>
      </border>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rgb="FFB4BDAB"/>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fill>
        <patternFill patternType="solid">
          <bgColor rgb="FFD7DCD2"/>
        </patternFill>
      </fill>
    </dxf>
    <dxf>
      <alignment wrapText="1" readingOrder="0"/>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1" readingOrder="0"/>
    </dxf>
    <dxf>
      <font>
        <sz val="16"/>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color rgb="FF0B4253"/>
      </font>
    </dxf>
    <dxf>
      <font>
        <sz val="18"/>
      </font>
    </dxf>
    <dxf>
      <font>
        <sz val="16"/>
      </font>
    </dxf>
    <dxf>
      <font>
        <color rgb="FF0B4253"/>
      </font>
    </dxf>
    <dxf>
      <font>
        <color rgb="FF0B425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ill>
        <patternFill>
          <bgColor rgb="FF9BCF7C"/>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6"/>
      </font>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alignment vertical="center" readingOrder="0"/>
    </dxf>
    <dxf>
      <alignment horizontal="center" readingOrder="0"/>
    </dxf>
    <dxf>
      <alignment horizontal="center" readingOrder="0"/>
    </dxf>
    <dxf>
      <alignment horizontal="right" readingOrder="0"/>
    </dxf>
    <dxf>
      <alignment horizontal="right" readingOrder="0"/>
    </dxf>
    <dxf>
      <alignment vertical="bottom" readingOrder="0"/>
    </dxf>
    <dxf>
      <alignment vertical="bottom" readingOrder="0"/>
    </dxf>
    <dxf>
      <font>
        <sz val="18"/>
      </font>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bottom style="medium">
          <color indexed="64"/>
        </bottom>
      </border>
    </dxf>
    <dxf>
      <border>
        <left style="medium">
          <color indexed="64"/>
        </left>
        <right style="medium">
          <color indexed="64"/>
        </right>
        <top style="medium">
          <color indexed="64"/>
        </top>
      </border>
    </dxf>
    <dxf>
      <font>
        <sz val="14"/>
      </font>
      <alignment horizontal="lef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8"/>
      </font>
    </dxf>
    <dxf>
      <font>
        <sz val="20"/>
      </font>
    </dxf>
    <dxf>
      <font>
        <sz val="2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20"/>
      </font>
    </dxf>
    <dxf>
      <font>
        <sz val="18"/>
      </font>
    </dxf>
    <dxf>
      <font>
        <sz val="16"/>
      </font>
    </dxf>
    <dxf>
      <font>
        <sz val="14"/>
      </font>
    </dxf>
    <dxf>
      <alignment horizontal="center" readingOrder="0"/>
    </dxf>
    <dxf>
      <alignment horizontal="center" readingOrder="0"/>
    </dxf>
    <dxf>
      <alignment horizontal="right" readingOrder="0"/>
    </dxf>
    <dxf>
      <alignment horizontal="right" readingOrder="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font>
        <name val="Century Gothic"/>
        <scheme val="none"/>
      </font>
    </dxf>
    <dxf>
      <alignment horizontal="center" readingOrder="0"/>
    </dxf>
    <dxf>
      <alignment horizontal="right" readingOrder="0"/>
    </dxf>
    <dxf>
      <font>
        <color auto="1"/>
      </font>
    </dxf>
    <dxf>
      <fill>
        <patternFill>
          <bgColor theme="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ill>
        <patternFill>
          <bgColor theme="1"/>
        </patternFill>
      </fill>
    </dxf>
    <dxf>
      <font>
        <color auto="1"/>
      </font>
    </dxf>
    <dxf>
      <fill>
        <patternFill>
          <bgColor theme="0"/>
        </patternFill>
      </fill>
    </dxf>
    <dxf>
      <font>
        <color auto="1"/>
      </font>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border>
        <top/>
        <bottom/>
      </border>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fill>
        <patternFill>
          <bgColor rgb="FFD7DCD2"/>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colors>
    <mruColors>
      <color rgb="FF0B4253"/>
      <color rgb="FF42A8AA"/>
      <color rgb="FF4AA94C"/>
      <color rgb="FF9BCF7C"/>
      <color rgb="FFEC5268"/>
      <color rgb="FFB7FFD8"/>
      <color rgb="FFC0DDAD"/>
      <color rgb="FFEB6E19"/>
      <color rgb="FFFFFFCC"/>
      <color rgb="FFBD58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Reporte de la evaluacion'!A1"/><Relationship Id="rId3" Type="http://schemas.openxmlformats.org/officeDocument/2006/relationships/image" Target="../media/image2.png"/><Relationship Id="rId7" Type="http://schemas.openxmlformats.org/officeDocument/2006/relationships/hyperlink" Target="#'Reporte y Verificaci&#243;n'!A1"/><Relationship Id="rId2" Type="http://schemas.openxmlformats.org/officeDocument/2006/relationships/hyperlink" Target="#Disclaimer!A1"/><Relationship Id="rId1" Type="http://schemas.openxmlformats.org/officeDocument/2006/relationships/image" Target="../media/image1.png"/><Relationship Id="rId6" Type="http://schemas.openxmlformats.org/officeDocument/2006/relationships/hyperlink" Target="#'Medici&#243;n y Estimaci&#243;n'!A1"/><Relationship Id="rId5" Type="http://schemas.openxmlformats.org/officeDocument/2006/relationships/image" Target="../media/image3.png"/><Relationship Id="rId4" Type="http://schemas.openxmlformats.org/officeDocument/2006/relationships/hyperlink" Target="#DispInstitucionales!A1"/><Relationship Id="rId9"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hyperlink" Target="#'Instit 3.1'!D20"/><Relationship Id="rId1" Type="http://schemas.openxmlformats.org/officeDocument/2006/relationships/hyperlink" Target="#DispInstitucionales!A1"/></Relationships>
</file>

<file path=xl/drawings/_rels/drawing11.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3.2'!D24"/></Relationships>
</file>

<file path=xl/drawings/_rels/drawing12.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3.3'!D18"/></Relationships>
</file>

<file path=xl/drawings/_rels/drawing13.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3.4'!D20"/></Relationships>
</file>

<file path=xl/drawings/_rels/drawing14.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4.1'!D22"/></Relationships>
</file>

<file path=xl/drawings/_rels/drawing15.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4.3'!D22"/></Relationships>
</file>

<file path=xl/drawings/_rels/drawing16.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4.5'!D18"/></Relationships>
</file>

<file path=xl/drawings/_rels/drawing17.xml.rels><?xml version="1.0" encoding="UTF-8" standalone="yes"?>
<Relationships xmlns="http://schemas.openxmlformats.org/package/2006/relationships"><Relationship Id="rId2" Type="http://schemas.openxmlformats.org/officeDocument/2006/relationships/hyperlink" Target="#DispInstitucionales!A1"/><Relationship Id="rId1" Type="http://schemas.openxmlformats.org/officeDocument/2006/relationships/hyperlink" Target="#'Instit 4.7'!D17"/></Relationships>
</file>

<file path=xl/drawings/_rels/drawing18.xml.rels><?xml version="1.0" encoding="UTF-8" standalone="yes"?>
<Relationships xmlns="http://schemas.openxmlformats.org/package/2006/relationships"><Relationship Id="rId2" Type="http://schemas.openxmlformats.org/officeDocument/2006/relationships/hyperlink" Target="#'Med&amp;Est 4.2'!D30"/><Relationship Id="rId1" Type="http://schemas.openxmlformats.org/officeDocument/2006/relationships/hyperlink" Target="#'Medici&#243;n y Estimaci&#243;n'!A1"/></Relationships>
</file>

<file path=xl/drawings/_rels/drawing19.xml.rels><?xml version="1.0" encoding="UTF-8" standalone="yes"?>
<Relationships xmlns="http://schemas.openxmlformats.org/package/2006/relationships"><Relationship Id="rId2" Type="http://schemas.openxmlformats.org/officeDocument/2006/relationships/hyperlink" Target="#'Medici&#243;n y Estimaci&#243;n'!A1"/><Relationship Id="rId1" Type="http://schemas.openxmlformats.org/officeDocument/2006/relationships/hyperlink" Target="#'Med&amp;Est 4.6'!D17"/></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hyperlink" Target="#Principal!A1"/></Relationships>
</file>

<file path=xl/drawings/_rels/drawing20.xml.rels><?xml version="1.0" encoding="UTF-8" standalone="yes"?>
<Relationships xmlns="http://schemas.openxmlformats.org/package/2006/relationships"><Relationship Id="rId2" Type="http://schemas.openxmlformats.org/officeDocument/2006/relationships/hyperlink" Target="#'Med&amp;Est 5.1'!D70"/><Relationship Id="rId1" Type="http://schemas.openxmlformats.org/officeDocument/2006/relationships/hyperlink" Target="#'Medici&#243;n y Estimaci&#243;n'!A1"/></Relationships>
</file>

<file path=xl/drawings/_rels/drawing21.xml.rels><?xml version="1.0" encoding="UTF-8" standalone="yes"?>
<Relationships xmlns="http://schemas.openxmlformats.org/package/2006/relationships"><Relationship Id="rId3" Type="http://schemas.openxmlformats.org/officeDocument/2006/relationships/hyperlink" Target="#'Medici&#243;n y Estimaci&#243;n'!A1"/><Relationship Id="rId2" Type="http://schemas.openxmlformats.org/officeDocument/2006/relationships/hyperlink" Target="#'Med&amp;Est 5.2'!D116"/><Relationship Id="rId1" Type="http://schemas.openxmlformats.org/officeDocument/2006/relationships/hyperlink" Target="#'Med&amp;Est 5.2'!D114"/><Relationship Id="rId4" Type="http://schemas.openxmlformats.org/officeDocument/2006/relationships/hyperlink" Target="#'Med&amp;Est 5.2'!D120"/></Relationships>
</file>

<file path=xl/drawings/_rels/drawing22.xml.rels><?xml version="1.0" encoding="UTF-8" standalone="yes"?>
<Relationships xmlns="http://schemas.openxmlformats.org/package/2006/relationships"><Relationship Id="rId2" Type="http://schemas.openxmlformats.org/officeDocument/2006/relationships/hyperlink" Target="#'Medici&#243;n y Estimaci&#243;n'!A1"/><Relationship Id="rId1" Type="http://schemas.openxmlformats.org/officeDocument/2006/relationships/hyperlink" Target="#'Med&amp;Est 5.3'!D115"/></Relationships>
</file>

<file path=xl/drawings/_rels/drawing23.xml.rels><?xml version="1.0" encoding="UTF-8" standalone="yes"?>
<Relationships xmlns="http://schemas.openxmlformats.org/package/2006/relationships"><Relationship Id="rId3" Type="http://schemas.openxmlformats.org/officeDocument/2006/relationships/hyperlink" Target="#'Medici&#243;n y Estimaci&#243;n'!A1"/><Relationship Id="rId2" Type="http://schemas.openxmlformats.org/officeDocument/2006/relationships/hyperlink" Target="#'Med&amp;Est 5.4'!D44"/><Relationship Id="rId1" Type="http://schemas.openxmlformats.org/officeDocument/2006/relationships/hyperlink" Target="#'Med&amp;Est 5.4'!D38"/></Relationships>
</file>

<file path=xl/drawings/_rels/drawing24.xml.rels><?xml version="1.0" encoding="UTF-8" standalone="yes"?>
<Relationships xmlns="http://schemas.openxmlformats.org/package/2006/relationships"><Relationship Id="rId2" Type="http://schemas.openxmlformats.org/officeDocument/2006/relationships/hyperlink" Target="#'Reporte y Verificaci&#243;n'!A1"/><Relationship Id="rId1" Type="http://schemas.openxmlformats.org/officeDocument/2006/relationships/hyperlink" Target="#'Rep&amp;Ver 4.4'!D22"/></Relationships>
</file>

<file path=xl/drawings/_rels/drawing25.xml.rels><?xml version="1.0" encoding="UTF-8" standalone="yes"?>
<Relationships xmlns="http://schemas.openxmlformats.org/package/2006/relationships"><Relationship Id="rId2" Type="http://schemas.openxmlformats.org/officeDocument/2006/relationships/hyperlink" Target="#'Reporte y Verificaci&#243;n'!A1"/><Relationship Id="rId1" Type="http://schemas.openxmlformats.org/officeDocument/2006/relationships/hyperlink" Target="#'Rep&amp;Ver 5.4'!D63"/></Relationships>
</file>

<file path=xl/drawings/_rels/drawing26.xml.rels><?xml version="1.0" encoding="UTF-8" standalone="yes"?>
<Relationships xmlns="http://schemas.openxmlformats.org/package/2006/relationships"><Relationship Id="rId8" Type="http://schemas.openxmlformats.org/officeDocument/2006/relationships/hyperlink" Target="#'EVALUACI&#211;N GR&#193;FICA'!A1"/><Relationship Id="rId3" Type="http://schemas.openxmlformats.org/officeDocument/2006/relationships/image" Target="../media/image2.png"/><Relationship Id="rId7" Type="http://schemas.openxmlformats.org/officeDocument/2006/relationships/hyperlink" Target="#RepRepVer!A1"/><Relationship Id="rId2" Type="http://schemas.openxmlformats.org/officeDocument/2006/relationships/hyperlink" Target="#Principal!A1"/><Relationship Id="rId1" Type="http://schemas.openxmlformats.org/officeDocument/2006/relationships/image" Target="../media/image1.png"/><Relationship Id="rId6" Type="http://schemas.openxmlformats.org/officeDocument/2006/relationships/hyperlink" Target="#RepMedEst2!A1"/><Relationship Id="rId5" Type="http://schemas.openxmlformats.org/officeDocument/2006/relationships/image" Target="../media/image3.png"/><Relationship Id="rId4" Type="http://schemas.openxmlformats.org/officeDocument/2006/relationships/hyperlink" Target="#RepDispInst!A1"/></Relationships>
</file>

<file path=xl/drawings/_rels/drawing3.xml.rels><?xml version="1.0" encoding="UTF-8" standalone="yes"?>
<Relationships xmlns="http://schemas.openxmlformats.org/package/2006/relationships"><Relationship Id="rId1" Type="http://schemas.openxmlformats.org/officeDocument/2006/relationships/hyperlink" Target="#'Reporte de la evaluacion'!A1"/></Relationships>
</file>

<file path=xl/drawings/_rels/drawing4.xml.rels><?xml version="1.0" encoding="UTF-8" standalone="yes"?>
<Relationships xmlns="http://schemas.openxmlformats.org/package/2006/relationships"><Relationship Id="rId1" Type="http://schemas.openxmlformats.org/officeDocument/2006/relationships/hyperlink" Target="#'Reporte de la evaluacion'!A1"/></Relationships>
</file>

<file path=xl/drawings/_rels/drawing5.xml.rels><?xml version="1.0" encoding="UTF-8" standalone="yes"?>
<Relationships xmlns="http://schemas.openxmlformats.org/package/2006/relationships"><Relationship Id="rId1" Type="http://schemas.openxmlformats.org/officeDocument/2006/relationships/hyperlink" Target="#'Reporte de la evaluacion'!A1"/></Relationships>
</file>

<file path=xl/drawings/_rels/drawing6.xml.rels><?xml version="1.0" encoding="UTF-8" standalone="yes"?>
<Relationships xmlns="http://schemas.openxmlformats.org/package/2006/relationships"><Relationship Id="rId8" Type="http://schemas.openxmlformats.org/officeDocument/2006/relationships/hyperlink" Target="#'Instit 4.1'!A1"/><Relationship Id="rId3" Type="http://schemas.openxmlformats.org/officeDocument/2006/relationships/hyperlink" Target="#'Instit 3.1'!A1"/><Relationship Id="rId7" Type="http://schemas.openxmlformats.org/officeDocument/2006/relationships/hyperlink" Target="#'Instit 3.4'!A1"/><Relationship Id="rId12" Type="http://schemas.openxmlformats.org/officeDocument/2006/relationships/image" Target="../media/image2.png"/><Relationship Id="rId2" Type="http://schemas.openxmlformats.org/officeDocument/2006/relationships/hyperlink" Target="#DispInstitucionales!B30"/><Relationship Id="rId1" Type="http://schemas.openxmlformats.org/officeDocument/2006/relationships/hyperlink" Target="#Principal!A1"/><Relationship Id="rId6" Type="http://schemas.openxmlformats.org/officeDocument/2006/relationships/hyperlink" Target="#'Instit 3.3'!A1"/><Relationship Id="rId11" Type="http://schemas.openxmlformats.org/officeDocument/2006/relationships/hyperlink" Target="#'Instit 4.7'!A1"/><Relationship Id="rId5" Type="http://schemas.openxmlformats.org/officeDocument/2006/relationships/hyperlink" Target="#'Instit 3.2'!A1"/><Relationship Id="rId10" Type="http://schemas.openxmlformats.org/officeDocument/2006/relationships/hyperlink" Target="#'Instit 4.5'!A1"/><Relationship Id="rId4" Type="http://schemas.openxmlformats.org/officeDocument/2006/relationships/image" Target="../media/image3.png"/><Relationship Id="rId9" Type="http://schemas.openxmlformats.org/officeDocument/2006/relationships/hyperlink" Target="#'Instit 4.3'!A1"/></Relationships>
</file>

<file path=xl/drawings/_rels/drawing7.xml.rels><?xml version="1.0" encoding="UTF-8" standalone="yes"?>
<Relationships xmlns="http://schemas.openxmlformats.org/package/2006/relationships"><Relationship Id="rId8" Type="http://schemas.openxmlformats.org/officeDocument/2006/relationships/hyperlink" Target="#'Med&amp;Est 5.3'!A1"/><Relationship Id="rId3" Type="http://schemas.openxmlformats.org/officeDocument/2006/relationships/hyperlink" Target="#'Med&amp;Est 4.2'!A1"/><Relationship Id="rId7" Type="http://schemas.openxmlformats.org/officeDocument/2006/relationships/hyperlink" Target="#'Med&amp;Est 5.2'!A1"/><Relationship Id="rId2" Type="http://schemas.openxmlformats.org/officeDocument/2006/relationships/hyperlink" Target="#Principal!A1"/><Relationship Id="rId1" Type="http://schemas.openxmlformats.org/officeDocument/2006/relationships/hyperlink" Target="#'Medici&#243;n y Estimaci&#243;n'!D25"/><Relationship Id="rId6" Type="http://schemas.openxmlformats.org/officeDocument/2006/relationships/hyperlink" Target="#'Med&amp;Est 5.1'!A1"/><Relationship Id="rId5" Type="http://schemas.openxmlformats.org/officeDocument/2006/relationships/hyperlink" Target="#'Med&amp;Est 4.6'!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Med&amp;Est 5.4'!A1"/></Relationships>
</file>

<file path=xl/drawings/_rels/drawing8.xml.rels><?xml version="1.0" encoding="UTF-8" standalone="yes"?>
<Relationships xmlns="http://schemas.openxmlformats.org/package/2006/relationships"><Relationship Id="rId3" Type="http://schemas.openxmlformats.org/officeDocument/2006/relationships/hyperlink" Target="#'Rep&amp;Ver 4.4'!A1"/><Relationship Id="rId7" Type="http://schemas.openxmlformats.org/officeDocument/2006/relationships/image" Target="../media/image2.png"/><Relationship Id="rId2" Type="http://schemas.openxmlformats.org/officeDocument/2006/relationships/hyperlink" Target="#'Reporte y Verificaci&#243;n'!D22"/><Relationship Id="rId1" Type="http://schemas.openxmlformats.org/officeDocument/2006/relationships/hyperlink" Target="#'Reporte y Verificaci&#243;n'!D19"/><Relationship Id="rId6" Type="http://schemas.openxmlformats.org/officeDocument/2006/relationships/hyperlink" Target="#Principal!A1"/><Relationship Id="rId5" Type="http://schemas.openxmlformats.org/officeDocument/2006/relationships/hyperlink" Target="#'Rep&amp;Ver 5.4'!A1"/><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hyperlink" Target="#'EVALUACI&#211;N GR&#193;FICA'!D54"/><Relationship Id="rId2" Type="http://schemas.openxmlformats.org/officeDocument/2006/relationships/image" Target="../media/image6.png"/><Relationship Id="rId1" Type="http://schemas.openxmlformats.org/officeDocument/2006/relationships/hyperlink" Target="#'Reporte de la evaluacion'!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84666</xdr:rowOff>
    </xdr:from>
    <xdr:to>
      <xdr:col>38</xdr:col>
      <xdr:colOff>425119</xdr:colOff>
      <xdr:row>85</xdr:row>
      <xdr:rowOff>143970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82" t="-1157" r="4786" b="1157"/>
        <a:stretch/>
      </xdr:blipFill>
      <xdr:spPr>
        <a:xfrm>
          <a:off x="0" y="3852333"/>
          <a:ext cx="19856119" cy="11933804"/>
        </a:xfrm>
        <a:prstGeom prst="rect">
          <a:avLst/>
        </a:prstGeom>
      </xdr:spPr>
    </xdr:pic>
    <xdr:clientData/>
  </xdr:twoCellAnchor>
  <xdr:twoCellAnchor>
    <xdr:from>
      <xdr:col>26</xdr:col>
      <xdr:colOff>215901</xdr:colOff>
      <xdr:row>27</xdr:row>
      <xdr:rowOff>139701</xdr:rowOff>
    </xdr:from>
    <xdr:to>
      <xdr:col>28</xdr:col>
      <xdr:colOff>584200</xdr:colOff>
      <xdr:row>31</xdr:row>
      <xdr:rowOff>533400</xdr:rowOff>
    </xdr:to>
    <xdr:sp macro="" textlink="">
      <xdr:nvSpPr>
        <xdr:cNvPr id="9" name="Left Arrow 8">
          <a:hlinkClick xmlns:r="http://schemas.openxmlformats.org/officeDocument/2006/relationships" r:id="rId2"/>
          <a:extLst>
            <a:ext uri="{FF2B5EF4-FFF2-40B4-BE49-F238E27FC236}">
              <a16:creationId xmlns:a16="http://schemas.microsoft.com/office/drawing/2014/main" id="{00000000-0008-0000-0200-000009000000}"/>
            </a:ext>
          </a:extLst>
        </xdr:cNvPr>
        <xdr:cNvSpPr/>
      </xdr:nvSpPr>
      <xdr:spPr>
        <a:xfrm>
          <a:off x="12534901" y="5295901"/>
          <a:ext cx="1435099" cy="1130299"/>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rgbClr val="0B4253"/>
              </a:solidFill>
              <a:latin typeface="Century Gothic" panose="020B0502020202020204" pitchFamily="34" charset="0"/>
            </a:rPr>
            <a:t>BACK</a:t>
          </a:r>
          <a:r>
            <a:rPr lang="en-US" sz="1600" b="1">
              <a:solidFill>
                <a:srgbClr val="0B4253"/>
              </a:solidFill>
              <a:latin typeface="Century Gothic" panose="020B0502020202020204" pitchFamily="34" charset="0"/>
            </a:rPr>
            <a:t> </a:t>
          </a:r>
        </a:p>
      </xdr:txBody>
    </xdr:sp>
    <xdr:clientData/>
  </xdr:twoCellAnchor>
  <xdr:twoCellAnchor editAs="oneCell">
    <xdr:from>
      <xdr:col>0</xdr:col>
      <xdr:colOff>222250</xdr:colOff>
      <xdr:row>0</xdr:row>
      <xdr:rowOff>137584</xdr:rowOff>
    </xdr:from>
    <xdr:to>
      <xdr:col>4</xdr:col>
      <xdr:colOff>415295</xdr:colOff>
      <xdr:row>2</xdr:row>
      <xdr:rowOff>253663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2250" y="137584"/>
          <a:ext cx="2606045" cy="719329"/>
        </a:xfrm>
        <a:prstGeom prst="rect">
          <a:avLst/>
        </a:prstGeom>
      </xdr:spPr>
    </xdr:pic>
    <xdr:clientData/>
  </xdr:twoCellAnchor>
  <xdr:twoCellAnchor editAs="oneCell">
    <xdr:from>
      <xdr:col>25</xdr:col>
      <xdr:colOff>412750</xdr:colOff>
      <xdr:row>10</xdr:row>
      <xdr:rowOff>95250</xdr:rowOff>
    </xdr:from>
    <xdr:to>
      <xdr:col>25</xdr:col>
      <xdr:colOff>1049783</xdr:colOff>
      <xdr:row>13</xdr:row>
      <xdr:rowOff>111507</xdr:rowOff>
    </xdr:to>
    <xdr:pic>
      <xdr:nvPicPr>
        <xdr:cNvPr id="3" name="Picture 2">
          <a:hlinkClick xmlns:r="http://schemas.openxmlformats.org/officeDocument/2006/relationships" r:id="rId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72333" y="2275417"/>
          <a:ext cx="637033" cy="524257"/>
        </a:xfrm>
        <a:prstGeom prst="rect">
          <a:avLst/>
        </a:prstGeom>
      </xdr:spPr>
    </xdr:pic>
    <xdr:clientData/>
  </xdr:twoCellAnchor>
  <xdr:twoCellAnchor editAs="oneCell">
    <xdr:from>
      <xdr:col>25</xdr:col>
      <xdr:colOff>476250</xdr:colOff>
      <xdr:row>15</xdr:row>
      <xdr:rowOff>74084</xdr:rowOff>
    </xdr:from>
    <xdr:to>
      <xdr:col>25</xdr:col>
      <xdr:colOff>1113283</xdr:colOff>
      <xdr:row>18</xdr:row>
      <xdr:rowOff>111508</xdr:rowOff>
    </xdr:to>
    <xdr:pic>
      <xdr:nvPicPr>
        <xdr:cNvPr id="11" name="Picture 10">
          <a:hlinkClick xmlns:r="http://schemas.openxmlformats.org/officeDocument/2006/relationships" r:id="rId6"/>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35833" y="3143251"/>
          <a:ext cx="637033" cy="524257"/>
        </a:xfrm>
        <a:prstGeom prst="rect">
          <a:avLst/>
        </a:prstGeom>
      </xdr:spPr>
    </xdr:pic>
    <xdr:clientData/>
  </xdr:twoCellAnchor>
  <xdr:twoCellAnchor editAs="oneCell">
    <xdr:from>
      <xdr:col>25</xdr:col>
      <xdr:colOff>497417</xdr:colOff>
      <xdr:row>20</xdr:row>
      <xdr:rowOff>116416</xdr:rowOff>
    </xdr:from>
    <xdr:to>
      <xdr:col>25</xdr:col>
      <xdr:colOff>1134450</xdr:colOff>
      <xdr:row>23</xdr:row>
      <xdr:rowOff>141140</xdr:rowOff>
    </xdr:to>
    <xdr:pic>
      <xdr:nvPicPr>
        <xdr:cNvPr id="12" name="Picture 11">
          <a:hlinkClick xmlns:r="http://schemas.openxmlformats.org/officeDocument/2006/relationships" r:id="rId7"/>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57000" y="4053416"/>
          <a:ext cx="637033" cy="524257"/>
        </a:xfrm>
        <a:prstGeom prst="rect">
          <a:avLst/>
        </a:prstGeom>
      </xdr:spPr>
    </xdr:pic>
    <xdr:clientData/>
  </xdr:twoCellAnchor>
  <xdr:twoCellAnchor editAs="oneCell">
    <xdr:from>
      <xdr:col>25</xdr:col>
      <xdr:colOff>476250</xdr:colOff>
      <xdr:row>26</xdr:row>
      <xdr:rowOff>42334</xdr:rowOff>
    </xdr:from>
    <xdr:to>
      <xdr:col>25</xdr:col>
      <xdr:colOff>1113283</xdr:colOff>
      <xdr:row>28</xdr:row>
      <xdr:rowOff>185591</xdr:rowOff>
    </xdr:to>
    <xdr:pic>
      <xdr:nvPicPr>
        <xdr:cNvPr id="14" name="Picture 13">
          <a:hlinkClick xmlns:r="http://schemas.openxmlformats.org/officeDocument/2006/relationships" r:id="rId8"/>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35833" y="4974167"/>
          <a:ext cx="637033" cy="524257"/>
        </a:xfrm>
        <a:prstGeom prst="rect">
          <a:avLst/>
        </a:prstGeom>
      </xdr:spPr>
    </xdr:pic>
    <xdr:clientData/>
  </xdr:twoCellAnchor>
  <xdr:twoCellAnchor editAs="oneCell">
    <xdr:from>
      <xdr:col>29</xdr:col>
      <xdr:colOff>376766</xdr:colOff>
      <xdr:row>10</xdr:row>
      <xdr:rowOff>153787</xdr:rowOff>
    </xdr:from>
    <xdr:to>
      <xdr:col>34</xdr:col>
      <xdr:colOff>190499</xdr:colOff>
      <xdr:row>31</xdr:row>
      <xdr:rowOff>545856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372166" y="2388987"/>
          <a:ext cx="2861733" cy="40496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423333</xdr:colOff>
      <xdr:row>0</xdr:row>
      <xdr:rowOff>127000</xdr:rowOff>
    </xdr:from>
    <xdr:to>
      <xdr:col>8</xdr:col>
      <xdr:colOff>381001</xdr:colOff>
      <xdr:row>5</xdr:row>
      <xdr:rowOff>1</xdr:rowOff>
    </xdr:to>
    <xdr:sp macro="" textlink="">
      <xdr:nvSpPr>
        <xdr:cNvPr id="6" name="Left Arrow 5">
          <a:hlinkClick xmlns:r="http://schemas.openxmlformats.org/officeDocument/2006/relationships" r:id="rId1"/>
          <a:extLst>
            <a:ext uri="{FF2B5EF4-FFF2-40B4-BE49-F238E27FC236}">
              <a16:creationId xmlns:a16="http://schemas.microsoft.com/office/drawing/2014/main" id="{00000000-0008-0000-0D00-000006000000}"/>
            </a:ext>
          </a:extLst>
        </xdr:cNvPr>
        <xdr:cNvSpPr/>
      </xdr:nvSpPr>
      <xdr:spPr>
        <a:xfrm>
          <a:off x="1756833" y="127000"/>
          <a:ext cx="1164168" cy="825501"/>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xdr:from>
      <xdr:col>25</xdr:col>
      <xdr:colOff>354088</xdr:colOff>
      <xdr:row>6</xdr:row>
      <xdr:rowOff>135466</xdr:rowOff>
    </xdr:from>
    <xdr:to>
      <xdr:col>25</xdr:col>
      <xdr:colOff>642559</xdr:colOff>
      <xdr:row>7</xdr:row>
      <xdr:rowOff>30238</xdr:rowOff>
    </xdr:to>
    <xdr:sp macro="" textlink="">
      <xdr:nvSpPr>
        <xdr:cNvPr id="10" name="Oval 9">
          <a:hlinkClick xmlns:r="http://schemas.openxmlformats.org/officeDocument/2006/relationships" r:id="rId2"/>
          <a:extLst>
            <a:ext uri="{FF2B5EF4-FFF2-40B4-BE49-F238E27FC236}">
              <a16:creationId xmlns:a16="http://schemas.microsoft.com/office/drawing/2014/main" id="{00000000-0008-0000-0D00-00000A000000}"/>
            </a:ext>
          </a:extLst>
        </xdr:cNvPr>
        <xdr:cNvSpPr/>
      </xdr:nvSpPr>
      <xdr:spPr>
        <a:xfrm>
          <a:off x="14514588" y="1193799"/>
          <a:ext cx="288471" cy="275772"/>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b="1">
              <a:solidFill>
                <a:schemeClr val="bg1"/>
              </a:solidFill>
            </a:rPr>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25</xdr:col>
      <xdr:colOff>343203</xdr:colOff>
      <xdr:row>6</xdr:row>
      <xdr:rowOff>243416</xdr:rowOff>
    </xdr:from>
    <xdr:to>
      <xdr:col>25</xdr:col>
      <xdr:colOff>595691</xdr:colOff>
      <xdr:row>8</xdr:row>
      <xdr:rowOff>69547</xdr:rowOff>
    </xdr:to>
    <xdr:sp macro="" textlink="">
      <xdr:nvSpPr>
        <xdr:cNvPr id="10" name="Oval 9">
          <a:hlinkClick xmlns:r="http://schemas.openxmlformats.org/officeDocument/2006/relationships" r:id="rId1"/>
          <a:extLst>
            <a:ext uri="{FF2B5EF4-FFF2-40B4-BE49-F238E27FC236}">
              <a16:creationId xmlns:a16="http://schemas.microsoft.com/office/drawing/2014/main" id="{00000000-0008-0000-0E00-00000A000000}"/>
            </a:ext>
          </a:extLst>
        </xdr:cNvPr>
        <xdr:cNvSpPr/>
      </xdr:nvSpPr>
      <xdr:spPr>
        <a:xfrm>
          <a:off x="12778620" y="1248833"/>
          <a:ext cx="252488" cy="249464"/>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b="1">
              <a:solidFill>
                <a:schemeClr val="bg1"/>
              </a:solidFill>
              <a:latin typeface="Century Gothic" panose="020B0502020202020204" pitchFamily="34" charset="0"/>
            </a:rPr>
            <a:t>?</a:t>
          </a:r>
        </a:p>
      </xdr:txBody>
    </xdr:sp>
    <xdr:clientData/>
  </xdr:twoCellAnchor>
  <xdr:twoCellAnchor>
    <xdr:from>
      <xdr:col>1</xdr:col>
      <xdr:colOff>84666</xdr:colOff>
      <xdr:row>0</xdr:row>
      <xdr:rowOff>35984</xdr:rowOff>
    </xdr:from>
    <xdr:to>
      <xdr:col>5</xdr:col>
      <xdr:colOff>335643</xdr:colOff>
      <xdr:row>4</xdr:row>
      <xdr:rowOff>146655</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00000000-0008-0000-0E00-000004000000}"/>
            </a:ext>
          </a:extLst>
        </xdr:cNvPr>
        <xdr:cNvSpPr/>
      </xdr:nvSpPr>
      <xdr:spPr>
        <a:xfrm>
          <a:off x="201083" y="35984"/>
          <a:ext cx="1097643" cy="872671"/>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25</xdr:col>
      <xdr:colOff>535515</xdr:colOff>
      <xdr:row>6</xdr:row>
      <xdr:rowOff>155725</xdr:rowOff>
    </xdr:from>
    <xdr:to>
      <xdr:col>25</xdr:col>
      <xdr:colOff>802819</xdr:colOff>
      <xdr:row>8</xdr:row>
      <xdr:rowOff>4535</xdr:rowOff>
    </xdr:to>
    <xdr:sp macro="" textlink="">
      <xdr:nvSpPr>
        <xdr:cNvPr id="4" name="Oval 3">
          <a:hlinkClick xmlns:r="http://schemas.openxmlformats.org/officeDocument/2006/relationships" r:id="rId1"/>
          <a:extLst>
            <a:ext uri="{FF2B5EF4-FFF2-40B4-BE49-F238E27FC236}">
              <a16:creationId xmlns:a16="http://schemas.microsoft.com/office/drawing/2014/main" id="{00000000-0008-0000-0F00-000004000000}"/>
            </a:ext>
          </a:extLst>
        </xdr:cNvPr>
        <xdr:cNvSpPr/>
      </xdr:nvSpPr>
      <xdr:spPr>
        <a:xfrm>
          <a:off x="12886265" y="1171725"/>
          <a:ext cx="267304" cy="272143"/>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solidFill>
                <a:schemeClr val="bg1"/>
              </a:solidFill>
            </a:rPr>
            <a:t>?</a:t>
          </a:r>
        </a:p>
      </xdr:txBody>
    </xdr:sp>
    <xdr:clientData/>
  </xdr:twoCellAnchor>
  <xdr:twoCellAnchor>
    <xdr:from>
      <xdr:col>3</xdr:col>
      <xdr:colOff>74084</xdr:colOff>
      <xdr:row>0</xdr:row>
      <xdr:rowOff>21167</xdr:rowOff>
    </xdr:from>
    <xdr:to>
      <xdr:col>6</xdr:col>
      <xdr:colOff>53825</xdr:colOff>
      <xdr:row>4</xdr:row>
      <xdr:rowOff>154214</xdr:rowOff>
    </xdr:to>
    <xdr:sp macro="" textlink="">
      <xdr:nvSpPr>
        <xdr:cNvPr id="5" name="Left Arrow 4">
          <a:hlinkClick xmlns:r="http://schemas.openxmlformats.org/officeDocument/2006/relationships" r:id="rId2"/>
          <a:extLst>
            <a:ext uri="{FF2B5EF4-FFF2-40B4-BE49-F238E27FC236}">
              <a16:creationId xmlns:a16="http://schemas.microsoft.com/office/drawing/2014/main" id="{00000000-0008-0000-0F00-000005000000}"/>
            </a:ext>
          </a:extLst>
        </xdr:cNvPr>
        <xdr:cNvSpPr/>
      </xdr:nvSpPr>
      <xdr:spPr>
        <a:xfrm>
          <a:off x="423334" y="21167"/>
          <a:ext cx="1038074" cy="895047"/>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25</xdr:col>
      <xdr:colOff>554566</xdr:colOff>
      <xdr:row>6</xdr:row>
      <xdr:rowOff>214690</xdr:rowOff>
    </xdr:from>
    <xdr:to>
      <xdr:col>26</xdr:col>
      <xdr:colOff>1</xdr:colOff>
      <xdr:row>8</xdr:row>
      <xdr:rowOff>2</xdr:rowOff>
    </xdr:to>
    <xdr:sp macro="" textlink="">
      <xdr:nvSpPr>
        <xdr:cNvPr id="5" name="Oval 4">
          <a:hlinkClick xmlns:r="http://schemas.openxmlformats.org/officeDocument/2006/relationships" r:id="rId1"/>
          <a:extLst>
            <a:ext uri="{FF2B5EF4-FFF2-40B4-BE49-F238E27FC236}">
              <a16:creationId xmlns:a16="http://schemas.microsoft.com/office/drawing/2014/main" id="{00000000-0008-0000-1000-000005000000}"/>
            </a:ext>
          </a:extLst>
        </xdr:cNvPr>
        <xdr:cNvSpPr/>
      </xdr:nvSpPr>
      <xdr:spPr>
        <a:xfrm>
          <a:off x="13201649" y="1230690"/>
          <a:ext cx="292102" cy="272145"/>
        </a:xfrm>
        <a:prstGeom prst="ellipse">
          <a:avLst/>
        </a:prstGeom>
        <a:solidFill>
          <a:srgbClr val="0B4253"/>
        </a:solidFill>
        <a:ln>
          <a:solidFill>
            <a:srgbClr val="0B4253"/>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solidFill>
                <a:schemeClr val="bg1"/>
              </a:solidFill>
            </a:rPr>
            <a:t>?</a:t>
          </a:r>
        </a:p>
      </xdr:txBody>
    </xdr:sp>
    <xdr:clientData/>
  </xdr:twoCellAnchor>
  <xdr:twoCellAnchor>
    <xdr:from>
      <xdr:col>3</xdr:col>
      <xdr:colOff>550334</xdr:colOff>
      <xdr:row>0</xdr:row>
      <xdr:rowOff>0</xdr:rowOff>
    </xdr:from>
    <xdr:to>
      <xdr:col>6</xdr:col>
      <xdr:colOff>265491</xdr:colOff>
      <xdr:row>4</xdr:row>
      <xdr:rowOff>133047</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00000000-0008-0000-1000-000004000000}"/>
            </a:ext>
          </a:extLst>
        </xdr:cNvPr>
        <xdr:cNvSpPr/>
      </xdr:nvSpPr>
      <xdr:spPr>
        <a:xfrm>
          <a:off x="899584" y="0"/>
          <a:ext cx="1038074" cy="895047"/>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25</xdr:col>
      <xdr:colOff>424392</xdr:colOff>
      <xdr:row>6</xdr:row>
      <xdr:rowOff>145521</xdr:rowOff>
    </xdr:from>
    <xdr:to>
      <xdr:col>25</xdr:col>
      <xdr:colOff>730250</xdr:colOff>
      <xdr:row>8</xdr:row>
      <xdr:rowOff>10582</xdr:rowOff>
    </xdr:to>
    <xdr:sp macro="" textlink="">
      <xdr:nvSpPr>
        <xdr:cNvPr id="4" name="Oval 3">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896475" y="1203854"/>
          <a:ext cx="305858" cy="277811"/>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3</xdr:col>
      <xdr:colOff>232834</xdr:colOff>
      <xdr:row>0</xdr:row>
      <xdr:rowOff>63500</xdr:rowOff>
    </xdr:from>
    <xdr:to>
      <xdr:col>6</xdr:col>
      <xdr:colOff>74084</xdr:colOff>
      <xdr:row>4</xdr:row>
      <xdr:rowOff>74083</xdr:rowOff>
    </xdr:to>
    <xdr:sp macro="" textlink="">
      <xdr:nvSpPr>
        <xdr:cNvPr id="10" name="Left Arrow 9">
          <a:hlinkClick xmlns:r="http://schemas.openxmlformats.org/officeDocument/2006/relationships" r:id="rId2"/>
          <a:extLst>
            <a:ext uri="{FF2B5EF4-FFF2-40B4-BE49-F238E27FC236}">
              <a16:creationId xmlns:a16="http://schemas.microsoft.com/office/drawing/2014/main" id="{00000000-0008-0000-1100-00000A000000}"/>
            </a:ext>
          </a:extLst>
        </xdr:cNvPr>
        <xdr:cNvSpPr/>
      </xdr:nvSpPr>
      <xdr:spPr>
        <a:xfrm>
          <a:off x="317501" y="63500"/>
          <a:ext cx="1164166" cy="772583"/>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505882</xdr:colOff>
      <xdr:row>5</xdr:row>
      <xdr:rowOff>31753</xdr:rowOff>
    </xdr:from>
    <xdr:to>
      <xdr:col>25</xdr:col>
      <xdr:colOff>730250</xdr:colOff>
      <xdr:row>6</xdr:row>
      <xdr:rowOff>201083</xdr:rowOff>
    </xdr:to>
    <xdr:sp macro="" textlink="">
      <xdr:nvSpPr>
        <xdr:cNvPr id="4" name="Oval 3">
          <a:hlinkClick xmlns:r="http://schemas.openxmlformats.org/officeDocument/2006/relationships" r:id="rId1"/>
          <a:extLst>
            <a:ext uri="{FF2B5EF4-FFF2-40B4-BE49-F238E27FC236}">
              <a16:creationId xmlns:a16="http://schemas.microsoft.com/office/drawing/2014/main" id="{00000000-0008-0000-1200-000004000000}"/>
            </a:ext>
          </a:extLst>
        </xdr:cNvPr>
        <xdr:cNvSpPr/>
      </xdr:nvSpPr>
      <xdr:spPr>
        <a:xfrm>
          <a:off x="15354299" y="984253"/>
          <a:ext cx="224368" cy="232830"/>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3</xdr:col>
      <xdr:colOff>211665</xdr:colOff>
      <xdr:row>0</xdr:row>
      <xdr:rowOff>31751</xdr:rowOff>
    </xdr:from>
    <xdr:to>
      <xdr:col>6</xdr:col>
      <xdr:colOff>116417</xdr:colOff>
      <xdr:row>4</xdr:row>
      <xdr:rowOff>52917</xdr:rowOff>
    </xdr:to>
    <xdr:sp macro="" textlink="">
      <xdr:nvSpPr>
        <xdr:cNvPr id="5" name="Left Arrow 4">
          <a:hlinkClick xmlns:r="http://schemas.openxmlformats.org/officeDocument/2006/relationships" r:id="rId2"/>
          <a:extLst>
            <a:ext uri="{FF2B5EF4-FFF2-40B4-BE49-F238E27FC236}">
              <a16:creationId xmlns:a16="http://schemas.microsoft.com/office/drawing/2014/main" id="{00000000-0008-0000-1200-000005000000}"/>
            </a:ext>
          </a:extLst>
        </xdr:cNvPr>
        <xdr:cNvSpPr/>
      </xdr:nvSpPr>
      <xdr:spPr>
        <a:xfrm>
          <a:off x="264582" y="31751"/>
          <a:ext cx="1227668" cy="783166"/>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25</xdr:col>
      <xdr:colOff>354919</xdr:colOff>
      <xdr:row>6</xdr:row>
      <xdr:rowOff>30994</xdr:rowOff>
    </xdr:from>
    <xdr:to>
      <xdr:col>25</xdr:col>
      <xdr:colOff>589642</xdr:colOff>
      <xdr:row>7</xdr:row>
      <xdr:rowOff>34774</xdr:rowOff>
    </xdr:to>
    <xdr:sp macro="" textlink="">
      <xdr:nvSpPr>
        <xdr:cNvPr id="4" name="Oval 3">
          <a:hlinkClick xmlns:r="http://schemas.openxmlformats.org/officeDocument/2006/relationships" r:id="rId1"/>
          <a:extLst>
            <a:ext uri="{FF2B5EF4-FFF2-40B4-BE49-F238E27FC236}">
              <a16:creationId xmlns:a16="http://schemas.microsoft.com/office/drawing/2014/main" id="{00000000-0008-0000-1300-000004000000}"/>
            </a:ext>
          </a:extLst>
        </xdr:cNvPr>
        <xdr:cNvSpPr/>
      </xdr:nvSpPr>
      <xdr:spPr>
        <a:xfrm>
          <a:off x="9319002" y="1046994"/>
          <a:ext cx="234723" cy="278947"/>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2</xdr:col>
      <xdr:colOff>108855</xdr:colOff>
      <xdr:row>0</xdr:row>
      <xdr:rowOff>145144</xdr:rowOff>
    </xdr:from>
    <xdr:to>
      <xdr:col>6</xdr:col>
      <xdr:colOff>199569</xdr:colOff>
      <xdr:row>4</xdr:row>
      <xdr:rowOff>108858</xdr:rowOff>
    </xdr:to>
    <xdr:sp macro="" textlink="">
      <xdr:nvSpPr>
        <xdr:cNvPr id="5" name="Left Arrow 4">
          <a:hlinkClick xmlns:r="http://schemas.openxmlformats.org/officeDocument/2006/relationships" r:id="rId2"/>
          <a:extLst>
            <a:ext uri="{FF2B5EF4-FFF2-40B4-BE49-F238E27FC236}">
              <a16:creationId xmlns:a16="http://schemas.microsoft.com/office/drawing/2014/main" id="{00000000-0008-0000-1300-000005000000}"/>
            </a:ext>
          </a:extLst>
        </xdr:cNvPr>
        <xdr:cNvSpPr/>
      </xdr:nvSpPr>
      <xdr:spPr>
        <a:xfrm>
          <a:off x="344712" y="145144"/>
          <a:ext cx="1161143" cy="725714"/>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25</xdr:col>
      <xdr:colOff>284239</xdr:colOff>
      <xdr:row>6</xdr:row>
      <xdr:rowOff>96764</xdr:rowOff>
    </xdr:from>
    <xdr:to>
      <xdr:col>25</xdr:col>
      <xdr:colOff>518585</xdr:colOff>
      <xdr:row>7</xdr:row>
      <xdr:rowOff>57453</xdr:rowOff>
    </xdr:to>
    <xdr:sp macro="" textlink="">
      <xdr:nvSpPr>
        <xdr:cNvPr id="4" name="Oval 3">
          <a:hlinkClick xmlns:r="http://schemas.openxmlformats.org/officeDocument/2006/relationships" r:id="rId1"/>
          <a:extLst>
            <a:ext uri="{FF2B5EF4-FFF2-40B4-BE49-F238E27FC236}">
              <a16:creationId xmlns:a16="http://schemas.microsoft.com/office/drawing/2014/main" id="{00000000-0008-0000-1400-000004000000}"/>
            </a:ext>
          </a:extLst>
        </xdr:cNvPr>
        <xdr:cNvSpPr/>
      </xdr:nvSpPr>
      <xdr:spPr>
        <a:xfrm>
          <a:off x="11110989" y="1059847"/>
          <a:ext cx="234346" cy="235856"/>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3</xdr:col>
      <xdr:colOff>172356</xdr:colOff>
      <xdr:row>0</xdr:row>
      <xdr:rowOff>81644</xdr:rowOff>
    </xdr:from>
    <xdr:to>
      <xdr:col>6</xdr:col>
      <xdr:colOff>444498</xdr:colOff>
      <xdr:row>4</xdr:row>
      <xdr:rowOff>117930</xdr:rowOff>
    </xdr:to>
    <xdr:sp macro="" textlink="">
      <xdr:nvSpPr>
        <xdr:cNvPr id="5" name="Left Arrow 4">
          <a:hlinkClick xmlns:r="http://schemas.openxmlformats.org/officeDocument/2006/relationships" r:id="rId2"/>
          <a:extLst>
            <a:ext uri="{FF2B5EF4-FFF2-40B4-BE49-F238E27FC236}">
              <a16:creationId xmlns:a16="http://schemas.microsoft.com/office/drawing/2014/main" id="{00000000-0008-0000-1400-000005000000}"/>
            </a:ext>
          </a:extLst>
        </xdr:cNvPr>
        <xdr:cNvSpPr/>
      </xdr:nvSpPr>
      <xdr:spPr>
        <a:xfrm>
          <a:off x="526142" y="81644"/>
          <a:ext cx="1242785" cy="76200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357716</xdr:colOff>
      <xdr:row>0</xdr:row>
      <xdr:rowOff>97368</xdr:rowOff>
    </xdr:from>
    <xdr:to>
      <xdr:col>6</xdr:col>
      <xdr:colOff>205316</xdr:colOff>
      <xdr:row>5</xdr:row>
      <xdr:rowOff>10585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500-000004000000}"/>
            </a:ext>
          </a:extLst>
        </xdr:cNvPr>
        <xdr:cNvSpPr/>
      </xdr:nvSpPr>
      <xdr:spPr>
        <a:xfrm>
          <a:off x="706966" y="97368"/>
          <a:ext cx="1170517" cy="87630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xdr:from>
      <xdr:col>25</xdr:col>
      <xdr:colOff>501650</xdr:colOff>
      <xdr:row>6</xdr:row>
      <xdr:rowOff>95250</xdr:rowOff>
    </xdr:from>
    <xdr:to>
      <xdr:col>25</xdr:col>
      <xdr:colOff>874184</xdr:colOff>
      <xdr:row>7</xdr:row>
      <xdr:rowOff>65617</xdr:rowOff>
    </xdr:to>
    <xdr:sp macro="" textlink="">
      <xdr:nvSpPr>
        <xdr:cNvPr id="5" name="Oval 4">
          <a:hlinkClick xmlns:r="http://schemas.openxmlformats.org/officeDocument/2006/relationships" r:id="rId2"/>
          <a:extLst>
            <a:ext uri="{FF2B5EF4-FFF2-40B4-BE49-F238E27FC236}">
              <a16:creationId xmlns:a16="http://schemas.microsoft.com/office/drawing/2014/main" id="{00000000-0008-0000-1500-000005000000}"/>
            </a:ext>
          </a:extLst>
        </xdr:cNvPr>
        <xdr:cNvSpPr/>
      </xdr:nvSpPr>
      <xdr:spPr>
        <a:xfrm>
          <a:off x="16704733" y="1121833"/>
          <a:ext cx="372534" cy="383117"/>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400" b="1">
              <a:solidFill>
                <a:schemeClr val="bg1"/>
              </a:solidFill>
              <a:latin typeface="Century Gothic" panose="020B0502020202020204" pitchFamily="34" charset="0"/>
            </a:rPr>
            <a: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25</xdr:col>
      <xdr:colOff>317500</xdr:colOff>
      <xdr:row>6</xdr:row>
      <xdr:rowOff>63500</xdr:rowOff>
    </xdr:from>
    <xdr:to>
      <xdr:col>25</xdr:col>
      <xdr:colOff>603250</xdr:colOff>
      <xdr:row>7</xdr:row>
      <xdr:rowOff>21167</xdr:rowOff>
    </xdr:to>
    <xdr:sp macro="" textlink="">
      <xdr:nvSpPr>
        <xdr:cNvPr id="4" name="Oval 3">
          <a:hlinkClick xmlns:r="http://schemas.openxmlformats.org/officeDocument/2006/relationships" r:id="rId1"/>
          <a:extLst>
            <a:ext uri="{FF2B5EF4-FFF2-40B4-BE49-F238E27FC236}">
              <a16:creationId xmlns:a16="http://schemas.microsoft.com/office/drawing/2014/main" id="{00000000-0008-0000-1600-000004000000}"/>
            </a:ext>
          </a:extLst>
        </xdr:cNvPr>
        <xdr:cNvSpPr/>
      </xdr:nvSpPr>
      <xdr:spPr>
        <a:xfrm>
          <a:off x="13832417" y="1068917"/>
          <a:ext cx="285750" cy="285750"/>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400" b="1">
              <a:solidFill>
                <a:schemeClr val="bg1"/>
              </a:solidFill>
              <a:latin typeface="Century Gothic" panose="020B0502020202020204" pitchFamily="34" charset="0"/>
            </a:rPr>
            <a:t>?</a:t>
          </a:r>
        </a:p>
      </xdr:txBody>
    </xdr:sp>
    <xdr:clientData/>
  </xdr:twoCellAnchor>
  <xdr:twoCellAnchor>
    <xdr:from>
      <xdr:col>3</xdr:col>
      <xdr:colOff>179915</xdr:colOff>
      <xdr:row>0</xdr:row>
      <xdr:rowOff>74084</xdr:rowOff>
    </xdr:from>
    <xdr:to>
      <xdr:col>6</xdr:col>
      <xdr:colOff>148165</xdr:colOff>
      <xdr:row>5</xdr:row>
      <xdr:rowOff>10584</xdr:rowOff>
    </xdr:to>
    <xdr:sp macro="" textlink="">
      <xdr:nvSpPr>
        <xdr:cNvPr id="6" name="Left Arrow 5">
          <a:hlinkClick xmlns:r="http://schemas.openxmlformats.org/officeDocument/2006/relationships" r:id="rId2"/>
          <a:extLst>
            <a:ext uri="{FF2B5EF4-FFF2-40B4-BE49-F238E27FC236}">
              <a16:creationId xmlns:a16="http://schemas.microsoft.com/office/drawing/2014/main" id="{00000000-0008-0000-1600-000006000000}"/>
            </a:ext>
          </a:extLst>
        </xdr:cNvPr>
        <xdr:cNvSpPr/>
      </xdr:nvSpPr>
      <xdr:spPr>
        <a:xfrm>
          <a:off x="529165" y="74084"/>
          <a:ext cx="1322917" cy="836083"/>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154517</xdr:colOff>
      <xdr:row>11</xdr:row>
      <xdr:rowOff>99483</xdr:rowOff>
    </xdr:from>
    <xdr:to>
      <xdr:col>17</xdr:col>
      <xdr:colOff>292100</xdr:colOff>
      <xdr:row>18</xdr:row>
      <xdr:rowOff>177800</xdr:rowOff>
    </xdr:to>
    <xdr:sp macro="" textlink="">
      <xdr:nvSpPr>
        <xdr:cNvPr id="10" name="Flowchart: Terminator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6314017" y="2588683"/>
          <a:ext cx="3718983" cy="1399117"/>
        </a:xfrm>
        <a:prstGeom prst="flowChartTerminator">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solidFill>
                <a:srgbClr val="0B4253"/>
              </a:solidFill>
              <a:latin typeface="Century Gothic" panose="020B0502020202020204" pitchFamily="34" charset="0"/>
            </a:rPr>
            <a:t>START </a:t>
          </a:r>
        </a:p>
      </xdr:txBody>
    </xdr:sp>
    <xdr:clientData/>
  </xdr:twoCellAnchor>
  <xdr:twoCellAnchor editAs="oneCell">
    <xdr:from>
      <xdr:col>5</xdr:col>
      <xdr:colOff>262468</xdr:colOff>
      <xdr:row>8</xdr:row>
      <xdr:rowOff>154516</xdr:rowOff>
    </xdr:from>
    <xdr:to>
      <xdr:col>9</xdr:col>
      <xdr:colOff>286486</xdr:colOff>
      <xdr:row>24</xdr:row>
      <xdr:rowOff>139700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46968" y="2110316"/>
          <a:ext cx="2005218" cy="2982384"/>
        </a:xfrm>
        <a:prstGeom prst="rect">
          <a:avLst/>
        </a:prstGeom>
      </xdr:spPr>
    </xdr:pic>
    <xdr:clientData/>
  </xdr:twoCellAnchor>
  <xdr:twoCellAnchor editAs="oneCell">
    <xdr:from>
      <xdr:col>0</xdr:col>
      <xdr:colOff>275166</xdr:colOff>
      <xdr:row>0</xdr:row>
      <xdr:rowOff>158750</xdr:rowOff>
    </xdr:from>
    <xdr:to>
      <xdr:col>4</xdr:col>
      <xdr:colOff>468211</xdr:colOff>
      <xdr:row>2</xdr:row>
      <xdr:rowOff>274829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5166" y="158750"/>
          <a:ext cx="2606045" cy="71932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3</xdr:col>
      <xdr:colOff>698500</xdr:colOff>
      <xdr:row>0</xdr:row>
      <xdr:rowOff>0</xdr:rowOff>
    </xdr:from>
    <xdr:to>
      <xdr:col>6</xdr:col>
      <xdr:colOff>63500</xdr:colOff>
      <xdr:row>4</xdr:row>
      <xdr:rowOff>165100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700-000005000000}"/>
            </a:ext>
          </a:extLst>
        </xdr:cNvPr>
        <xdr:cNvSpPr/>
      </xdr:nvSpPr>
      <xdr:spPr>
        <a:xfrm>
          <a:off x="1041400" y="0"/>
          <a:ext cx="1295400" cy="93980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xdr:from>
      <xdr:col>22</xdr:col>
      <xdr:colOff>918634</xdr:colOff>
      <xdr:row>5</xdr:row>
      <xdr:rowOff>14817</xdr:rowOff>
    </xdr:from>
    <xdr:to>
      <xdr:col>22</xdr:col>
      <xdr:colOff>1280584</xdr:colOff>
      <xdr:row>6</xdr:row>
      <xdr:rowOff>306916</xdr:rowOff>
    </xdr:to>
    <xdr:sp macro="" textlink="">
      <xdr:nvSpPr>
        <xdr:cNvPr id="7" name="Oval 6">
          <a:hlinkClick xmlns:r="http://schemas.openxmlformats.org/officeDocument/2006/relationships" r:id="rId2"/>
          <a:extLst>
            <a:ext uri="{FF2B5EF4-FFF2-40B4-BE49-F238E27FC236}">
              <a16:creationId xmlns:a16="http://schemas.microsoft.com/office/drawing/2014/main" id="{00000000-0008-0000-1700-000007000000}"/>
            </a:ext>
          </a:extLst>
        </xdr:cNvPr>
        <xdr:cNvSpPr/>
      </xdr:nvSpPr>
      <xdr:spPr>
        <a:xfrm>
          <a:off x="16613717" y="1020234"/>
          <a:ext cx="361950" cy="355599"/>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b="1">
              <a:solidFill>
                <a:schemeClr val="bg1"/>
              </a:solidFill>
              <a:latin typeface="Century Gothic" panose="020B0502020202020204" pitchFamily="34" charset="0"/>
            </a:rPr>
            <a:t>?</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25</xdr:col>
      <xdr:colOff>465668</xdr:colOff>
      <xdr:row>6</xdr:row>
      <xdr:rowOff>21167</xdr:rowOff>
    </xdr:from>
    <xdr:to>
      <xdr:col>25</xdr:col>
      <xdr:colOff>825502</xdr:colOff>
      <xdr:row>6</xdr:row>
      <xdr:rowOff>370416</xdr:rowOff>
    </xdr:to>
    <xdr:sp macro="" textlink="">
      <xdr:nvSpPr>
        <xdr:cNvPr id="7" name="Oval 6">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12202585" y="910167"/>
          <a:ext cx="359834" cy="349249"/>
        </a:xfrm>
        <a:prstGeom prst="ellipse">
          <a:avLst/>
        </a:prstGeom>
        <a:solidFill>
          <a:srgbClr val="0B4253"/>
        </a:solidFill>
        <a:ln>
          <a:solidFill>
            <a:srgbClr val="0B4253"/>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9</xdr:col>
      <xdr:colOff>10584</xdr:colOff>
      <xdr:row>30</xdr:row>
      <xdr:rowOff>740833</xdr:rowOff>
    </xdr:from>
    <xdr:to>
      <xdr:col>9</xdr:col>
      <xdr:colOff>328083</xdr:colOff>
      <xdr:row>32</xdr:row>
      <xdr:rowOff>275167</xdr:rowOff>
    </xdr:to>
    <xdr:sp macro="" textlink="">
      <xdr:nvSpPr>
        <xdr:cNvPr id="9" name="Oval 8">
          <a:hlinkClick xmlns:r="http://schemas.openxmlformats.org/officeDocument/2006/relationships" r:id="rId2"/>
          <a:extLst>
            <a:ext uri="{FF2B5EF4-FFF2-40B4-BE49-F238E27FC236}">
              <a16:creationId xmlns:a16="http://schemas.microsoft.com/office/drawing/2014/main" id="{00000000-0008-0000-1800-000009000000}"/>
            </a:ext>
          </a:extLst>
        </xdr:cNvPr>
        <xdr:cNvSpPr/>
      </xdr:nvSpPr>
      <xdr:spPr>
        <a:xfrm>
          <a:off x="3683001" y="14890750"/>
          <a:ext cx="317499" cy="306917"/>
        </a:xfrm>
        <a:prstGeom prst="ellipse">
          <a:avLst/>
        </a:prstGeom>
        <a:solidFill>
          <a:srgbClr val="0B4253"/>
        </a:solidFill>
        <a:ln>
          <a:solidFill>
            <a:srgbClr val="0B4253"/>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3</xdr:col>
      <xdr:colOff>285751</xdr:colOff>
      <xdr:row>0</xdr:row>
      <xdr:rowOff>84667</xdr:rowOff>
    </xdr:from>
    <xdr:to>
      <xdr:col>5</xdr:col>
      <xdr:colOff>211667</xdr:colOff>
      <xdr:row>5</xdr:row>
      <xdr:rowOff>0</xdr:rowOff>
    </xdr:to>
    <xdr:sp macro="" textlink="">
      <xdr:nvSpPr>
        <xdr:cNvPr id="5" name="Left Arrow 4">
          <a:hlinkClick xmlns:r="http://schemas.openxmlformats.org/officeDocument/2006/relationships" r:id="rId3"/>
          <a:extLst>
            <a:ext uri="{FF2B5EF4-FFF2-40B4-BE49-F238E27FC236}">
              <a16:creationId xmlns:a16="http://schemas.microsoft.com/office/drawing/2014/main" id="{00000000-0008-0000-1800-000005000000}"/>
            </a:ext>
          </a:extLst>
        </xdr:cNvPr>
        <xdr:cNvSpPr/>
      </xdr:nvSpPr>
      <xdr:spPr>
        <a:xfrm>
          <a:off x="423334" y="84667"/>
          <a:ext cx="1291166" cy="740833"/>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xdr:from>
      <xdr:col>14</xdr:col>
      <xdr:colOff>21167</xdr:colOff>
      <xdr:row>51</xdr:row>
      <xdr:rowOff>63500</xdr:rowOff>
    </xdr:from>
    <xdr:to>
      <xdr:col>14</xdr:col>
      <xdr:colOff>275167</xdr:colOff>
      <xdr:row>51</xdr:row>
      <xdr:rowOff>328083</xdr:rowOff>
    </xdr:to>
    <xdr:sp macro="" textlink="">
      <xdr:nvSpPr>
        <xdr:cNvPr id="6" name="Oval 5">
          <a:hlinkClick xmlns:r="http://schemas.openxmlformats.org/officeDocument/2006/relationships" r:id="rId4"/>
          <a:extLst>
            <a:ext uri="{FF2B5EF4-FFF2-40B4-BE49-F238E27FC236}">
              <a16:creationId xmlns:a16="http://schemas.microsoft.com/office/drawing/2014/main" id="{00000000-0008-0000-1800-000006000000}"/>
            </a:ext>
          </a:extLst>
        </xdr:cNvPr>
        <xdr:cNvSpPr/>
      </xdr:nvSpPr>
      <xdr:spPr>
        <a:xfrm>
          <a:off x="6223000" y="26405417"/>
          <a:ext cx="254000" cy="264583"/>
        </a:xfrm>
        <a:prstGeom prst="ellipse">
          <a:avLst/>
        </a:prstGeom>
        <a:solidFill>
          <a:srgbClr val="0B4253"/>
        </a:solidFill>
        <a:ln>
          <a:solidFill>
            <a:srgbClr val="0B4253"/>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25</xdr:col>
      <xdr:colOff>1026582</xdr:colOff>
      <xdr:row>6</xdr:row>
      <xdr:rowOff>48683</xdr:rowOff>
    </xdr:from>
    <xdr:to>
      <xdr:col>26</xdr:col>
      <xdr:colOff>116417</xdr:colOff>
      <xdr:row>7</xdr:row>
      <xdr:rowOff>105833</xdr:rowOff>
    </xdr:to>
    <xdr:sp macro="" textlink="">
      <xdr:nvSpPr>
        <xdr:cNvPr id="2" name="Oval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13620749" y="1054100"/>
          <a:ext cx="370418" cy="342900"/>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US" sz="2000" b="1">
              <a:solidFill>
                <a:schemeClr val="bg1"/>
              </a:solidFill>
              <a:latin typeface="Century Gothic" panose="020B0502020202020204" pitchFamily="34" charset="0"/>
            </a:rPr>
            <a:t>?</a:t>
          </a:r>
        </a:p>
      </xdr:txBody>
    </xdr:sp>
    <xdr:clientData/>
  </xdr:twoCellAnchor>
  <xdr:twoCellAnchor>
    <xdr:from>
      <xdr:col>3</xdr:col>
      <xdr:colOff>342900</xdr:colOff>
      <xdr:row>0</xdr:row>
      <xdr:rowOff>101600</xdr:rowOff>
    </xdr:from>
    <xdr:to>
      <xdr:col>5</xdr:col>
      <xdr:colOff>419100</xdr:colOff>
      <xdr:row>5</xdr:row>
      <xdr:rowOff>0</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00000000-0008-0000-1900-000004000000}"/>
            </a:ext>
          </a:extLst>
        </xdr:cNvPr>
        <xdr:cNvSpPr/>
      </xdr:nvSpPr>
      <xdr:spPr>
        <a:xfrm>
          <a:off x="696686" y="101600"/>
          <a:ext cx="1291771" cy="841829"/>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xdr:from>
      <xdr:col>16</xdr:col>
      <xdr:colOff>158751</xdr:colOff>
      <xdr:row>24</xdr:row>
      <xdr:rowOff>31750</xdr:rowOff>
    </xdr:from>
    <xdr:to>
      <xdr:col>16</xdr:col>
      <xdr:colOff>508001</xdr:colOff>
      <xdr:row>24</xdr:row>
      <xdr:rowOff>338667</xdr:rowOff>
    </xdr:to>
    <xdr:sp macro="" textlink="">
      <xdr:nvSpPr>
        <xdr:cNvPr id="5" name="Oval 4">
          <a:hlinkClick xmlns:r="http://schemas.openxmlformats.org/officeDocument/2006/relationships" r:id="rId1"/>
          <a:extLst>
            <a:ext uri="{FF2B5EF4-FFF2-40B4-BE49-F238E27FC236}">
              <a16:creationId xmlns:a16="http://schemas.microsoft.com/office/drawing/2014/main" id="{00000000-0008-0000-1900-000005000000}"/>
            </a:ext>
          </a:extLst>
        </xdr:cNvPr>
        <xdr:cNvSpPr/>
      </xdr:nvSpPr>
      <xdr:spPr>
        <a:xfrm>
          <a:off x="8001001" y="11758083"/>
          <a:ext cx="349250" cy="306917"/>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US" sz="2000" b="1">
              <a:solidFill>
                <a:schemeClr val="bg1"/>
              </a:solidFill>
              <a:latin typeface="Century Gothic" panose="020B0502020202020204" pitchFamily="34" charset="0"/>
            </a:rPr>
            <a:t>?</a:t>
          </a:r>
        </a:p>
      </xdr:txBody>
    </xdr:sp>
    <xdr:clientData/>
  </xdr:twoCellAnchor>
  <xdr:twoCellAnchor>
    <xdr:from>
      <xdr:col>22</xdr:col>
      <xdr:colOff>370416</xdr:colOff>
      <xdr:row>68</xdr:row>
      <xdr:rowOff>169333</xdr:rowOff>
    </xdr:from>
    <xdr:to>
      <xdr:col>23</xdr:col>
      <xdr:colOff>158750</xdr:colOff>
      <xdr:row>68</xdr:row>
      <xdr:rowOff>476250</xdr:rowOff>
    </xdr:to>
    <xdr:sp macro="" textlink="">
      <xdr:nvSpPr>
        <xdr:cNvPr id="6" name="Oval 5">
          <a:hlinkClick xmlns:r="http://schemas.openxmlformats.org/officeDocument/2006/relationships" r:id="rId1"/>
          <a:extLst>
            <a:ext uri="{FF2B5EF4-FFF2-40B4-BE49-F238E27FC236}">
              <a16:creationId xmlns:a16="http://schemas.microsoft.com/office/drawing/2014/main" id="{00000000-0008-0000-1900-000006000000}"/>
            </a:ext>
          </a:extLst>
        </xdr:cNvPr>
        <xdr:cNvSpPr/>
      </xdr:nvSpPr>
      <xdr:spPr>
        <a:xfrm>
          <a:off x="11631083" y="33231666"/>
          <a:ext cx="381000" cy="306917"/>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US" sz="2000" b="1">
              <a:solidFill>
                <a:schemeClr val="bg1"/>
              </a:solidFill>
              <a:latin typeface="Century Gothic" panose="020B0502020202020204" pitchFamily="34" charset="0"/>
            </a:rPr>
            <a:t>?</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25</xdr:col>
      <xdr:colOff>325966</xdr:colOff>
      <xdr:row>6</xdr:row>
      <xdr:rowOff>6349</xdr:rowOff>
    </xdr:from>
    <xdr:to>
      <xdr:col>25</xdr:col>
      <xdr:colOff>582083</xdr:colOff>
      <xdr:row>6</xdr:row>
      <xdr:rowOff>253999</xdr:rowOff>
    </xdr:to>
    <xdr:sp macro="" textlink="">
      <xdr:nvSpPr>
        <xdr:cNvPr id="8" name="Oval 7">
          <a:hlinkClick xmlns:r="http://schemas.openxmlformats.org/officeDocument/2006/relationships" r:id="rId1"/>
          <a:extLst>
            <a:ext uri="{FF2B5EF4-FFF2-40B4-BE49-F238E27FC236}">
              <a16:creationId xmlns:a16="http://schemas.microsoft.com/office/drawing/2014/main" id="{00000000-0008-0000-1A00-000008000000}"/>
            </a:ext>
          </a:extLst>
        </xdr:cNvPr>
        <xdr:cNvSpPr/>
      </xdr:nvSpPr>
      <xdr:spPr>
        <a:xfrm>
          <a:off x="15026216" y="1149349"/>
          <a:ext cx="256117" cy="247650"/>
        </a:xfrm>
        <a:prstGeom prst="ellipse">
          <a:avLst/>
        </a:prstGeom>
        <a:solidFill>
          <a:srgbClr val="0B4253"/>
        </a:solidFill>
        <a:ln>
          <a:solidFill>
            <a:srgbClr val="0B4253"/>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12</xdr:col>
      <xdr:colOff>249767</xdr:colOff>
      <xdr:row>23</xdr:row>
      <xdr:rowOff>21167</xdr:rowOff>
    </xdr:from>
    <xdr:to>
      <xdr:col>13</xdr:col>
      <xdr:colOff>31750</xdr:colOff>
      <xdr:row>23</xdr:row>
      <xdr:rowOff>275167</xdr:rowOff>
    </xdr:to>
    <xdr:sp macro="" textlink="">
      <xdr:nvSpPr>
        <xdr:cNvPr id="10" name="Oval 9">
          <a:hlinkClick xmlns:r="http://schemas.openxmlformats.org/officeDocument/2006/relationships" r:id="rId2"/>
          <a:extLst>
            <a:ext uri="{FF2B5EF4-FFF2-40B4-BE49-F238E27FC236}">
              <a16:creationId xmlns:a16="http://schemas.microsoft.com/office/drawing/2014/main" id="{00000000-0008-0000-1A00-00000A000000}"/>
            </a:ext>
          </a:extLst>
        </xdr:cNvPr>
        <xdr:cNvSpPr/>
      </xdr:nvSpPr>
      <xdr:spPr>
        <a:xfrm>
          <a:off x="4705350" y="6879167"/>
          <a:ext cx="226483" cy="254000"/>
        </a:xfrm>
        <a:prstGeom prst="ellipse">
          <a:avLst/>
        </a:prstGeom>
        <a:solidFill>
          <a:srgbClr val="0B4253"/>
        </a:solidFill>
        <a:ln>
          <a:solidFill>
            <a:srgbClr val="0B4253"/>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3</xdr:col>
      <xdr:colOff>433917</xdr:colOff>
      <xdr:row>0</xdr:row>
      <xdr:rowOff>63499</xdr:rowOff>
    </xdr:from>
    <xdr:to>
      <xdr:col>6</xdr:col>
      <xdr:colOff>64105</xdr:colOff>
      <xdr:row>4</xdr:row>
      <xdr:rowOff>164495</xdr:rowOff>
    </xdr:to>
    <xdr:sp macro="" textlink="">
      <xdr:nvSpPr>
        <xdr:cNvPr id="5" name="Left Arrow 4">
          <a:hlinkClick xmlns:r="http://schemas.openxmlformats.org/officeDocument/2006/relationships" r:id="rId3"/>
          <a:extLst>
            <a:ext uri="{FF2B5EF4-FFF2-40B4-BE49-F238E27FC236}">
              <a16:creationId xmlns:a16="http://schemas.microsoft.com/office/drawing/2014/main" id="{00000000-0008-0000-1A00-000005000000}"/>
            </a:ext>
          </a:extLst>
        </xdr:cNvPr>
        <xdr:cNvSpPr/>
      </xdr:nvSpPr>
      <xdr:spPr>
        <a:xfrm>
          <a:off x="497417" y="63499"/>
          <a:ext cx="1291771" cy="841829"/>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25</xdr:col>
      <xdr:colOff>801914</xdr:colOff>
      <xdr:row>6</xdr:row>
      <xdr:rowOff>156029</xdr:rowOff>
    </xdr:from>
    <xdr:to>
      <xdr:col>25</xdr:col>
      <xdr:colOff>1070429</xdr:colOff>
      <xdr:row>8</xdr:row>
      <xdr:rowOff>72571</xdr:rowOff>
    </xdr:to>
    <xdr:sp macro="" textlink="">
      <xdr:nvSpPr>
        <xdr:cNvPr id="2" name="Oval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13229771" y="1126672"/>
          <a:ext cx="268515" cy="279399"/>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b="1">
              <a:solidFill>
                <a:schemeClr val="bg1"/>
              </a:solidFill>
              <a:latin typeface="Century Gothic" panose="020B0502020202020204" pitchFamily="34" charset="0"/>
            </a:rPr>
            <a:t>?</a:t>
          </a:r>
        </a:p>
      </xdr:txBody>
    </xdr:sp>
    <xdr:clientData/>
  </xdr:twoCellAnchor>
  <xdr:twoCellAnchor>
    <xdr:from>
      <xdr:col>7</xdr:col>
      <xdr:colOff>18143</xdr:colOff>
      <xdr:row>0</xdr:row>
      <xdr:rowOff>72571</xdr:rowOff>
    </xdr:from>
    <xdr:to>
      <xdr:col>9</xdr:col>
      <xdr:colOff>381001</xdr:colOff>
      <xdr:row>4</xdr:row>
      <xdr:rowOff>99786</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00000000-0008-0000-1B00-000004000000}"/>
            </a:ext>
          </a:extLst>
        </xdr:cNvPr>
        <xdr:cNvSpPr/>
      </xdr:nvSpPr>
      <xdr:spPr>
        <a:xfrm>
          <a:off x="1369786" y="72571"/>
          <a:ext cx="1052286" cy="752929"/>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25</xdr:col>
      <xdr:colOff>685800</xdr:colOff>
      <xdr:row>6</xdr:row>
      <xdr:rowOff>101600</xdr:rowOff>
    </xdr:from>
    <xdr:to>
      <xdr:col>25</xdr:col>
      <xdr:colOff>1016000</xdr:colOff>
      <xdr:row>8</xdr:row>
      <xdr:rowOff>177800</xdr:rowOff>
    </xdr:to>
    <xdr:sp macro="" textlink="">
      <xdr:nvSpPr>
        <xdr:cNvPr id="2" name="Oval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14376400" y="1193800"/>
          <a:ext cx="330200" cy="381000"/>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b="1">
              <a:solidFill>
                <a:schemeClr val="bg1"/>
              </a:solidFill>
              <a:latin typeface="Century Gothic" panose="020B0502020202020204" pitchFamily="34" charset="0"/>
            </a:rPr>
            <a:t>?</a:t>
          </a:r>
        </a:p>
      </xdr:txBody>
    </xdr:sp>
    <xdr:clientData/>
  </xdr:twoCellAnchor>
  <xdr:twoCellAnchor>
    <xdr:from>
      <xdr:col>13</xdr:col>
      <xdr:colOff>114300</xdr:colOff>
      <xdr:row>10</xdr:row>
      <xdr:rowOff>38100</xdr:rowOff>
    </xdr:from>
    <xdr:to>
      <xdr:col>13</xdr:col>
      <xdr:colOff>371928</xdr:colOff>
      <xdr:row>10</xdr:row>
      <xdr:rowOff>272143</xdr:rowOff>
    </xdr:to>
    <xdr:sp macro="" textlink="">
      <xdr:nvSpPr>
        <xdr:cNvPr id="6" name="Oval 5">
          <a:hlinkClick xmlns:r="http://schemas.openxmlformats.org/officeDocument/2006/relationships" r:id="rId1"/>
          <a:extLst>
            <a:ext uri="{FF2B5EF4-FFF2-40B4-BE49-F238E27FC236}">
              <a16:creationId xmlns:a16="http://schemas.microsoft.com/office/drawing/2014/main" id="{00000000-0008-0000-1C00-000006000000}"/>
            </a:ext>
          </a:extLst>
        </xdr:cNvPr>
        <xdr:cNvSpPr/>
      </xdr:nvSpPr>
      <xdr:spPr>
        <a:xfrm>
          <a:off x="4296229" y="1852386"/>
          <a:ext cx="257628" cy="234043"/>
        </a:xfrm>
        <a:prstGeom prst="ellipse">
          <a:avLst/>
        </a:prstGeom>
        <a:solidFill>
          <a:srgbClr val="0B4253"/>
        </a:solidFill>
        <a:ln>
          <a:solidFill>
            <a:srgbClr val="0B4253"/>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000" b="1">
              <a:solidFill>
                <a:schemeClr val="bg1"/>
              </a:solidFill>
              <a:latin typeface="Century Gothic" panose="020B0502020202020204" pitchFamily="34" charset="0"/>
            </a:rPr>
            <a:t>?</a:t>
          </a:r>
        </a:p>
      </xdr:txBody>
    </xdr:sp>
    <xdr:clientData/>
  </xdr:twoCellAnchor>
  <xdr:twoCellAnchor>
    <xdr:from>
      <xdr:col>4</xdr:col>
      <xdr:colOff>211060</xdr:colOff>
      <xdr:row>0</xdr:row>
      <xdr:rowOff>62594</xdr:rowOff>
    </xdr:from>
    <xdr:to>
      <xdr:col>7</xdr:col>
      <xdr:colOff>182939</xdr:colOff>
      <xdr:row>4</xdr:row>
      <xdr:rowOff>116417</xdr:rowOff>
    </xdr:to>
    <xdr:sp macro="" textlink="">
      <xdr:nvSpPr>
        <xdr:cNvPr id="8" name="Left Arrow 7">
          <a:hlinkClick xmlns:r="http://schemas.openxmlformats.org/officeDocument/2006/relationships" r:id="rId2"/>
          <a:extLst>
            <a:ext uri="{FF2B5EF4-FFF2-40B4-BE49-F238E27FC236}">
              <a16:creationId xmlns:a16="http://schemas.microsoft.com/office/drawing/2014/main" id="{00000000-0008-0000-1C00-000008000000}"/>
            </a:ext>
          </a:extLst>
        </xdr:cNvPr>
        <xdr:cNvSpPr/>
      </xdr:nvSpPr>
      <xdr:spPr>
        <a:xfrm>
          <a:off x="676727" y="62594"/>
          <a:ext cx="1252462" cy="858156"/>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11</xdr:row>
      <xdr:rowOff>43413</xdr:rowOff>
    </xdr:from>
    <xdr:to>
      <xdr:col>29</xdr:col>
      <xdr:colOff>158750</xdr:colOff>
      <xdr:row>69</xdr:row>
      <xdr:rowOff>151380</xdr:rowOff>
    </xdr:to>
    <xdr:pic>
      <xdr:nvPicPr>
        <xdr:cNvPr id="5" name="Picture 4">
          <a:extLst>
            <a:ext uri="{FF2B5EF4-FFF2-40B4-BE49-F238E27FC236}">
              <a16:creationId xmlns:a16="http://schemas.microsoft.com/office/drawing/2014/main" id="{00000000-0008-0000-1D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762" r="-1"/>
        <a:stretch/>
      </xdr:blipFill>
      <xdr:spPr>
        <a:xfrm>
          <a:off x="0" y="2488163"/>
          <a:ext cx="16525875" cy="13268342"/>
        </a:xfrm>
        <a:prstGeom prst="rect">
          <a:avLst/>
        </a:prstGeom>
      </xdr:spPr>
    </xdr:pic>
    <xdr:clientData/>
  </xdr:twoCellAnchor>
  <xdr:twoCellAnchor>
    <xdr:from>
      <xdr:col>22</xdr:col>
      <xdr:colOff>341842</xdr:colOff>
      <xdr:row>19</xdr:row>
      <xdr:rowOff>473075</xdr:rowOff>
    </xdr:from>
    <xdr:to>
      <xdr:col>25</xdr:col>
      <xdr:colOff>85726</xdr:colOff>
      <xdr:row>22</xdr:row>
      <xdr:rowOff>717550</xdr:rowOff>
    </xdr:to>
    <xdr:sp macro="" textlink="">
      <xdr:nvSpPr>
        <xdr:cNvPr id="11" name="Left Arrow 10">
          <a:hlinkClick xmlns:r="http://schemas.openxmlformats.org/officeDocument/2006/relationships" r:id="rId2"/>
          <a:extLst>
            <a:ext uri="{FF2B5EF4-FFF2-40B4-BE49-F238E27FC236}">
              <a16:creationId xmlns:a16="http://schemas.microsoft.com/office/drawing/2014/main" id="{00000000-0008-0000-1D00-00000B000000}"/>
            </a:ext>
          </a:extLst>
        </xdr:cNvPr>
        <xdr:cNvSpPr/>
      </xdr:nvSpPr>
      <xdr:spPr>
        <a:xfrm>
          <a:off x="12486217" y="5489575"/>
          <a:ext cx="1553634" cy="130810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editAs="oneCell">
    <xdr:from>
      <xdr:col>0</xdr:col>
      <xdr:colOff>296333</xdr:colOff>
      <xdr:row>1</xdr:row>
      <xdr:rowOff>42333</xdr:rowOff>
    </xdr:from>
    <xdr:to>
      <xdr:col>4</xdr:col>
      <xdr:colOff>489378</xdr:colOff>
      <xdr:row>2</xdr:row>
      <xdr:rowOff>370079</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6333" y="232833"/>
          <a:ext cx="2563712" cy="719329"/>
        </a:xfrm>
        <a:prstGeom prst="rect">
          <a:avLst/>
        </a:prstGeom>
      </xdr:spPr>
    </xdr:pic>
    <xdr:clientData/>
  </xdr:twoCellAnchor>
  <xdr:twoCellAnchor editAs="oneCell">
    <xdr:from>
      <xdr:col>19</xdr:col>
      <xdr:colOff>306915</xdr:colOff>
      <xdr:row>12</xdr:row>
      <xdr:rowOff>31750</xdr:rowOff>
    </xdr:from>
    <xdr:to>
      <xdr:col>20</xdr:col>
      <xdr:colOff>528065</xdr:colOff>
      <xdr:row>13</xdr:row>
      <xdr:rowOff>530286</xdr:rowOff>
    </xdr:to>
    <xdr:pic>
      <xdr:nvPicPr>
        <xdr:cNvPr id="3" name="Picture 2">
          <a:hlinkClick xmlns:r="http://schemas.openxmlformats.org/officeDocument/2006/relationships" r:id="rId4"/>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99748" y="2423583"/>
          <a:ext cx="824400" cy="678453"/>
        </a:xfrm>
        <a:prstGeom prst="rect">
          <a:avLst/>
        </a:prstGeom>
      </xdr:spPr>
    </xdr:pic>
    <xdr:clientData/>
  </xdr:twoCellAnchor>
  <xdr:twoCellAnchor editAs="oneCell">
    <xdr:from>
      <xdr:col>19</xdr:col>
      <xdr:colOff>306917</xdr:colOff>
      <xdr:row>16</xdr:row>
      <xdr:rowOff>148166</xdr:rowOff>
    </xdr:from>
    <xdr:to>
      <xdr:col>20</xdr:col>
      <xdr:colOff>526706</xdr:colOff>
      <xdr:row>16</xdr:row>
      <xdr:rowOff>825500</xdr:rowOff>
    </xdr:to>
    <xdr:pic>
      <xdr:nvPicPr>
        <xdr:cNvPr id="4" name="Picture 3">
          <a:hlinkClick xmlns:r="http://schemas.openxmlformats.org/officeDocument/2006/relationships" r:id="rId6"/>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99750" y="3619499"/>
          <a:ext cx="823039" cy="677334"/>
        </a:xfrm>
        <a:prstGeom prst="rect">
          <a:avLst/>
        </a:prstGeom>
      </xdr:spPr>
    </xdr:pic>
    <xdr:clientData/>
  </xdr:twoCellAnchor>
  <xdr:twoCellAnchor editAs="oneCell">
    <xdr:from>
      <xdr:col>19</xdr:col>
      <xdr:colOff>275167</xdr:colOff>
      <xdr:row>18</xdr:row>
      <xdr:rowOff>169333</xdr:rowOff>
    </xdr:from>
    <xdr:to>
      <xdr:col>20</xdr:col>
      <xdr:colOff>494956</xdr:colOff>
      <xdr:row>19</xdr:row>
      <xdr:rowOff>666750</xdr:rowOff>
    </xdr:to>
    <xdr:pic>
      <xdr:nvPicPr>
        <xdr:cNvPr id="12" name="Picture 11">
          <a:hlinkClick xmlns:r="http://schemas.openxmlformats.org/officeDocument/2006/relationships" r:id="rId7"/>
          <a:extLst>
            <a:ext uri="{FF2B5EF4-FFF2-40B4-BE49-F238E27FC236}">
              <a16:creationId xmlns:a16="http://schemas.microsoft.com/office/drawing/2014/main" id="{00000000-0008-0000-1D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68000" y="4741333"/>
          <a:ext cx="823039" cy="677334"/>
        </a:xfrm>
        <a:prstGeom prst="rect">
          <a:avLst/>
        </a:prstGeom>
      </xdr:spPr>
    </xdr:pic>
    <xdr:clientData/>
  </xdr:twoCellAnchor>
  <xdr:twoCellAnchor editAs="oneCell">
    <xdr:from>
      <xdr:col>19</xdr:col>
      <xdr:colOff>289983</xdr:colOff>
      <xdr:row>21</xdr:row>
      <xdr:rowOff>158750</xdr:rowOff>
    </xdr:from>
    <xdr:to>
      <xdr:col>20</xdr:col>
      <xdr:colOff>509772</xdr:colOff>
      <xdr:row>22</xdr:row>
      <xdr:rowOff>656167</xdr:rowOff>
    </xdr:to>
    <xdr:pic>
      <xdr:nvPicPr>
        <xdr:cNvPr id="14" name="Picture 13">
          <a:hlinkClick xmlns:r="http://schemas.openxmlformats.org/officeDocument/2006/relationships" r:id="rId8"/>
          <a:extLst>
            <a:ext uri="{FF2B5EF4-FFF2-40B4-BE49-F238E27FC236}">
              <a16:creationId xmlns:a16="http://schemas.microsoft.com/office/drawing/2014/main" id="{00000000-0008-0000-1D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82816" y="5778500"/>
          <a:ext cx="823039" cy="6773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15697200</xdr:colOff>
      <xdr:row>1</xdr:row>
      <xdr:rowOff>215900</xdr:rowOff>
    </xdr:from>
    <xdr:to>
      <xdr:col>3</xdr:col>
      <xdr:colOff>17297400</xdr:colOff>
      <xdr:row>3</xdr:row>
      <xdr:rowOff>342900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16929100" y="406400"/>
          <a:ext cx="1600200" cy="129540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rgbClr val="0B4253"/>
              </a:solidFill>
              <a:latin typeface="Century Gothic" panose="020B0502020202020204" pitchFamily="34" charset="0"/>
            </a:rPr>
            <a:t>BACK</a:t>
          </a:r>
          <a:r>
            <a:rPr lang="en-US" sz="1600" b="1">
              <a:solidFill>
                <a:srgbClr val="0B4253"/>
              </a:solidFill>
              <a:latin typeface="Century Gothic" panose="020B0502020202020204" pitchFamily="34" charset="0"/>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16122650</xdr:colOff>
      <xdr:row>1</xdr:row>
      <xdr:rowOff>619125</xdr:rowOff>
    </xdr:from>
    <xdr:to>
      <xdr:col>3</xdr:col>
      <xdr:colOff>17557750</xdr:colOff>
      <xdr:row>4</xdr:row>
      <xdr:rowOff>171450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7413817" y="809625"/>
          <a:ext cx="1435100" cy="1182158"/>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15811500</xdr:colOff>
      <xdr:row>1</xdr:row>
      <xdr:rowOff>381000</xdr:rowOff>
    </xdr:from>
    <xdr:to>
      <xdr:col>2</xdr:col>
      <xdr:colOff>17310100</xdr:colOff>
      <xdr:row>3</xdr:row>
      <xdr:rowOff>419100</xdr:rowOff>
    </xdr:to>
    <xdr:sp macro="" textlink="">
      <xdr:nvSpPr>
        <xdr:cNvPr id="6" name="Left Arrow 5">
          <a:hlinkClick xmlns:r="http://schemas.openxmlformats.org/officeDocument/2006/relationships" r:id="rId1"/>
          <a:extLst>
            <a:ext uri="{FF2B5EF4-FFF2-40B4-BE49-F238E27FC236}">
              <a16:creationId xmlns:a16="http://schemas.microsoft.com/office/drawing/2014/main" id="{00000000-0008-0000-0700-000006000000}"/>
            </a:ext>
          </a:extLst>
        </xdr:cNvPr>
        <xdr:cNvSpPr/>
      </xdr:nvSpPr>
      <xdr:spPr>
        <a:xfrm>
          <a:off x="17081500" y="571500"/>
          <a:ext cx="1498600" cy="114300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96309</xdr:colOff>
      <xdr:row>3</xdr:row>
      <xdr:rowOff>156634</xdr:rowOff>
    </xdr:from>
    <xdr:to>
      <xdr:col>2</xdr:col>
      <xdr:colOff>1405467</xdr:colOff>
      <xdr:row>8</xdr:row>
      <xdr:rowOff>315384</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21809" y="1267884"/>
          <a:ext cx="1309158" cy="111125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xdr:from>
      <xdr:col>14</xdr:col>
      <xdr:colOff>14816</xdr:colOff>
      <xdr:row>10</xdr:row>
      <xdr:rowOff>241298</xdr:rowOff>
    </xdr:from>
    <xdr:to>
      <xdr:col>16</xdr:col>
      <xdr:colOff>137583</xdr:colOff>
      <xdr:row>11</xdr:row>
      <xdr:rowOff>207433</xdr:rowOff>
    </xdr:to>
    <xdr:sp macro="" textlink="">
      <xdr:nvSpPr>
        <xdr:cNvPr id="3" name="Oval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16027399" y="2813048"/>
          <a:ext cx="302684" cy="315385"/>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editAs="oneCell">
    <xdr:from>
      <xdr:col>4</xdr:col>
      <xdr:colOff>38100</xdr:colOff>
      <xdr:row>13</xdr:row>
      <xdr:rowOff>101600</xdr:rowOff>
    </xdr:from>
    <xdr:to>
      <xdr:col>4</xdr:col>
      <xdr:colOff>668783</xdr:colOff>
      <xdr:row>13</xdr:row>
      <xdr:rowOff>663957</xdr:rowOff>
    </xdr:to>
    <xdr:pic>
      <xdr:nvPicPr>
        <xdr:cNvPr id="16" name="Picture 15">
          <a:hlinkClick xmlns:r="http://schemas.openxmlformats.org/officeDocument/2006/relationships" r:id="rId3"/>
          <a:extLst>
            <a:ext uri="{FF2B5EF4-FFF2-40B4-BE49-F238E27FC236}">
              <a16:creationId xmlns:a16="http://schemas.microsoft.com/office/drawing/2014/main" id="{00000000-0008-0000-09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64225" y="3498850"/>
          <a:ext cx="630683" cy="562357"/>
        </a:xfrm>
        <a:prstGeom prst="rect">
          <a:avLst/>
        </a:prstGeom>
      </xdr:spPr>
    </xdr:pic>
    <xdr:clientData/>
  </xdr:twoCellAnchor>
  <xdr:twoCellAnchor editAs="oneCell">
    <xdr:from>
      <xdr:col>4</xdr:col>
      <xdr:colOff>0</xdr:colOff>
      <xdr:row>15</xdr:row>
      <xdr:rowOff>190500</xdr:rowOff>
    </xdr:from>
    <xdr:to>
      <xdr:col>4</xdr:col>
      <xdr:colOff>630683</xdr:colOff>
      <xdr:row>15</xdr:row>
      <xdr:rowOff>714757</xdr:rowOff>
    </xdr:to>
    <xdr:pic>
      <xdr:nvPicPr>
        <xdr:cNvPr id="17" name="Picture 16">
          <a:hlinkClick xmlns:r="http://schemas.openxmlformats.org/officeDocument/2006/relationships" r:id="rId5"/>
          <a:extLst>
            <a:ext uri="{FF2B5EF4-FFF2-40B4-BE49-F238E27FC236}">
              <a16:creationId xmlns:a16="http://schemas.microsoft.com/office/drawing/2014/main" id="{00000000-0008-0000-09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87800" y="4597400"/>
          <a:ext cx="637033" cy="524257"/>
        </a:xfrm>
        <a:prstGeom prst="rect">
          <a:avLst/>
        </a:prstGeom>
      </xdr:spPr>
    </xdr:pic>
    <xdr:clientData/>
  </xdr:twoCellAnchor>
  <xdr:twoCellAnchor editAs="oneCell">
    <xdr:from>
      <xdr:col>4</xdr:col>
      <xdr:colOff>38100</xdr:colOff>
      <xdr:row>17</xdr:row>
      <xdr:rowOff>215900</xdr:rowOff>
    </xdr:from>
    <xdr:to>
      <xdr:col>4</xdr:col>
      <xdr:colOff>668783</xdr:colOff>
      <xdr:row>17</xdr:row>
      <xdr:rowOff>740157</xdr:rowOff>
    </xdr:to>
    <xdr:pic>
      <xdr:nvPicPr>
        <xdr:cNvPr id="18" name="Picture 17">
          <a:hlinkClick xmlns:r="http://schemas.openxmlformats.org/officeDocument/2006/relationships" r:id="rId6"/>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25900" y="5664200"/>
          <a:ext cx="637033" cy="524257"/>
        </a:xfrm>
        <a:prstGeom prst="rect">
          <a:avLst/>
        </a:prstGeom>
      </xdr:spPr>
    </xdr:pic>
    <xdr:clientData/>
  </xdr:twoCellAnchor>
  <xdr:twoCellAnchor editAs="oneCell">
    <xdr:from>
      <xdr:col>4</xdr:col>
      <xdr:colOff>25400</xdr:colOff>
      <xdr:row>19</xdr:row>
      <xdr:rowOff>241300</xdr:rowOff>
    </xdr:from>
    <xdr:to>
      <xdr:col>4</xdr:col>
      <xdr:colOff>656083</xdr:colOff>
      <xdr:row>19</xdr:row>
      <xdr:rowOff>765557</xdr:rowOff>
    </xdr:to>
    <xdr:pic>
      <xdr:nvPicPr>
        <xdr:cNvPr id="19" name="Picture 18">
          <a:hlinkClick xmlns:r="http://schemas.openxmlformats.org/officeDocument/2006/relationships" r:id="rId7"/>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13200" y="6731000"/>
          <a:ext cx="637033" cy="524257"/>
        </a:xfrm>
        <a:prstGeom prst="rect">
          <a:avLst/>
        </a:prstGeom>
      </xdr:spPr>
    </xdr:pic>
    <xdr:clientData/>
  </xdr:twoCellAnchor>
  <xdr:twoCellAnchor editAs="oneCell">
    <xdr:from>
      <xdr:col>4</xdr:col>
      <xdr:colOff>25400</xdr:colOff>
      <xdr:row>21</xdr:row>
      <xdr:rowOff>241300</xdr:rowOff>
    </xdr:from>
    <xdr:to>
      <xdr:col>4</xdr:col>
      <xdr:colOff>656083</xdr:colOff>
      <xdr:row>21</xdr:row>
      <xdr:rowOff>765557</xdr:rowOff>
    </xdr:to>
    <xdr:pic>
      <xdr:nvPicPr>
        <xdr:cNvPr id="20" name="Picture 19">
          <a:hlinkClick xmlns:r="http://schemas.openxmlformats.org/officeDocument/2006/relationships" r:id="rId8"/>
          <a:extLst>
            <a:ext uri="{FF2B5EF4-FFF2-40B4-BE49-F238E27FC236}">
              <a16:creationId xmlns:a16="http://schemas.microsoft.com/office/drawing/2014/main" id="{00000000-0008-0000-0900-00001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13200" y="7772400"/>
          <a:ext cx="637033" cy="524257"/>
        </a:xfrm>
        <a:prstGeom prst="rect">
          <a:avLst/>
        </a:prstGeom>
      </xdr:spPr>
    </xdr:pic>
    <xdr:clientData/>
  </xdr:twoCellAnchor>
  <xdr:twoCellAnchor editAs="oneCell">
    <xdr:from>
      <xdr:col>4</xdr:col>
      <xdr:colOff>25400</xdr:colOff>
      <xdr:row>23</xdr:row>
      <xdr:rowOff>190500</xdr:rowOff>
    </xdr:from>
    <xdr:to>
      <xdr:col>4</xdr:col>
      <xdr:colOff>656083</xdr:colOff>
      <xdr:row>23</xdr:row>
      <xdr:rowOff>714757</xdr:rowOff>
    </xdr:to>
    <xdr:pic>
      <xdr:nvPicPr>
        <xdr:cNvPr id="21" name="Picture 20">
          <a:hlinkClick xmlns:r="http://schemas.openxmlformats.org/officeDocument/2006/relationships" r:id="rId9"/>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13200" y="8763000"/>
          <a:ext cx="637033" cy="524257"/>
        </a:xfrm>
        <a:prstGeom prst="rect">
          <a:avLst/>
        </a:prstGeom>
      </xdr:spPr>
    </xdr:pic>
    <xdr:clientData/>
  </xdr:twoCellAnchor>
  <xdr:twoCellAnchor editAs="oneCell">
    <xdr:from>
      <xdr:col>4</xdr:col>
      <xdr:colOff>12700</xdr:colOff>
      <xdr:row>25</xdr:row>
      <xdr:rowOff>254000</xdr:rowOff>
    </xdr:from>
    <xdr:to>
      <xdr:col>4</xdr:col>
      <xdr:colOff>643383</xdr:colOff>
      <xdr:row>25</xdr:row>
      <xdr:rowOff>778257</xdr:rowOff>
    </xdr:to>
    <xdr:pic>
      <xdr:nvPicPr>
        <xdr:cNvPr id="22" name="Picture 21">
          <a:hlinkClick xmlns:r="http://schemas.openxmlformats.org/officeDocument/2006/relationships" r:id="rId10"/>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0500" y="9867900"/>
          <a:ext cx="637033" cy="524257"/>
        </a:xfrm>
        <a:prstGeom prst="rect">
          <a:avLst/>
        </a:prstGeom>
      </xdr:spPr>
    </xdr:pic>
    <xdr:clientData/>
  </xdr:twoCellAnchor>
  <xdr:twoCellAnchor editAs="oneCell">
    <xdr:from>
      <xdr:col>4</xdr:col>
      <xdr:colOff>0</xdr:colOff>
      <xdr:row>27</xdr:row>
      <xdr:rowOff>203200</xdr:rowOff>
    </xdr:from>
    <xdr:to>
      <xdr:col>4</xdr:col>
      <xdr:colOff>630683</xdr:colOff>
      <xdr:row>27</xdr:row>
      <xdr:rowOff>727457</xdr:rowOff>
    </xdr:to>
    <xdr:pic>
      <xdr:nvPicPr>
        <xdr:cNvPr id="23" name="Picture 22">
          <a:hlinkClick xmlns:r="http://schemas.openxmlformats.org/officeDocument/2006/relationships" r:id="rId11"/>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87800" y="10858500"/>
          <a:ext cx="637033" cy="524257"/>
        </a:xfrm>
        <a:prstGeom prst="rect">
          <a:avLst/>
        </a:prstGeom>
      </xdr:spPr>
    </xdr:pic>
    <xdr:clientData/>
  </xdr:twoCellAnchor>
  <xdr:twoCellAnchor editAs="oneCell">
    <xdr:from>
      <xdr:col>0</xdr:col>
      <xdr:colOff>215900</xdr:colOff>
      <xdr:row>0</xdr:row>
      <xdr:rowOff>177800</xdr:rowOff>
    </xdr:from>
    <xdr:to>
      <xdr:col>2</xdr:col>
      <xdr:colOff>1971045</xdr:colOff>
      <xdr:row>2</xdr:row>
      <xdr:rowOff>160529</xdr:rowOff>
    </xdr:to>
    <xdr:pic>
      <xdr:nvPicPr>
        <xdr:cNvPr id="25" name="Picture 24">
          <a:extLst>
            <a:ext uri="{FF2B5EF4-FFF2-40B4-BE49-F238E27FC236}">
              <a16:creationId xmlns:a16="http://schemas.microsoft.com/office/drawing/2014/main" id="{00000000-0008-0000-0900-000019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15900" y="177800"/>
          <a:ext cx="2606045" cy="7193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18</xdr:col>
      <xdr:colOff>214690</xdr:colOff>
      <xdr:row>10</xdr:row>
      <xdr:rowOff>311453</xdr:rowOff>
    </xdr:from>
    <xdr:to>
      <xdr:col>18</xdr:col>
      <xdr:colOff>539750</xdr:colOff>
      <xdr:row>11</xdr:row>
      <xdr:rowOff>254001</xdr:rowOff>
    </xdr:to>
    <xdr:sp macro="" textlink="">
      <xdr:nvSpPr>
        <xdr:cNvPr id="3" name="Oval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13666107" y="2851453"/>
          <a:ext cx="325060" cy="291798"/>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3</xdr:col>
      <xdr:colOff>182034</xdr:colOff>
      <xdr:row>4</xdr:row>
      <xdr:rowOff>80434</xdr:rowOff>
    </xdr:from>
    <xdr:to>
      <xdr:col>3</xdr:col>
      <xdr:colOff>1295400</xdr:colOff>
      <xdr:row>8</xdr:row>
      <xdr:rowOff>254000</xdr:rowOff>
    </xdr:to>
    <xdr:sp macro="" textlink="">
      <xdr:nvSpPr>
        <xdr:cNvPr id="13" name="Left Arrow 12">
          <a:hlinkClick xmlns:r="http://schemas.openxmlformats.org/officeDocument/2006/relationships" r:id="rId2"/>
          <a:extLst>
            <a:ext uri="{FF2B5EF4-FFF2-40B4-BE49-F238E27FC236}">
              <a16:creationId xmlns:a16="http://schemas.microsoft.com/office/drawing/2014/main" id="{00000000-0008-0000-0A00-00000D000000}"/>
            </a:ext>
          </a:extLst>
        </xdr:cNvPr>
        <xdr:cNvSpPr/>
      </xdr:nvSpPr>
      <xdr:spPr>
        <a:xfrm>
          <a:off x="588434" y="1388534"/>
          <a:ext cx="1113366" cy="935566"/>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editAs="oneCell">
    <xdr:from>
      <xdr:col>6</xdr:col>
      <xdr:colOff>518584</xdr:colOff>
      <xdr:row>12</xdr:row>
      <xdr:rowOff>232833</xdr:rowOff>
    </xdr:from>
    <xdr:to>
      <xdr:col>6</xdr:col>
      <xdr:colOff>1155617</xdr:colOff>
      <xdr:row>12</xdr:row>
      <xdr:rowOff>757090</xdr:rowOff>
    </xdr:to>
    <xdr:pic>
      <xdr:nvPicPr>
        <xdr:cNvPr id="2" name="Picture 1">
          <a:hlinkClick xmlns:r="http://schemas.openxmlformats.org/officeDocument/2006/relationships" r:id="rId3"/>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80834" y="3418416"/>
          <a:ext cx="637033" cy="524257"/>
        </a:xfrm>
        <a:prstGeom prst="rect">
          <a:avLst/>
        </a:prstGeom>
      </xdr:spPr>
    </xdr:pic>
    <xdr:clientData/>
  </xdr:twoCellAnchor>
  <xdr:twoCellAnchor editAs="oneCell">
    <xdr:from>
      <xdr:col>6</xdr:col>
      <xdr:colOff>539750</xdr:colOff>
      <xdr:row>14</xdr:row>
      <xdr:rowOff>370416</xdr:rowOff>
    </xdr:from>
    <xdr:to>
      <xdr:col>6</xdr:col>
      <xdr:colOff>1176783</xdr:colOff>
      <xdr:row>14</xdr:row>
      <xdr:rowOff>894673</xdr:rowOff>
    </xdr:to>
    <xdr:pic>
      <xdr:nvPicPr>
        <xdr:cNvPr id="14" name="Picture 13">
          <a:hlinkClick xmlns:r="http://schemas.openxmlformats.org/officeDocument/2006/relationships" r:id="rId5"/>
          <a:extLst>
            <a:ext uri="{FF2B5EF4-FFF2-40B4-BE49-F238E27FC236}">
              <a16:creationId xmlns:a16="http://schemas.microsoft.com/office/drawing/2014/main" id="{00000000-0008-0000-0A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02000" y="4751916"/>
          <a:ext cx="637033" cy="524257"/>
        </a:xfrm>
        <a:prstGeom prst="rect">
          <a:avLst/>
        </a:prstGeom>
      </xdr:spPr>
    </xdr:pic>
    <xdr:clientData/>
  </xdr:twoCellAnchor>
  <xdr:twoCellAnchor editAs="oneCell">
    <xdr:from>
      <xdr:col>6</xdr:col>
      <xdr:colOff>518583</xdr:colOff>
      <xdr:row>16</xdr:row>
      <xdr:rowOff>148167</xdr:rowOff>
    </xdr:from>
    <xdr:to>
      <xdr:col>6</xdr:col>
      <xdr:colOff>1155616</xdr:colOff>
      <xdr:row>16</xdr:row>
      <xdr:rowOff>672424</xdr:rowOff>
    </xdr:to>
    <xdr:pic>
      <xdr:nvPicPr>
        <xdr:cNvPr id="15" name="Picture 14">
          <a:hlinkClick xmlns:r="http://schemas.openxmlformats.org/officeDocument/2006/relationships" r:id="rId6"/>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80833" y="5916084"/>
          <a:ext cx="637033" cy="524257"/>
        </a:xfrm>
        <a:prstGeom prst="rect">
          <a:avLst/>
        </a:prstGeom>
      </xdr:spPr>
    </xdr:pic>
    <xdr:clientData/>
  </xdr:twoCellAnchor>
  <xdr:twoCellAnchor editAs="oneCell">
    <xdr:from>
      <xdr:col>6</xdr:col>
      <xdr:colOff>560917</xdr:colOff>
      <xdr:row>18</xdr:row>
      <xdr:rowOff>148167</xdr:rowOff>
    </xdr:from>
    <xdr:to>
      <xdr:col>6</xdr:col>
      <xdr:colOff>1197950</xdr:colOff>
      <xdr:row>18</xdr:row>
      <xdr:rowOff>672424</xdr:rowOff>
    </xdr:to>
    <xdr:pic>
      <xdr:nvPicPr>
        <xdr:cNvPr id="16" name="Picture 15">
          <a:hlinkClick xmlns:r="http://schemas.openxmlformats.org/officeDocument/2006/relationships" r:id="rId7"/>
          <a:extLst>
            <a:ext uri="{FF2B5EF4-FFF2-40B4-BE49-F238E27FC236}">
              <a16:creationId xmlns:a16="http://schemas.microsoft.com/office/drawing/2014/main" id="{00000000-0008-0000-0A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23167" y="7069667"/>
          <a:ext cx="637033" cy="524257"/>
        </a:xfrm>
        <a:prstGeom prst="rect">
          <a:avLst/>
        </a:prstGeom>
      </xdr:spPr>
    </xdr:pic>
    <xdr:clientData/>
  </xdr:twoCellAnchor>
  <xdr:twoCellAnchor editAs="oneCell">
    <xdr:from>
      <xdr:col>6</xdr:col>
      <xdr:colOff>613833</xdr:colOff>
      <xdr:row>20</xdr:row>
      <xdr:rowOff>201083</xdr:rowOff>
    </xdr:from>
    <xdr:to>
      <xdr:col>6</xdr:col>
      <xdr:colOff>1250866</xdr:colOff>
      <xdr:row>20</xdr:row>
      <xdr:rowOff>725340</xdr:rowOff>
    </xdr:to>
    <xdr:pic>
      <xdr:nvPicPr>
        <xdr:cNvPr id="17" name="Picture 16">
          <a:hlinkClick xmlns:r="http://schemas.openxmlformats.org/officeDocument/2006/relationships" r:id="rId8"/>
          <a:extLst>
            <a:ext uri="{FF2B5EF4-FFF2-40B4-BE49-F238E27FC236}">
              <a16:creationId xmlns:a16="http://schemas.microsoft.com/office/drawing/2014/main" id="{00000000-0008-0000-0A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76083" y="8276166"/>
          <a:ext cx="637033" cy="524257"/>
        </a:xfrm>
        <a:prstGeom prst="rect">
          <a:avLst/>
        </a:prstGeom>
      </xdr:spPr>
    </xdr:pic>
    <xdr:clientData/>
  </xdr:twoCellAnchor>
  <xdr:twoCellAnchor editAs="oneCell">
    <xdr:from>
      <xdr:col>6</xdr:col>
      <xdr:colOff>592666</xdr:colOff>
      <xdr:row>22</xdr:row>
      <xdr:rowOff>169333</xdr:rowOff>
    </xdr:from>
    <xdr:to>
      <xdr:col>6</xdr:col>
      <xdr:colOff>1229699</xdr:colOff>
      <xdr:row>22</xdr:row>
      <xdr:rowOff>693590</xdr:rowOff>
    </xdr:to>
    <xdr:pic>
      <xdr:nvPicPr>
        <xdr:cNvPr id="18" name="Picture 17">
          <a:hlinkClick xmlns:r="http://schemas.openxmlformats.org/officeDocument/2006/relationships" r:id="rId9"/>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54916" y="9398000"/>
          <a:ext cx="637033" cy="524257"/>
        </a:xfrm>
        <a:prstGeom prst="rect">
          <a:avLst/>
        </a:prstGeom>
      </xdr:spPr>
    </xdr:pic>
    <xdr:clientData/>
  </xdr:twoCellAnchor>
  <xdr:twoCellAnchor editAs="oneCell">
    <xdr:from>
      <xdr:col>2</xdr:col>
      <xdr:colOff>76200</xdr:colOff>
      <xdr:row>1</xdr:row>
      <xdr:rowOff>61383</xdr:rowOff>
    </xdr:from>
    <xdr:to>
      <xdr:col>4</xdr:col>
      <xdr:colOff>413178</xdr:colOff>
      <xdr:row>2</xdr:row>
      <xdr:rowOff>245195</xdr:rowOff>
    </xdr:to>
    <xdr:pic>
      <xdr:nvPicPr>
        <xdr:cNvPr id="20" name="Picture 19">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81000" y="251883"/>
          <a:ext cx="2572178" cy="7299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972458</xdr:colOff>
      <xdr:row>9</xdr:row>
      <xdr:rowOff>48229</xdr:rowOff>
    </xdr:from>
    <xdr:to>
      <xdr:col>11</xdr:col>
      <xdr:colOff>84667</xdr:colOff>
      <xdr:row>12</xdr:row>
      <xdr:rowOff>21167</xdr:rowOff>
    </xdr:to>
    <xdr:sp macro="" textlink="">
      <xdr:nvSpPr>
        <xdr:cNvPr id="2" name="Oval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683041" y="2154312"/>
          <a:ext cx="244626" cy="279855"/>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xdr:from>
      <xdr:col>4</xdr:col>
      <xdr:colOff>190500</xdr:colOff>
      <xdr:row>16</xdr:row>
      <xdr:rowOff>165101</xdr:rowOff>
    </xdr:from>
    <xdr:to>
      <xdr:col>4</xdr:col>
      <xdr:colOff>469900</xdr:colOff>
      <xdr:row>16</xdr:row>
      <xdr:rowOff>482601</xdr:rowOff>
    </xdr:to>
    <xdr:sp macro="" textlink="">
      <xdr:nvSpPr>
        <xdr:cNvPr id="11" name="Oval 10">
          <a:hlinkClick xmlns:r="http://schemas.openxmlformats.org/officeDocument/2006/relationships" r:id="rId2"/>
          <a:extLst>
            <a:ext uri="{FF2B5EF4-FFF2-40B4-BE49-F238E27FC236}">
              <a16:creationId xmlns:a16="http://schemas.microsoft.com/office/drawing/2014/main" id="{00000000-0008-0000-0B00-00000B000000}"/>
            </a:ext>
          </a:extLst>
        </xdr:cNvPr>
        <xdr:cNvSpPr/>
      </xdr:nvSpPr>
      <xdr:spPr>
        <a:xfrm>
          <a:off x="1422400" y="3467101"/>
          <a:ext cx="279400" cy="317500"/>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twoCellAnchor editAs="oneCell">
    <xdr:from>
      <xdr:col>6</xdr:col>
      <xdr:colOff>495300</xdr:colOff>
      <xdr:row>14</xdr:row>
      <xdr:rowOff>520700</xdr:rowOff>
    </xdr:from>
    <xdr:to>
      <xdr:col>6</xdr:col>
      <xdr:colOff>1132333</xdr:colOff>
      <xdr:row>14</xdr:row>
      <xdr:rowOff>1044957</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70200" y="2171700"/>
          <a:ext cx="637033" cy="524257"/>
        </a:xfrm>
        <a:prstGeom prst="rect">
          <a:avLst/>
        </a:prstGeom>
      </xdr:spPr>
    </xdr:pic>
    <xdr:clientData/>
  </xdr:twoCellAnchor>
  <xdr:twoCellAnchor editAs="oneCell">
    <xdr:from>
      <xdr:col>6</xdr:col>
      <xdr:colOff>381000</xdr:colOff>
      <xdr:row>16</xdr:row>
      <xdr:rowOff>596900</xdr:rowOff>
    </xdr:from>
    <xdr:to>
      <xdr:col>6</xdr:col>
      <xdr:colOff>1018033</xdr:colOff>
      <xdr:row>16</xdr:row>
      <xdr:rowOff>1121157</xdr:rowOff>
    </xdr:to>
    <xdr:pic>
      <xdr:nvPicPr>
        <xdr:cNvPr id="4" name="Picture 3">
          <a:hlinkClick xmlns:r="http://schemas.openxmlformats.org/officeDocument/2006/relationships" r:id="rId5"/>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55900" y="3898900"/>
          <a:ext cx="637033" cy="524257"/>
        </a:xfrm>
        <a:prstGeom prst="rect">
          <a:avLst/>
        </a:prstGeom>
      </xdr:spPr>
    </xdr:pic>
    <xdr:clientData/>
  </xdr:twoCellAnchor>
  <xdr:twoCellAnchor>
    <xdr:from>
      <xdr:col>4</xdr:col>
      <xdr:colOff>409575</xdr:colOff>
      <xdr:row>4</xdr:row>
      <xdr:rowOff>120650</xdr:rowOff>
    </xdr:from>
    <xdr:to>
      <xdr:col>6</xdr:col>
      <xdr:colOff>558800</xdr:colOff>
      <xdr:row>9</xdr:row>
      <xdr:rowOff>114300</xdr:rowOff>
    </xdr:to>
    <xdr:sp macro="" textlink="">
      <xdr:nvSpPr>
        <xdr:cNvPr id="9" name="Left Arrow 8">
          <a:hlinkClick xmlns:r="http://schemas.openxmlformats.org/officeDocument/2006/relationships" r:id="rId6"/>
          <a:extLst>
            <a:ext uri="{FF2B5EF4-FFF2-40B4-BE49-F238E27FC236}">
              <a16:creationId xmlns:a16="http://schemas.microsoft.com/office/drawing/2014/main" id="{00000000-0008-0000-0B00-000009000000}"/>
            </a:ext>
          </a:extLst>
        </xdr:cNvPr>
        <xdr:cNvSpPr/>
      </xdr:nvSpPr>
      <xdr:spPr>
        <a:xfrm>
          <a:off x="1590675" y="1352550"/>
          <a:ext cx="1292225" cy="90805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editAs="oneCell">
    <xdr:from>
      <xdr:col>3</xdr:col>
      <xdr:colOff>38100</xdr:colOff>
      <xdr:row>1</xdr:row>
      <xdr:rowOff>63500</xdr:rowOff>
    </xdr:from>
    <xdr:to>
      <xdr:col>6</xdr:col>
      <xdr:colOff>586745</xdr:colOff>
      <xdr:row>2</xdr:row>
      <xdr:rowOff>389129</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2900" y="254000"/>
          <a:ext cx="2567945" cy="7193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30</xdr:col>
      <xdr:colOff>207433</xdr:colOff>
      <xdr:row>1</xdr:row>
      <xdr:rowOff>296334</xdr:rowOff>
    </xdr:from>
    <xdr:to>
      <xdr:col>32</xdr:col>
      <xdr:colOff>349250</xdr:colOff>
      <xdr:row>4</xdr:row>
      <xdr:rowOff>148167</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0C00-000005000000}"/>
            </a:ext>
          </a:extLst>
        </xdr:cNvPr>
        <xdr:cNvSpPr/>
      </xdr:nvSpPr>
      <xdr:spPr>
        <a:xfrm>
          <a:off x="18114433" y="486834"/>
          <a:ext cx="1327150" cy="857250"/>
        </a:xfrm>
        <a:prstGeom prst="leftArrow">
          <a:avLst/>
        </a:prstGeom>
        <a:solidFill>
          <a:srgbClr val="4AA94C"/>
        </a:solidFill>
        <a:ln>
          <a:solidFill>
            <a:srgbClr val="4AA94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B4253"/>
              </a:solidFill>
              <a:latin typeface="Century Gothic" panose="020B0502020202020204" pitchFamily="34" charset="0"/>
            </a:rPr>
            <a:t>BACK</a:t>
          </a:r>
          <a:r>
            <a:rPr lang="en-US" sz="1400" b="1">
              <a:solidFill>
                <a:srgbClr val="0B4253"/>
              </a:solidFill>
            </a:rPr>
            <a:t> </a:t>
          </a:r>
        </a:p>
      </xdr:txBody>
    </xdr:sp>
    <xdr:clientData/>
  </xdr:twoCellAnchor>
  <xdr:twoCellAnchor editAs="oneCell">
    <xdr:from>
      <xdr:col>3</xdr:col>
      <xdr:colOff>139700</xdr:colOff>
      <xdr:row>1</xdr:row>
      <xdr:rowOff>19049</xdr:rowOff>
    </xdr:from>
    <xdr:to>
      <xdr:col>7</xdr:col>
      <xdr:colOff>307345</xdr:colOff>
      <xdr:row>2</xdr:row>
      <xdr:rowOff>344678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3783" y="209549"/>
          <a:ext cx="2538312" cy="717212"/>
        </a:xfrm>
        <a:prstGeom prst="rect">
          <a:avLst/>
        </a:prstGeom>
      </xdr:spPr>
    </xdr:pic>
    <xdr:clientData/>
  </xdr:twoCellAnchor>
  <xdr:twoCellAnchor>
    <xdr:from>
      <xdr:col>10</xdr:col>
      <xdr:colOff>27516</xdr:colOff>
      <xdr:row>10</xdr:row>
      <xdr:rowOff>12700</xdr:rowOff>
    </xdr:from>
    <xdr:to>
      <xdr:col>12</xdr:col>
      <xdr:colOff>63500</xdr:colOff>
      <xdr:row>10</xdr:row>
      <xdr:rowOff>275167</xdr:rowOff>
    </xdr:to>
    <xdr:sp macro="" textlink="">
      <xdr:nvSpPr>
        <xdr:cNvPr id="4" name="Oval 3">
          <a:hlinkClick xmlns:r="http://schemas.openxmlformats.org/officeDocument/2006/relationships" r:id="rId3"/>
          <a:extLst>
            <a:ext uri="{FF2B5EF4-FFF2-40B4-BE49-F238E27FC236}">
              <a16:creationId xmlns:a16="http://schemas.microsoft.com/office/drawing/2014/main" id="{00000000-0008-0000-0C00-000004000000}"/>
            </a:ext>
          </a:extLst>
        </xdr:cNvPr>
        <xdr:cNvSpPr/>
      </xdr:nvSpPr>
      <xdr:spPr>
        <a:xfrm>
          <a:off x="6462183" y="2203450"/>
          <a:ext cx="268817" cy="262467"/>
        </a:xfrm>
        <a:prstGeom prst="ellipse">
          <a:avLst/>
        </a:prstGeom>
        <a:solidFill>
          <a:srgbClr val="0B425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oultouchidou, Anatoli (FOA)" refreshedDate="44418.418746180556" createdVersion="6" refreshedVersion="6" minRefreshableVersion="3" recordCount="11">
  <cacheSource type="worksheet">
    <worksheetSource ref="D7:F18" sheet="CompRepVer"/>
  </cacheSource>
  <cacheFields count="3">
    <cacheField name="Directriz" numFmtId="0">
      <sharedItems count="43">
        <s v="4.4.a"/>
        <s v="4.4.b"/>
        <s v="4.4.c"/>
        <s v="4.4.d"/>
        <s v="4.4.e"/>
        <s v="4.4.f"/>
        <s v="5.4.4"/>
        <s v="5.4.5"/>
        <s v="5.4.6"/>
        <s v="5.4.7"/>
        <s v="5.4.8"/>
        <s v="5.4.5c" u="1"/>
        <s v="5.4.6g" u="1"/>
        <s v="5.4.5d" u="1"/>
        <s v="5.4.4a" u="1"/>
        <s v="5.4.5e" u="1"/>
        <s v="5.4.4b" u="1"/>
        <s v="5.4.5f" u="1"/>
        <s v="5.4.4c" u="1"/>
        <s v="5.4.5g" u="1"/>
        <s v="5.4.4d" u="1"/>
        <s v="5.4.8a" u="1"/>
        <s v="5.4.8b" u="1"/>
        <s v="5.4.8c" u="1"/>
        <s v="5.4.8d" u="1"/>
        <s v="5.4.7a" u="1"/>
        <s v="5.4.8e" u="1"/>
        <s v="5.4.7b" u="1"/>
        <s v="5.4.8f" u="1"/>
        <s v="5.4.7c" u="1"/>
        <s v="5.4.8g" u="1"/>
        <s v="5.4.7d" u="1"/>
        <s v="5.4.6a" u="1"/>
        <s v="5.4.7e" u="1"/>
        <s v="5.4.6b" u="1"/>
        <s v="5.4.7f" u="1"/>
        <s v="5.4.6c" u="1"/>
        <s v="5.4.7g" u="1"/>
        <s v="5.4.6d" u="1"/>
        <s v="5.4.5a" u="1"/>
        <s v="5.4.6e" u="1"/>
        <s v="5.4.5b" u="1"/>
        <s v="5.4.6f" u="1"/>
      </sharedItems>
    </cacheField>
    <cacheField name="Descripción" numFmtId="0">
      <sharedItems count="173" longText="1">
        <s v="Plan for efficient internal communication between the various actors and processes of the NFMS. This is important for the smooth functioning of the process and also supports quality assurance."/>
        <s v="Ensure that all who participate in different aspects of the NFMS understand why their contribution to the system is so important."/>
        <s v="Develop a strategy to respond to enquiries from external interested parties, including the interested public, NGOs and journalists."/>
        <s v="Promote the use of social media and build a website to disseminate, communicate and share documents, publications or data."/>
        <s v="Promote networking with other NFMS in neighbouring countries or regions to share experiences."/>
        <s v="Secure the services of a communication officer to deal with these enquiries professionally and to issue information bulletins or press releases."/>
        <s v="Documentation (enhanced transparency) (*)"/>
        <s v="Reporting"/>
        <s v="Communication and dissemination"/>
        <s v="Dialogue on the NFMS and its results"/>
        <s v="Evaluation and impact analysis"/>
        <s v="La documentación debería estar bien estructurada y ser accesible en cualquier momento, a fin de garantizar que todos los elementos del sistema puedan reproducirse y utilizarse en el futuro." u="1"/>
        <s v="Les rapports doivent comporter des informations sur la procédure d’AQ/CQ et ses résultats." u="1"/>
        <s v="Les protocoles utilisés pour l’analyse des données doivent aussi être documentés pour permettre à d’autres de réaliser la même analyse" u="1"/>
        <s v="الحوار بشأن النظام الوطني لرصد الغابات ونتائجه" u="1"/>
        <s v="Identify the means by which the results will be communicated to all stakeholders including those previously identified and possibly others. This can include dissemination via all types of media,including TV and radio, various Internet tools, scientific papers, newspaper articles, educational materials, etc." u="1"/>
        <s v="Como tanto los resultados como los métodos suelen ser muy exhaustivos y pueden dar lugar a largos informes, podría ser buena idea publicar los resultados y métodos en volúmenes separados, según las necesidades de las partes interesadas. Entre las opciones podría ser la inclusión un informe con un resumen para los responsables de la formulación de políticas, otro conteniendo un resumen ejecutivo seguido de toda la información detallada, y otro volumen adicional con la información metodológica pertinente incluyendo referencias a otras publicaciones para conocer más detalles" u="1"/>
        <s v="الاتصالات والتعميم" u="1"/>
        <s v="Los informes deberían incluir información sobre cómo se llevó a cabo la GC/CC y sobre sus resultados." u="1"/>
        <s v="Los informes presentan las incertidumbres de los datos tanto de forma desagregada como agregada, de acuerdo a las circunstancias y capacidades nacionales (+)" u="1"/>
        <s v="Evaluate the data collection procedures. This should be undertaken in communication with the various data collection teams with particular attention paid to the experiences and reports of the supervision teams." u="1"/>
        <s v="Ensure that NFMS experts are also invited to participate in the discussions, so that they can have an opportunity to inform participants about the methodological details and results, and clearly explain the strategic background of the NFMS." u="1"/>
        <s v="Estar atentos a oportunidades para implicar a las comunidades científicas nacionales e internacionales en estudios técnicos que exploren los datos y que puedan presentarse en publicaciones de literatura científica revisada por pares. Los resultados y experiencias de un ciclo de SNMF constituyen un punto de partida excelente para la optimización del siguiente ciclo mediante la investigación." u="1"/>
        <s v="The report should provide answers to the questions for which the NFMS was designed. If shortcomings are found during the reporting process, a means should be established to use that feedback to refine and improve NFMS procedures. If a question cannot be answered, details should be given as to why and conclusions drawn as to whether the question is still relevant and/ or what needs to be done to provide an answer ." u="1"/>
        <s v="Toutes les étapes du système de surveillance ont été documentées depuis la conception jusqu'à la production et l'analyse des données (par exemple, manuels, protocoles, description des méthodologies, outils, cartes et images, données brutes et traitées, programmes informatiques, dotation de personnel, coûts, etc.)." u="1"/>
        <s v="关于国家森林监测系统及其结果的对话" u="1"/>
        <s v="计划在国家森林监测系统各行动方和环节之间进行高效内部沟通。这对于流程的顺利运行非常重要，也有助于保证质量。" u="1"/>
        <s v="Identify a suitable format of dialogue for each particular stakeholder group." u="1"/>
        <s v="Identificar cómo se utiliza la información de los SNMF en la legislación, las políticas y las medidas." u="1"/>
        <s v="Impliquer des représentants des parties prenantes dans la préparation de ces discussions." u="1"/>
        <s v="View reporting activities as a way to promote networking, further stakeholder participation and engagement, and encourage collaborative efforts across different public and private sectors." u="1"/>
        <s v="Comparer les résultats réels aux besoins d’information, tels qu’ils ont été exprimés avant l’inventaire. Certaines informations peuvent manquer et des données peuvent ne pas correspondre aux attentes des parties prenantes." u="1"/>
        <s v="Pour s’assurer que les discussions sont efficaces, préparer des exemples de résultats factuels, y compris des informations sur les incertitudes, qui soutiennent ou contredisent les arguments entendus dans les discussions sur la forêt avant que de nouveaux résultats d’inventaire soient disponibles. De tels exemples incluent des informations sur les taux de déforestation, le développement de la composition des espèces et autres sujets relatifs à la biodiversité, l’exploitation forestière illégale, les espèces invasives, les effets potentiels des mesures incitatives sur la gestion durable des forêts, etc." u="1"/>
        <s v="Avoir en tête les opportunités de coopération avec les communautés scientifiques nationales et internationales, sous forme d’études techniques utilisant les données, qui peuvent être présentées dans des revues scientifiques spécialisées. Les résultats et expériences issus d’un cycle de SSNF constituent un excellent point de départ pour chercher à optimiser le cycle suivant." u="1"/>
        <s v="Voir les activités liées aux rapports comme un moyen de promouvoir les réseaux, la participation et l’engagement futurs des parties prenantes et d’encourager les efforts de collaboration entre les secteurs public et privé." u="1"/>
        <s v="报告" u="1"/>
        <s v="Promover la creación de redes con otros SNMF en países o regiones vecinos para compartir experiencias." u="1"/>
        <s v="Les rapports du SSNF doivent être des documents indépendants. Ils doivent permettre aux lecteurs de comprendre les résultats sans avoir à se éférer à d’autres sources." u="1"/>
        <s v=" La documentación debería estar bien estructurada y ser accesible en cualquier momento, a fin de garantizar que todos los elementos del sistema puedan reproducirse y utilizarse en el futuro " u="1"/>
        <s v="Asegurarse de que los expertos del SNMF estén también invitados a participar en las discusiones, para que tengan la oportunidad de informar a los participantes acerca de los detalles metodológicos y los resultados, y de explicar claramente el fondo estratégico de los SNMF." u="1"/>
        <s v="Adapt and strengthen the programme and its associated institutions by documenting and learning from the stakeholder feedback and discussions, so as to better focus future efforts, within feasible limits, with regard to information needs, technical aspects, the inclusion of neighbouring sectors, and internal and general capacity development." u="1"/>
        <s v="Para garantizar la eficacia de las discusiones, preparar ejemplos de resultados basados en datos empíricos, incluida la información sobre las incertidumbres, que apoyen o contradigan los  argumentos utilizados en los discursos relacionados con los bosques antes de la disponibilidad de los nuevos resultados del inventario. Tales ejemplos deberían incluir información sobre las tasas de_x000a_deforestación, el desarrollo de la composición de especies y otros temas relacionados con la biodiversidad, la explotación ilegal de madera, las especies invasivas, el potencial efecto de los incentivos para la gestión forestal sostenible, etc." u="1"/>
        <s v="Para garantizar la eficacia de las discusiones, preparar ejemplos de resultados basados en datos empíricos, incluida la información sobre las incertidumbres, que apoyen o contradigan los  argumentos utilizados en los discursos relacionados con los bosques antes de la disponibilidad de los nuevos resultados del inventario. Tales ejemplos deberían incluir información sobre las tasas de deforestación, el desarrollo de la composición de especies y otros temas relacionados con la biodiversidad, la explotación ilegal de madera, las especies invasivas, el potencial efecto de los incentivos para la gestión forestal sostenible, etc." u="1"/>
        <s v="Como parte de la evaluación del impacto, averiguar si los responsables de la toma de decisiones políticas y de gestión han recibido los resultados en formatos que satisfagan sus necesidades." u="1"/>
        <s v="评价和影响力分析" u="1"/>
        <s v="Install a mechanism and tools to track who is using particular results, for what end and how often." u="1"/>
        <s v="S’assurer que tous les participants aux différents aspects du SSNF comprennent pourquoi leur contribution au système est si importante." u="1"/>
        <s v="الإبلاغ" u="1"/>
        <s v="Identificar un formato de diálogo adecuado para cada grupo de interés particular." u="1"/>
        <s v="Los informes deberían explicar los objetivos estratégicos, el mandato político y la justificación científica del SNMF. También deberían presentar los resultados numéricos de todas las unidades espaciales (tanto de nivel nacional como subnacional) y proporcionar una descripción completa de la metodología." u="1"/>
        <s v="Utiliser les processus d’analyse, les rapports, la diffusion systématique d’informations et la réponse aux demandes d’informations ultérieures (y compris les demandes de données brutes) comme des opportunités pour le SSNF de construire une capacité nationale, d’atteindre de nouveaux publics et de poursuivre le soutien institutionnel, social et politique." u="1"/>
        <s v="Ver las actividades de elaboración de informes como una forma de promover la creación de redes, así como una mayor participación e implicación de las partes interesadas, y de promover los  esfuerzos de colaboración entre diferentes sectores públicos y privados. " u="1"/>
        <s v="Los informes deberían explicar los objetivos estratégicos, el mandato político y la justificación científica del SNMF. También deberían presentar los resultados numéricos de todas las unidades espaciales (tanto de nivel nacional como subnacional) y proporcionar una descripción completa de la metodología" u="1"/>
        <s v="Évaluation et analyse d’impact" u="1"/>
        <s v="制定战略以回应外部利益相关者的询问，包括与该系统相关的公众、非政府组织和记者。" u="1"/>
        <s v="Un modérateur doit être présent afin de tenir compte des attentes de chacun et de s’assurer que toutes les voix sont entendues." u="1"/>
        <s v="Передача и распространение информации" u="1"/>
        <s v="Analyse whether the precision requirements were met for key variables and identify potential solutions in cases where they were not met." u="1"/>
        <s v="Asegurarse de que todos los que participan en los diferentes aspectos del SNMF entiendan por qué su contribución al sistema es importante " u="1"/>
        <s v="确保由一名通讯官以专业方式处理这些询问，并发布信息公告或新闻。" u="1"/>
        <s v="Realizar un análisis de los costos e identificar los componentes más costosos que se podrían ajustar." u="1"/>
        <s v="Évaluer les procédures de collecte des données. Cela doit être effectué en lien avec les différentes équipes de collecte des données, en portant une attention particulière aux expériences et rapports des équipes de supervision." u="1"/>
        <s v="Comunicación y difusión" u="1"/>
        <s v="Documentación (transparencia reforzada) (*)" u="1"/>
        <s v="Si besoin, s’assurer du haut niveau d’implication des équipes de gestion et de planification du SSNF, et de toutes les autres parties prenantes." u="1"/>
        <s v="Destacar el valor de los SNMF tanto a escala nacional como internacional proporcionando unos productos de gran calidad, para reforzar el apoyo político e institucional al programa." u="1"/>
        <s v="التقييم وتحليل الأثر" u="1"/>
        <s v="Dialogue sur le SSNF et ses résultats" u="1"/>
        <s v="Como tanto los resultados como los métodos suelen ser muy exhaustivos y pueden dar lugar a largos informes, podría ser buena idea publicar los resultados y métodos en volúmenes separados, según las necesidades de las partes interesadas. Entre las opciones podría ser la inclusión un informe con un resumen para los responsables de la formulación de políticas, otro conteniendo un resumen ejecutivo seguido de toda la información detallada, y otro volumen adicional con la información metodológica pertinente incluyendo referencias a otras publicaciones para conocer más detalles." u="1"/>
        <s v="تشجيع التشبيك مع النظم الوطنية الأخرى لرصد الغابات في الدول أو الأقاليم المجاورة من أجل تبادل الخبرات." u="1"/>
        <s v="Once NFMS results become readily available, raise awareness of and encourage their dissemination to all stakeholders." u="1"/>
        <s v="Следить за тем, чтобы все участники различных процессов НСМЛ знали, почему их вклад в систему столь важен." u="1"/>
        <s v="التخطيط لاتصالات داخلية فعالة بين الأطراف الفاعلة المختلفة وعمليات النظام الوطني لرصد الغابات. وهو أمر هام لتشغيل العملية بدون مشاكل وكذلك دعم توكيد الجودة." u="1"/>
        <s v="Разработать план эффективной внутренней коммуникации между различными субъектами и процессами НСМЛ. Это важно для бесперебойного осуществления процесса и для сопровождения деятельности по контролю качества." u="1"/>
        <s v="Analizar si se cumplieron los requisitos de precisión de variables clave e identificar las posibles soluciones en los casos en los que no se cumplieron " u="1"/>
        <s v="Compare the actual results with the information needs, as expressed prior to the inventories. Some information may be missing and some data may not match stakeholder demands." u="1"/>
        <s v="Obtenir des retours des utilisateurs, y compris des organismes internationaux qui demandent un rapport, sur l’utilité des rapports en termes deontenu, de format des données et de présentation des informations." u="1"/>
        <s v="Adaptar y reforzar el programa y sus instituciones asociadas documentando los debates y comentarios de las partes interesadas y aprendiendo de ellos, para centrar mejor los esfuerzos futuros, dentro de unos límites factibles, en relación con las necesidades de información, los aspectos técnicos, la inclusión de sectores cercanos, y el desarrollo de la capacidad interna y general." u="1"/>
        <s v="Документирование (повышение транспарентности)" u="1"/>
        <s v="Analyser si les exigences de précision sont atteintes pour les variables clés et identifier des solutions potentielles si ce n’est pas le cas." u="1"/>
        <s v="The method of reporting should be tailored to specifically meet the information expectations of stakeholders, both in quantitative and qualitative terms. This includes the coverage of variables, the format of results, and an assessment of what the derived numbers may mean. Some reports are directed towards policy processes and decision-makers. Specific sections (e.g. on socio-economic aspects) could usefully summarize issues such as forest use (equitable or not). However, research institutions may have a strong interest in NFMS data and might benefit from an online database with builtin standard reporting functions." u="1"/>
        <s v="Разработать стратегию реагирования на запросы внешних заинтересованных сторон, в том числе общественности, НПО и журналистов." u="1"/>
        <s v="Promover el uso de las redes sociales y desarrollar un sitio web para difundir, comunicar y compartir documentos, publicaciones o datos." u="1"/>
        <s v="沟通和传播" u="1"/>
        <s v="Elaboración de informes" u="1"/>
        <s v="Evaluación y análisis del impacto" u="1"/>
        <s v="推广社交媒体的使用，建立网站来传播、交流和分享文件、出版物或数据。" u="1"/>
        <s v="رسم استراتيجية للاستجابة للاستفسارات الواردة من الأطراف المعنية الخارجية، بما في ذلك الجماهير المعنية والمنظمات غير الحكومية والصحافيين." u="1"/>
        <s v="Développer une stratégie permettant de répondre aux demandes des parties externes, y compris le public, les ONG et les journalistes intéressés." u="1"/>
        <s v="تشجيع استخدام وسائل التواصل الاجتماعي وإنشاء موقع الكتروني للتعميم والتواصل وتبادل الوثائق والمطبوعات والبيانات." u="1"/>
        <s v="Los informes presentan las incertidumbres de los datos tanto de forma desagregada como agregada, de acuerdo a las circunstancias y capacidades nacionales (+)." u="1"/>
        <s v="Recibir comentarios de los usuarios, incluidos los órganos internacionales que requieren la elaboración de informes, sobre la utilidad de los informes con respecto al contenido, el formato de los datos y la presentación de la información." u="1"/>
        <s v="La documentation do it inclure toutes les informations pertinentes sur la conception et la mise en oeuvre du processus de suivi (par exemple les manuels, les protocoles, une description des méthodologies comprenant les hypothèses, les outils, les cartes et l’imagerie, les données brutes et traitées, les logiciels, le recrutement, les coûts, etc.)." u="1"/>
        <s v="Диалог по вопросам НСМЛ и его результаты" u="1"/>
        <s v="As part of the impact assessment, find out whether policy and management decisionmakers received the results in forms that meet their needs." u="1"/>
        <s v="Promouvoir l’utilisation des médias sociaux et réaliser un site web pour diffuser, communiquer et partager des documents, des publications ou des données." u="1"/>
        <s v="Planificar un sistema de comunicación interna eficiente entre los diversos actores y procesos de los SNMF. Esto es importante para el buen funcionamiento del proceso y también ayuda a garantizar su calidad " u="1"/>
        <s v="The documentation should include all relevant information on the design and implementation of the monitoring process (e.g. manuals, protocols, description of methodologies including assumptions, tools, maps and imagery, raw and processed data, software, staffing, costs, etc.)." u="1"/>
        <s v="Se han documentado todas las etapas del sistema de monitoreo desde el diseño hasta la producción y análisis de datos (por ejemplo, los manuales, los protocolos, la descripción de las metodologías, las herramientas, los mapas y las imágenes, los datos en bruto y procesados, los programas informáticos, la dotación de personal, los costos, etc." u="1"/>
        <s v="El método de elaboración de informes debería adaptarse para satisfacer las expectativas de información específicas de los interesados, tanto en términos cuantitativos como cualitativos. Esto incluye la cobertura de las variables, el formato de los resultados y una evaluación de lo que pueden significar las cifras derivadas. Algunos informes están orientados a los procesos políticos y a los responsables de la toma de decisiones. " u="1"/>
        <s v="Rapports" u="1"/>
        <s v="Highlight the value of the NFMS both domestically and internationally through the high quality of all products, thereby strengthening institutional and political support for the programme." u="1"/>
        <s v="La comparación de los resultados obtenidos con las necesidades de información, tal y como se expresaron con anterioridad a los inventarios. Parte de la información puede estar ausente y algunos datos pueden no corresponderse con los requerimientos de las partes interesadas." u="1"/>
        <e v="#N/A" u="1"/>
        <s v="If needed, ensure the high-level involvement of both the NFMS management and planning team, and all other stakeholders." u="1"/>
        <s v="Analizar si se cumplieron los requisitos de precisión de variables clave e identificar las posibles soluciones en los casos en los que no se cumplieron. " u="1"/>
        <s v="El informe debería dar respuestas a las preguntas para las que se diseñó el SNMF. Si se encuentran deficiencias durante el proceso de elaboración de informe, debería establecerse una forma de utilizar esas observaciones para refinar y mejorar los procedimientos del SNMF. Si no puede responderse a una pregunta, deberían darse explicaciones sobre por qué es así y extraerse conclusiones sobre si la pregunta sigue siendo pertinente y/o sobre qué debe hacerse para darle respuesta." u="1"/>
        <s v="记录（提高透明度）（*）" u="1"/>
        <s v="Reporting should include information on how the QA/QC was performed and the results." u="1"/>
        <s v="确保国家森林监测系统各组成部门的参与者都了解各自的工作对于系统的重要性。" u="1"/>
        <s v="Be mindful of opportunities to engage the national and international scientific communities with technical studies that explore the data, and which can be presented in peer-reviewed scientific literature. Results and experiences from one NFMS cycle constitute an excellent starting point for research to optimize the next cycle." u="1"/>
        <s v="التوثيق (تعزيز الشفافية) (*)" u="1"/>
        <s v="Adapter et renforcer le programme, mais aussi les institutions associées, par la documentation et les enseignements tirés des discussions et des retours des parties prenantes, afin de mieux cibler les efforts futurs, dans les limites de ce qui est faisable, en tenant compte des besoins d’information, des aspects techniques, de l’intégration des secteurs voisins et du développement des capacités internes et générales." u="1"/>
        <s v="As both results and methods are commonly very comprehensive and may lead to lengthy reports, it may be a good idea to publish the results and methods in separate volumes, depending on stakeholder needs. Options include a report containing a summary or summary for policy-makers, another consisting of an executive summary followed by all detailed information, and a further volume containing the relevant methodological information with reference to other publications for further details. In general, the complete and detailed reports are directed at inventory experts, whereas the summary reports are directed at inventory laypersons including policy and decision-makers and the general public." u="1"/>
        <s v="Installer un mécanisme et des outils pour suivre qui utilise certains résultats particuliers, à quelles fins et à quelle fréquence." u="1"/>
        <s v="Поощрять использование социальных медиа и создать веб-сайт для распространения, передачи и обмена документами, публикациями и данными." u="1"/>
        <s v="Identifier comment les informations du SSNF sont utilisées dans la législation, les politiques et les différentes mesures administratives." u="1"/>
        <s v="S’assurer les services d’un chargé de communication afin de traiter ces demandes de manière professionnelle et d’émettre des bulletins d’information ou des communiqués de presse." u="1"/>
        <s v="Пользоваться услугами специалиста по связям с общественностью для профессионального выстраивания коммуникации – отвечать на запросы, выпускать информационные бюллетени или пресс-релизы." u="1"/>
        <s v="促进与相邻国家或区域的其他国家森林监测系统联网，以分享经验。" u="1"/>
        <s v="Identify how NFMS information is used in legislation, policies and measures." u="1"/>
        <s v="Utilizar el proceso de análisis, elaboración de informes, difusión sistemática de la información y respuesta a las posteriores solicitudes de información (incluidas las peticiones de datos en bruto) como una oportunidad de los SNMF para desarrollar la capacidad nacional y llegar a nuevos públicos, así como para desarrollar el apoyo político, social e institucional." u="1"/>
        <s v="Оценка и анализ воздействия" u="1"/>
        <s v="S’assurer que les spécialistes du SSNF sont aussi invités à participer aux discussions, ce qui leur donne la possibilité d’informer les participants sur les détails méthodologiques et les résultats, mais aussi d’expliquer l’arrière-plan stratégique du SSNF." u="1"/>
        <s v="Identifier les moyens par lesquels les résultats vont être communiqués à toutes les parties prenantes, celles qui ont été précédemment identifiées et éventuellement d’autres. Cela peut inclure la diffusion par tous types de médias, y compris la télévision et la radio, par des outils Internet variés, des articles scientifiques, du matériel pédagogique, etc." u="1"/>
        <s v="Étant donné que les résultats et les méthodes sont généralement très complets et peuvent donner lieu à de très longs rapports, publier les résultats et les méthodes dans des volumes séparés peut être une bonne idée, chaque partie prenante retenant ce dont elle a besoin. Parmi les options, on peut retenir un rapport contenant un résumé ou un résumé destiné aux décideurs politiques, une autre option consistant en une note de synthèse suivie de toutes les informations détaillées et, enfin, un volume plus approfondi contenant les informations méthodologiques pertinentes avec des références à d’autres publications permettant d’aller plus loin. En général les rapports complets et détaillés sont destinés aux spécialistes des ventaires, alors que les rapports résumés sont destinés aux profanes en matière d’inventaires, dont les politiques, les décideurs et le grand public." u="1"/>
        <s v="Involucrar a representantes de las partes interesadas en la preparación de estas discusiones." u="1"/>
        <s v="Los protocolos que se utilicen para el análisis de los datos también deberían documentarse para permitir a otros llevar a cabo el mismo análisis." u="1"/>
        <s v="Развивать сетевые связи с другими НСМЛ в соседних странах или регионах в целях обмена опытом." u="1"/>
        <s v="Les rapports présentent les incertitudes concernant les données sous forme désagrégée comme agrégée, selon les circonstances et capacités nationales (+)." u="1"/>
        <s v="Garantizar los servicios de un funcionario de comunicación que se ocupe profesionalmente de estas preguntas y de la producción de boletines informativos o comunicados de prensa." u="1"/>
        <s v="Mettre en avant la valeur du SSNF à la fois nationalement et internationalement grâce à la qualité élevée de ses productions, renforçant ainsi les aides institutionnelles et politiques au programme." u="1"/>
        <s v="Savoir si les décideurs, politiques ou autres, ont reçu les résultats sous une forme qui correspond à leurs attentes fait aussi partie de l’étude d’impact." u="1"/>
        <s v="Les rapports doivent expliquer les objectifs stratégiques, le mandat politique et la justification scientifique du SSNF. Ils doivent aussi présenter les résultats numériques pour toutes les unités spatiales (aux niveaux national et sous-national) et fournir une description complète de la méthodologie." u="1"/>
        <s v="Представление отчетности" u="1"/>
        <s v="Documentation (transparence renforcé) (*)" u="1"/>
        <s v="Perform a cost analysis and identify the most costly components that may need adjustment." u="1"/>
        <s v="The protocols used for data analysis should also be documented to enable others to perform the same analysis" u="1"/>
        <s v="La documentación debería incluir toda la información pertinente sobre el diseño y la ejecución del proceso de monitoreo (por ejemplo, los manuales, los protocolos, la descripción de las metodologías (incluidas las hipótesis), las herramientas, los mapas y las imágenes, los datos en bruto y procesados, los programas informáticos, la dotación de personal, los costos, etc.)." u="1"/>
        <s v="Obtain feedback from users, including international bodies that require reporting, concerning the utility of the reports with respect to content, format of the data and presentation of information." u="1"/>
        <s v="All stages of the monitoring system have been documented from design to production and data analysis (e.g. manuals, protocols, description of methodologies, tools, maps and images, raw and processed data, software, staff, costs, etc.)." u="1"/>
        <s v="Identificar los medios por los que se comunicarán los resultados a todas las partes interesadas, incluidas aquellas identificadas previamente y, posiblemente, otras. Esto puede implicar la difusión a través de todo tipo de medios: televisión y radio, herramientas diversas de Internet, artículos científicos, artículos periodísticos, material educativo, etc." u="1"/>
        <s v="Le rapport doit fournir des réponses aux questions pour lesquelles le SSNF a été conçu. Si des lacunes sont découvertes au cours du processus de rapport, un moyen doit être trouvé d’utiliser ce retour pour affiner et améliorer les procédures du SSNF. Si une question reste sans réponse, il faut expliquer en détail pourquoi et des conclusions doivent en être tirées pour savoir si la question est toujours pertinente et/ou ce qui doit être fait pour fournir une réponse." u="1"/>
        <s v="Documentation (*)" u="1"/>
        <s v="تأمين خدمات الموظف المسؤول عن الاتصالات من أجل التعامل مع تلك الاستفسارات على نحو احترافي وإصدار النشرات الإعلامية أو البيانات الصحافية." u="1"/>
        <s v="Desarrollar una estrategia para responder a las consultas de las partes interesadas externas, incluido el público interesado, las ONG y los periodistas." u="1"/>
        <s v="Use the process of analysis, reporting, systematic information dissemination and responding to subsequent information demands (including demands for raw data), as an opportunity to build national capacity and reach new audiences for the NFMS, and to further build institutional, social and political support." u="1"/>
        <s v="The documentation should be well structured and accessible at any time, so as to ensure that all elements of the system can be reproduced and used in the future." u="1"/>
        <s v="La comparación de los resultados obtenidos con las necesidades de información, tal y como se expresaron con anterioridad a los inventarios. Parte de la información puede estar ausente y algunos datos pueden no corresponderse con los requerimientos de las partes interesadas" u="1"/>
        <s v="NA" u="1"/>
        <s v="NFMS reports should be stand-alone documents. They should enable readers to understand the results without reference to other sources." u="1"/>
        <s v="La méthode de rapport utilisée doit être adaptée afin de répondre spécifiquement aux attentes d’informations des parties prenantes, en termes quantitatifs et qualitatifs. Cela inclut la couverture des variables, le format des résultats et une évaluation de ce que peuvent signifier les nombres qui en découlent. Certains rapports sont destinés aux processus et décideurs politiques. Certaines sections spécifiques (par exemple sur les aspects socio-économiques) peuvent résumer utilement des enjeux tels que l’usage de la forêt (équitable ou pas). Cependant, certaines institutions de recherche peuvent porter un grand intérêt aux données du SSNF et pourraient bénéficier de la mise à disposition d’une base de données en ligne avec des fonctions standard intégrées." u="1"/>
        <s v="Une fois que les résultats du SSNF sont facilement accessibles, les faire connaître et encourager leur diffusion auprès de toutes les parties prenantes." u="1"/>
        <s v="Evaluar los procedimientos de recogida de datos. Esto debería llevarse a cabo en comunicación con los diversos equipos de recogida de datos, con especial atención a las experiencias e informes de los equipos de supervisión." u="1"/>
        <s v="The reports should explain the strategic goals and the political mandate and scientific justification of the NFMS. They should also present the numerical results for all spatial units (national and sub-national levels) and provide a complete description of the methodology." u="1"/>
        <s v="Promouvoir la mise en réseau avec d’autres SSNF des pays voisins ou régions à proximité, afin de profiter d’un partage d’expériences." u="1"/>
        <s v="To ensure the discussions are effective, prepare examples of evidence-based results, including information on uncertainties, that support or contradict arguments used in forest-related discourses prior to the availability new inventory results. Such examples include information on deforestation rates, the development of species composition and other biodiversity-related topics, illegal logging, invasive species, the potential effect of incentives for sustainable forest management, etc." u="1"/>
        <s v="Una vez los resultados del SNMF estén disponibles, darlos a conocer y promover su difusión entre todas las partes interesadas." u="1"/>
        <s v="Reports present data uncertainties in a disaggregated and aggregated manner according to the national circumstances and capacities (+)." u="1"/>
        <s v="Como parte de la evaluación del impacto, averiguar si los responsables de la toma de decisiones políticas y de gestión han recibido los resultados en formatos que satisfagan sus necesidades " u="1"/>
        <s v="Prévoir une communication interne efficace entre les différents acteurs et processus du SSNF. Cela est important pour un fonctionnement sans accroc du processus et contribue à l’assurance qualité." u="1"/>
        <s v="Diálogo sobre los SNMF y sus resultados" u="1"/>
        <s v="Involve representatives of stakeholder groups in the preparation of these discussions." u="1"/>
        <s v="التأكد أن جميع المشاركين في الجوانب المختلفة للنظام الوطني لرصد الغابات يفهمون السبب وراء أهمية مساهماتهم في النظام." u="1"/>
        <s v="The discussions should be moderated to manage expectations and ensure that all voices are heard." u="1"/>
        <s v="La documentation doit être bien structurée et accessible à tout moment, afin de s’assurer que tous les éléments du système peuvent être reproduits et utilisés dans le futur." u="1"/>
        <s v="Moderar los debates para gestionar las expectativas y asegurarse de que todas las voces son escuchadas" u="1"/>
        <s v="Effectuer une analyse des coûts et identifier les composantes les plus coûteuses, qui peuvent demander un ajustement." u="1"/>
        <s v="Communication et diffusion" u="1"/>
        <s v="Si es necesario, asegurar la participación de alto nivel tanto de los gestores y el equipo de planificación del SNMF, como de todas las demás partes interesadas." u="1"/>
        <s v=" Instalar un mecanismo y herramientas para realizar un seguimiento de quién está utilizando determinados resultados, así como para qué fin y con qué frecuencia los está utilizando." u="1"/>
        <s v="Identifier un format de dialogue approprié pour chaque groupe particulier concerné." u="1"/>
        <s v="Los informes de los SNMF deben ser documentos independientes. Ellos deben permitir a los lectores entender los resultados sin necesidad de hacer referencia a otras fuentes." u="1"/>
      </sharedItems>
    </cacheField>
    <cacheField name="Valor" numFmtId="0">
      <sharedItems containsMixedTypes="1" containsNumber="1" containsInteger="1" minValue="0" maxValue="3" count="6">
        <s v="Please select"/>
        <e v="#DIV/0!"/>
        <n v="0" u="1"/>
        <n v="2" u="1"/>
        <n v="1" u="1"/>
        <n v="3"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oultouchidou, Anatoli (FOA)" refreshedDate="44459.530941203702" createdVersion="6" refreshedVersion="6" minRefreshableVersion="3" recordCount="33">
  <cacheSource type="worksheet">
    <worksheetSource ref="E5:G38" sheet="CompDispInst"/>
  </cacheSource>
  <cacheFields count="3">
    <cacheField name="Directriz" numFmtId="0">
      <sharedItems count="33">
        <s v="3.1. a"/>
        <s v="3.1. b"/>
        <s v="3.1. c"/>
        <s v="3.1. d"/>
        <s v="3.1. e"/>
        <s v="3.2. a"/>
        <s v="3.2. b"/>
        <s v="3.2. c"/>
        <s v="3.2. d"/>
        <s v="3.2. e"/>
        <s v="3.2. f"/>
        <s v="3.3. a"/>
        <s v="3.3. b"/>
        <s v="3.3. c"/>
        <s v="3.4. a"/>
        <s v="3.4. b"/>
        <s v="3.4. c"/>
        <s v="3.4. d"/>
        <s v="4.1. a"/>
        <s v="4.1. b"/>
        <s v="4.1. c"/>
        <s v="4.1. d"/>
        <s v="4.1. e"/>
        <s v="4.3. a"/>
        <s v="4.3. b"/>
        <s v="4.3. c"/>
        <s v="4.3. d"/>
        <s v="4.3. e"/>
        <s v="4.5. a"/>
        <s v="4.5. b"/>
        <s v="4.5. c"/>
        <s v="4.7. a"/>
        <s v="4.7. b"/>
      </sharedItems>
    </cacheField>
    <cacheField name="Descripción" numFmtId="0">
      <sharedItems count="199" longText="1">
        <s v="Efficiently integrate the NFMS and its activities (what will be done and produced, by whom, when, and with what resources, etc.) into existing national frameworks regarding policies and legislation, and into government structures (organizations) and financing systems (e.g. national budget). This integration will create the legal justification and formal basis for the long-term functioning of the NFMS. It is also a clearly visible expression of full national ownership."/>
        <s v="Ensure the provision of funds via sustainable/ appropriate finance mechanisms for the implementation and continuation of the NFMS, with a view to guaranteeing up-todate information at regular intervals."/>
        <s v="Formally assign, through legal instruments, clear mandates for the collection, management and analysis of data, and  for the delivery of specific products and services to an organization or network of organizations, such as a government agency, research organization or academic institution. The mandate assigned to such organizations should include a clear purpose as well as short and long-term goals of the NFMS. It may be necessary and reasonable to create a new organizational unit or to create a new section within an existing organizational unit to provide the appropriat  infrastructure and means."/>
        <s v="Indicate (and, ideally, formally endorse) appropriate coordination mechanisms by which overall management, data collection, management and sharing among units and possibly the public, ministries and other organizations (private and public) will take place."/>
        <s v="Take into consideration lessons learned from previous/existing experiences of national institutionalization processes, and possibly relevant cases from outside the country."/>
        <s v="Identify the existing capacities and assets of staff performing these tasks, and identify gaps and training needs based on the institutional mandate. This should include both scientific-technical and socio-economic capacities."/>
        <s v="Prepare a capacity-development strategy building on the identified capacity development needs and gaps. The strategy should adopt a stepwise and continuous learning approach and should involve academic institutions, as appropriate."/>
        <s v="Cooperate with academic institutions by supporting the development or adjustment of curricula relevant for the NFMS."/>
        <s v="Promote the integration of student exchange programmes and student labs into forest monitoring fieldwork or remote-sensing lab work, among other tasks, and promote the short-term employment of young professionals through internships and early career positions."/>
        <s v="Promote the use of NFMS data sets for research and innovation in all forest-related fields."/>
        <s v="Strengthen linkages with other national, regional and global institutes by sharing lessons learned through various mechanisms, such as south-south cooperation."/>
        <s v="Promote and establish partnerships in fields relevant to the NFMS. These partnerships may extend to specialized national and international institutions and to international networks and programmes. They should be designed in a manner that ensures clear and agreed responsibilities and accountability among all partners."/>
        <s v="Promote agreements between partners with respect to intellectual property when specific activities are addressed that may generate material subject to copyright, patents or other intellectual property jurisdiction, such as publications."/>
        <s v="Promote intersectoral coordination within the country. It is likely that sectors such as agriculture, environmental protection, biodiversity conservation, ecotourism development and other social fields will be interested in the results of national forest monitoring. The design of the NFMS is frequently such that additional variables or target resources can feasibly be integrated. This may lead not only to greater added value at the national level, but also to greater understanding, acceptance (and support) of the monitoring results and the NFMS programme itself. The goal of strategies to nationally embed a NFMS should be to work towards a collaborative working relationship with other national agencies, rather than a competitive one."/>
        <s v="Ensure that the flow of information between the NFMS and researchers is reciprocal: research objectives should be clearly defined by the NFMS, but flexible enough to permit the incorporation of new research results and improvements to the NFMS."/>
        <s v="Identify scientific research needs to fill existing information gaps, specifying research priorities and providing certain basic facilities to facilitate progress, enabling the researcher to lead the NFMS into new areas of development."/>
        <s v="Promote collaboration with different research units, where possible, with the goal of enhancing implementation and fostering the sustainability of the NFMS. In this context, research collaboration with universities can encourage young scientists to become interested or even enthusiastic about forest monitoring. Strengthening research, therefore, has direct links with “capacity development”."/>
        <s v="Promote networking and collaboration among national, regional and international research institutions and actors to ensure adequate channels for the dissemination of results."/>
        <s v="The scope, goals and targets of the NFMS, which should be specific and measurable – covering both the short and long-term."/>
        <s v="A clear designation of responsibilities and functions for all entities involved in achieving the objectives and targets of the NFMS, with normally a single principal coordinating entity."/>
        <s v="If the NFMS is implemented in a decentralized manner, a principal entity can harmonize, coordinate and maintain consistency between decentralized entities."/>
        <s v="Explicit commitments to impartiality, freedom from undue influence or potential conflicts of interest that may lead to biased/ compromised results."/>
        <s v="Specification of the means, including resources (human, financing, infrastructure etc) for implementing the NFMS."/>
        <s v="Conduct a stakeholder analysis to identify partners and other stakeholders willing to participate in the NFM process, including different national institutions (especially those involved in forest-related policies and land management), the private sector, academia, civil society, women’s and minority groups (including indigenous groups) and communities who depend on forests for their livelihoods. The stakeholder identification and engagement process should be transparent and clarify the intentions of the various stakeholder groups willing to participate in the NFM."/>
        <s v="Encourage top decision-makers and planners to incorporate participation in the NFMS process in their plans and programmes. In particular, it is mandatory to involve other sectors (agriculture or urban development) when an information needs assessment identifies a need to inventory lands that fall outside the mandate of the forest administration."/>
        <s v="Stimulate the cross-sectoral participation of academia and research institutes."/>
        <s v="Reinforce the capacities and knowledge of stakeholders on the benefits and use of a NFMS and the resulting information."/>
        <s v="Promote the creation of an institutional working group or technical advisory and consultative committees, which the NFMS should report to annually regarding activities."/>
        <s v="Promote the participation of young experts in the NFMS wherever possible, for example, by involving national undergraduate,  graduated and post graduate students in data collection and analysis."/>
        <s v="Promote quality internships within education, training and employment schemes through collaboration with research groups and universities."/>
        <s v="Promote coaching methods for young experts."/>
        <s v="Analyse who is using which NFMS results and for what purpose. A logical expectation would be that stakeholders who expressed specific information needs during the planning process could then demonstrate the ends for which they are utilizing the results. The analysis may also reveal gaps and new information needs that can be taken into account during the next data collection phase."/>
        <s v="Review whether the stakeholders are satisfied with the data produced to address the original data needs, and analyse with them the inclusion of new variables or eliminate others that are not useful."/>
        <s v="根据确定的能力发展需求和差距，制定能力发展战略。该战略应采取逐步并持续的学习方法，并应酌情邀请学术机构参加。" u="1"/>
        <s v="قد تؤدي الالتزامات الصريحة بالحيادية والتحرر من التأثير غير اللازم أو التعارض المحتمل للمصالح إلى نتائج منحازة/ منقوصة." u="1"/>
        <s v="تشجيع التدريب الداخلي على الجودة في إطار مخططات التعليم والتدريب والتوظيف من خلال التعاون مع المجموعات البحثية والجامعات." u="1"/>
        <s v="الأخذ في الاعتبار الدروس المستفادة من الخبرات السابقة/ الحالية المستقاة من عمليات المأسسة الوطنية والحالات ذات الصلة من خارج البلاد إن أمكن." u="1"/>
        <s v="评估利益相关者对产出的数据是否满意（是否满足初始提出的数据需求），并与他们一起分析是否要纳入新的变量，或删除那些无用的变量。" u="1"/>
        <s v="Analizar quiénes están usando qué resultados del SNMF y con qué propósito los están usando. Una expectativa lógica sería que las partes interesadas que expresaron determinadas necesidades de información durante el proceso de planificación demostraran posteriormente los fines para los que están utilizando los resultados. El análisis también podría revelar vacíos y nuevas necesidades de información que podrían tenerse en cuenta en la próxima fase de recogida de datos." u="1"/>
        <s v="تنشيط مشاركة المعاهد الأكاديمية والبحثية عبر القطاعات المختلفة." u="1"/>
        <s v="促进将学生交流项目和学生实验室工作融合到包括森林监测外业或遥感实验室工作的其他任务中，并通过实习和早期职业岗位推动青年专业人员的短期就业。" u="1"/>
        <s v="Учитывать опыт реализации предыдущих/текущих процессов институционализации в стране, а также, по возможности, соответствующий опыт других стран." u="1"/>
        <s v="تحليل من يستخدم أية نتائج للنظام الوطني لرصد الغابات ولأي غرض. منطقيا، يمكن توقّع أن تقوم الأطراف المعنية التي عبّرت عن احتياجات محددة من المعلومات أثناء عملية التخطيط، بتوضيح غاياتها من استخدام هذه النتائج. وربما يكشف التحليل كذلك عن ثغرات واحتياجات جديدة من المعلومات يمكن أخذها في الاعتبار أثناء المرحلة التالية من جمع البيانات." u="1"/>
        <s v="تشجيع الاتفاقات بين الشركاء بشأن الملكية الفكرية عند التعامل مع أنشطة محددة من شأنها إنتاج مادة تخضع لحقوق الطبع والنشر أو البراءات أو غيرها من اختصاصات الملكية الفكرية، مثل المطبوعات." u="1"/>
        <s v="加强利益相关者的能力和知识，增进其对国家森林监测系统及其相关信息的益处的了解，促进其对监测系统及相关信息的使用。" u="1"/>
        <s v="确保通过可持续/适当的财政机制为国家森林监测系统的实施和延续提供资金，以期定时更新信息。" u="1"/>
        <s v="تشجيع التعاون بين الوحدات البحثية المختلفة - إن أمكن - بهدف تعزيز تنفيذ النظام الوطني لرصد الغابات ورعاية استدامته. في هذا السياق، يمكن للتعاون البحثي مع الجامعات تشجيع العلماء الشباب على اكتساب الاهتمام أو حتى التحمس لرصد الغابات. هكذا، توجد روابط مباشرة بين تعزيز البحث و&quot;بناء القدرات&quot;." u="1"/>
        <s v="Coopérer avec les institutions académiques en soutenant le développement de cursus pertinents pour le SSNF." u="1"/>
        <s v="Integrar eficazmente el SNMF y sus actividades en los marcos nacionales de políticas y legislación existentes, así como en las estructuras gubernamentales  y los sistemas de financiación (por ejemplo, el presupuesto nacional). Esta integración creará la justificación legal y la base formal para el funcionamiento a largo plazo de los SNMF. Es también una expresión claramente visible de una apropiación nacional plena." u="1"/>
        <s v="Garantiront que le flux d’informations entre le SSNF et les chercheurs est réciproque: les objectifs de recherche devront être clairement définis par le SSNF, mais suffisamment flexibles pour permettre l’intégration dans le SSNF des nouveaux résultats de recherche et des améliorations." u="1"/>
        <s v="通过南南合作等各种机制交流经验教训，加强与其他国家、区域和国际机构的联系。" u="1"/>
        <s v="促进国内跨部门协调。农业、环境保护、生物多样性保护、生态旅游开发和其他社会领域等部门可能对国家森林监测的结果感兴趣。国家森林监测系统的设计往往考虑到这一点，以确保可对额外变量或目标资源加以整合。这不仅可在国家层面创造更大的附加值，还可以增进对监测结果和国家森林监测系统计划本身的理解、接受（和支持）。在国家层面设立森林监测系统的目的应是与国家其他机构建立协作关系，而非竞争关系。" u="1"/>
        <s v="推动建立机构工作组或技术顾问咨询委员会，国家森林监测系统应每年向其报告各项活动。" u="1"/>
        <s v="Promouvoir l’utilisation des ensembles de données du SSNF dans la recherche et l’innovation, dans tous les domaines relatifs aux forêts." u="1"/>
        <s v="对公正性、免于不当影响或可能导致偏颇/折衷结果的潜在利益冲突作出明确承诺。" u="1"/>
        <s v="تشجيع استخدام مجموعات البيانات الخاصة بالنظام الوطني لرصد الغابات للبحث والابتكار في جميع الميادين المتعلقة بالغابات." u="1"/>
        <s v="Укреплять систему наставничества в отношении молодых специалистов." u="1"/>
        <s v="国家森林监测系统的范围、目标和指标，应具体、可测量，涵盖短期和长期。" u="1"/>
        <s v="Promover la creación de redes y la colaboración entre instituciones de investigación y actores nacionales, regionales e internacionales para garantizar la existencia de canales adecuados para la difusión de los resultados. " u="1"/>
        <s v="ضمان توفير الأموال عن طريق آليات التمويل المستدامة/ الملائمة من أجل تنفيذ النظام الوطني لرصد الغابات واستمراره بغرض ضمان تحديث المعلومات على فترات منتظمة." u="1"/>
        <e v="#N/A" u="1"/>
        <s v="El compromiso explícito con la imparcialidad, libre de influencias indebidas o potenciales conflictos de interés que puedan dar lugar a resultados sesgados/comprometidos." u="1"/>
        <s v="Identificar los actuales activos y capacidades del personal que realiza estas tareas e identificar los vacíos y necesidades de formación a partir del mandato institucional. Esto debería incluir tanto las capacidades científicas y técnicas, como las socioeconómicas." u="1"/>
        <s v="Promover acuerdos entre los socios conrespecto a la propiedad intelectual cuando se aborden actividades específicas que pudieran generar materiales sujetos a derechos de autor, patentes o alguna otra jurisdicción de la propiedad intelectual, como las publicaciones." u="1"/>
        <s v="تشجيع التنسيق ما بين القطاعات المختلفة داخل البلاد. من المرجح أن تهتم قطاعات مثل الزراعة وحماية البيئة وحفظ التنوع البيولوجي وتنمية السياحة الايكولوجية وغيرها من المجالات الاجتماعية بنتائج الرصد الوطني للغابات. غالباً ما يسمح التصميم الخاص بالنظام الوطني لرصد الغابات بدمج المتغيرات الإضافية أو الموارد المستهدفة. وقد لا يؤدي ذلك إلى قيمة إضافية أعلى على المستوى الوطني فحسب، بل كذلك إلى المزيد من الفهم والقبول (والدعم) لنتائج الرصد وبرنامج النظام الوطني لرصد الغابات نفسه.  يجب تحقيق الهدف من الاستراتيجيات بدمج النظام الوطني لرصد الغابات على الصعيد الوطني من أجل بناء علاقات عمل تعاونية مع بقية الوكالات الوطنية بدلاً من المنافسة." u="1"/>
        <s v="Содействовать, где возможно, участию молодых специалистов в НСМЛ, например, путем привлечения студентов, выпускников и аспирантов к работе по сбору и анализу данных." u="1"/>
        <s v="说明实施国家森林监测系统的具体方法，包括资源（人力、资金、基础设施等）。" u="1"/>
        <s v="Reforzar la capacidad y los conocimientos de las partes interesadas sobre los beneficios y el uso de un SNMF y la información resultante." u="1"/>
        <s v="Preparar una estrategia de desarrollo de la capacidad a partir de los vacíos y necesidades identificadas. La estrategia debería adoptar un enfoque de aprendizaje gradual y continuo e involucrar a las instituciones académicas según sea necesario." u="1"/>
        <s v="Identifier les capacités existantes et les compétences du personnel qui assume ces tâches, mais aussi identifier les manques et mandat institutionnel. Cela doit inclure des capacités scientifiques et techniques, mais aussi socio-économiques." u="1"/>
        <s v="Chercher à savoir si les parties prenantes sont satisfaites des données produites pour répondre à leurs besoins d’origine et analyser avec elles l’inclusion de nouvelles variables ou l’élimination de celles qui ne sont pas utiles." u="1"/>
        <s v="分析是谁在使用哪项国家森林监测系统结果，目的又是什么。合乎逻辑的期望是，在规划阶段表达特定信息需求的利益相关者可在此时展示他们利用这些结果的目的。通过分析，还可揭示差距和新的信息需求，以供纳入数据采集下一阶段考虑。" u="1"/>
        <s v="Promover y establecer asociaciones en ámbitos relacionados con los SNMF. Estas asociaciones pueden extenderse a las instituciones nacionales e internacionales especializadas y a las redes y programas internacionales. Deben diseñarse de forma que se garanticen unas responsabilidades y una rendición de cuentas claras y acordadas entre todos los socios." u="1"/>
        <s v="Перечень материально-технических средств, необходимых для реализации НСМЛ, включая ресурсы (кадровые, финансовые, материальные и пр.)." u="1"/>
        <s v="تشجيع إنشاء مجموعة عمل مؤسسية أو لجان استشارية فنية وتشاورية، يمكن للنظام الوطني لرصد الغابات إبلاغها بالأنشطة السنوية." u="1"/>
        <s v="Проводить анализ заинтересованных сторон в целях выявления партнеров и других сторон, желающих участвовать в процессе НМЛ, включая национальные учреждения (особенно те, которые причастны к лесной политике и к организации землепользования), субъекты частного сектора, научные круги, гражданское общество, женские организации и группы национальных меньшинств (включая коренные племена), а также общины, жизнедеятельность которых зависит от лесов. Процесс выявления и взаимодействия с заинтересованными сторонами должен быть прозрачным и вносить ясность в намерения различных групп, желающих участвовать в НМЛ." u="1"/>
        <s v="Определить профессиональный потенциал и материально-техническую оснащенность сотрудников, выполняющих эти задачи, а также выявить пробелы и потребности в обучении исходя из институционального круга ведения. Потенциал следует оценивать как с научно-технической, так и с социально-экономической точки зрения." u="1"/>
        <s v="Préparer une stratégie de développement des capacités, bâtie sur les besoins et les manques identifiés dans ce domaine. Cette stratégie doit adopter une méthode d’apprentissage progressive et continue, en impliquant les institutions académiques de façon appropriée." u="1"/>
        <s v="La description des moyens et des ressources (humaines, financières, en infrastructures, etc.) consacrés à la mise en oeuvre du SSNF." u="1"/>
        <s v="Если НСМЛ создается децентрализованно, то в полномочия головной организации может входить деятельность по унификации, координированию и поддержанию согласованности действий между децентрализованными структурами." u="1"/>
        <s v="Обеспечивать двухсторонний обмен потоками информации между НСМЛ и научными работниками, при этом цели исследований должны быть четко определены НСМЛ, но оставаться достаточно гибкими, позволяя интегрировать новые результаты исследований и усовершенствования в НСМЛ." u="1"/>
        <s v="鼓励顶层决策者和规划者将国家森林监测系统的参与进程纳入其计划和方案。特别是，当信息需求评估确定需要对森林管理部门管辖范围以外的土地进行资源清查时，必须让其他部门（农业或城市发展）参与其中。" u="1"/>
        <s v="تشجيع مشاركة الخبراء الشباب في النظام الوطني لرصد الغابات، حيثما أمكن ذلك. على سبيل المثال، يمكن إشراك الجامعيين الوطنيين، سواء أكانوا طلاباً أم خرّيجين أم طلبة دراسات عليا، في جمع البيانات وتحليلها." u="1"/>
        <s v="Assureront la promotion de la collaboration avec différentes unités de recherche, dans la mesure du possible, dans le but d’améliorer la mise en oeuvre et de renforcer la durabilité du SSNF. Dans ce contexte, la collaboration entre la recherche et les universités peut encourager de jeunes scientifiques à s’intéresser avec enthousiasme au suivi des forêts. Le renforcement de la recherche est donc directement lié au «développement des capacités». " u="1"/>
        <s v="El alcance, los objetivos y las metas de los SNMF, que deberán ser específicos y mensurables, y abarcar tanto el corto como el largo plazo." u="1"/>
        <s v="La especificación de los medios, incluidos los recursos (humanos, de financiación, infraestructuras, etc.) para el establecimiento del SNMF." u="1"/>
        <s v="تحديد واضح للمسؤوليات والوظائف لجميع الكيانات المشاركة في تحقيق أهداف وغايات النظام الوطني لرصد الغابات، مع وجود كيان تنسيقي أساسي واحد في العادة." u="1"/>
        <s v="Attribuer officiellement, au travers d’instruments juridiques, des mandats clairs pour la collecte, la gestion et l’analyse des données, et pour la délivrance de produits et de services spécifiques à une organisation ou un réseau d’organisations, tels qu’une agence gouvernementale, une organisation de recherche ou une institution académique. Le mandat confié à de telles organisations devra indiquer un but clair ainsi que les objectifs à court et long termes du SSNF. Il pourra être nécessaire et raisonnable de créer une nouvelle unité administrative ou une nouvelle section dans une unité existante pour assurer une structure et des moyens appropriés." u="1"/>
        <s v="Une désignation claire des responsabilités et des fonctions de toutes les entités impliquées dans la réalisation des objectifs et des cibles du SSNF avec, normalement, une entité principale de coordination unique." u="1"/>
        <s v="通过与研究团体和大学的合作，在教育、培训和就业计划中促进高质量的实习。" u="1"/>
        <s v="Содействовать межотраслевой координации деятельности в масштабах страны. Вполне возможно, что такие отрасли, как сельское хозяйство, охрана окружающей среды, сохранение биоразнообразия, развитие экотуризма и другие социальные секторы, будут заинтересованы в получении результатов национального мониторинга лесов. Структура НСМЛ часто строится таким образом, чтобы ее можно было адаптировать для мониторинга дополнительных характеристик или целевых ресурсов. Это может не только повысить ценность мониторинга на национальном уровне, но и привести к более глубокому пониманию, признанию (и поддержке) результатов мониторинга и самой системы НСМЛ. Стратегии развития систем мониторинга лесов на национальном уровне должны быть нацелены на налаживание партнерских отношений с другими национальными учреждениями и недопущение конкуренции с ними." u="1"/>
        <s v="Le champ d’application, les objectifs et les cibles du SSNF, qui doivent être spécifiques et mesurables, à court et à long termes." u="1"/>
        <s v="Promouvoir des stages de formation, des programmes d’enseignement et d’emploi de qualité au sein des groupes de recherche et des universités." u="1"/>
        <s v="确定科学研究需求，以填补现有信息空白，明确研究重点，并提供一定的基础设施以推动进展，使研究人员能引领国家森林监测系统进入新的发展领域。" u="1"/>
        <s v="促进在国家森林监测系统相关领域建立伙伴关系。伙伴关系可扩展到国家和国际专门机构及国际网络和计划中。在发展伙伴关系时，应确保所有合作伙伴就职责和问责事宜明确达成一致意见。" u="1"/>
        <s v="Содействовать достижению соглашений между партнерами в отношении прав интеллектуальной собственности, возникающих при проведении конкретных мероприятий, в ходе которых могут быть разработаны материалы (например, опубликованные научные работы), защищенные авторским правом, патентами или другими правами в области интеллектуальной собственности." u="1"/>
        <s v="Promouvoir la création d’un groupe de travail institutionnel ou de comités consultatifs et techniques auxquels le SSNF devra rendre des comptes chaque année sur ses activités." u="1"/>
        <s v="Participeront à la promotion du développement de réseaux et de la collaboration entre acteurs et institutions de recherche nationales, régionales et internationales afin de garantir l’existence de canaux adéquats de diffusion des résultats." u="1"/>
        <s v="Укреплять компетенции заинтересованных сторон и понимание ими выгод, получаемых от использования НСМЛ и нарабатываемой ею информации." u="1"/>
        <s v="Estimular la participación intersectorial de las instituciones académicas y de investigación." u="1"/>
        <s v="تعزيز الروابط مع بقية المعاهد الوطنية والإقليمية والعالمية من خلال تبادل الدروس المستفادة عن طريق الآليات المختلفة، مثل التعاون بين بلدان الجنوب." u="1"/>
        <s v="Asegurarse de que el flujo de información entre los investigadores y el SNMF sea recíproco: los objetivos de investigación deben estar claramente definidos en los SNMF, pero ser lo suficientemente flexibles como para permitir la incorporación de nuevos resultados de investigación y mejoras en los SNMF." u="1"/>
        <s v="تعضيد قدرات الأطراف المعنية ومعارفها بشأن فوائد النظام الوطني لرصد الغابات واستخدامه والمعلومات الناتجة عنه." u="1"/>
        <s v="推动在所有森林相关领域的研究和创新中使用国家森林监测系统数据集。" u="1"/>
        <s v="Si le SSNF est mis en oeuvre de manière décentralisée, une entité principale peut harmoniser, coordonner et assurer la cohérence entre les différentes entités décentralisées." u="1"/>
        <s v="Llevar a cabo un análisis de las partes interesadas para identificar a socios y otras partes interesadas dispuestas a participar en el proceso del SNMF, incluidas diferentes instituciones nacionales (especialmente las que participan en las políticas relacionadas con los bosques y la ordenación territorial), el sector privado, las instituciones académicas, la sociedad civil, los grupos que representan a las mujeres y a las minorías (incluidos los grupos indígenas) y las comunidades que dependen de los bosques para sus medios de vida. El proceso de identificación y participación de las partes interesadas debería ser transparente y clarificar las intenciones de los diversos grupos de interés que desean participar en el monitoreo forestal nacional." u="1"/>
        <s v="Активизировать участие академических кругов и научно-исследовательских учреждений на межотраслевом уровне." u="1"/>
        <s v="Promover el uso de conjuntos de datos de los SNMF para la investigación y la innovación en todos los ámbitos relacionados con los bosques." u="1"/>
        <s v="إعداد استراتيجية لتطوير القدرات بناءً على تحديد الاحتياجات والثغرات من حيث تطوير القدرات. يجب أن تعتمد الاستراتيجية نهجاً مستمراً وتدريجياً للتعلم ويجب إشراك المؤسسات الأكاديمية إذا لزم الأمر." u="1"/>
        <s v="Indicar (e, idealmente, adoptar formalmente) los mecanismos de coordinación más adecuados para llevar a cabo la gestión general, así como la recogida, gestión e intercambio de datos entre las unidades y, posiblemente, el público, los ministerios y otras organizaciones (públicas y privadas). " u="1"/>
        <s v="Intégrer avec efficacité le SSNF et ses activités (ce qui va être fait et produit, par qui, quand et avec quelles ressources, etc.) dans un cadre national existant en matière de politiques et de législation, au sein de structures gouvernementales (des organisations) et de systèmes financiers (par exemple budget national). Cette intégration créera la justification légale et les bases formelles nécessaires au fonctionnement à long terme du SSNF. Cela constitue également la manifestation lairement visible d’une pleine appropriation nationale." u="1"/>
        <s v="Analyser quels sont les utilisateurs des différents résultats du SSNF et dans quel but ces derniers sont utilisés. On pourrait logiquement s’attendre à ce que les parties prenantes ayant exprimé des besoins d’information spécifiques au cours de la phase de planification indiquent à quelles fins elles utilisent les résultats. L’analyse peut aussi révéler des écarts et de nouveaux besoins d’information à prendre en compte au cours de la phase de collecte de données suivante." u="1"/>
        <s v="与学术机构合作，支持开发或调整与国家森林监测系统相关的课程。" u="1"/>
        <s v="ضمان تدفق المعلومات المتبادل بين النظام الوطني لرصد الغابات والباحثين: يجب على النظام الوطني لرصد الغابات تحديد الأهداف البحثية بوضوح ولكن بمرونة تسمح بدمج نتائج وتحسينات بحثية جديدة في النظام الوطني لرصد الغابات." u="1"/>
        <s v="Проводить обследование для выяснения того, кто использует наработки НСМЛ и для решения каких задач. Логично было бы ожидать, что заинтересованные стороны, выразившие потребность в конкретной информации на этапе планирования, продемонстрируют, в каких целях они используют наработки. Такое обследование может также выявить пробелы и новые информационные потребности, которые можно будет принять во внимание в ходе следующего этапа сбора данных." u="1"/>
        <s v="Эффективно интегрировать НСМЛ и соответствующие мероприятия (что будет сделано и создано, кем, когда, за счет каких ресурсов и т.д.) в существующие национальные рамки в сфере политики и законодательства, а также в государственные структуры (организации) и системы финансирования (в частности, национальный бюджет). Это позволит юридически обосновать и создать формальную базу для долгосрочного функционирования НСМЛ. Кроме того, это станет явной демонстрацией активной роли и ответственности государства." u="1"/>
        <s v="Promover colaboraciones con diferentes unidades de investigación, siempre que sea posible, con el objetivo de mejorar la aplicación de los SNMF y fomentar su sostenibilidad. En este contexto, la colaboración con universidades en la investigación puede alentar a los científicos jóvenes a interesarse o incluso a entusiasmarse por el monitoreo forestal. El fortalecimiento de la investigación tiene, por tanto, una relación directa con el “desarrollo de la capacidad”." u="1"/>
        <s v="Asegurar la provisión de fondos a través de mecanismos de financiación sostenibles/ pertinentes para la realización y continuación de los SNMF, a fin de garantizar una información actualizada a intervalos regulares." u="1"/>
        <s v="Провести обследование удовлетворенности заинтересованных сторон наработанными данными с точки зрения соответствия их первоначальным потребностям, а также проанализировать вместе с ними необходимость включения новых показателей или исключения тех, которые оказались бесполезными." u="1"/>
        <s v="Четкое определение обязанностей и функций всех субъектов, участвующих в достижении целей и задач НСМЛ, как правило, с единым головным координирующим органом." u="1"/>
        <s v="Promover métodos de orientación para jóvenes expertos." u="1"/>
        <s v="通过法律工具，明确授权政府机构、研究组织或学术机构等组织或组织网络承担采集、管理和分析数据以及提供特定产品和服务的职责。在对此类组织进行授权时，应明确国家森林监测系统的成立宗旨及其短期和长期目标。设立新的组织单位，或在现有组织单位内设立新的科室，以提供适当的基础设施和手段，可能是必要和合理的。" u="1"/>
        <s v="Promouvoir les méthodes d’encadrement destinées aux spécialistes débutants." u="1"/>
        <s v="指明（最好是正式认可）适当的协调机制，可籍此统调各单位（可能包括公众、各部委及其他私营和公共组织）的管理及数据采集、管理和共享事宜。" u="1"/>
        <s v="Promover la coordinación intersectorial dentro del país. Es probable que sectores como la agricultura, la protección del medio ambiente, la conservación de la biodiversidad, el desarrollo del ecoturismo y otros ámbitos sociales se interesen por los resultados del monitoreo forestal nacional. A menudo el diseño de los SNMF permite integrar variables adicionales o recursos de los destinatarios. Esto puede dar lugar no solo a un mayor valor añadido a escala nacional, sino también a una mayor comprensión y aceptación de los resultados del monitoreo y del propio programa de SNMF (y a un apoyo a los mismos). El objetivo de las estrategias para el establecimiento de un SNMF a escala nacional debería ser trabajar para construir una relación de colaboración con otros organismos nacionales, en lugar de una relación de competencia." u="1"/>
        <s v="Promouvoir et établir des partenariats dans les domaines qui concernent le SSNF. Ces partenariats peuvent s’étendre aux institutions nationales et internationales spécialisées, ainsi qu’aux réseaux et programmes internationaux. Ils devraient être conçus de manière à établir des responsabilités claires et acceptées par tous les partenaires et à permettre de rendre des comptes aux uns et aux autres." u="1"/>
        <s v="Повышать качество стажировок в рамках программ образования, профессиональной подготовки и трудоустройства путем сотрудничества с научно-исследовательскими коллективами и вузами." u="1"/>
        <s v="Сотрудничать с учебными заведениями и оказывать им поддержку в разработке и адаптации учебных программ, имеющих значение для НСМЛ." u="1"/>
        <s v="Promouvoir l’intégration de programmes d’échanges d’étudiants et de laboratoires d’étudiants dans le domaine du suivi  des forêts sur le terrain ou le travail de laboratoire sur la télédétection, entre autres tâches, et promouvoir l’emploi à court terme de jeunes professionnels par des stages et des postes de premier emploi." u="1"/>
        <s v="吸取来自国家制度化进程以及来自国外相关案例的既往/现有经验教训。" u="1"/>
        <s v="تشجيع دمج برامج تبادل الطلاب ومختبرات الطلبة في العمل الميداني لرصد الغابات أو العمل المختبري للاستشعار عن بُعد، ضمن جملة مهام أخرى، وتشجيع التوظيف القصير الأجل للمهنيين الشباب من خلال التدريب الداخلي وتقلد المناصب في بداية الحياة المهنية." u="1"/>
        <s v="تحديد الوسائل، ومنها الموارد (البشرية والتمويلية والبنية التحتية وما إلى ذلك) من أجل تنفيذ النظام الوطني لرصد الغابات." u="1"/>
        <s v="Renforcer les liens avec les autres instituts nationaux, régionaux ou mondiaux par un partage des expériences à travers différents mécanismes, tels qu’une coopération sudsud." u="1"/>
        <s v="Promover la creación de un grupo de trabajo o una asesoría técnica institucional, así como de unos comités consultivos, a los que el SNMF deberá presentar informes anuales sobre las actividades." u="1"/>
        <s v="倡导适合青年专家的培训办法。" u="1"/>
        <s v="有效地将国家森林监测系统及其活动（由谁/在何时/用何资源，完成什么，产生什么）纳入涉及政策和立法的现有国家框架，并纳入政府结构（组织）和财政系统（如国家预算）。这种整合将为国家森林监测系统的长期运作创造法律依据和正式基础。这也是其完全由国家所有的清晰表现。" u="1"/>
        <s v="Indiquer (et, idéalement, approuver officiellement) les mécanismes de coordination appropriés dans lesquels la gestion globale, la collecte des données, la gestion et le partage entre les unités et éventuellement le public, les ministères et autres organisations (privées et publiques) trouveront leur place." u="1"/>
        <s v="促进合作伙伴就各项活动的知识产权事宜达成协议，因为活动的衍生材料可能会涉及版权、专利或其他知识产权，例如出版物。" u="1"/>
        <s v="Stimuler la participation intersectorielle des instituts universitaires et de recherche." u="1"/>
        <s v="鉴别执行这些任务的工作人员的专业素质和现有能力，并根据制度要求找出存在差距和培训需求。应包括科学技术能力和社会经济能力。" u="1"/>
        <s v="تشجيع كبار صناع القرار والقائمين على التخطيط على دمج المشاركة في عملية النظام الوطني لرصد الغابات في خططهم وبرامجهم. إشراك القطاعات الأخرى إلزامي بالأخص (التنمية الزراعية أو الحضرية) عندما يحدد تقييم الاحتياجات من المعلومات ضرورة إجراء جرد للأراضي الواقعة خارج ولاية إدارة الغابات." u="1"/>
        <s v="Renforcer les capacités et les connaissances des parties prenantes sur les avantages et l’utilisation du SSNF, ainsi que des informations qui en résultent." u="1"/>
        <s v="Обеспечивать предоставление денежных средств для создания и дальнейшего функционирования НСМЛ через устойчивые/подходящие механизмы финансирования, с тем чтобы гарантировать регулярное получение актуальной информации через установленные промежутки времени. " u="1"/>
        <s v="Fortalecer los vínculos con otras instituciones de ámbito nacional, regional e internacional compartiendo las lecciones aprendidas mediante diversos mecanismos, como la cooperación Sur-Sur." u="1"/>
        <s v="Promover la integración de los programas de intercambio de estudiantes y los laboratorios de estudiantes en el trabajo de campo del monitoreo de los bosques o en el trabajo de laboratorio de teledetección, entre otras tareas, y promover el empleo a corto plazo de jóvenes profesionales mediante pasantías y empleos para las primeras etapas de sus carreras." u="1"/>
        <s v="在可能的情形下，推动与不同研究单位的协作，目的是加强国家森林监测系统的实施并促进其可持续性。在这种情况下，与大学的研究协作可以鼓励年轻科学家对森林监测产生兴趣甚至热情。因此，加强研究与“能力发展”有直接联系。" u="1"/>
        <s v="Promouvoir les accords entre les partenaires en matière de propriété intellectuelle quand des activités spécifiques sont envisagées, susceptibles d’être soumises à droit d’auteur, brevet ou autres juridictions de propriété intellectuelle, telles que des publications." u="1"/>
        <s v="تشجيع الشراكات وتأسيسها في مجالات ذات صلة بالنظام الوطني لرصد الغابات. يجوز أن تمتد هذه الشراكات إلى المؤسسات الوطنية والدولية والشبكات والبرامج الدولية. ويجب تصميمها على نحو يضمن وضوح المسؤوليات والمساءلة والتوافق عليها بين جميع الشركاء." u="1"/>
        <s v="إجراء تحليل للأطراف المعنية من أجل تحديد الشركاء وغيرهم من الأطراف المعنية الراغبين في المشاركة في عملية الرصد الوطني للغابات، بما في ذلك المؤسسات الوطنية المختلفة (لاسيما تلك المشاركة في السياسات المتعلقة بالغابات وإدارة الأراضي) والقطاع الخاص والأوساط الأكاديمية والمجتمع المدني والجماعات النسائية والأقليات (بما في ذلك الشعوب الأصلية) والمجتمعات التي تعتمد على الغابات في كسب العيش. يجب أن تكون عملية تحديد الأطراف المعنية ومشاركتها شفافة وتوضيح نوايا الأطراف المعنية المختلفة الراغبين في المشاركة في الرصد الوطني للغابات." u="1"/>
        <s v="Effectuer une analyse des parties prenantes afin d’identifier les partenaires et autres acteurs souhaitant participer au processus du SSNF, y compris les différentes institutions nationales (notamment celles impliquées dans les politiques relatives à la forêt et à la gestion des terres), les secteurs privé et universitaire, la société civile, les groupes de femmes et de minorités (y compris les groupes autochtones), ainsi que les communautés dont la subsistance dépend des forêts. Le processus d’identification et d’engagement des parties prenantes doit être transparent et clarifier les intentions des différents groupes d’acteurs souhaitant participer au SNF." u="1"/>
        <s v="التكليف الرسمي لتفويضات واضحة من خلال صكوك قانونية لجمع البيانات وإدارتها وتحليلها ولتقديم المنتجات والخدمات المحددة إلى منظمة أو شبكة منظمات، مثل وكالة حكومية أو منظمة بحثية أو مؤسسة أكاديمية. يجب أن تتضمن الولاية المكلِّفة لمثل هذه المنظمات غرضاً واضحاً، بالإضافة إلى أهداف قصيرة وطويلة الأجل للنظام الوطني لرصد الغابات. ربما يكون ضرورياً أو معقولاً إنشاء وحدة تنظيمية جديدة أو إنشاء قسم جديد داخل وحدة تنظيمية قائمة بالفعل من أجل تقديم البنية التحتية والوسائل الملائمة." u="1"/>
        <s v="Prendre en considération les leçons des expériences passées/existantes de processus d’institutionnalisation nationaux et, éventuellement, des cas pertinents extérieurs au pays." u="1"/>
        <s v="Охват, цели и задачи НСМЛ – они должны быть конкретными и измеримыми и устанавливаться как на краткосрочный, так и на долгосрочный период." u="1"/>
        <s v="Revisar si las partes interesadas están satisfechas con los datos que se han producido para cubrir las necesidades originales de datos y analizar con ellas la inclusión de nuevas variables o la eliminación de algunas que ya no sean útiles." u="1"/>
        <s v="Promouvoir la coordination intersectorielle au sein du pays. Il est probable que des secteurs tels que l’agriculture, la protection de l’environnement, la conservation de la biodiversité, le développement de l’écotourisme et d’autres domaines sociaux seront intéressés par les résultats du suivi national des forêts. Le SSNF est fréquemment conçu de façon à ce que des variables ou des ressources cibles supplémentaires puissent être facilement intégrées. Cela pourrait apporter non seulement une plus grande valeur ajoutée au niveau national, mais aussi une meilleure compréhension et une meilleure acceptation (et donc un soutien) des résultats du suivi et du programme SSNF lui-même. L’objectif des stratégies pour intégrer nationalement un SSNF devra être d’oeuvrer pour des relations de travail collaboratives avec les autres agences, plutôt que d’entrer en compétition avec elles." u="1"/>
        <s v="Tener en cuenta las enseñanzas extraidas de experiencias previas o actuales de proceso de institucionalización, también de casos pertinentes de otros países." u="1"/>
        <s v="促进学术界和研究机构的跨部门参与。" u="1"/>
        <s v="Identificar las necesidades de investigación científica para llenar los vacíos de información existentes, especificar las prioridades de investigación y proporcionar ciertas instalaciones básicas para facilitar los avances, permitiendo a los investigadores llevar los SNMF a nuevos ámbitos de desarrollo." u="1"/>
        <s v="进行利益相关者分析，以确定愿意参与国家森林监测进程的伙伴和其他利益相关者，包括不同的国家机构（特别是涉及森林相关政策和土地管理的机构）、私营部门、学术界和民间社会，妇女和少数群体（包括土著群体）以及以森林为生的社区。确定和吸纳利益相关者的过程应透明，并向愿意参与国家森林监测进程的各利益相关者群体阐明意图。" u="1"/>
        <s v="تحديد احتياجات البحث العلمي من أجل سد الثغرات الحالية في المعلومات وتحديد الأولويات البحثية وتوفير بعض التسهيلات الأساسية من أجل تيسير إحراز التقدم وتمكين الباحثين من توجيه النظام الوطني لرصد الغابات إلى مجالات تنمية جديدة." u="1"/>
        <s v="Permettront d’identifier les besoins de la recherche scientifique pour combler les manques d’information, en précisant des priorités de recherche et en fournissant des installations de base pour faciliter les progrès et permettre aux chercheurs de conduire le SSNF vers de nouveaux secteurs de développement." u="1"/>
        <s v="تشجيع طرق التوجيه للخبراء الشباب." u="1"/>
        <s v="Encourager les décideurs politiques et planificateurs de premier plan à intégrer la participation au processus de SSNF dans leurs plans et programmes. Il est notamment indispensable d’impliquer les autres secteurs (agriculture ou développement urbain) lorsqu’une évaluation des besoins d’information identifie le besoin d’inventorier des terres qui ne relèvent pas du mandat de l’administration forestière." u="1"/>
        <s v="Указать (и – в идеальной ситуации – официально утвердить) надлежащие механизмы координации, с помощью которых будет осуществляться общее управление, сбор, обработка и обмен данными между подразделениями и, потенциально, общественностью, министерствами и другими (частными и государственными) организациями." u="1"/>
        <s v="Официально закрепить в правовых документах четко определенный круг ведения и полномочий по сбору, обработке и анализу данных, а также по предоставлению определенных продуктов и услуг организациям или сетям организаций, в том числе государственным учреждениям, научно-исследовательским и академическим институтам. В установленном круге ведения должны быть четко определены задачи, а также кратко- и долгосрочные цели НСМЛ. Для обеспечения их надлежащего материально-технического оснащения может потребоваться создать новую структуру или новое подразделение в уже существующей структуре." u="1"/>
        <s v="يجب أن يكون نطاق عمل النظام الوطني لرصد الغابات وأهدافه وغاياته محددة وقابلة للقياس - شاملةً الأجل الطويل والقصير." u="1"/>
        <s v="تحديد القدرات والأصول الحالية للعاملين الذين يقومون بتلك المهام وتحديد الثغرات والاحتياجات التدريبية بناءً على الولاية المؤسسية. يجب أن يتضمن ذلك كلاً من القدرات العلمية الفنية والقدرات الاجتماعية الاقتصادية." u="1"/>
        <s v="En el caso de que el SNMF se ejecute de manera descentralizada, una entidad principal que se encargue de armonizar, coordinar y mantener la coherencia entre las entidades descentralizadas." u="1"/>
        <s v="Asignar formalmente, mediante instrumentos legales, mandatos claros para la recopilación, gestión y análisis de los datos, y para la entrega de productos y servicios específicos a una organización o red de organizaciones, como una entidad gubernamental, una organización de investigación o una institución académica. El mandato asignado a tales organizaciones debería incluir un propósito claro, así como unos objetivos a corto y largo plazo para el SNMF. Puede que sea necesario y razonable crear una nueva unidad organizacional o una nueva sección dentro de una unidad organizacional existente para proporcionar la infraestructura y los medios apropiados. " u="1"/>
        <s v="Поощрять создание сетевых структур и взаимодействие между национальными, региональными и международными научно-исследовательскими институтами и субъектами в целях формирования надлежащих каналов для распространения результатов." u="1"/>
        <s v="Promover pasantías de calidad en los programas de educación, formación y empleo mediante la colaboración con universidades y grupos de investigación." u="1"/>
        <s v="确保国家森林监测系统和研究人员之间的信息流动是互惠的：国家森林监测系统应明确界定研究目标，但应保持充足的灵活度，以允许吸纳新的研究成果和改进意见。" u="1"/>
        <s v="Разработать стратегию наращивания потенциала на основе выявленных потребностей и пробелов. Стратегия должна предполагать поэтапное и непрерывное обучение с привлечением по необходимости научно-образовательных учреждений." u="1"/>
        <s v="Содействовать интеграции программ академического обмена студентами и студенческих лабораторий в полевые работы по мониторингу лесов или в практическую работу по дистанционному зондированию, поручать им выполнение других заданий, а также поощрять краткосрочное трудоустройство молодых специалистов по программе стажировок или в качестве начинающих специалистов." u="1"/>
        <s v="في حالة تنفيذ النظام الوطني لرصد الغابات على نحو لامركزي، يمكن لكيان أساسي تحقيق التناغم والقيام بالتنسيق والحفاظ على الاتساق بين الكيانات اللامركزية." u="1"/>
        <s v="Конкретные обязательства по соблюдению принципов беспристрастности, свободы от неправомерного давления или потенциальных конфликтов интересов, которые могут привести к необъективным/порочным результатам." u="1"/>
        <s v="التعاون مع المؤسسات الأكاديمية من خلال دعم إعداد المناهج ذات الصلة بالنظام الوطني لرصد الغابات أو ضبطها." u="1"/>
        <s v="Cooperar con instituciones académicas apoyando el desarrollo o el ajuste de los planes de estudio relacionados con los SNMF." u="1"/>
        <s v="تحديد آليات التنسيق الملائمة (والأفضل اعتمادها رسمياً) التي تتم بموجبها الإدارة الكلية وجمع البيانات وإدارتها وتبادلها بين الوحدات والجمهور والوزارات وغيرها من المنظمات (العامة والخاصة) إن أمكن." u="1"/>
        <s v="Una designación clara de las responsabilidades y funciones de todas las entidades implicadas en el logro de los objetivos y las metas del SNMF, coordinadas habitualmente por una única entidad principal." u="1"/>
        <s v="Alentar a los principales planificadores y responsables de la toma de decisiones a que incorporen la participación en el proceso del SNMF en sus planes y programas. En particular, es obligatoria la participación de otros sectores (la agricultura o el desarrollo urbano) cuando una evaluación de las necesidades de información identifica la necesidad de realizar un inventario de tierras que se encuentran fuera del mandato de la administración forestal." u="1"/>
        <s v="تشجيع التشبيك والتعاون بين المؤسسات البحثية والأطراف الفاعلة الوطنية والإقليمية والدولية من أجل ضمان وجود قنوات كافية لتعميم النتائج." u="1"/>
        <s v="Promover la participación de jóvenes expertos en el SNMF siempre que sea posible, por ejemplo, mediante la participación de estudiantes de grado, estudiantes egresados y estudiantes de postgrado en la recogida y análisis de datos." u="1"/>
        <s v="استعراض ما إذا كانت الأطراف المعنية راضية عن البيانات الصادرة من أجل تلبية الاحتياجات من البيانات، وتحليل دمج متغيرات جديدة أو استبعاد أخرى قد تكون غير مفيدة." u="1"/>
        <s v="推动国家、区域和国际研究机构和行动者之间的联系和协作，以确保有适当的渠道实现成果传播。" u="1"/>
        <s v="Promouvoir autant que possible la participation de jeunes spécialistes au SSNF, par exemple en impliquant des étudiants non diplômés et de deuxième et troisième cycles dans la collecte et l’analyse des données." u="1"/>
        <s v="如果采用权力下放形式落实国家森林监测系统，则主要实体可在各权力下放实体间发挥统一、协调的作用，以确保一致性。" u="1"/>
        <s v="Поощрять использование наборов данных, полученных НСМЛ, для проведения исследований и разработки инновационных решений во всех связанных с лесами областях." u="1"/>
        <s v="Укреплять связи с другими национальными, региональными и глобальными учреждениями путем обмена накопленным опытом через различные механизмы, такие как сотрудничество по линии «Юг-Юг»." u="1"/>
        <s v="明确指定参与落实国家森林监测系统目标和指标的所有实体的职责和职能，通常有一个主要的协调实体。" u="1"/>
        <s v="Поощрять и устанавливать партнерские отношения в важных для НСМЛ областях. Эти партнерства могут охватывать специализированные национальные и международные организации, а также международные сети и программы. Партнерские отношения должны базироваться на четком и согласованном распределении обязанностей и подотчетности между всеми партнерами." u="1"/>
        <s v="Поощрять, где это возможно, сотрудничество с различными исследовательскими подразделениями с целью повышения эффективности и укрепления жизнеспособности НСМЛ. В этом контексте научное сотрудничество с университетами может пробудить среди молодых ученых интерес или даже энтузиазм в отношении работы, связанной с мониторингом лесов. Таким образом, усиление научно-исследовательской работы прямо связано с «развитием потенциала»." u="1"/>
        <s v="尽可能推动青年专家参与国家森林监测系统，例如，让全国的本科生、硕士生和博士生参与数据采集和分析。" u="1"/>
        <s v="Поощрять органы высшего уровня, ответственные за принятие решений и планирование, включать в свои планы и программы меры по привлечению широкого круга заинтересованных сторон. В частности, следует обязательно привлекать другие сектора (сельское хозяйство и городское планирование), когда при оценке информационных потребностей выявляется необходимость в инвентаризации земельных угодий, выходящих за круг ведения лесной администрации." u="1"/>
        <s v="S’assurer un apport de fonds par des mécanismes financiers durables/appropriés pour la mise en oeuvre et la poursuite du SSNF, avec pour objectif de garantir des informations mises à jour à intervalles réguliers." u="1"/>
        <s v="Определять потребности в научных исследованиях для заполнения существующих пробелов в информации, четко расставляя приоритеты в области исследований и предоставляя основную материально-техническую базу для содействия достижению прогресса, что позволит ученым продвигаться вперед в новых направлениях исследований и разработок по проблематике НСМЛ." u="1"/>
        <s v="Un engagement explicite d’impartialité, d’indépendance à l’égard de toute influence indue ou de possibles conflits d’intérêts pouvant conduire à des résultats biaisés ou compromis." u="1"/>
        <s v="Содействовать созданию на институциональном уровне рабочих групп или технических совещательных и консультативных комитетов, перед которыми НСМЛ должна ежегодно отчитываться о своей деятельности." u="1"/>
        <s v="دمج النظام الوطني لرصد الغابات وجميع أنشطته (ما الذي سيتم فعله وإنتاجه ومن سيقوم بذلك ومتى وما هي الموارد المستخدمة وما إلى ذلك) بكفاءة في الأطر الوطنية القائمة في ما يتعلق بالسياسات والتشريعات وفي الهياكل (المنظمات) الحكومية ونظم التمويل (على سبيل المثال الميزانية الوطنية). تنشأ عن هذا الدمج المسوغات القانونية والأساس الرسمي لتسيير النظام الوطني لرصد الغابات على المدى الطويل. كما أنه تعبير واضح عن الامتلاك الوطني التامّ لزمام الأمور." u="1"/>
      </sharedItems>
    </cacheField>
    <cacheField name="Value" numFmtId="0">
      <sharedItems containsMixedTypes="1" containsNumber="1" containsInteger="1" minValue="0" maxValue="3" count="4">
        <s v="Please select"/>
        <n v="0" u="1"/>
        <n v="3" u="1"/>
        <n v="1"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oultouchidou, Anatoli (FOA)" refreshedDate="44459.530942708334" createdVersion="6" refreshedVersion="6" minRefreshableVersion="3" recordCount="47">
  <cacheSource type="worksheet">
    <worksheetSource ref="E8:G55" sheet="CompMedEst"/>
  </cacheSource>
  <cacheFields count="3">
    <cacheField name="Guidelines" numFmtId="0">
      <sharedItems count="47">
        <s v="4.2. a"/>
        <s v="4.2. b"/>
        <s v="4.2. c"/>
        <s v="4.2. d"/>
        <s v="4.2. e"/>
        <s v="4.2. f"/>
        <s v="4.2. g"/>
        <s v="4.2. h"/>
        <s v="4.2. i"/>
        <s v="4.2. j"/>
        <s v="4.2. k"/>
        <s v="4.6. a"/>
        <s v="4.6. b"/>
        <s v="4.6. c"/>
        <s v="4.6. d"/>
        <s v="5.1.0.a"/>
        <s v="5.1.0.b"/>
        <s v="5.1.0.c"/>
        <s v="5.1.1"/>
        <s v="5.1.2"/>
        <s v="5.1.3"/>
        <s v="5.1.4"/>
        <s v="5.1.5"/>
        <s v="5.2.1"/>
        <s v="5.2.2"/>
        <s v="5.2.3"/>
        <s v="5.2.4"/>
        <s v="5.2.5"/>
        <s v="5.2.6"/>
        <s v="5.2.7"/>
        <s v="5.2.2.b "/>
        <s v="5.2.3 b"/>
        <s v="5.2.4.b"/>
        <s v="5.2.5.b"/>
        <s v="5.2.6.b"/>
        <s v="5.3.1"/>
        <s v="5.3.2"/>
        <s v="5.3.3"/>
        <s v="5.3.4"/>
        <s v="5.3.5"/>
        <s v="5.3.6"/>
        <s v="5.3.7"/>
        <s v="5.3.8"/>
        <s v="5.3.9"/>
        <s v="5.4.1.A"/>
        <s v="5.4.2.A"/>
        <s v="5.4.3.A"/>
      </sharedItems>
    </cacheField>
    <cacheField name="Descripción" numFmtId="0">
      <sharedItems count="791" longText="1">
        <s v="Compile and take into consideration “key topics” derived from strategic goals and targets set by key forest and other natural resource, environment, land-use and development policies of the country, and from forest-related international policy commitments and reporting requirements (e.g. UNFCCC, CBD, FRA, SDGs, C&amp;I processes)."/>
        <s v="Document how the key topics were selected or rejected."/>
        <s v="Identify the “target area of reference”. Information needs may refer to the national level, to the sub-national level or to other areas of reference. Stakeholders may mistakenly expect a NFMS to meet all forest management planning information needs for small areas. An information needs assessment is therefore a good opportunity to clarify the respective opportunities and limitations of monitoring small areas and the related technical challenges (as well as discuss estimations for rare events or variables not usually assessed in NFMS)."/>
        <s v="Identify the “target objects” to which the information needs refer."/>
        <s v="Identify concrete forest monitoring-related questions for each of the key topics."/>
        <s v="Define the expected format and type of output produced at the end of the analysis, for example, by elaborating tables, graphs and relationships between variables. The more concretely these information needs are formulated, the more easily they can be translated into measurable variables and data collection procedures by inventory planners."/>
        <s v="Provide an opportunity for stakeholders representing different levels and sectors, including from indigenous groups/local communities and women’s groups, to freely express their information needs and potential concerns in a participatory manner, so that strategic goals and targets can be clearly addressed."/>
        <s v="Specify the precision/accuracy requirements (or expectations) in quantitative terms for key expected results."/>
        <s v="Prioritize information needs to help address budget and precision constraints during the technical implementation process."/>
        <s v="Make a clear distinction between “must-know” and “would be nice to know” information needs, especially where the latter may be of interest for research or address expected upcoming information needs. Clearly state the justification for the specific choices."/>
        <s v="Provide a compilation of information needs in a manner that can be easily translated into variables, which can then be operationally observed through an accessible data source."/>
        <s v="Have a well-documented data set with associated metadata, a complete and welldefined protocol for data archiving and preservation including storage and backup, and a long-term vision to ensure data storage technologies remain up-to-date and data remains retrievable in the event that operating systems and data storage systems change."/>
        <s v="Include a security protocol with a description of technical and procedural protections for information, including confidential information, and details of how permissions, restrictions and embargoes will be enforced."/>
        <s v="Define a data policy that describes which data may be shared and how (free and available, available upon request, restricted) including access procedures, embargo periods (if any), technical mechanisms for dissemination and exchange formats. In cases where some parts of a data set cannot be shared, the reasons for this should be specified (e.g. ethical, personal data rules, intellectual property, commercial, privacyrelated, security-related). This decision regarding which data sets to make publicly accessible and which to provide more restricted access to is dependent on national legislation, strategies and policies."/>
        <s v="Define how and where data will be stored, indicating in particular the type of repository (institutional, standard repository for the discipline, etc.) and the institution(s) responsible for storing and archiving the data. Depending on the general national strategy for storing national statistics, there may be institutions prepared to integrate the NFMS data sets as standard national data sets generated at regular intervals. This would underline the general information character of the data generated by the NFMS."/>
        <s v="Identification of monitoring components"/>
        <s v="Identification and definition of the activities to be monitored in the territory"/>
        <s v="Adjustment and harmonisation of classification systems"/>
        <s v="Population of interest and sampling frame"/>
        <s v="Identification and specification of variables to be recorded"/>
        <s v="Review of existing data and information"/>
        <s v="Uncertainty levels for the expected products"/>
        <s v="Assessment and optimization of available expertise and human resources development"/>
        <s v="Integration of field and remote-sensing data"/>
        <s v="Sampling design"/>
        <s v="Field plot design (*)"/>
        <s v="Estimation design"/>
        <s v="Selection of models for compound variables (allometry) (+)"/>
        <s v="Errors in forest inventories and quality assurance"/>
        <s v="Design of control measurements"/>
        <s v="Selection of remote sensing resources or satellite images"/>
        <s v="Selection of remote sensing/mapping methods according to information needs"/>
        <s v="Plot sampling design for visual analysis with remote sensing"/>
        <s v="Uncertainties and quality assurance methods"/>
        <s v="Methods for validation of remote sensing and geospatial modelling products"/>
        <s v="Producing field manual and protocols (field and remote sensing/mapping)"/>
        <s v="Design of the information management system (tabular and geospatial data) (+)"/>
        <s v="Building the teams"/>
        <s v="Training"/>
        <s v="General fieldwork and monitoring planning (++)"/>
        <s v="Fieldwork implementation"/>
        <s v="Supervision of fieldwork"/>
        <s v="Auxiliary data collection and supervision"/>
        <s v="Supervised execution of remote sensing analysis"/>
        <s v="Data entry and management"/>
        <s v="Data quality control"/>
        <s v="Analysis of tabular and spatial data*"/>
        <s v="Desarrollar protocolos y mecanismos para el intercambio de datos." u="1"/>
        <s v="Выбор моделей для расчетных показателей (аллометрия) (+)" u="1"/>
        <s v="Comprobar y corregir las inconsistencias y los errores en los datos que solo puedan detectarse durante los análisis." u="1"/>
        <s v="Encourage field teams to comment on the field manual and add clarity by organizing feedback workshops and providing contact persons for comments and questions. In the end, data quality depends on these individuals and their experiences in situ can provide valuable material for optimization of the field manual. Any changes should result in a new version of the manual, and versions should be tracked and archived over time." u="1"/>
        <s v="Teams should be trained on new technologies and tools as they are adopted." u="1"/>
        <s v="La mise en oeuvre du travail de terrain fait référence à la programmation concrète du travail de terrain, en fonction des conditions routières et météorologiques, de l’accessibilité, de la forme physique des équipes de terrain et d’autres critères pratiques." u="1"/>
        <s v="定义数据存储的方式和位置，特别是指明存储库的类型（机构、学科标准存储库等）以及负责存储和归档数据的机构。根据有关国家统计数据储存的总体国家战略，可能有机构准备将国家森林监测系统数据集整合至定期生成的标准国家数据集。这将凸显国家森林监测系统所生成数据的普遍信息特征。" u="1"/>
        <e v="#REF!" u="1"/>
        <s v="Mise en oeuvre du travail de terrain" u="1"/>
        <s v="Ensure that all analysis stages and corresponding estimators are consistent with the definitions of sampling and plot design." u="1"/>
        <e v="#N/A" u="1"/>
        <s v="Asegurarse de que el personal no solo puede completar las tareas relacionadas con la introducción y el análisis de los datos, sino que también puede actualizar o modificar las bases de datos  cuando sea necesario. Puede ayudar la realización de cursos de formación. " u="1"/>
        <s v="Consulte los expertos en teledetección (locales e internacionales) con el fin de identificar el modo de ejecución más eficiente para elaborar los datos de actividad." u="1"/>
        <s v="Le fonctionnement et l’étalonnage des instruments de mesure doivent être vérifiés régulièrement." u="1"/>
        <s v="Les équipes doivent être formées à la collecte de données aussi bien socioéconomiques que scientifiques, y compris à la façon d’aborder les femmes aussi bien que les hommes, ainsi que les groupes spécifiques d’usagers de la forêt, etc." u="1"/>
        <s v="Le manuel de terrain doit être imprimé sous une forme pratique à utiliser et accessible en forêt. Un petit livret, éventuellement plastifié, a été jugé très pratique. Le manuel de terrain peut aussi être emporté sous forme électronique." u="1"/>
        <s v="(3.1.2) Se han identificado  las fuentes más apropiadas de datos por teledetección para respaldar las decisiones documentadas de diseño (es decir, resolución espacial y temporal, tanto históricamente como hacia el futuro, definición de bosques y otros usos de la tierra)." u="1"/>
        <s v="Un processus d’amélioration continue doit être développé en se basant sur les commentaires du terrain, du personnel administratif et des parties prenantes. Cela inclut le plan de travail sur le terrain lui-même." u="1"/>
        <s v="Les contrôles à chaud doivent commencer tôt au cours de la mise en oeuvre de l’inventaire de terrain, de manière à s’assurer que des erreurs corrigeables ne soient pas commises pendant une longue période de mesures." u="1"/>
        <s v="Ofrecer a las partes interesadas que representan a diferentes niveles y sectores, incluidas las que representan a los grupos indígenas/las comunidades locales y a las mujeres, la oportunidad de expresar libremente sus necesidades de información y sus posibles preocupaciones de manera participativa, para que sus objetivos y metas estratégicos puedan abordarse claramente." u="1"/>
        <s v="تنفيذ تحليل الاستشعار عن بُعد تحت الإشراف." u="1"/>
        <s v="Documentar la base de datos y proporcionar metadatos sobre diversos aspectos de los SNMF, como las referencias y los coeficientes de los modelos, el diseño de las muestras y la configuración de las parcelas." u="1"/>
        <s v="Analizar los errores que se medirán y registrarán para evaluar la incertidumbre de la información que se desea producir" u="1"/>
        <s v="Сбор вспомогательных данных и проверка" u="1"/>
        <s v="Utilizar formatos de datos que se prevé que sigan utilizándose en el futuro y que permitan la interoperabilidad, en lugar de desarrollar y/o utilizar formatos hechos a medida o poco conocidos." u="1"/>
        <s v="Fieldwork procedures can be optimized gradually during the course of fieldwork, depending on the experience and skills of the team members and internal communication." u="1"/>
        <s v="Thoroughly discuss the approach with the team of analysts and document it step by step, including the software implementation used. This step-by-step analysis may then be used as the starting point and basis for the description of results and methods in the reporting stage." u="1"/>
        <s v="Identification des composantes du suivi" u="1"/>
        <s v="Idealmente, aclarar y probar el diseño de cálculo del análisis con datos de prueba para asegurarse de que el diseño de cálculo estadístico del análisis es correcto." u="1"/>
        <s v="抽样设计" u="1"/>
        <s v="تحليل الجداول والبيانات المكانية*" u="1"/>
        <s v="Los análisis  espaciales se basan en metodologías probadas y permite el cálculo de incertidumbres con base en datos registrados en las parcelas de campo " u="1"/>
        <s v="Intégrer de jeunes techniciens forestiers ou universitaires de la discipline, de manière à contribuer au développement des capacités à long terme du pays." u="1"/>
        <s v="Include an annex to the field manual containing instructions on the correct use of all measurement equipment and devices, including even the simplest devices such as callipers or tapes." u="1"/>
        <s v="Incluir un protocolo de seguridad con una descripción de las medidas técnicas y protecciones procesales de la información, que incluya la información confidencial y los  detalles sobre cómo se harán cumplir los permisos, las restricciones y los embargos. " u="1"/>
        <s v="Quality standards to be met need to be defined. There is no such thing as a general standard for measurement errors (admissible deviations) or observation errors (misclassifications). There are also no standard procedures for dealing with non-performance. Instead, this forms part of technical and operational planning and needs to be defined by NFMS planners in detail." u="1"/>
        <s v="Animar a los equipos de campo a hacer comentarios sobre el manual y aportar claridad organizando talleres para el intercambio de comentarios y proporcionando personas de contacto a las que  pueden enviar sus observaciones y consultas. Al final, la calidad de los datos depende de los miembros de los equipos y sus experiencias sobre el terreno pueden proporcionar un material muy valioso  para la optimización del manual de campo. Cualquiercambio debe dar lugar a una nueva versión del manual y las versiones deben tener un seguimiento y archivarse a lo largo del tiempo." u="1"/>
        <s v="Ejecución del trabajo de campo" u="1"/>
        <s v="تحديد الاشتراطات (أو التوقعات) في مجال الدقة في شكل بنود كمية للنتائج الأساسية المتوقعة." u="1"/>
        <s v="Operational planning encompasses planning for the supervision of fieldwork. This involves the constitution of supervision teams, the selection of sample points to be supervised, and the definition of a supervision measurement protocol, quality standards for a core set of variables and consequences when these standards are not met by field teams." u="1"/>
        <s v="Asegurarse de que los trabajadores de campo son capaces de realizar tareas físicamente exigentes." u="1"/>
        <s v="الاحتفاظ بمجموعة بيانات موثقة مع البيانات الوصفية المرتبطة بها وبروتوكول كامل ومحدد لحفظ البيانات، بما في ذلك التخزين والاحتفاظ بنسخ احتياطية، ورؤية طويلة المدى لضمان استمرار تحديث تقنيات تخزين البيانات والتأكد من إمكانية استرداد البيانات في حالة تغير نظم التشغيل ونظم حفظ البيانات." u="1"/>
        <s v="Assurer la collecte de données de haute qualité avec des définitions et descriptions claires et complètes des procédures de mesure." u="1"/>
        <s v="A continuous improvement process should be developed based on input from the field, office staff and stakeholders. This includes the fieldwork plan itself." u="1"/>
        <s v="El intercambio de conocimientos y experiencias entre los equipos de campo es crucial. Es importante, por tanto, fomentar el contacto directo entre los participantes a lo largo del tiempo." u="1"/>
        <s v="Consider building upon existing experiences of forest inventory sampling studies. Lessons learned from past efforts and implementation experiences are very helpful, in particular when these efforts are well documented. If possible, the inventory planners should try to contact those responsible for planning the design of these earlier inventories. Usually such experiences are highly instructive." u="1"/>
        <s v="The training workshops can include an exam at the end where a formal certificate is issued." u="1"/>
        <s v="Inclure un protocole de sécurité doté d’une description des protections techniques et procédurales des informations, y compris les informations confidentielles, et de détails sur la mise en oeuvre des autorisations, restrictions et embargos." u="1"/>
        <s v="Describir con claridad todas las clases y niveles de todas las variables categóricas y nominales, para que el personal de campo sepa exactamente qué referencia o código introducir para cada  ariable. Esto incluye, por ejemplo, las unidades de medición utilizadas y el número de decimales que deben tener variables métricas como el DAP, y una lista completa de los nombres/códigos de  ariables nominales como las especies de árboles (incluida la opción de “desconocido” y una lista de nombres de familias botánicas para los casos en los que no sea posible la identificación al nivel de la especie). Evitar preclasificar determinadas variables, como los porcentajes, registrando directamente los valores y agrupándolos después en clases durante el análisis. " u="1"/>
        <s v="待记录变量的确定和说明" u="1"/>
        <s v="The remote sensing analysis methods are based on the best cost-benefit ratio, with appropriate resolution (spatial, spectral and time resolution) and the lowest uncertainty about historic and future changes in the territory." u="1"/>
        <s v="Identifier les questions concrètes en matière de suivi des forêts, pour chaque sujet clé." u="1"/>
        <s v="Definir el formato esperado y el tipo de  producto que debe presentarse al final del análisis, por ejemplo, si deben elaborarse cuadros, gráficos o relaciones entre variables. Cuanto más concretamente se formulen estas necesidades de información, más fácilmente podrán los planificadores de inventarios traducirlos en variables mensurables y procedimientos de recopilación de datos._x000a_" u="1"/>
        <s v="Encourage women as well as men to join the teams and take practical measures to make sure this is possible for them. This is key to engaging effectively with local communities." u="1"/>
        <s v="Los resultados de las comprobaciones en caliente iniciales pueden requerir la organización de un taller de formación intermedio o de otra plataforma para el intercambio de experiencias entre  quipos de campo." u="1"/>
        <s v="The operational planning should involve the field team, to the extent possible and practicable." u="1"/>
        <s v="Le traitement a été engagé avec les premières données disponibles pour relever les erreurs de conception." u="1"/>
        <s v="Sur la base de la structure opérationnelle de 5.1.0 a.a, la validation sur le terrain des analyses de télédétection visuelles ou automatisées a été entièrement conçue." u="1"/>
        <s v="So-called outliers need to be very carefully checked before eliminating them. They may represent extreme cases, and not errors." u="1"/>
        <s v="Se ha previsto la disponibilidad de los datos de teledetección para asegurar la sostenibilidad del monitoreo en el tiempo y el cumplimiento de los objetivos del monitoreo. " u="1"/>
        <s v="Animar a las mujeres, además de a los hombres, a unirse a los equipos y tomar medidas prácticas para asegurarse de que esto sea posible para ellas. Esto es clave para lograr la participación  efectiva de las comunidades locales " u="1"/>
        <s v="El análisis de teledetección utlizan información de campo según aplique en el métodos seleccionados" u="1"/>
        <s v="Inclure une description claire, y compris avec des graphiques, des éléments constitutifs de la parcelle et une description pas à pas des mesures qui doivent être prises pour chacun de ces éléments. La signification et la procédure de mesure de chaque variable doivent être décrites." u="1"/>
        <s v="أوجه عدم التيقن وطرائق توكيد الجودة" u="1"/>
        <s v="التمييز بوضوح بين &quot;يجب الإلمام&quot; و&quot;يستحسن الإلمام&quot; بالاحتياجات في مجال المعلومات، لاسيما عندما تكون الحالة الأخيرة لصالح البحث أو تلبّي الاحتياجات المستقبلية المتوقعة في مجال المعلومات. الإشارة بوضوح إلى المبرر وراء الاختيارات المحددة." u="1"/>
        <s v="La formation doit être adaptée aux capacités nationales et basée sur une approche progressive." u="1"/>
        <s v="Определить «целевые объекты», в отношении которых требуется информация." u="1"/>
        <s v="The function and calibration of measurement devices must be checked regularly." u="1"/>
        <s v="Les mesures par parcelle devront être opérationnellement réalisables en termes de temps et d’équipement." u="1"/>
        <s v="Las sesiones de formación deberían tener lugar poco antes de la realización del trabajo previsto." u="1"/>
        <s v="数据质量控制" u="1"/>
        <s v="Toutes les équipes de terrain doivent être évaluées." u="1"/>
        <s v="辅助数据收集和监督" u="1"/>
        <s v="实地作业的监督" u="1"/>
        <s v="Ensure that data analyses and estimation are led or supervised by experienced staff who are familiar with the numerous analysis pitfalls in forest monitoring data analyses." u="1"/>
        <s v="Établir et utiliser des normes pour les classifications, les technologies et les contenus de données utilisés. Une harmonisation des variables peut être requise quand différentes normes sont appliquées à la même variable au sein du pays." u="1"/>
        <s v="الإشراف على العمل الميداني" u="1"/>
        <s v="Various different plot design options can be combined to establish nested sub-plots." u="1"/>
        <s v="Re-check the data in the office. Edit checks that should have been conducted in the field should be applied to the raw data, especially if a field data recorder was not used. Raw data should be archived and any changes should be applied to a copy. Further checks can be performed using graphical and summary statistics to identify outliers for further examination. Finally, appropriate methods for filling in missing data or correcting obviously incorrect data should be devised and implemented, wherever possible." u="1"/>
        <s v="Vérification supplémentaire des données au bureau. Les contrôles de validation, qui auraient dû être menés sur le terrain, doivent être appliqués aux données brutes, particulièrement si l’on n’a pas utilisé un enregistreur de données de terrain. Les données brutes doivent être archivées et tout changement doit être appliqué à une copie. Des contrôles approfondis peuvent être faits en utilisant des statistiques graphiques et sommaires afin d’identifier les valeurs aberrantes et de les soumettre à un examen ultérieur. Enfin, des méthodes appropriées destinées à compléter les valeurs manquantes ou à corriger des valeurs manifestement incorrectes doivent être élaborées et mises en oeuvre, quand c’est possible." u="1"/>
        <s v="قيد البيانات وإدارتها" u="1"/>
        <s v="Ideally, clarify and test the analysis estimation design with test data in order to ensure that the statistical estimation design for the analysis is correct." u="1"/>
        <s v="A la hora de hacer cambios, registrar por qué y cómo se hicieron los cambios (por ejemplo, si se ha excluido un valor atípico, explicar por qué). " u="1"/>
        <s v="Un contrôle et une analyse des ressources doivent être effectués pour maintenir des coûts raisonnables et s’assurer que la planification reste dans les limites du budget." u="1"/>
        <s v="Definir una política de datos que describa qué datos pueden compartirse y cómo (libres y disponibles, disponibles bajo petición, restringidos), incluidos los procedimientos de acceso, los períodos de embargo (si los hay), los mecanismos técnicos para la difusión y los formatos de intercambio. En los casos en los que no puedan compartirse algunas partes de los conjuntos de datos han especificarse los motivos (por ejemplo, motivos éticos, normativa sobre los datos personales, propiedad intelectual, comercial, motivos relacionados con la privacidad o con la seguridad). Esta decisión respecto a qué conjuntos de datos pueden hacerse accesibles al público y cuáles deben tener un acceso más restringido dependerá de la legislación, las estrategias y las políticas nacionales." u="1"/>
        <s v="Analyse des données tabulaires et spatiales*" u="1"/>
        <s v="Desarrollar un sistema de gestión de la información para recopilar, almacenar y depurar los errores en los datos basándose en los protocolos de campo." u="1"/>
        <s v="Control de la calidad de los datos " u="1"/>
        <s v="Integrar a técnicos forestales o expertos forestales jóvenes, puesto que esto contribuye al desarrollo de la capacidad a largo plazo en el país." u="1"/>
        <s v="Include a clear description, including graphs, of the plot design elements and a step-bystep description of the measurements to be taken for each of the plot design elements.The meaning and measurement procedure for each variable needs to be described." u="1"/>
        <s v="Niveles de incertidumbre de los productos esperados" u="1"/>
        <s v="تصميم قياسات المراقبة" u="1"/>
        <s v="Examen des données et informations existantes" u="1"/>
        <s v="Plusieurs options de conception de parcelles peuvent être combinées pour établir des sous-parcelles imbriquées." u="1"/>
        <s v="The spatial analyses are based on proven methodologies and allow for the calculation of uncertainties based on data recorded in the field plots." u="1"/>
        <s v="Las mediciones de control son muy importantes y funcionan como elementos estándar de cualquier proceso de muestreo de un inventario forestal." u="1"/>
        <s v="Hay que asegurarse de que todas las etapas de análisis y los estimadores correspondientes son coherentes con las definiciones del diseño de muestreo y de parcela." u="1"/>
        <s v="Evaluación y optimización de los conocimientos especializados disponibles y desarrollo de los recursos humanos" u="1"/>
        <s v="Des avertissements sur l'utilisation des données et la conception des calculs ont été fournis aux utilisateurs des informations primaires." u="1"/>
        <s v="La ejecución del trabajo de campo se refiere a la programación concreta del trabajo de campo según las condiciones viales y meteorológicas, la accesibilidad, la aptitud de los equipos de campo y otros criterios prácticos." u="1"/>
        <s v="Créer une politique de partage des données, en portant une attention particulière aux données d’identification personnelle et aux coordonnées des parcelles. Créer une plate-forme facilement accessible pour le partage des données, en vue d’un usage plus large." u="1"/>
        <s v="التدريب" u="1"/>
        <s v="Los análisis  espaciales se basan en metodologías probadas y permite el cálculo de incertidumbres con base en datos registrados en las parcelas de campo." u="1"/>
        <s v="Ensure that personnel are not only able to complete tasks regarding data entry and analysis, but also able to update or modify databases when necessary. Training courses can help." u="1"/>
        <s v="مراقبة جودة البيانات" u="1"/>
        <s v="Incluir planes de garantía de calidad/control de calidad (GC/CC), otro componente del diseño técnico de los inventarios forestales nacionales. La GC/CC es fundamental para cualquier estudio empírico que incluya un inventario forestal." u="1"/>
        <s v="Toutes les parcelles d’échantillonnage.pour le calcul de l’incertitude doivent avoir la même probabilité de sélection, et l’échantillon doit être différent des échantillons pour l’entraînement des données." u="1"/>
        <s v="Las parcelas de muestreo de campo para los inventarios forestales nacionales se establecen habitualmente como parcelas permanentes que se revisitarán tras un período determinado de tiempo  por ejemplo, 5 o 10 años). Los procedimientos de diseño y medición de las parcelas que se planifiquen deberán tener esto en cuenta, por ejemplo, registrando coordenadas precisas en un sistema de referencia espacial bien especificado, con unos puntos de referencia muy claros.  " u="1"/>
        <s v="Контроль за исполнением полевой работы" u="1"/>
        <s v="Les principes d’échantillonnage de la directive 5.2.2.a ont été suivis concernant la conception de l’échantillonnage des parcelles de terrain, et l’échantillonnage d’interprétation visuelle a été intégrée pour réduire les coûts du suivi, faciliter la mise en œuvre du système de suivi et améliorer la transparence de la collecte des données." u="1"/>
        <s v="Mettre en oeuvre une structure de base de données détaillée et des protocoles de gestion (y compris les exigences en termes de matériel informatique et de logiciels)." u="1"/>
        <s v="Incluir una lista completa de los dispositivos, equipos y materiales que los equipos de campo deben llevar con ellos para la realización de las mediciones. Este listado sirve como lista de control  ara el jefe del equipo antes de partir hacia el bosque. La lista debería mencionar también claramente la necesidad de transportar artículos como pilas de repuesto, un botiquín de primeros auxilios, y,  osiblemente, una radio o teléfono vía satélite. Todos los equipos de campo deberían llevar equipos de medición equivalentes para garantizar la consistencia de la calidad de la información. " u="1"/>
        <s v="El plan operacional debe ocuparse de todas las cuestiones logísticas, incluido el transporte, los equipos y los dispositivos de medición (incluidos los repuestos), los planes de emergencia en el caso de que se produzcan accidentes sobre el terreno, y la comunicación entre los equipos de campo, así como entre la sede del SNMF y los equipos de campo." u="1"/>
        <s v="Provide estimates for the whole country (national level estimates) and for subnational units of reference, as defined in the planning phase." u="1"/>
        <s v="Conception de l’échantillonnage et des parcelles pour une analyse visuelle avec télédétection" u="1"/>
        <s v="All field teams should be evaluated." u="1"/>
        <s v="The operational plan defines the workload (the sample points to be measured) for each field team. Detailed planning is then the task of the field team leaders." u="1"/>
        <s v="Se ha evaluado y documentado la calidad de los datos" u="1"/>
        <s v="明确最终分析结果的预期呈现格式和输出类型，例如，解释性图表和变量关系说明。这些信息需求制定得越具体，系统规划人员就能越容易地将其转化为可衡量的变量和数据采集程序。" u="1"/>
        <s v="Fournir une compilation des besoins d’information facilement traduisibles en variables, qui pourront ensuite être étudiées grâce à une source de données  accessible." u="1"/>
        <s v="The photo-interpretation plot has efficient and operationally viable design elements to capture changes in land use and coverage and any other variables identified in the information needs." u="1"/>
        <s v="Discuter soigneusement de l’approche avec l’équipe d’analystes et la documenter étape après étape, y compris les moyens logiciels utilisés. Cette analyse pas à pas doit être utilisée comme point de départ et comme base pour la description des résultats et méthodes à l’étape de rapport." u="1"/>
        <s v="S’abstenir d’inventer de nouveaux mécanismes de sélection pour lesquels des procédures d’estimation statistiquement valides ne sont pas disponibles." u="1"/>
        <s v="Presentar una recopilación de las necesidades de información que se traduzca fácilmente en variables que puedan observarse operativamente mediante una fuente de datos accesible." u="1"/>
        <s v="S’assurer que le personnel de terrain est physiquement capable d’accomplir les tâches demandées." u="1"/>
        <s v="Offrir l’occasion aux parties prenantes représentant différents niveaux et secteurs, y compris les groupes autochtones, communautés locales et groupes de femmes, d’exprimer librement leurs besoins d’information et leurs inquiétudes éventuelles de manière participative, afin que les buts et cibles stratégiques puissent être clairement traités." u="1"/>
        <s v="تحديد الأسئلة الملموسة المتعلقة برصد الغابات لكل من الموضوعات الأساسية." u="1"/>
        <s v="Établir des protocoles pour les données géospatiales, y compris les métadonnées, les méthodes de traitement et les évaluations de précision." u="1"/>
        <s v="Quand des modifications sont effectuées, enregistrer pourquoi et comment ces changements sont réalisés (par exemple si une valeur aberrante est exclue, expliquer pourquoi)." u="1"/>
        <s v="Se consultará a la sede del SNMF en el caso de que surjan dudas con respecto a cualquiera de los pasos operacionales, a fin de garantizar la coherencia en todo el sistema." u="1"/>
        <s v="Les corrections ont été appliquées et documentées." u="1"/>
        <s v="Las comprobaciones a ciegas se llevan a cabo revisitando una muestra representativa de todas las parcelas sin los datos del equipo a mano para comprobar si los datos son_x000a_reproducibles (para controlar su calidad). Las comprobaciones a ciegas pueden ser realizadas por equipos de supervisión o por equipos regulares. " u="1"/>
        <s v="Las comprobaciones a ciegas se llevan a cabo revisitando una muestra representativa de todas las parcelas sin los datos del equipo a mano para comprobar si los datos son reproducibles (para controlar su calidad). Las comprobaciones a ciegas pueden ser realizadas por equipos de supervisión o por equipos regulares. " u="1"/>
        <s v="La duración de la formación dependerá de la complejidad del tema y la experiencia previa de los equipos. Debería cubrir todos los temas relevantes e incluir tanto la información general introductoria sobre la importancia del SNMF como temas específicos. " u="1"/>
        <s v="اختيار النماذج للمتغيرات المركبة (قياس معدل النمو) (+)" u="1"/>
        <s v="量化关键预期结果的精度/准确度要求（或期望）。" u="1"/>
        <s v="Idéalement, clarifier et tester la conception de l’estimation des analyses avec des données tests pour s’assurer que la conception de l’estimation statistique est correcte pour l’analyse." u="1"/>
        <s v="La independencia entre los supervisores y los equipos de inventario regulares debe garantizarse en la medida de lo posible para evitar conflictos de interés." u="1"/>
        <s v="It is important to ensure the compatibility of the operational planning with the objectives and expected results of the NFMS, in the medium and long term." u="1"/>
        <s v="La parcelle de photo-interprétation compte avec les éléments de conception efficients et opérationnellement viables pour capturer les changements d’utilisation et de couverture des terres et toute autre variable liée et identifiée dans les besoins d’information." u="1"/>
        <s v="Constitution des équipes" u="1"/>
        <s v="Create other teams for planning/design, remote sensing, information management and data analysis." u="1"/>
        <s v="وضع الأدلة والبروتوكولات الميدانية (الميداني والاستشعار عن بُعد/رسم الخرائط)" u="1"/>
        <s v="Definir cómo y dónde se almacenarán los datos, indicando en particular el tipo de depósito (depósito institucional, depósito estándar para la disciplina, etc.) y la institución o instituciones responsables de almacenar y archivar los datos. Según la estrategia nacional general para el almacenamiento de las estadísticas nacionales, puede haber instituciones preparadas para integrar los conjuntos de datos del SNMF como conjuntos de datos estándares generados a intervalos regulares. Esto pondría de manifiesto el carácter de información general de los datos generados por el SNMF." u="1"/>
        <s v="Al final de la sesión de formación, cada equipo debería realizar uno o dos ejemplos prácticos bajo la supervisión de instructores." u="1"/>
        <s v="Créer d’autres équipes pour la planification/la conception, la télédétection, la gestion des informations et l’analyse des données." u="1"/>
        <s v="Employ plot design elements that allow all variables identified from the information needs assessment to be observed." u="1"/>
        <s v="NFMS headquarters will be consulted in the event of doubts regarding any of the operational steps, so as to ensure consistency across the overall system." u="1"/>
        <s v="En termes de précision et de rentabilité, les considérations relatives au plan d’échantillonnage sont étroitement liées à celles concernant la conception des parcelles." u="1"/>
        <s v="Los métodos de análisis de teledetección se basan en la mejor relación costo beneficio, con la resolución apropiada (espacial, espectral y temporal) y la menor incertidumbre sobre cambios en el territorio tanto históricamente como hacia el futuro." u="1"/>
        <s v="Keep in mind the permanent character of the sample. Sample plots should be revisited during the next inventory cycle to allow for precise change estimates. Sampling designs that restrict the future utility of the sample must be carefully thought through." u="1"/>
        <s v="Introducir un mecanismo de supervisión con mediciones de control independientes para llevar a cabo controles de calidad en la recogida de datos de campo. " u="1"/>
        <s v="明确信息需求所指的“目标对象”。" u="1"/>
        <s v="Обучение" u="1"/>
        <s v="Debe llevarse a cabo el monitoreo y el análisis de los recursos para mantener la eficiencia en relación con los costos y asegurar que la planificación se mantiene dentro del presupuesto." u="1"/>
        <s v="5.2.2.b.a (3.1.2) Les sources les plus adaptées de données de télédétection ont été identifiées pour appuyer les décisions documentées de conception (c’est-à-dire, résolution spatiale et temporelle, historiquement comme pour l’avenir, définition des forêts et autres utilisations des terres)." u="1"/>
        <s v="Ошибки в инвентаризации лесов и обеспечение качества измерений" u="1"/>
        <s v="تصميم التقديرات" u="1"/>
        <s v="Dans l’idéal, les mêmes définitions doivent être utilisées pour les variables tirées du terrain et les observations de télédétection. Cela requiert de l’attention, car il peut s’avérer difficile d’appliquer exactement la même définition aux deux sources de données pour des termes tels que «forêt»." u="1"/>
        <s v="All cartographic products have been identified according to information needs." u="1"/>
        <s v="El análisis de teledetección utiliza información de campo como datos de entrenamiento según aplique los métodos seleccionados." u="1"/>
        <s v="Utilizar programas informáticos que hayan sido probados en estimaciones de inventarios forestales (programas estándares, libres y/o de código abierto) para todos los análisis. Los esfuerzos para desarrollar nuevos programas pueden introducir importantes errores de programación." u="1"/>
        <s v="Independence between supervisors and regular inventory teams must be guaranteed to the extent possible to avoid conflicts of interest" u="1"/>
        <s v=" Incluir un anexo en el manual de campo que contenga instrucciones sobre el uso correcto de todos los equipos y dispositivos de medición, incluyendo incluso los dispositivos más simples, como  os calibradores o las cintas de medición." u="1"/>
        <s v="测量控制的设计" u="1"/>
        <s v="Hacer una distinción clara entre lo que es “necesario saber” y lo que sería “interesante saber”, sobre todo cuando esto último podría ser interesante para la investigación o servir para necesidades de información que se esperan en el futuro. Justificar claramente las decisiones específicas." u="1"/>
        <s v="Las dinámicas de los equipos también desempeñan un papel crucial en el trabajo de campo de los inventarios forestales. Es, por tanto, vital que los jefes de los equipos de campo mantengan la motivación de todos los miembros del equipo mostrando aprecio por su duro trabajo y destacando continuamente la importancia de sus contribuciones al SNMF. " u="1"/>
        <s v="Vérifier et corriger les incohérences, ainsi que les erreurs dans les données qui ne peuvent être détectées qu’au cours de l’analyse." u="1"/>
        <s v=" El pre-procesamiento de imágenes se han ejecutado siguiendo los protocolos y se han sistematizado las limitaciones y supuestos" u="1"/>
        <s v="A supervisor should accompany each crew (hot checks) early in the field season to avoid misunderstandings and errors in early stages. This should also be done with new crews added during the field season." u="1"/>
        <s v="La planification opérationnelle englobe la planification de la supervision du travail de terrain. Cela implique la constitution d’équipes de supervision, la sélection des points d’échantillon à superviser et la définition d’un protocole de mesure de la supervision, des normes de qualité pour une série clé de variables et des conséquences en cas de non-respect de ces normes par les équipes de terrain." u="1"/>
        <s v="La collecte de données à partir des parcelles IFN utilise la même classification d'utilisation du sol et de couverture terrestre que celle utilisée pour la télédétection." u="1"/>
        <s v="Implement a detailed database structure and management protocol (including hardware and software requirements)." u="1"/>
        <s v="Nueva comprobación de los datos en la oficina. Realización de comprobaciones de edición que deberían haberse hecho sobre los datos en bruto en el terreno, especialmente si no se utilizó un registrador de datos de campo. Los datos en bruto deberían archivarse y cualquier cambio que se haga debería reflejarse en sus copias. Pueden realizarse más comprobaciones utilizando estadísticas gráficas y de resumen para identificar los valores atípicos que se analizarán más detenidamente. Por último, deberían diseñarse y ejecutarse unos métodos adecuados para la cumplimentación de los datos que faltan o la corrección de datos claramente erróneos, siempre que sea posible." u="1"/>
        <s v="Схема оценки" u="1"/>
        <s v="À la fin de la session de formation, chaque équipe doit proposer un ou deux exemples concrets, sous la supervision d’instructeurs." u="1"/>
        <s v="Data quality has been evaluated and documented." u="1"/>
        <s v="All sample points should have the same probability (i.e. larger than zero) of being checked, even if they are extremely difficult to reach." u="1"/>
        <s v="Tener en cuenta las diversas situaciones que pueden darse sobre el terreno en la definición de las variables y los procedimientos de medición. Hay que intentar evitar que los equipos de campo se encuentran con situaciones en las que el manual de campo no ofrezca una orientación explícita y los equipos hayan de tomar sus propias decisiones de forma individual, puesto que estas pueden diferir entre los equipos de campo y dar lugar a incoherencias." u="1"/>
        <s v="Población de interés y marco de muestreo " u="1"/>
        <s v="Ajuste y armonización de los sistemas de clasificación" u="1"/>
        <s v="تشكيل الفرق" u="1"/>
        <s v="Les ateliers de formation peuvent se conclure par un examen et la délivrance d’un certificat officiel." u="1"/>
        <s v="Maintenir la motivation du personnel de terrain. Le travail de terrain d’inventaire forestier peut être physiquement exigeant et, au cours du temps, la qualité peut en pâtir. Dès le recrutement, chaque membre de l’équipe doit comprendre clairement l’importance de la réalisation de mesures de haute qualité par chaque individu." u="1"/>
        <s v="样地设计(*)" u="1"/>
        <s v="مستويات عدم التيقن بالنسبة للمنتجات المتوقعة" u="1"/>
        <s v="Collecte de données complémentaires et supervision" u="1"/>
        <s v="Give clear indications on how to deal with non-response cases when the pre-selected sample locations cannot be reached." u="1"/>
        <s v="La formación debería adecuarse a las capacidades nacionales y basarse en un enfoque por etapas. " u="1"/>
        <s v="Si es posible, hay que organizar la carga de trabajo y el tamaño de cada una de las parcelas de campo para que los equipos de campo puedan realizar su trabajo en un solo día, incluido el tiempo de viaje. Si las dificultades de acceso lo impiden, los equipos de campo pueden verse obligados a permanecer en el terreno, lo que implicaría complicaciones logísticas y costos adicionales." u="1"/>
        <s v="Документировать процесс выбора или отклонения ключевых тем." u="1"/>
        <s v="Se analiza la temporalidad de la colecta de datos en campo para las necesidades de teledetección y se vincula a parcelas permenentes y temporales en campo" u="1"/>
        <s v="Análisis de los datos tabulares y espaciales " u="1"/>
        <s v="A quality control and assurance plan has been developed." u="1"/>
        <s v="Consider the use of estimators that integrate easily with maps or remotely sensed data, so as to improve precision and provide spatially explicit information." u="1"/>
        <s v="Établir les protocoles pour acquérir, traiter, extraire et affecter spatialement les informations, y compris à des parcelles individuelles, comme il convient. Les protocoles doivent aussi inclure des normes de métadonnées." u="1"/>
        <s v="The composition of the field teams in terms of number of staff and hierarchical structure needs to be defined as a function of the set of tasks to be carried out. Commonly, it comprises a field team leader, one or two field inventory technicians with national or regional experience, and temporary helpers who may also be recruited locally so that they can make available their local knowledge to the field teams." u="1"/>
        <s v="Clarify quality standards and the joint responsibility of the entire team." u="1"/>
        <s v="Выбор методов дистанционного зондирования/картографирования в соответствии с потребностями в информации" u="1"/>
        <s v="If possible, recruit staff with prior experiences in forest inventory fieldwork, remote-sensing analysis, integration of information, GIS, etc." u="1"/>
        <s v="根据信息需求选择遥感/测绘方法" u="1"/>
        <s v="Utiliser des formats de données qui pourront être utilisés dans un futur prévisible et qui permettent l’interopérabilité, plutôt que de développer et/ou d’utiliser des formats faits sur mesure ou obscurs." u="1"/>
        <s v="If part of the data is exported for analysis using different software, the integrity of the source database must be ensured." u="1"/>
        <s v="Refrain from inventing new selection mechanisms for which statistically sound estimation procedures are not available." u="1"/>
        <s v="La planificación operacional debería implicar al equipo de campo, en la medida en que sea posible y practicable." u="1"/>
        <s v="Análisis de los datos tabulares y espaciales*" u="1"/>
        <s v="Selección de los métodos de teledetección/cartografía según las necesidades de información " u="1"/>
        <s v="Monitoring and analysis of resources should be performed to maintain cost-efficiency and ensure the planning remains within budget." u="1"/>
        <s v="Fournir des conseils sur: (i) la façon de traiter les situations atypiques mais prévisibles (par exemple, décrire ce que l’équipe doit faire si une partie de la parcelle d’échantillonnage est située en forêt, tandis qu’une autre partie est située dans une rivière), et (ii) ce que doit faire l’équipe dans des situations que le manuel de terrain ne prévoit pas (par exemple, décrire ce qui doit être fait si la parcelle d’échantillonnage est située sur une zone qui a été récemment altérée)." u="1"/>
        <s v="الأخطاء في جَرد الغابات وتوكيد الجودة" u="1"/>
        <s v="Use existing software tested for use on forest inventory estimation (standard, free and/or open source) for all analyses. Efforts to develop new software may introduce significant programming errors." u="1"/>
        <s v="Identificación de los componentes de monitoreo" u="1"/>
        <s v="Producing the field manual" u="1"/>
        <s v="Fournir des protocoles d’épuration des données et les appliquer à la base de données de manière à assurer la cohérence des données." u="1"/>
        <s v="حصر &quot;الموضوعات الأساسية&quot; المنبثقة عن الأهداف والغايات الاستراتيجية التي حددتها سياسات البلاد في مجال الغابات وغيرها من الموارد الطبيعية والبيئة واستخدام الأراضي والتنمية، وأخذها في الاعتبار، وكذلك تلك المنبثقة من الالتزامات الناشئة عن السياسات واشتراطات الإبلاغ الدولية المتعلقة بالغابات (على سبيل المثال اتفاقية الأمم المتحدة الإطارية بشأن تغير المناخ والاتفاقية بشأن التنوع البيولوجي وتقييم الموارد الحرجية في العالم وأهداف التنمية المستدامة وعمليات المعايير والمؤشرات)." u="1"/>
        <s v="Las comprobaciones en caliente deberían iniciarse al principio de la realización del inventario de campo, para garantizar que no se cometen errores corregibles durante un largo período de medición" u="1"/>
        <s v="Documentar los métodos y modelos de estimación elegidos con las fórmulas de los modelos estadísticos relacionados y el código informático utilizado." u="1"/>
        <s v="Hay que abstenerse de inventar nuevos mecanismos de selección para los que no haya sólidos procedimientos de estimación estadística disponibles." u="1"/>
        <s v="Si possible, valider la qualité des modèles pour leur pertinence avant de les appliquer à un projet spécifique." u="1"/>
        <s v="确认监测的内容" u="1"/>
        <s v="The training sessions should take place shortly before the planned work is undertaken." u="1"/>
        <s v="Неопределенность и методы обеспечения качества" u="1"/>
        <s v="Documentar cómo se han seleccionado o rechazado los temas clave." u="1"/>
        <s v="复合变量模型的选择（异速生长）（+）" u="1"/>
        <s v="Dans la mesure du possible, inclure les coordonnées géographiques des informations collectées, telles que les centres (ou les coins) de parcelles et les centres d’arbres." u="1"/>
        <s v="Les mesures de contrôle sont extrêmement importantes et fonctionnent comme des éléments normatifs de chaque processus d’échantillonnage de l’inventaire forestier." u="1"/>
        <s v="Animar a las mujeres, además de a los hombres, a unirse a los equipos y tomar medidas prácticas para asegurarse de que esto sea posible para ellas. Esto es clave para lograr la participación  efectiva de las comunidades locales." u="1"/>
        <s v="Adjustments have been documented according to errors detected in the analyses." u="1"/>
        <s v="Hay que discutir el enfoque a fondo con el equipo de analistas y documentarlo paso a paso, incluyendo los programas informáticos utilizados. Este análisis gradual puede utilizarse después como punto de partida y base para la descripción de los resultados y métodos en la fase de elaboración de informes " u="1"/>
        <s v="Les analyses spatiales se fondent sur des méthodologies éprouvées et permettent le calcul des incertitudes sur la base des données enregistrées dans les parcelles de terrain." u="1"/>
        <s v="توفير فرصة للأطراف المعنية التي تمثل المستويات والقطاعات المختلفة، بما في ذلك الفئات من السكان الأصليين/ المجتمعات المحلية والجماعات النسائية، للتعبير بحرية عن احتياجاتهم في مجال المعلومات ومخاوفهم المحتملة على نحو تشاركي حتى يمكن التصدي للأهداف والغايات الاستراتيجية بوضوح." u="1"/>
        <s v="Priorizar a las necesidades de información para ayudar a abordar las limitaciones de presupuesto y precisión durante el proceso de ejecución técnica. " u="1"/>
        <s v="Blind checks are conducted by revisiting a representative sample of all plots without the crew data in hand to ascertain whether the data are repeatable (for quality assurance). Blind checks can be performed by either supervision teams or regular crews." u="1"/>
        <s v="Inclure un programme d’assurance qualité/de contrôle qualité (AQ/CQ) – autre composante de la conception technique des inventaires forestiers nationaux. L’assurance qualité/le contrôle qualité (AQ/CQ) est essentiel(le) pour toutes les études empiriques incluant un inventaire forestier." u="1"/>
        <s v="The most appropriate sources of remote sensing data have been identified to support documented design decisions (i.e., spatial and historic and future resolution, definition of forests and other land use)." u="1"/>
        <s v="Diseño de muestreo y de las parcelas para análisis visual con teledetección " u="1"/>
        <s v="Users of primary information have been warned on the use of data and calculation design." u="1"/>
        <s v="Use findings from the evaluation to apply corrections, where and if at all possible." u="1"/>
        <s v="The duration of the training will depend on the complexity of the subject and the prior experience of the teams. It should cover all relevant topics, including both general introductory information about the relevance of the NFMS and specific topics." u="1"/>
        <s v="Se han ejecutado los análisis de teledetección siguiendo los protoclos específicos de cada producto y sistematizado  la limitaciones y supuestos" u="1"/>
        <s v="Document the estimation methods and models chosen with related statistical model formulas and the computer code used." u="1"/>
        <s v="Методы подтверждения достоверности результатов дистанционного зондирования и геопространственного моделирования" u="1"/>
        <s v="Deben diseñarse y documentarse instrucciones claras para los equipos de campo sobre cómo localizar los puntos de muestreo seleccionados. Esto también incluye la definición unívoca del sistema de referencia espacial en el que se presenten las coordenadas." u="1"/>
        <s v="S’assurer que toutes les étapes d’établissement des parcelles, y compris les mesures, peuvent être documentées de manière transparente dans le guide de terrain." u="1"/>
        <s v="When planning field data collection it is important to remember that field observations may be useful for the validation of remote-sensing image analysis." u="1"/>
        <s v="Tester soigneusement le manuel sur le terrain dans toutes les conditions applicables au pays. Cela doit être fait par les auteurs du manuel et par d’autres équipes de terrain." u="1"/>
        <s v="Field sample plots for national forest inventories are commonly established as permanent plots to be revisited after a set time period (e.g. 5 or 10 years). The planned plot design and measurement procedures should take this into account by, for example, recording accurate coordinates in a wellspecified spatial reference system and landmarks." u="1"/>
        <s v="Fieldwork implementation refers to the concrete scheduling of fieldwork according to road and weather conditions, accessibility, fitness of the field teams and other practical criteria." u="1"/>
        <s v="Idealmente, deberían utilizarse las mismas definiciones tanto para las variables de las observaciones de campo como para las extraídas de la teledetección. Esto requiere atención, puesto que puede ser difícil aplicar exactamente la misma definición de conceptos tales como “bosque” a ambas fuentes de datos._x000a_" u="1"/>
        <s v="La planificación operacional incluye la planificación de la supervisión del trabajo de campo. Esto implica la formación de equipos de supervisión, la selección de los puntos de muestreo que deben supervisarse, y la definición de un protocolo de mediciones de supervisión, unas normas de calidad para un conjunto central de variables y unas consecuencias cuando los equipos de campo no cumplan con estas normas. " u="1"/>
        <s v="طرائق التصديق على منتجات الاستشعار عن بُعد والنمذجة الجغرافية المكانية" u="1"/>
        <s v="Établir un cahier des charges pour chaque membre de l’équipe, basé sur les composantes du SSNF sur lesquelles il travaille. Ce cahier des charges doit clairement indiquer les rôles et fonctions attribuées par le chef d’équipe." u="1"/>
        <s v="Ensure that all stages of plot establishment  including measurements, can be documented transparently in the field guide." u="1"/>
        <s v=" La colecta de datos de las parcelas del IFN utiliza la misma clasificación de uso y cobertura de la tierra que se utiliza para teledetección" u="1"/>
        <s v="Ensure that fieldworkers are able to perform physically demanding tasks." u="1"/>
        <s v="Existe un análisis de capacidades y costos de la fotointerpretación y recolección de los atributos seleccionado" u="1"/>
        <s v="Hay que tener en cuenta el carácter permanente de la muestra. Las parcelas de muestreo deben revisitarse en el siguiente ciclo de inventario para permitir la realización de estimaciones precisas de los cambios. Los diseños de muestreo que restrinjan la utilidad futura de la muestra deben replantearse cuidadosamente. " u="1"/>
        <s v="العمل الميداني العام وتخطيط الرصد (++)" u="1"/>
        <s v="Thoroughly test the manual in the field under the full range of country conditions. This should be by the authors of the field manual and by other field teams." u="1"/>
        <s v="Especificar en términos cuantitativos los requisitos de precisión/exactitud de los resultados esperados clave (o las expectativas a este respecto)." u="1"/>
        <s v="Formation" u="1"/>
        <s v="记录如何择用或否决关键议题。" u="1"/>
        <s v="Se identifican los atributos necesarios a colectar en campo para apoyar con información como puntos de control de los modelos geospaciales y su validación" u="1"/>
        <s v="Iniciar el procesamiento de datos (el cálculo) en cuanto estén disponibles los primeros datos, ya que estos pueden revelar errores inesperados." u="1"/>
        <s v="Availability of remote sensing data to ensure the sustainable monitoring over time as well as compliance with monitoring objectives" u="1"/>
        <s v="Définir le format et le type de résultats attendus en fin d’analyse, par exemple en élaborant des tableaux, des graphiques et des relations entre les variables. Plus les besoins d’information seront formulés de manière concrète, plus il sera facile aux planificateurs des inventaires de les traduire en variables mesurables et en procédures de collecte de données." u="1"/>
        <s v="Todos los equipos de campo deben ser evaluados." u="1"/>
        <s v="Обеспечить возможность заинтересованным сторонам, представляющим различные уровни и секторы, в том числе группы коренного населения/местные общины и женские группы, свободно выражать свои потребности в информации и высказывать потенциальные проблемы на основе широкого участия, позволяющего четко определить и осуществить стратегические цели и задачи." u="1"/>
        <s v="Check and correct inconsistencies and errors in the data that can only be detected during analyses." u="1"/>
        <s v="Todos los equipos que realizan el mismo tipo de trabajo deberían recibir la misma formación. La formación general puede realizarse con grupos más grandes. Las sesiones de formación práctica relativas al uso de los dispositivos electrónicos de medición o la formación sobre el terreno pueden requerir grupos más pequeños." u="1"/>
        <s v="Sélection de modèles pour les variables composées (allométrie) (+)" u="1"/>
        <s v="Identificar el “ámbito de trabajo de referencia”. Las necesidades de información pueden referirse al ámbito nacional, al ámbito subnacional o a otros ámbitos de referencia. Las partes interesadas pueden esperar equivocadamente que un SNMF satisfaga todas las necesidades de información de la planificación de la gestión forestal de pequeñas áreas. Por lo tanto, la evaluación de las necesidades de información es una buena oportunidad para aclarar las oportunidades y limitaciones del monitoreo de pequeñas áreas y los desafíos técnicos relacionados (así como para discutir estimaciones para situaciones poco frecuentes o variables que no suelan evaluarse en los SNMF)." u="1"/>
        <s v="Désigner des chefs d’équipe qui montrent des aptitudes pour la direction et qui ont une expérience technique préalable." u="1"/>
        <s v="Formación" u="1"/>
        <s v="Planificación general del monitoreo y del trabajo de campo (++)" u="1"/>
        <s v="Un accent particulier doit être mis sur la sécurité sur le terrain. Il est important de déterminer quelles vaccinations doivent être faites, de réaliser une évaluation des risques pour le travail de terrain et de partager les résultats de l’évaluation au cours des sessions de formation." u="1"/>
        <s v="Devise and document clear instructions for field teams on how to locate the selected sample points. This also includes unambiguous definition of the spatial reference system in which the coordinates are given." u="1"/>
        <s v="Proporcionar protocolos para la depuración de los datos y aplicarlos a la base de datos para garantizar su coherencia." u="1"/>
        <s v="Обобщить требующиеся данные в таком виде, чтобы можно было легко преобразовать их в показатели, за которыми можно осуществлять оперативное наблюдение через доступный источник данных." u="1"/>
        <s v="Diseño operacional" u="1"/>
        <s v="Los supervisores deben ser expertos en inventarios forestales perfectamente familiarizados con los protocolos de campo y con experiencia en trabajo de campo de inventario forestal." u="1"/>
        <s v="Contratar, si es posible, personal con experiencia previa en trabajo de campo relacionado con inventarios forestales, análisis de datos de teledetección, integración de información, SIG, etc." u="1"/>
        <s v="El principio de orientación técnica más importante en la ejecución del trabajo de campo es seguir estrictamente el protocolo de campo y mantener unos elevados niveles de calidad en los datos. El principio de orientación organizacional más importante es garantizar la seguridad sobre el terreno y evitar los accidentes." u="1"/>
        <s v="表格和空间数据分析*" u="1"/>
        <s v="Indiquer les exigences (ou attentes) de précision/d’exactitude en termes quantitatifs pour les résultats clés attendus." u="1"/>
        <s v="Statistical rigour and methodological strictness shall guide data acquisition from all data sources. A clear protocol therefore needs to be developed for both types of data acquisition and analysis." u="1"/>
        <s v="Схема пробной площади для полевых наблюдений (*)" u="1"/>
        <s v="Общее планирование полевой работы и мониторинга (++)" u="1"/>
        <s v="明确区分“必须掌握”和“最好掌握”的两类信息需求，特别是后者可能是出于研究兴趣或解决预期的未来信息需求。明确说明做出某项选择的理由。" u="1"/>
        <s v="Todos los puntos de muestreo debe tener la misma probabilidad (una probabilidad mayor que cero) de ser comprobados, aunque sea extremadamente difícil llegar a ellos." u="1"/>
        <s v="Les normes de qualité à atteindre doivent être définies. Il n’existe pas de norme générale pour les erreurs de mesure (écarts admissibles) ou les erreurs d’observation (mauvaises classifications). Il n’y a pas non plus de procédure standard pour traiter la non-performance. Cet aspect fait partie de la planification technique et opérationnelle et doit être défini en détail par les planificateurs du SSNF." u="1"/>
        <s v="دمج البيانات الميدانية وبيانات الاستشعار عن بُعد" u="1"/>
        <s v="El pre-procesamiento de imágenes se han ejecutado siguiendo los protocolos y se han sistematizado las limitaciones y supuestos." u="1"/>
        <s v="Identificación y especificación de las variables que deben registrarse" u="1"/>
        <s v="Provide storage and back-up facilities for both raw field data and clean data, preferably on a central server." u="1"/>
        <s v="Составление полевого пособия и протоколов (полевых наблюдений и дистанционного зондирования/картографирования)" u="1"/>
        <s v="Team dynamics also play a crucial role in forest inventory fieldwork. It is vital, therefore, that field team leaders maintain the motivation of all team members, by showing appreciation for their hard work and continually emphasizing the relevance of the contributions to the entire NFMS." u="1"/>
        <s v="Définir une politique relative aux données qui indique la nature des données à partager et les conditions de ce partage (libres et disponibles, disponibles sur demande, à accès limité) y compris les procédures d’accès, les périodes d’embargo (le cas échéant), les mécanismes techniques de diffusion et les formats d’échange. Dans le cas où certaines parties d’une série de données ne peuvent pas être partagées, les raisons doivent en être précisées (raisons éthiques, règles relatives aux données personnelles, propriété intellectuelle, commerciale, confidentialité ou sécurité, par exemple). Cette décision concernant le choix des séries de données accessibles au public et celles à accès plus limité dépend de la législation, des stratégies et des politiques nationales." u="1"/>
        <s v="Create a policy on data sharing with special attention to personally identifiable information and plot coordinates. Create an easy-to-access platform for sharing data for wider use." u="1"/>
        <s v="Puisque les estimations des changements ont des mesures d’incertitude différentes des estimations de mesures simples, les calculer en conséquence, afin de vérifier si le changement calculé est significatif ou pas." u="1"/>
        <s v="信息管理系统的设计（表格和地理空间数据）（+）" u="1"/>
        <s v="Un superviseur doit accompagner chaque équipe (contrôles à chaud) tôt dans la saison sur le terrain pour éviter les malentendus et les erreurs au cours des premières étapes. Cela doit aussi être fait avec les nouvelles équipes, qui s’ajoutent au cours de la saison sur le terrain." u="1"/>
        <s v="Asegurarse de que los análisis y las estimaciones de los datos sean realizados o supervisados por personal con experiencia que esté familiarizado con las numerosas dificultades del análisis de datos de monitoreo forestal. " u="1"/>
        <s v="用遥感进行目视分析的样地采样设计" u="1"/>
        <s v="实地作业实施" u="1"/>
        <s v="Définir la priorité des besoins d’information afin de faire face aux contraintes de budget et de précision pendant la phase de mise en oeuvre technique." u="1"/>
        <s v="Ajustement et harmonisation des systèmes de classification." u="1"/>
        <s v="Data stored in the system should include metadata comprising the description of the various datasets (e.g. age of creation, location, data owner, access rights, etc.). The format of metadata should follow international standards to the extent possible." u="1"/>
        <s v="To formalize such exchanges, an intermediate “training workshop” can be held soon after field implementation. This will serve as a platform for the field teams to exchange experiences and address particular difficulties encountered during implementation." u="1"/>
        <s v="预期成果的不确定性水平" u="1"/>
        <s v="Quand des parcelles sont remesurées, envisager de fournir des documents imprimés indiquant les mesures précédentes pour chaque parcelle." u="1"/>
        <s v="Si elles sont disponibles, les données spatiales doivent être évaluées afin de déterminer si le site échantillon ne constitue pas une forêt et s’il doit être évalué à l’aide des sources d’informations disponibles. Il est également important d’évaluer l’accessibilité des parcelles par voie terrestre et la présence éventuelle de zones réglementées ou de barrières géographiques. Les données spatiales peuvent être utilisées pour déterminer comment accéder au mieux aux sites où sont situées les parcelles à visiter." u="1"/>
        <s v="La temporalité de la collecte des données sur le terrain est analysée pour les besoins de télédétection et elle est liée aux parcelles permanentes et temporaires sur le terrain." u="1"/>
        <s v="Use only plot designs for which straightforward statistical analyses are possible and refrain from inventing new data collection approaches without developing suitable estimators." u="1"/>
        <s v="Integración de los datos de campo y de teledetección" u="1"/>
        <s v="Es importante garantizar la compatibilidad de la planificación operacional con los objetivos y resultados esperados del SNMF, en el mediano y largo plazo." u="1"/>
        <s v="Organiser les équipes techniques de manière intégrée. Le personnel doit maintenir un dialogue entre ceux qui collectent et analysent les informations de terrain et ceux qui développent des informations spatiales." u="1"/>
        <s v="Обобщать и принимать во внимание «ключевые темы», вытекающие из стратегических целей и задач, определенных государственной политикой в области лесов и других природных ресурсов, окружающей среды, землепользования и развития страны, а также из международных обязательств в сфере лесной политики и требований в отношении представления информации (в частности, в рамках процессов РКИК ООН, КБР, ОЛР, ЦУР, КиП)." u="1"/>
        <s v="Production de manuels et protocoles (terrain et télédétection/cartographie)" u="1"/>
        <s v="تحديد &quot;المنطقة المرجعية المستهدفة&quot;. ربما تشير الاحتياجات في مجال المعلومات إلى المستوى الوطني أو المستوى الدون الوطني أو غيره من المناطق المرجعية. ربما تخطئ الأطراف المعنية عندما تتوقع أنّ النظام الوطني لرصد الغابات سوف يستجيب لجميع الاحتياجات في مجال المعلومات المتعلقة بتخطيط إدارة الغابات للمناطق الضيقة. لذلك، يصبح تقييم الاحتياجات في مجال المعلومات فرصة طيبة لتوضيح الفرص والقيود لكل حالة في ما يتعلق برصد المناطق الضيقة والتحديات الفنية المرتبطة بها (وكذلك مناقشة التقديرات الخاصة بالأحداث النادرة أو المتغيرات التي لا يتم تقييمها عادةً في إطار النظام الوطني لرصد الغابات)." u="1"/>
        <s v="La répartition du travail sur le terrain est importante et doit être basée sur les compétences particulières de chaque membre du personnel. Chacun doit être encouragé à faire des suggestions afin d’améliorer les procédures." u="1"/>
        <s v="Уровни неопределенности по ожидаемым продуктам" u="1"/>
        <s v="Garder à l’esprit le caractère permanent de l’échantillon. Les parcelles d’échantillon doivent être revisitées au cours du cycle d’inventaire suivant afin de permettre des estimations de changements précises. Les plans d’échantillonnage qui limitent l’utilité future des échantillons doivent faire l’objet d’une réflexion attentive." u="1"/>
        <s v="Deben darse indicaciones claras sobre cómo tratar los casos de falta de respuesta cuando no se pueda llegar a las ubicaciones de las muestras preseleccionadas." u="1"/>
        <s v="When making changes, record why and how the changes were made (e.g. if an outlier is excluded, explain why)." u="1"/>
        <s v="遥感分析的监督执行" u="1"/>
        <s v="La télédétection peut être utilisée comme un puissant outil d’amélioration de l’efficacité (par exemple pour la stratification, le double échantillonnage, l’inférence basée sur un modèle)." u="1"/>
        <s v="Les procédures pour le pré-traitement les plus adaptées ont été établies et documentées pour les images sélectionnées." u="1"/>
        <s v="Las comprobaciones en caliente deberían iniciarse al principio de la realización del inventario de campo, para garantizar que no se cometen errores corregibles durante un largo período de medición." u="1"/>
        <s v="El análisis de teledetección utiliza información de campo como datos de entrenamiento según aplique los métodos seleccionados" u="1"/>
        <s v="Measurements per plot shall be operationally feasible in terms of time and equipment." u="1"/>
        <s v="Averiguar si se han desarrollado modelos específicos de ámbito local. Esta información se encuentra a menudo en la literatura gris." u="1"/>
        <s v="Employer des éléments de conception de parcelles qui permettent à toutes les variables identifiées à partir de l’évaluation des besoins d’information d’être observées." u="1"/>
        <s v="Teams should be trained to collect socioeconomic as well as scientific data, including how to engage with women as well as men and with specific forest user groups, etc." u="1"/>
        <s v="Use auxiliary data from other data sources to improve the estimates, when appropriate." u="1"/>
        <s v="数据录入和管理" u="1"/>
        <s v="Identifier les «objets cibles» auxquels les besoins d’information se réfèrent." u="1"/>
        <s v="Организация системы управления информацией (табличные и геопространственные данные) (+)" u="1"/>
        <s v="S’assurer que toutes les étapes de l’analyse et les estimateurs correspondants sont cohérents avec les définitions du plan d’échantillonnage et de la conception des parcelles." u="1"/>
        <s v="Los equipos de campo organizan su trabajo de campo independientemente de acuerdo con la asignación de tareas que se haya formulado en la planificación operacional. Sin embargo, la sede del SNMF mantiene su función de coordinación para garantizar la compatibilidad con los objetivos del SNMF y los procedimientos generales." u="1"/>
        <s v="Deben utilizarse enfoques bien documentados y defendibles desde el punto de vista estadístico, que tengan procedimientos de estimación generalmente aceptados." u="1"/>
        <s v="Hay que determinar el tamaño ideal de los equipos de campo y el tiempo de trabajo óptimo que debe dedicarse a la realización de mediciones y observaciones en cada parcela." u="1"/>
        <s v="Исполнение полевой работы" u="1"/>
        <s v="Les équipes de supervision doivent revisiter un certain pourcentage de parcelles de chaque équipe avec ses données en main, afin d’identifier les sources d’erreurs et leur ampleur dans les données collectées (contrôles à froid)." u="1"/>
        <s v="Tanto el muestreo de campo como la teledetección deberían estar estrictamente impulsados por objetivos. Deberían contribuir a satisfacer las necesidades de información y/o los objetivos de investigación generales." u="1"/>
        <s v="El manual de campo debe imprimirse de forma que pueda utilizarse fácilmente y accederse fácilmente a él sobre el terreno. El formato de pequeño folleto, preferiblemente plastificado, ha  esultado ser muy práctico. El manual de campo también puede llevarse en formato electrónico. " u="1"/>
        <s v="L’indépendance entre les superviseurs et les équipes de terrain régulières doit être garantie autant que possible pour éviter les conflits d’intérêts." u="1"/>
        <s v="تحديد مكونات الرصد" u="1"/>
        <s v="Document the database and provide metadata on various aspects of the NFMS, such as model coefficients and references, sample design and plot configuration." u="1"/>
        <s v="Le plan opérationnel définit la charge de travail (les points d’échantillon à mesurer) pour chaque équipe de terrain. La planification détaillée est alors du ressort des chefs d’équipes de terrain." u="1"/>
        <s v="Clarifier les normes de qualité et la responsabilité conjointe de l’équipe entière." u="1"/>
        <s v="Identifier les sources de données pertinentes (cartes, satellite et autre imagerie) qui fournissent des attributs identifiés par l’évaluation des besoins d’information. Les autres attributs à intégrer sont liés à l’accessibilité des parcelles. Vérifier la qualité et les autres caractéristiques des sources, telles que la précision des cartes, leur résolution, leur échelle, leur date et leur coût." u="1"/>
        <s v="Integrate young forest technicians or forest academics, as this contributes to long-term capacity development in the country." u="1"/>
        <s v="La planification opérationnelle doit impliquer les équipes de terrain, dans toute la mesure possible et réalisable." u="1"/>
        <s v="La composición de los equipos de campo en cuanto al número de miembros y la estructura jerárquica del personal necesita definirse en función del conjunto de tareas que deban llevarse a cabo.  Habitualmente incluye a un jefe de equipo de campo, uno o dos técnicos de inventario de campo con experiencia nacional o regional y ayudantes temporales que pueden contratarse también localmente para que pongan su conocimiento local a disposición de los equipos de campo." u="1"/>
        <s v="Fieldwork planning (++)" u="1"/>
        <s v="تصميم قطعة الأرض الميدانية (*)" u="1"/>
        <s v="Определить формат и тип наработок, которые планируется получить по окончании аналитической работы, в частности, разработать правила составления таблиц, построения диаграмм и соотношений между показателями. Чем конкретнее сформулированы такие информационные потребности, тем легче специалистам по планированию преобразовывать их в измеримые показатели и определять процедуры сбора данных." u="1"/>
        <s v="分类系统的调整和统一" u="1"/>
        <s v="Ejecución supervisada de los análisis de teledetección" u="1"/>
        <s v="Se ha documentado las decisiones sobre la selección de las metodologías y procedimientos sobre los productos de teledetección y cartografía." u="1"/>
        <s v="Les parcelles d’échantillon sur le terrain pour les inventaires forestiers nationaux sont couramment établies de façon permanente et revisitées après une période définie (par exemple cinq ou dix ans). La conception des parcelles et les procédures de mesures prévues doivent prendre cet élément en compte, par exemple en enregistrant des coordonnées précises dans un système de référence spatiale, avec des repères bien précis." u="1"/>
        <s v="Формирование полевых партий" u="1"/>
        <s v="Diseño de las parcelas de campo (*)" u="1"/>
        <s v="Deben emplearse elementos de diseño de parcela que permitan la observación de todas las variables identificadas a partir de la evaluación de las necesidades de información" u="1"/>
        <s v="Un supervisor debe acompañar a cada equipo (comprobaciones en caliente) al comienzo de la temporada de trabajo de campo para evitar malentendidos y errores en las primeras_x000a_etapas. Esto también debería hacerse con los nuevos equipos que se agreguen durante la temporada de trabajo de campo." u="1"/>
        <s v="Un supervisor debe acompañar a cada equipo (comprobaciones en caliente) al comienzo de la temporada de trabajo de campo para evitar malentendidos y errores en las primeras etapas. Esto también debería hacerse con los nuevos equipos que se agreguen durante la temporada de trabajo de campo." u="1"/>
        <s v="Asegurarse de que los trabajadores de campo son capaces de realizar tareas físicamente exigentes" u="1"/>
        <s v="تحديد كيفية تخزين البيانات ومكان تخزينها، مع توضيح نوع المستودع (مستودع مؤسسي أو معياري للنظام وما إلى ذلك) والمؤسسة (المؤسسات) المسؤولة عن تخزين البيانات وحفظها. وفقاً للاستراتيجية الوطنية العامة لإحصاءات الحفظ الوطنية، ربما تكون هناك مؤسسات على استعداد لدمج مجموعات بيانات النظام الوطني لرصد الغابات مثل مجموعات البيانات الوطنية المعيارية الصادرة على فترات منتظمة. يُبرز ذلك طابع المعلومات العامة للبيانات الصادرة عن النظام الوطني لرصد الغابات." u="1"/>
        <s v="Évaluer et documenter la qualité des données." u="1"/>
        <s v="تحديد المتغيرات المقرر تسجيلها" u="1"/>
        <s v="Si no hay modelos locales disponibles, existen dos opciones: i) utilizar modelos globales, que pueden introducir un nivel de incertidumbre considerable, o ii) desarrollar modelos específicos, una  area de investigación genérica que puede ser bastante laboriosa." u="1"/>
        <s v="Entre las propiedades deseables del diseño de muestreo se incluyen la precisión de las estimaciones, la eficacia en función de los costos, la simplicidad tanto en términos de comprensión como de ejecución y la adaptabilidad para el monitoreo a lo largo del tiempo. Entre las adaptaciones más comunes se incluyen mejoras y ajustes metodológicos y tecnológicos para responder a cambios en las políticas y a nuevas necesidades de información" u="1"/>
        <s v="Se han documentado ajustes según errores detectados en los análisis" u="1"/>
        <s v="Les échantillonnages sur le terrain comme la télédétection doivent être strictement axés sur les objectifs. Ils doivent contribuer à satisfaire les besoins d’information et/ou des objectifs de recherche plus larges." u="1"/>
        <s v="En la planificación de la recogida de datos de campo es importante recordar que las observaciones de campo pueden ser útiles para la validación del análisis de las imágenes de teledetección." u="1"/>
        <s v="Se han identificado todos los productos cartográficos según las necesidades de información" u="1"/>
        <s v="Utilizar los resultados de la evaluación para aplicar correcciones, donde sea posible y si es posible." u="1"/>
        <s v="All uncertainties in the final outcomes resulting from errors  in the measurement and calculation process have been estimated." u="1"/>
        <s v="Fournir des installations de stockage et de sauvegarde, à la fois pour les données de terrain brutes et pour les données épurées, de préférence sur un serveur central." u="1"/>
        <s v="تصميم نظام إدارة المعلومات (الجداول والبيانات الجغرافية المكانية) (+)" u="1"/>
        <s v="Deben proporcionarse ejemplos para ilustrar cómo abordar la amplia gama de situaciones que pueden encontrarse sobre el terreno." u="1"/>
        <s v="All teams performing the same kind of work should receive the same training. Overview training can be implemented in larger groups. Practical training sessions on the use of electronic measurement devices or training in the field may require smaller groups." u="1"/>
        <s v="Иметь хорошо документированный массив данных с соответствующими метаданными, полный и четко определенный протокол архивирования и сохранения данных, включая системы хранения и резервного копирования, а также долгосрочную стратегию оснащения системы самыми современными технологиями хранения и восстановления данных на случай, если будет произведена замена операционных систем и систем хранения данных." u="1"/>
        <s v="Documenter la manière dont les sujets clés ont été sélectionnés ou rejetés." u="1"/>
        <s v="Анализ табличных и пространственных данных*" u="1"/>
        <s v="Lors de la planification de la collecte des données, il est important de ne pas oublier que les observations sur le terrain peuvent être utiles pour la validation de l’analyse des images de télédétection." u="1"/>
        <s v="The main technical guiding principle in fieldwork implementation is to strictly follow the field protocol and maintain high data quality standards. The main organizational guiding principle is to ensure security in the field and avoid accidents." u="1"/>
        <s v="تحديد &quot;الأغراض المستهدفة&quot; التي تشير إليها الاحتياجات في مجال المعلومات." u="1"/>
        <s v="Basado en la estructura operativa de 5.1.0 a.a, se ha diseñado integralmente la validación en campo de los análisis de teledección visual o automatizada" u="1"/>
        <s v="Las mediciones por parcela deberán ser operacionalmente viables en términos de tiempo y equipo." u="1"/>
        <s v="Se ha seguido los principios de muestreo de la directriz 5.2.2.a sobre diseño de muestreo de parcelas de campo, y se ha integrado el muestreo de interpretación visual para reducir los costos del monitoreo, facilitar la implementación del sistema de monitoreo y mejorar la transparencia sobre la recolección de los datos" u="1"/>
        <s v="Se han desarrollado y documentado los procedimientos para pre procesamiento más apropiados sobre las imágenes seleccionadas" u="1"/>
        <s v=" Debería desarrollarse un proceso de mejora continua a partir de información de campo, del personal de la oficina y de las partes interesadas, que incluya el plan de trabajo de campo en sí." u="1"/>
        <s v="El funcionamiento y la calibración de los instrumentos de medición debe revisarse regularmente." u="1"/>
        <s v="Le plan opérationnel doit répondre à toutes les questions logistiques, y compris le transport, les équipements et instruments de mesure (y compris les pièces détachées), les plans d’urgence en cas d’accident sur le terrain, ainsi que la communication à la fois entre équipes de terrain et entre la direction du SSNF et les équipes de terrain." u="1"/>
        <s v="L’interopérabilité sémantique entre les descripteurs (définitions et terminologie) utilisés pour préciser les mesures de terrain et de télédétection doit être bien définie et comprise, afin d’éviter toute confusion de terminologie et de garantir que les données pourront être analysées conjointement, de manière directe." u="1"/>
        <s v="Les superviseurs doivent être des spécialistes des inventaires forestiers, complètement familiers des protocoles de terrain et expérimentés en matière de travail de terrain d’inventaire forestier." u="1"/>
        <s v="Analizar los errores que se medirán y registrarán para evaluar la incertidumbre de la información que se desea producir." u="1"/>
        <s v="El plan de trabajo del campo del SNMF debería aclarar los objetivos y los principios rectores (en particular, en lo que respecta a la calidad de los datos), definir las actividades generales y  específicas, detallar los recursos disponibles, asignar las responsabilidades de los equipos y los miembros del personal, y programar sus actividades." u="1"/>
        <s v="En la medida de lo posible, han de incluirse las coordenadas geográficas de la información recopilada, como los centros (o las esquinas) de las parcelas y los centros de los árboles." u="1"/>
        <s v="Determine the optimal size of field teams and working time for performing measurements and observations per plot." u="1"/>
        <s v="Utiliser pour toutes les analyses les logiciels existants testés pour être utilisés sur les estimations d’inventaires forestiers (standard, libres et/ou open source). Des efforts de développement de nouveaux logiciels peuvent introduire des erreurs de programmation significatives." u="1"/>
        <s v="Establecer protocolos para los datos geoespaciales, incluidos los metadatos, los métodos de procesamiento y las evaluaciones de precisión. " u="1"/>
        <s v="Определить «целевой эталонный участок». Информационные потребности могут касаться национального, субнационального уровня или других сфер охвата. Заинтересованные стороны могут ошибочно ожидать, что НСМЛ будет удовлетворять все потребности в информации, необходимой для планирования лесохозяйственной деятельности на небольших участках, поэтому оценка информационных потребностей предоставляет хорошую возможность уточнить соответствующие возможности и ограничения в мониторинге небольших участков и связанные с этим технические проблемы (а также обсудить расчетные оценки редких событий или показателей, которые, как правило, не оцениваются НСМЛ)." u="1"/>
        <s v="دمج بروتوكول أمني مع بيان للحماية الإجرائية والفنية للمعلومات، بما في ذلك المعلومات السرية، والتفاصيل بشأن كيفية تفعيل التصاريح والقيود والحظر." u="1"/>
        <s v="The field manual should be printed in a form that can be easily used and accessed in the field. A small booklet, possibly laminated, has been shown to be very practical. The field manual may also be carried in electronic format." u="1"/>
        <s v="Strictly consider all statistical elements of sampling design and plot design and follow generally accepted estimation procedures for point estimation and interval estimation: once the design elements are defined and fixed, there are commonly only a few choices for the estimation design. It should be noted that for the most commonly used sampling design (i.e. systematic sampling), unbiased variance estimators for designbased sampling do not exist. However, commonly used estimators of simple random sampling tend to be conservative (i.e. overestimate the variance)." u="1"/>
        <s v="一般实地作业和监测规划（++）" u="1"/>
        <s v="Aclarar las normas de calidad y la responsabilidad conjunta de todo el equipo." u="1"/>
        <s v="Donner des indications claires sur la manière de gérer les cas de non-réponse lorsque les emplacements d’échantillon présélectionnés ne peuvent pas être atteints." u="1"/>
        <s v="培训" u="1"/>
        <s v="Supervision teams should revisit a specified percentage of each crew’s plots with the crew data in hand, so as to identify error sources and the magnitude of errors in the data collected (cold checks)." u="1"/>
        <s v="Remote sensing may be used as a powerful tool to increase efficiency (e.g. stratification, double sampling, model based inference)." u="1"/>
        <s v="Basado en la estructura operativa de 5.1.0 a.a, se ha diseñado integralmente la validación en campo de los análisis de teledección visual o automatizada." u="1"/>
        <s v="Exécution supervisée des analyses de télédétection" u="1"/>
        <s v="不确定性和质量保证方法" u="1"/>
        <s v="Creación de los equipos de trabajo" u="1"/>
        <s v="Establecer los protocolos para la adquisición, procesamiento, extracción y asignación espacial de la información, incluso a parcelas individuales, según corresponda. Los protocolos también deben incluir normas para los metadatos." u="1"/>
        <s v="Hay que asegurarse de que todas las etapas del establecimiento de las parcelas, incluidas las mediciones, pueden documentarse de forma transparente en la guía de campo." u="1"/>
        <s v="Deben emplearse elementos de diseño de parcela que permitan la observación de todas las variables identificadas a partir de la evaluación de las necesidades de información." u="1"/>
        <s v="Conception du système de gestion des informations (données tabulaires et géospatiales) (+)" u="1"/>
        <s v="Include an introductory chapter relating the background and justification for the particular inventory. This chapter should help the field teams (and other interested parties) to better understand the goals and concrete objectives of the study. It should also set out socio-economic information needs and related dimensions, such as how to effectively engage with both genders and specific groups." u="1"/>
        <s v="Évaluation et optimisation de l’expertise disponible et développement des ressources humaines" u="1"/>
        <s v="Deben definirse las normas de calidad que han de cumplirse. No existe una norma general para los errores de medición (desviaciones admisibles) o para los errores de observación (errores de clasificación). Tampoco hay procedimientos estándar para tratar con los casos de incumplimiento. Esto forma parte de la planificación técnica y operacional y los planificadores de los SNMF necesitan definirlos detalladamente." u="1"/>
        <s v="为每个关键议题设定具体的森林监测问题。" u="1"/>
        <s v="Establish and employ standards for data content, classifications and technologies used. Harmonization of variables may be required when different standards are applied to the same variable within the country." u="1"/>
        <s v="NA" u="1"/>
        <s v="Hay que considerar el uso de estimadores que se integren fácilmente con los mapas o los datos de teledetección, para mejorar la precisión y proporcionar información espacialmente explícita." u="1"/>
        <s v="Selección de los recursos de teledetección o imágenes de satélite " u="1"/>
        <s v="Los equipos de supervisión deben revisitar un porcentaje determinado de las parcelas de cada equipo, llevando consigo los datos del equipo, para identificar las fuentes de error y la magnitud de los errores en los datos recogidos (comprobaciones en frío) " u="1"/>
        <s v="Decisions on the selection of methodologies and procedures for remote sensing and mapping products have been documented." u="1"/>
        <s v="Toutes les incertitudes dans les résultats finaux associés à chaque type d'erreur dans le processus de mesure et de calcul ont été calculées." u="1"/>
        <s v="Pour formaliser de tels échanges, un «atelier de formation» intermédiaire peut se tenir assez vite après la mise en place sur le terrain. Il pourra servir de plateforme d’échange d’expériences pour les équipes de terrain et leur permettra de résoudre les difficultés particulières rencontrées au cours de la mise en place." u="1"/>
        <s v="Les méthodes d’analyse de télédétection se fondent sur la meilleure relation coût-bénéfice, avec la résolution appropriée (spatiale, spectrale et temporelle) et l’incertitude la plus faible sur les changements dans le territoire historiquement comme pour l’avenir." u="1"/>
        <s v="Корректировка и гармонизация систем классификации" u="1"/>
        <s v="The training should be calibrated to national capacities and based on a stepwise approach." u="1"/>
        <s v="S’assurer que des données de grande qualité sont collectées en fournissant des descriptions et définitions claires et complètes des procédures de mesure. Réduire les erreurs de mesure et d’observation est un élément important de l’AQ/du CQ." u="1"/>
        <s v="Debe considerarse la posibilidad de aprovechar las experiencias de estudios de muestreo de inventario forestal que se hayan realizado en el pasado. Las enseñanzas extraídas de anteriores esfuerzos y experiencias de ejecución resultan de gran ayuda, en particular cuando esta labor se encuentra bien documentada " u="1"/>
        <s v="Les estimateurs adaptés ont été sélectionnés et documentés pour la conception de l’échantillonnage sélectionné." u="1"/>
        <s v="Documenter les méthodes d’estimation et les modèles choisis avec les formules de modèles statistiques connexes et le langage de programmation utilisé." u="1"/>
        <s v=" Los procedimientos de trabajo de campo pueden optimizarse gradualmente a lo largo del transcurso del trabajo de campo, según la experiencia y las capacidades de los miembros del equipo y la  comunicación interna." u="1"/>
        <s v="جمع البيانات المساعدة والإشراف عليها" u="1"/>
        <s v="La durée de la formation dépendra de la complexité du sujet et de l’expérience préalable des équipes. Elle doit couvrir tous les sujets appropriés et inclure des informations d’ordre général sur la pertinence du SSNF et des sujets spécifiques." u="1"/>
        <s v="Les sessions de formation doivent avoir lieu peu de temps avant que le travail planifié soit entrepris." u="1"/>
        <s v="Find out whether locally specific models had been developed. This information is frequently found in the grey literature." u="1"/>
        <s v="Field validation of visual or automated remote sensing analysis has been designed according to the 5.1.0 a.a operational structure.  " u="1"/>
        <s v="Identify relevant data sources (maps, satellite and other imagery) that provide the attributes identified in the information needs assessment. Other attributes for inclusion relate to the accessibility of the plots. Check the quality and other characteristics of the sources, such as map accuracy, resolution, scale, timeframe and cost." u="1"/>
        <s v="Establecer los términos de referencia para cada miembro del equipo, según el componente del SNMF en el que trabajen. Estos términos deberían indicar claramente los roles y funciones que el jefe del equipo les asignará.   " u="1"/>
        <s v="In the calculation of uncertainties, all sampling plots should have the same selection probability, and samples should be different from the samples for data training." u="1"/>
        <s v="Le plan de travail de terrain du SSNF doit clarifier les objectifs et les principes directeurs (en particulier, en ce qui concerne la qualité des données), définir les activités générales et spécifiques, préciser les ressources disponibles, attribuer des responsabilités aux équipes et aux membres du personnel et programmer leurs activités." u="1"/>
        <s v="Inclure un chapitre d’introduction expliquant le contexte et la justification de cet inventaire en particulier. Ce chapitre doit aider les équipes de terrain (et les autres parties intéressées) à mieux comprendre les buts et objectifs concrets de l’étude. Il doit aussi énoncer les besoins d’informations socio économiques et les dimensions connexes, telles que la façon d’engager un dialogue efficace avec les hommes comme avec les femmes, ainsi qu’avec des groupes spécifiques." u="1"/>
        <s v="Обзор существующих данных и информации" u="1"/>
        <s v="Se han aplicado y documentado las correcciones" u="1"/>
        <s v="Producción de manuales y protocolos (campo y teledetección/mapeo)" u="1"/>
        <s v="Diseño del sistema de gestión de la información (datos tabulares y geoespaciales) (+)" u="1"/>
        <s v="Si una parte de los datos se exporta para su análisis mediante programas informáticos diferentes, debe garantizarse la integridad de la base de datos original" u="1"/>
        <s v="Encourager les équipes de terrain à commenter le manuel de terrain et à améliorer sa clarté en organisant des ateliers de retour d’expérience et en proposant des personnes à contacter en cas de commentaires et de questions. Finalement, la qualité des données dépend des individus, et leurs expériences in situ peuvent fournir des éléments précieux pour l’optimisation du manuel de terrain. Tout changement doit entraîner une nouvelle version du manuel et les différentes versions doivent être suivies et archivées au fil du temps." u="1"/>
        <s v="La parcela de fotointerpretación cuenta con los elementos de diseño eficientes y operacionalmente viables para capturar los cambios de uso y cobertura de la tierra y cualquier otra variable relacionada e identificada en las necesidades de información. " u="1"/>
        <s v="Chercher si des modèles locaux spécifiques ont été développés. Cette information se trouve fréquemment dans la littérature grise." u="1"/>
        <s v=" Incluir planes de garantía de calidad/control de calidad (GC/CC), otro componente del diseño técnico de los inventarios forestales nacionales. La GC/CC es fundamental para cualquier estudio empírico que incluya un inventario forestal." u="1"/>
        <s v="Identificar los elementos a evaluar a los que se refieren las necesidades de información." u="1"/>
        <s v="Faire clairement la distinction entre les besoins d’informations «indispensables» et «utiles», notamment lorsque ces dernières présentent un intérêt pour la recherche ou répondent à des besoins d’information à venir. Justifier clairement les choix spécifiques effectués." u="1"/>
        <s v="Les décisions sur la sélection des méthodologies et procédures concernant les produits de télédétection et cartographie ont été documentées." u="1"/>
        <s v="Utiliser les résultats de l’évaluation pour appliquer des corrections, dans toute la mesure du possible." u="1"/>
        <s v="السكان المعنيون وإطار رفع العينات" u="1"/>
        <s v="Сформулировать политику пользования данными: какие данные можно предоставить в совместное пользование и на каких условиях (бесплатно и всем пользователям, по запросу, с ограниченным доступом), процедуры доступа, периоды запрета (если применяются), технические механизмы распространения и форматы обмена данными. В тех случаях, когда доступ к определенным данным не может быть предоставлен, следует указать соответствующие причины (например: этические нормы, защита персональных данных, интеллектуальная собственность, коммерческая информация, неприкосновенность частной жизни, безопасность). Решение в отношении того, к каким данным предоставить открытый доступ и к каким – ограниченный, зависит от национального законодательства, государственных стратегий и политики." u="1"/>
        <s v="توثيق كيفية اختيار أو رفض الموضوعات الأساسية." u="1"/>
        <s v="S’assurer que les analyses de données et les estimations sont dirigées ou supervisées par du personnel spécialisé, familier des nombreux pièges spécifiques à l’analyse des données d’évaluation forestière." u="1"/>
        <s v="Tous les points d’échantillonnage doivent avoir la même probabilité d’être contrôlés (une probabilité supérieure à zéro), même s’ils sont extrêmement difficiles à atteindre." u="1"/>
        <s v="Organize the technical teams in an integrated manner. The staff should maintain a dialogue between those who collect and analyse the field information and those who develop spatial information." u="1"/>
        <s v="Appoint team leaders that demonstrate good leadership abilities and who have prior technical experience." u="1"/>
        <s v="Cuando se repitan las mediciones de las parcelas, considerar proporcionar registros impresos de mediciones anteriores de cada una de las parcelas." u="1"/>
        <s v="Inclure une liste complète d’instruments, d’équipement et de matériel que les équipes de terrain doivent emporter pour réaliser les mesures. Cette liste sert de liste de contrôle au chef d’équipe avant de partir pour la forêt. Cette liste doit aussi clairement indiquer les objets à emporter tels que des batteries de rechange, des kits de premiers secours et éventuellement une radio ou un téléphone satellite. Toutes les équipes doivent emporter un équipement comparable pour assurer une qualité d’information uniforme." u="1"/>
        <s v="Todas las parcelas de muestreo para cálculo de incertidumbre deben tener la misma probabilidad de selección, y debe ser una muestra diferente que las muestras para entrenamiento de datos." u="1"/>
        <s v="Diseño de las mediciones de control" u="1"/>
        <s v="The semantic interoperability between descriptors (definitions and terminology) used to specify the ground and remotesensing measurements should be well defined and understood, in order to avoid confusion over terminology and to guarantee that data can be jointly analysed in a straightforward manner." u="1"/>
        <s v="تصميم رفع العينات" u="1"/>
        <s v="Introducción y gestión de los datos " u="1"/>
        <s v="Ideally, the same definitions should be used for variables drawn from field and remotesensing observations. This requires attention, as it can prove challenging to apply exactly the same definition to both data sources for definitions such as “forest”." u="1"/>
        <s v="Selección de modelos para variables compuestas (alometría) (+)" u="1"/>
        <s v="Utiliser des données complémentaires issues d’autres sources pour améliorer les estimations, si nécessaire." u="1"/>
        <s v="Field teams organize their fieldwork independently in accordance with the assignment of tasks formulated in the operational planning. However, coordination is maintained with NMFS headquarters to guarantee compatibility with NMFS goals and overall procedures." u="1"/>
        <s v="Erreurs dans les inventaires forestiers et assurance qualité" u="1"/>
        <s v="Make a clear distinction between “mustknow” and “would be nice to know” information needs, especially where the latter may be of interest for research or address expected upcoming information needs. Clearly state the justification for the specific choices." u="1"/>
        <s v="Procurer à la fois un guide clair et une séquence d’étapes méthodologiques opérationnelles et logiques pour l’observation des variables cibles, et ainsi optimiser l’efficacité des activités et la cohérence des données enregistrées entre les différentes équipes de terrain et au cours du temps. Normalement, les erreurs commises au cours de la phase de collecte de données de terrain de l’inventaire forestier devraient être réduites au minimum pour éviter d’avoir à revisiter les mêmes lieux." u="1"/>
        <s v="Avoir un ensemble de données bien documenté, accompagné des métadonnées associées, un protocole d’archivage et de préservation des données complet et bien défini incluant le stockage et la sauvegarde des données, ainsi qu’une vision à long terme permettant d’assurer que les technologies de stockage des données se maintiennent à jour et que ces dernières restent récupérables en cas de changement des systèmes d’exploitation et de stockage." u="1"/>
        <s v="Recopilación y supervisión de los datos auxiliares " u="1"/>
        <s v="遥感和地理空间建模产品的验证方法" u="1"/>
        <s v="Contrôle qualité des données" u="1"/>
        <s v="Concevoir et documenter des instructions claires à l’intention des équipes de terrain, sur la manière de localiser les points d’échantillon sélectionnés. Cela inclut également une définition sans ambiguïté du système de référence spatiale dans lequel les coordonnées sont fournies." u="1"/>
        <s v="Si possible, recruter du personnel possédant une expérience préalable en travail de terrain d’inventaire forestier, analyse de télédétection, intégration des informations, SIG, etc." u="1"/>
        <s v=" Nombrar a jefes de equipo que demuestren buenas capacidades de liderazgo y que tengan experiencia técnica previa." u="1"/>
        <s v="As estimates of change have different measures of uncertainty than estimates of single measurements, calculate these accordingly, so as to check whether the calculated change is significant or not." u="1"/>
        <s v="Toutes les équipes accomplissant le même genre de travail doivent recevoir la même formation. Une formation générale peut être mise en place pour des groupes plus nombreux. Des sessions de formation pratique sur l’utilisation des appareils de mesure électroniques ou des formations sur le terrain nécessitent des groupes plus restreints." u="1"/>
        <s v="Les données des contrôles à froid doivent être analysées rapidement et un retour doit être fait aux équipes de terrain. Dans certains cas de non performance, il peut être immédiatement mis fin au contrat avec une équipe. Dans d’autres cas, les équipes peuvent présenter d’excellentes suggestions pour améliorer la mise en oeuvre des procédures de terrain, le manuel de terrain devant alors être révisé en conséquence." u="1"/>
        <s v="拥有妥善归档的数据集（含有相关元数据），拥有完整且妥善定义的数据归档和保存协议（包括存储和备份），确保数据存储技术的及时更新，并在操作系统和数据存储系统发生变化时，保留可检索的数据。" u="1"/>
        <s v="Envisager de se servir des expériences d’études d’échantillonnage d’inventaires forestiers existantes. Les leçons tirées des efforts et des expériences de mise en oeuvre passés sont très utiles, notamment lorsque ces efforts ont été bien documentés. Si possible, les planificateurs de l’inventaire doivent s’efforcer de contacter les responsables de la planification de la conception de ces inventaires antérieurs. Habituellement, ces expériences sont très instructives." u="1"/>
        <s v="When re-measuring plots, consider providing printed records of previous measurements for each plot." u="1"/>
        <s v=" La colecta de datos de las parcelas del IFN utiliza la misma clasificación de uso y cobertura de la tierra que se utiliza para teledetección." u="1"/>
        <s v="Proporcionar estimaciones para todo el país (estimaciones de ámbito nacional) y para unidades de referencia subnacionales, tal como se define en la fase de planificación." u="1"/>
        <s v="Hay que aplicar adecuadamente las correcciones de la pendiente y los límites. " u="1"/>
        <s v="确定信息需求的优先顺序，以帮助解决技术实施过程中的预算和精度限制问题。" u="1"/>
        <s v="To the extent possible, include geographical coordinates of the collected information, such as plot centres (or corners) and tree centres." u="1"/>
        <s v="Establecer una estructura de base de datos y un protocolo de gestión detallados (que incluyan los requisitos de equipos y programas informáticos)." u="1"/>
        <s v="Use data formats that will be in use for the foreseeable future and that permit interoperability, rather than developing and/ or using custom-built or obscure formats." u="1"/>
        <s v="Tanto el muestreo de campo como la teledetección deberían estar estrictamente impulsados por objetivos. Deberían contribuir a satisfacer las necesidades de información y/o los objetivos de investigación generales" u="1"/>
        <s v="Saisie et gestion des données" u="1"/>
        <s v="为代表不同层面和部门的利益相关者（包括土著群体/当地社区和妇女团体）提供机会，使其能够以参与的方式自由地表达信息需求和潜在的忧虑，帮助明确战略目标和指标。" u="1"/>
        <s v="Sélection des méthodes de télédétection/cartographie selon les besoins d’information" u="1"/>
        <s v="Si están disponibles, los datos espaciales auxiliares deberían evaluarse para determinar si la ubicación de la muestra no incluye bosque y si necesita ser evaluada utilizando las fuentes de  información disponibles. También es importante evaluar si puede accederse a las parcelas por tierra, algo que podría no ser posible en algunas áreas restringidas o en áreas con barreras geográficas.  Pueden utilizarse datos espaciales para ayudar a determinar la mejor manera de acceder a la ubicación de las muestras que deban visitarse." u="1"/>
        <s v="Si es posible, hay que verificar la calidad de los modelos para comprobar su idoneidad antes de aplicarlos a un proyecto concreto " u="1"/>
        <s v="Provide both clear guidance and an operational and logical sequence of methodological steps for observation of the target variables, thus maximizing the efficiency of the activities and consistency of the data recorded between different field teams and over time. Normally, errors committed during the forest inventory field data collection phase should be kept to a minimum to avoid the need to revisit the same field locations." u="1"/>
        <s v="Определить требования (либо ожидания) к точности/достоверности в количественном выражении для ожидаемых ключевых результатов." u="1"/>
        <s v="Proporcionar orientación sobre: i) cómo deberían gestionarse situaciones no estandarizadas pero predecibles (por ejemplo, describir lo que debería hacer el equipo si una parte de la parcela de  uestreo se encuentra en el bosque y la otra parte se encuentra en un río), y ii) qué debería hacer el equipo en situaciones en las que no puede aplicarse el manual de campo (por ejemplo, describir lo que debería hacerse si la parcela de muestreo se encuentra en un área que ha sido alterada recientemente). " u="1"/>
        <s v="Establish the protocols for acquiring, processing, extracting and assigning the information spatially, including to individual plots, as appropriate. Protocols must also include metadata standards." u="1"/>
        <s v="Control measurements are extremely important and function as standard elements of any forest inventory sampling process." u="1"/>
        <s v="感兴趣的总体和抽样范围" u="1"/>
        <s v="Clearly describe all classes and levels for all categorical and nominal variables, so that the field crew knows exactly which datum or code to enter for which variable. This relates, for example, to the measurement units and number of decimals for metric variables such as dbh, and a complete list of names/codes for nominal variables such as tree species (including the option “unknown” and a list of botanical family names for cases where identification down to the species level is not possible). Avoid pre-classifying variables, such as percentages, by recording the values directly and then grouping them into classes during analysis." u="1"/>
        <s v="Il existe une analyse des capacités et des coûts de la photo-interprétation et la collecte des attributs sélectionnés." u="1"/>
        <s v="遥感数据源或卫星影像的选择" u="1"/>
        <s v="Los talleres de formación deben formar parte de una estrategia de desarrollo de la capacidad integrada, eficaz y duradera de ámbito nacional." u="1"/>
        <s v="Tener un conjunto de datos bien documentado con metadatos asociados, un protocolo completo y bien definido para el archivo y la conservación de los datos, que incluya el almacenamiento y la copia de seguridad de los mismos, y una visión a largo plazo para garantizar que las tecnologías de almacenamiento de datos se mantengan actualizadas y los datos sigan siendo recuperables en el caso de que cambien los sistemas operativos y los sistemas de almacenamiento de datos." u="1"/>
        <s v="La rigueur statistique et méthodologique guidera l’acquisition de données quelles qu’en soient les sources. Un protocole clair doit donc être développé pour les deux types d’acquisition et d’analyse des données." u="1"/>
        <s v="Field safety merits special emphasis. It is important to consider which vaccinations might be required, perform a risks assessment for the fieldwork and share the results of the assessment during the training sessions." u="1"/>
        <s v="团队建设" u="1"/>
        <s v="Identificar las preguntas concretas relacionadas con el monitoreo forestal para cada uno de los temas clave." u="1"/>
        <s v="Hay que preparar todos los análisis requeridos para producir los resultados esperados según la evaluación de las necesidades de información" u="1"/>
        <s v="وضع تصميم عينات الأراضي من أجل التحليل البصري باستخدام الاستشعار عن بُعد" u="1"/>
        <s v="评估现有数据和信息" u="1"/>
        <s v="Establish protocols for geospatial data, including metadata, processing methods and accuracy assessments." u="1"/>
        <s v="Des exemples doivent être présentés, de manière à illustrer la façon de traiter le large éventail de situations rencontrées sur le terrain." u="1"/>
        <s v="编写实地手册和协议（实地和遥感/测绘）" u="1"/>
        <s v="Cold-check data need to be analysed rapidly and feedback given to the field teams. There may be cases of non-performance where a field team’s contract needs to be terminated immediately. There may also be cases where field teams come up with excellent suggestions to improve the implementation of field procedures, in which case the field manuals should be revised accordingly." u="1"/>
        <s v="تقييم وتعظيم الخبرة المتاحة وتنمية الموارد البشرية" u="1"/>
        <s v="Encourager les femmes autant que les hommes à rejoindre les équipes et prendre des mesures concrètes pour s’assurer qu’elles en ont la possibilité. Il s’agit là d’une mesure clé pour coopérer efficacement avec les communautés locales" u="1"/>
        <s v="Los llamados valores atípicos deben comprobarse muy cuidadosamente antes de su eliminación. Podrían ser casos extremos, en lugar de errores." u="1"/>
        <s v="L'analyse de télédétection utilise les informations de terrain comme données d'apprentissage selon les méthodes sélectionnées." u="1"/>
        <s v="Supervisión del trabajo de campo" u="1"/>
        <s v="Commencer le traitement des données (calcul) aussitôt que les premières données sont disponibles, puisqu’elles peuvent révéler des erreurs inattendues." u="1"/>
        <s v="Décrire clairement toutes les classes et tous les niveaux pour toutes les variables catégoriques et nominales, afin que chaque équipe de terrain sache exactement quelle référence ou quel code entrer pour chaque variable. Cela concerne, par exemple, les unités de mesure et le nombre de décimales pour les variables métriques telles que le DHP, et les listes complètes de noms et de codes pour les variables nominales telles que les espèces d’arbres (y compris l’option «inconnu» et une liste des noms de familles botaniques pour les cas où l’identification au niveau de l’espèce n’est pas possible). Éviter les variables de pré classification, telles que les pourcentages, en enregistrant les valeurs directement et en les groupant ensuite par classes au cours de l’analyse." u="1"/>
        <s v="Puesto que las estimaciones de los cambios tienen grados de incertidumbre diferentes de los de las estimaciones de las mediciones individuales, calcularlas teniendo esto " u="1"/>
        <s v="Consultez les experts en télédétection (locaux et internationaux) afin d’identifier le mode de mise en œuvre le plus efficient pour élaborer les données d’activité." u="1"/>
        <s v="Determinar/diseñar los programas informáticos para la recogida de datos y los equipos compatibles que se necesitarán, especialmente si se utilizan registradores de datos portátiles." u="1"/>
        <s v="Start data processing (calculation) as soon as the first data are available, as these may reveal unexpected errors." u="1"/>
        <s v="汇编并考虑一些“关键议题”，其应来自：根据国家关键森林政策以及其他重大自然资源、环境、土地利用和发展政策制定的战略目标和指标；以及与森林有关的国际政策承诺和报告要求（如联合国气候变化框架公约、生物多样性公约、森林资源评估、可持续发展目标、标准与指标（C&amp;I）等）。" u="1"/>
        <s v="Elaborar una guía de campo que dé prioridad a unos elevados estándares de calidad y al nivel de coherencia más alto posible en la recogida de datos. " u="1"/>
        <s v="Si possible, organiser la taille des parcelles et le volume de travail afin de permettre aux équipes de terrain de réaliser leur tâche en une seule journée, temps de déplacement inclus. Si des difficultés d’accès compromettent cette approche, les équipes de terrain peuvent avoir à rester sur place, ce qui entraînera des difficultés logistiques et des coûts supplémentaires." u="1"/>
        <s v="تحديد سياسة للبيانات تقدم وصفاً للبيانات التي يمكن تبادلها وكيفية القيام بذلك (المجانية والمتاحة، والمتاحة عند الطلب، والممنوعة)، بما في ذلك إجراءات الوصول وفترات الحظر (إن وجدت)، والآليات الفنية للتعميم ونسق التبادل. في الحالات التي لا يمكن فيها تبادل بعض أجزاء من البيانات، لا بدّ من تحديد الأسباب وراء لك (على سبيل المثال القواعد الأخلاقية والشخصية الخاصة بالبيانات، والملكية الفكرية والتجارية والمتعلقة بالخصوصية وبالأمن). هذا القرار الخاص بمجموعات البيانات التي تكون متاحة للجمهور وتلك التي يخضع الوصول إليها لبعض القيود، إنما يعتمد على التشريعات والاستراتيجيات والسياسات الوطنية." u="1"/>
        <s v="Identifier la «zone de référence cible». Les besoins d’information peuvent concerner le niveau national, sous-national ou d’autres zones de référence. Les parties prenantes peuvent à tort attendre d’un SSNF qu’il réponde à tous les besoins d’information sur la planification de la gestion forestière de petits secteurs. Une évaluation des besoins d’information est donc l’occasion de clarifier les opportunités et limites du suivi de petits secteurs, ainsi que les défis techniques associés (et de discuter des estimations d’événements rares ou variables non pris en compte de manière générale dans le SSNF)." u="1"/>
        <s v="اختيار طرق الاستشعار عن بُعد/ رسم الخرائط وفقاً للاحتياجات في مجال المعلومات" u="1"/>
        <s v="If local models are not available, there are two options: (i) make use of global models, which may introduce considerable uncertainty, or (ii) develop specific models – a generic research task that can be quite laborious." u="1"/>
        <s v="Si une partie des données est exportée pour analyse en utilisant un logiciel différent, l’intégrité de la base de données source doit être assurée." u="1"/>
        <s v="Consult remote sensing experts (local and international) in order to identify the most efficient implementation mode to produce activity data." u="1"/>
        <s v="Diseño del cálculo " u="1"/>
        <s v="Idealmente, deberían utilizarse las mismas definiciones tanto para las variables de las observaciones de campo como para las extraídas de la teledetección. Esto requiere atención, puesto que puede ser difícil aplicar exactamente la misma definición de conceptos tales como “bosque” a ambas fuentes de datos_x000a_" u="1"/>
        <s v="If available, auxiliary spatial data should be evaluated to determine whether the sample location does not constitute forest and whether it needs to be assessed using available information sources. It is also important to assess whether plots are accessible on the ground, such as restricted areas and geographical barriers. Spatial data can be used to help determine how best to access the location of samples to be visited." u="1"/>
        <s v="Prendre en compte des situations de terrain variées pour la définition des variables et des procédures de mesure. Essayer d’éviter que les équipes de terrain ne rencontrent des situations pour lesquelles le guide de terrain ne donne pas de conseils explicites et où les équipes doivent prendre leurs propres décisions, ce qui pourrait provoquer des différences entre les équipes et entraîner des incohérences." u="1"/>
        <s v="Data processing has started with the first available data to reveal design errors." u="1"/>
        <s v="评估和优化可用的专门知识和人力资源开发" u="1"/>
        <s v="Los talleres de formación pueden incluir un examen al final para la entrega de un certificado oficial." u="1"/>
        <s v="Design of the information management system (+)" u="1"/>
        <s v="Sélection des ressources de télédétection ou imagerie satellite" u="1"/>
        <s v="Documenter la base de données et fournir des métadonnées sur différents aspects du SSNF, tels que les coefficients et références du modèle, le plan d’échantillonnage et la configuration des parcelles." u="1"/>
        <s v="Un plan de contrôle et assurance qualité a été conçu." u="1"/>
        <s v="Planification générale du suivi et du travail de terrain (++)" u="1"/>
        <s v="If possible, organize field plot size and workload to enable the field team to undertake the work in a single day, including travel time. If difficulties of access hinder this approach, the field teams may have to remain in the field, which will result in additional logistical and cost challenges." u="1"/>
        <s v="森林资源清查中的误差与质量保证" u="1"/>
        <s v="El rigor estadístico y metodológico debería guiar la adquisición de datos de todas las fuentes de datos. Debe desarrollarse, por tanto, un protocolo claro para ambos tipos de adquisición y análisis de datos." u="1"/>
        <s v="Identification et définition des activités de suivi dans le territoire" u="1"/>
        <s v="Des ajustements fondés sur les erreurs détectées dans les analyses ont été documentés." u="1"/>
        <s v="Duly apply slope and boundary corrections." u="1"/>
        <s v="Establecer y emplear normas sobre el contenido de los datos, las clasificaciones y las tecnologías utilizadas. Puede requerirse la armonización de las variables cuando se apliquen normas diferentes para la misma variable dentro de un país." u="1"/>
        <s v="Plot design" u="1"/>
        <s v="Проводить четкое различие между данными, которые «нужно иметь», и данными, которые «было бы желательно иметь», особенно там, где последние могут представлять интерес для научных исследований или удовлетворять назревающие потребности в информации. Четко обосновывать выбор конкретных данных." u="1"/>
        <s v="Se ha desarrollado un plan de control y garantía de la calidad." u="1"/>
        <s v="Identificación y definición de las actividades a monitorear en el territorio" u="1"/>
        <s v="Prepare all analyses required to produce the expected outcomes according to the information needs assessment." u="1"/>
        <s v="The NFI's plot data collection uses the same land use and land cover classification as the remote sensing." u="1"/>
        <s v="تقديم حصر بالاحتياجات في مجال المعلومات على نحو تتيسر ترجمته إلى متغيرات، والتي يمكن حينئذ ملاحظتها على المستوى التشغيلي من خلال تيسير مصدر للبيانات." u="1"/>
        <s v="استعراض البيانات والمعلومات الحالية" u="1"/>
        <s v="Incluir un capítulo introductorio que relacione los antecedentes y la justificación del inventario en particular. Este capítulo debería ayudar a los equipos de campo (y a otras partes interesadas) a  a entender mejor las metas y los objetivos concretos del estudio. También debería establecer las necesidades de información socioeconómica y otras dimensiones relacionadas, como la forma de interactuar eficazmente con ambos géneros y con algunos grupos específicos." u="1"/>
        <s v="Determine/design the data collection software and compatible hardware needed, especially if using portable data recorders are used." u="1"/>
        <s v="The most appropriate pre-processing procedures on the selected images have been developed and documented." u="1"/>
        <s v="Les équipes de terrain organisent leur travail indépendamment, en conformité avec les tâches qui leur sont assignées dans la planification opérationnelle. Cependant, une coordination doit être maintenue avec la direction du SSNF pour garantir la compatibilité avec les objectifs du SSNF et les procédures générales." u="1"/>
        <s v="估算设计" u="1"/>
        <s v="Les résultats des contrôles à chaud précoces peuvent impliquer la nécessité d’ateliers de formation intermédiaires ou d’autres plates-formes d’échanges d’expériences entre équipes de terrain." u="1"/>
        <s v="Les ateliers de formation doivent faire partie d’une stratégie, à la fois intégrée, durable et efficace, de développement des capacités du pays." u="1"/>
        <s v="If possible, quality-check models for their suitability before applying them to a specific project." u="1"/>
        <s v="La interoperabilidad semántica entre los descriptores (definiciones y terminología) que se utilicen para especificar las mediciones de campo y de teledetección debería definirse y comprenderse bien, para evitar confusiones terminológicas y garantizar que los datos puedan analizarse conjuntamente de manera directa." u="1"/>
        <s v="Ensure that high-quality data are collected by providing clear and complete definitions and descriptions of the measurement procedures. Reducing measurement and observation errors is an important element of QA/QC." u="1"/>
        <s v="S’assurer que le personnel peut non seulement accomplir des tâches d’entrée et d’analyse des données, mais aussi mettre à jour ou modifier les bases de données quand c’est nécessaire. Des formations peuvent être utiles." u="1"/>
        <s v="Crear otros equipos para la planificación, el diseño, la teledetección, la gestión de la información y el análisis de los datos. " u="1"/>
        <s v="Image pre-processing has been done according to the protocols and the limitations and assumptions have been systematized." u="1"/>
        <s v="Déterminer la taille optimale des équipes de terrain et le temps de travail nécessaire pour réaliser les mesures et les observations pour chaque parcelle." u="1"/>
        <s v="Les attributs nécessaires à collecter sur le terrain sont identifiés pour prendre en charge des informations telles que les points de contrôle des modèles géospatiaux et leur validation." u="1"/>
        <s v="Se han documentado ajustes según errores detectados en los análisis." u="1"/>
        <s v="Keep the field staff motivated. Forest inventory fieldwork can be physically demanding and over time, quality may suffer. Starting with recruitment, each staff member should be clear about the importance of high quality measurements by each individual." u="1"/>
        <s v="Take into account various field situations in the definition of the variables and the measurement procedures. Try to avoid having field teams encounter situations in which the field manual does not give explicit guidance and teams have to make own individual decisions, as these may differ between field teams and lead to inconsistencies." u="1"/>
        <s v="拥有安全协议，明确如何从技术和程序上保护信息（包括机密信息），以及如何详细实施许可、限制和禁令。" u="1"/>
        <s v="Distribution of labour in the field is important and should be based on the particular skills of the individual staff. All staff should be encouraged to make suggestions to improve procedures." u="1"/>
        <s v="Considerar estrictamente todos los elementos estadísticos del diseño de muestreo y el diseño de parcela y seguir los procedimientos de estimación generalmente aceptados para la estimación_x000a_de los puntos y los intervalos: una vez están definidos y fijados los elementos de diseño, solo suelen quedar unas pocas opciones para el diseño de cálculo." u="1"/>
        <s v="Considerar estrictamente todos los elementos estadísticos del diseño de muestreo y el diseño de parcela y seguir los procedimientos de estimación generalmente aceptados para la estimación de los puntos y los intervalos: una vez están definidos y fijados los elementos de diseño, solo suelen quedar unas pocas opciones para el diseño de cálculo." u="1"/>
        <s v="Определить, каким образом и где будут храниться данные, в частности, в каком типе хранилища (институциональном, стандартном тематическом и т. д.), а также какое учреждение (учреждения) будет заниматься хранением и архивированием данных. В зависимости от общей государственной стратегии в отношении хранения национальных статистических данных в стране могут быть учреждения, имеющие возможность интегрировать массивы данных НСМЛ в качестве стандартизированных национальных наборов данных, получаемых через регулярные промежутки времени. Это позволит подчеркнуть, что НСМЛ производит информацию всеобщего назначения." u="1"/>
        <s v="Para formalizar este tipo de intercambios, puede llevarse a cabo un taller de formación intermedio poco después de la ejecución sobre el terreno. Esto servirá como plataforma para que los equipos de campo intercambien experiencias y aborden dificultades concretas que hayan encontrado durante la ejecución." u="1"/>
        <s v="Evaluate and document data quality." u="1"/>
        <s v="La distribución del trabajo de campo es importante y debería basarse en las capacidades específicas de cada uno de los miembros del personal. Debería animarse a todo el personal a hacer ugerencias para la mejora de los procedimientos.  " u="1"/>
        <s v="Intégration des données de terrain et de télédétection" u="1"/>
        <s v="Both field sampling and remote sensing should be strictly objective-driven. They should contribute to meeting the information needs and/or satisfying broader research goals." u="1"/>
        <s v="إيلاء الأولوية للاحتياجات في مجال المعلومات من أجل المساعدة على التصدي للعوائق المتعلقة بالميزانية والدقة أثناء عملية التنفيذ الفني." u="1"/>
        <s v="تنفيذ العمل الميداني" u="1"/>
        <s v="Utiliser uniquement des conceptions de parcelles pour lesquelles des analyses statistiques directes sont possibles et s’abstenir d’inventer des approches de collecte de données sans développer les estimateurs correspondants." u="1"/>
        <s v="Compiler et tenir compte des «sujets clés» émanant des objectifs et cibles stratégiques définis par les politiques nationales en matière de forêt et autres ressources naturelles, d’environnement, d’occupation des sols et de développement, ainsi que des engagements internationaux et autres exigences de rapport liés aux politiques internationales concernant la forêt (par exemple, dans le cadre des procédures de C&amp;I de la CCNUCC, de la CDB, de la FRA ou des ODD)." u="1"/>
        <s v="Организация контрольных измерений" u="1"/>
        <s v="Développer des protocoles et des mécanismes de partage des données." u="1"/>
        <s v="Ensure high-quality data collection with clear and thorough definitions and descriptions of measurement procedures." u="1"/>
        <s v="Organizar los equipos técnicos de manera integrada. Debería mantenerse un diálogo entre las personas encargadas de recopilar y analizar la información de campo y los responsables de desarrollar la información espacial. " u="1"/>
        <s v="Asegurarse de que se recogen datos de alta calidad proporcionando definiciones y descripciones claras y completas de los procedimientos de medición. La reducción de los errores de medición y de observación es un elemento importante de la GC/CC." u="1"/>
        <s v="Los equipos deberían recibir formación sobre nuevas tecnologías y herramientas a medida que estas se adopten." u="1"/>
        <s v="Méthodes de validation des protocoles de télédétection et modélisation géospatiale" u="1"/>
        <s v="Être spécifiquement adapté aux circonstances et capacités nationales, tout en veillant à respecter les définitions nationales et internationales." u="1"/>
        <s v="Privilégier l’utilisation d’estimateurs qui s’intègrent facilement aux cartes ou aux données de télédétection, afin d’améliorer la précision et de fournir des informations spatialement explicites." u="1"/>
        <s v="Los datos almacenados en el sistema deberían incluir metadatos que contengan la descripción de los diversos conjuntos de datos (por ejemplo, el año de creación, la ubicación, el titular de los datos, los derechos de acceso, etc.). El formato de los metadatos debería seguir las normas internacionales en la medida de lo posible." u="1"/>
        <s v="اختيار موارد الاستشعار عن بُعد أو صور السواتل." u="1"/>
        <s v="Définir l’endroit et les conditions de stockage des données, en indiquant en particulier le type de répertoire (répertoire institutionnel, répertoire standard pour la discipline, etc.) et l’institution ou les institutions chargée(s) de les stocker et de les archiver. Selon la stratégie nationale générale de stockage des statistiques, certaines institutions peuvent être prêtes à intégrer les séries de données du SSNF comme des ensembles de données nationales standard générées à intervalles réguliers. Cela soulignerait le caractère d’information générale des données générées par le SSNF." u="1"/>
        <s v="Conception des parcelles de terrain (*)_x000a_" u="1"/>
        <s v="Diseño de muestreo" u="1"/>
        <s v="Il est important de s’assurer de la compatibilité de la planification opérationnelle avec les objectifs et les résultats attendus du SSNF, à moyen et à long termes." u="1"/>
        <s v="Evaluar y documentar la calidad de los datos." u="1"/>
        <s v="Inclure une annexe au manuel de terrain contenant des instructions sur le bon usage de tous les instruments et matériels de mesure, y compris les instruments les plus simples tels que les compas ou les rubans." u="1"/>
        <s v="Интеграция полевых данных и данных дистанционного зондирования" u="1"/>
        <s v="Идентификация и спецификация регистрируемых параметров" u="1"/>
        <s v="实地数据和遥感数据的整合" u="1"/>
        <s v="At the end of the training session, each team should perform one or two handson examples under the supervision of instructors." u="1"/>
        <s v="The necessary attributes to be collected in the field are identified to provide information such as geospatial model control points and their validation." u="1"/>
        <s v="Statistically defensible and well-documented approaches should be used that have generally accepted estimation procedures." u="1"/>
        <s v="Se seleccionaron y documentaron los estimadores apropiados para el diseño de muestreo seleccionado." u="1"/>
        <s v=" Debería formarse a los equipos para que recojan datos socioeconómicos, además de datos científicos. Esta formación debería incluir la forma de relacionarse con las mujeres y con los hombres, con grupos específicos de usuarios de los bosques, etc." u="1"/>
        <s v="La composition des équipes de terrain en termes de quantité de personnel et de structure hiérarchique doit être définie en fonction de l’ensemble des tâches à effectuer. Habituellement, les équipes sont composées d’un chef d’équipe de terrain, d’un ou deux techniciens d’inventaire de terrain ayant une expérience nationale ou régionale, et de main-d’oeuvre temporaire, recrutée localement de préférence, susceptible de mettre à disposition des équipes de terrain sa connaissance des lieux." u="1"/>
        <s v="Métodos para validación de los productos de teledetección y modelamiento geoespacial" u="1"/>
        <s v="Проведение анализа данных дистанционного зондирования и проверка достоверности его результатов" u="1"/>
        <s v="План выборки пробной площади для проведения визуального анализа результатов дистанционного зондирования" u="1"/>
        <s v="Se ha iniciado el procesamiento con los primeros datos disponibles para revelar errores del diseño." u="1"/>
        <s v="Le pré-traitement d’images a été mis en œuvre selon les protocoles et les limitations et hypothèses ont été systématisées." u="1"/>
        <s v="Определить приоритетность потребностей в информации для преодоления трудностей, возникающих в связи с бюджетными ограничениями и требованиями к точности в процессе технического осуществления." u="1"/>
        <s v="Los datos de las comprobaciones en frío deben analizarse rápidamente y deben comunicarse los correspondientes comentarios a los equipos de campo. Es posible que haya casos de  incumplimiento en los que el contrato de un equipo de campo tenga que rescindirse de manera inmediata. También puede haber casos en los que los equipos de campo aporten excelentes sugerencias para mejorar la ejecución de los procedimientos de campo, en cuyo caso deberían revisarse los manuales de campo. " u="1"/>
        <s v="Des contrôles à l’aveugle sont menés en revisitant un échantillon représentatif de chaque parcelle sans les données de l’équipe en main, afin de vérifier que les données sont reproductibles (pour l’assurance qualité). Les contrôles à l’aveugle peuvent être effectués soit par des équipes de supervision, soit par des équipes régulières." u="1"/>
        <s v="Fournir des estimations pour le pays entier (estimations au niveau national) et pour les unités sous-nationales de référence, comme défini dans la phase de planification." u="1"/>
        <s v="Peuplement d’intérêt et cadre d’échantillonnage" u="1"/>
        <s v="Asegurar la recolección de datos de alta calidad con definiciones y descripciones claras y completas de los procedimientos de medición." u="1"/>
        <s v="Plan d’échantillonnage" u="1"/>
        <s v="Préparer toutes les analyses nécessaires pour produire les résultats espérés, en fonction de l’évaluation des besoins d’information." u="1"/>
        <s v="Incluir una descripción clara, que incluya gráficos, de los elementos de diseño de las parcelas y una descripción paso a paso de las mediciones que deben tomarse para cada uno de los elementos  el diseño de parcela. Debe describirse el significado y el procedimiento de medición de cada variable." u="1"/>
        <s v="Revisión de los datos y la información existentes" u="1"/>
        <s v="Exchange of knowledge and experiences among field teams is crucial. It is important, therefore, to encourage direct contact between participants over time." u="1"/>
        <s v="制定了数据政策，说明哪些数据可以共享以及如何共享（免费提供、根据要求提供、限制），包括访问流程、禁止发布期（如有）、传播和交换格式的技术机制。如果数据集的某些部分无法共享，则应说明具体原因（如道德、个人数据规则、知识产权、商业性、隐私相关、安全相关等）。哪些数据集可向公众开放，哪些数据集有访问限制的决定，取决于国家立法、战略和政策。" u="1"/>
        <s v="Appliquer comme il convient les corrections de pente et de limites." u="1"/>
        <s v="Conception de l’estimation" u="1"/>
        <s v="Establish terms of reference for each team member, based on the NFMS component in which they work. These should clearly indicate the roles and functions that will be assigned to him/her by the team leader." u="1"/>
        <s v=" Se ha proporcionado advertencias en el uso de los datos y el diseño de cálculo a usuarios de la información primaria" u="1"/>
        <s v="Identification et précision des variables à enregistrer" u="1"/>
        <s v="Provide protocols for data cleaning and apply them to the database in order to ensure consistency of the data." u="1"/>
        <s v="La teledetección puede utilizarse como una herramienta poderosa para aumentar la eficiencia (por ejemplo, en la estratificación, el muestreo doble, la inferencia basada en modelos)." u="1"/>
        <s v="确定和定义目标区域内的待监测活动" u="1"/>
        <s v="Оценка и оптимизация имеющегося экспертного потенциала и подготовка кадровых ресурсов" u="1"/>
        <s v="Выявление и определение видов деятельности, подлежащих мониторингу на местности" u="1"/>
        <s v="Si aucun modèle local n’est disponible, il existe deux options: (i) faire usage de modèles mondiaux, qui peuvent introduire une incertitude considérable, ou (ii) développer des modèles spécifiques – une tâche de recherche générique qui peut s’avérer assez laborieuse." u="1"/>
        <s v="Desirable properties of the sampling design include the precision of the estimates, cost-effectiveness, simplicity both in terms of understanding and implementation, and adaptability for monitoring over time. Common adaptations include technological and methodological improvements and adjustments for changes in policies and emerging information needs." u="1"/>
        <s v="There is a capacity and cost analysis of the photo-interpretation and collection of the selected attributes." u="1"/>
        <s v="Las consideraciones de diseño de muestreo están fuertemente vinculadas con las consideraciones de diseño de parcela en términos de precisión y eficacia en función de los costos. " u="1"/>
        <s v="Remote sensing analysis uses field information as training data according to the selected methods." u="1"/>
        <s v="La dynamique d’équipe joue aussi un rôle crucial dans le travail de terrain d’inventaire forestier. Il est par conséquent vital que les chefs d’équipes de terrain entretiennent la motivation de tous les membres de l’équipe, en montrant qu’ils apprécient le sérieux de leur travail et en soulignant toujours l’importance de leur contribution au SSNF dans son ensemble." u="1"/>
        <s v="Include a complete list of devices, equipment and materials that the field teams should carry with them to perform the measurements. This list serves as a checklist for the team leader before leaving for the forest. The list should also clearly mention the need to carry items such as spare batteries, first aid kits, and possibly a radio or satellite telephone. All teams should carry comparable equipment to ensure consistent information quality." u="1"/>
        <s v="Le principe technique à suivre en priorité pour la mise en oeuvre du travail sur le terrain est de se conformer strictement au protocole de terrain et de maintenir des normes élevées de qualité des données. Le principe à suivre en priorité quant à l’organisation est d’assurer la sécurité sur le terrain et d’éviter les accidents." u="1"/>
        <s v="Develop protocols and mechanisms for data sharing." u="1"/>
        <s v="Examples should be provided to illustrate how to address the wide range of situations encountered in the field." u="1"/>
        <s v="Analyser les erreurs qui seront mesurées et enregistrées pour évaluer l’incertitude de l’information que l’on désire produire." u="1"/>
        <s v="Probar exhaustivamente el manual sobre el terreno en todas las condiciones que puedan encontrarse en el país. Esto deberían hacerlo los autores del manual de campo y otros equipos de campo." u="1"/>
        <s v="Supervisors must be forest inventory experts who are absolutely familiar with the field protocols and experienced in forest inventory fieldwork." u="1"/>
        <s v="Mantener al personal de campo motivado. El trabajo de campo de los inventarios forestales puede ser físicamente exigente y con el tiempo, la calidad del mismo puede resentirse. Desde el  omento de su contratación, todos los miembros del personal deberían tener clara la importancia de la realización de unas mediciones de alta calidad." u="1"/>
        <s v="Les procédures de travail sur le terrain peuvent être optimisées progressivement au cours du travail sur le terrain, en fonction de l’expérience et des compétences des membres de l’équipe, mais aussi de la communication interne." u="1"/>
        <s v="Crear una política de intercambio de datos que tenga especial cuidado con la información personal y las coordenadas de las parcelas. Crear una plataforma de intercambio de datos de fácil acceso para el uso general." u="1"/>
        <s v="Establecer un programa de formación que sirva para “calibrar” a los equipos de campo de acuerdo con los protocolos establecidos en la guía de campo y para armonizar y normalizar todos los  rocedimientos de observación entre los equipos de campo. Asimismo, este programa alentará a los equipos a cuidar la calidad de los datos incluso en condiciones de campo difíciles. " u="1"/>
        <s v="Adaptarse de manera específica a las circunstancias y capacidades nacionales y, al mismo tiempo, buscar la coherencia con las definiciones nacionales e internacionales." u="1"/>
        <s v="Déterminer/concevoir le logiciel de collecte des données et le matériel informatique compatible nécessaire, notamment si des enregistreurs de données portables sont utilisés." u="1"/>
        <s v="Corrections have been applied and documented." u="1"/>
        <s v="El plan operacional define la carga de trabajo (los puntos de muestreo que deben medirse) para cada equipo de campo. Posteriormente, la planificación detallada es responsabilidad_x000a_de los jefes de los equipos de campo." u="1"/>
        <s v="El plan operacional define la carga de trabajo (los puntos de muestreo que deben medirse) para cada equipo de campo. Posteriormente, la planificación detallada es responsabilidad de los jefes de los equipos de campo." u="1"/>
        <s v="Analyse the errors to be measured and recorded to assess the uncertainty of the information to be produced." u="1"/>
        <s v="Entre las propiedades deseables del diseño de muestreo se incluyen la precisión de las estimaciones, la eficacia en función de los costos, la simplicidad tanto en términos de comprensión como de ejecución y la adaptabilidad para el monitoreo a lo largo del tiempo. Entre las adaptaciones más comunes se incluyen mejoras y ajustes metodológicos y tecnológicos para responder a cambios en las políticas y a nuevas necesidades de información." u="1"/>
        <s v="Les données stockées dans le système doivent inclure des métadonnées comprenant la description des différents ensembles de données (par exemple date de création, lieu, propriétaire des données, droits d’accès, etc.). Le format des métadonnées doit suivre des normes internationales autant que possible." u="1"/>
        <s v="Deben usarse únicamente diseños de parcela para los que son posibles los análisis estadísticos claros y no deben inventarse nuevos enfoques de recogida de datos sin desarrollar unos estimadores adecuados. " u="1"/>
        <s v="Sampling design considerations are strongly linked to considerations of plot design in terms of precision and cost-effectiveness." u="1"/>
        <s v="Se ha proporcionado advertencias en el uso de los datos y el diseño de cálculo a usuarios de la información primaria." u="1"/>
        <s v="Встроить протокол защиты данных с описанием технических средств и процедур защиты информации, включая конфиденциальную информацию, а также с подробными сведениями о том, как будут обеспечиваться правила в отношении разрешений, ограничений и запретов." u="1"/>
        <s v="Определение компонентов мониторинга" u="1"/>
        <s v="Identificar las fuentes de datos pertinentes (mapas, imágenes de satélite y otras imágenes) que proporcionan los atributos identificados en la evaluación de las necesidades de información. Otros atributos que deben incluirse tienen que ver con la accesibilidad de las parcelas. Comprobar la calidad de las fuentes y otras características de las mismas, como la precisión, la resolución y la escala de los mapas, el marco temporal y el costo." u="1"/>
        <s v="5.2.2.b.b La disponibilité des données de télédétection a été prévue pour assurer la durabilité du suivi dans le temps et l’atteinte des objectifs du suivi. " u="1"/>
        <s v="Les valeurs prétendument aberrantes doivent être vérifiées très attentivement avant d’être éliminées. Elles peuvent représenter des cas extrêmes, et non des erreurs." u="1"/>
        <s v="Supervision du travail de terrain" u="1"/>
        <s v="Model selection (+)" u="1"/>
        <s v="Utilizar datos auxiliares de otras fuentes de datos para mejorar las estimaciones, cuando corresponda." u="1"/>
        <s v="La direction du SSNF doit être consultée en cas de doute sur les étapes opérationnelles, afin d’assurer la cohérence du système en général." u="1"/>
        <s v="La seguridad sobre el terreno merece especial atención. Es importante tener en cuenta qué vacunas podrían ser necesarias, llevar a cabo una evaluación de los riesgos en el trabajo de campo y compartir los resultados de la evaluación durante las sesiones de formación. " u="1"/>
        <s v="Niveaux d’incertitude associés aux produits attendus" u="1"/>
        <s v="تحديد النسق المتوقع ونوع المُخرَج الناتج في نهاية التحليل عن طريق إعداد الجداول والرسوم البيانية والعلاقات بين المتغيرات على سبيل المثال. وكلما كان إعداد تلك الاحتياجات في مجال المعلومات ملموساً، كلما تيسرت ترجمتها إلى متغيرات قابلة للقياس وإجراءات لجمع البيانات بمعرفة القائمين على تخطيط الجَرد." u="1"/>
        <s v="План выборки" u="1"/>
        <s v="Appropriate estimators for the selected sampling design were selected and documented." u="1"/>
        <s v="Proporcionar tanto una orientación clara como una secuencia operacional y lógica de pasos metodológicos para la observación de las variables objetivo, maximizando de ese modo la eficiencia de las actividades y la coherencia de los datos registrados por los diferentes equipos de campo a lo largo del tiempo. Normalmente, los errores cometidos durante la fase de recogida de datos de campo del  inventario forestal deberían mantenerse en un nivel mínimo para evitar tener que revisitar los mismos lugares sobre el terreno." u="1"/>
        <s v="Tous les produits cartographiques ont été identifiés selon les besoins d’information." u="1"/>
        <s v="采用恰当的信息需求汇编办法，将需求便捷地转变为变量，随后通过可访问的数据源提取变量的观测值。" u="1"/>
        <s v="Include quality assurance/quality control (QA/QC) plans – another technical design component of national forest inventories. Quality assurance/quality control (QA/QC) is critical for any empirical study including a forest inventory." u="1"/>
        <s v="The training workshops should form part of an integrated, durable and effective country capacity-development strategy." u="1"/>
        <s v="Выбор источников данных дистанционного зондирования или снимков со спутника" u="1"/>
        <s v="Les équipes doivent être formées aux nouveaux outils et technologies quand ils sont utilisés." u="1"/>
        <s v="Conception des mesures de contrôle" u="1"/>
        <s v="Ввод и обработка данных" u="1"/>
        <s v="Errores en los inventarios forestales,  y garantía de calidad" u="1"/>
        <s v="La qualité des données a été évaluée et documentée." u="1"/>
        <s v="Hot checks should be started early during field inventory implementation, in order to ensure that correctable errors are not committed over a longer measurement period." u="1"/>
        <s v="ضبط وتناغم نظم التصنيف" u="1"/>
        <s v="Incertidumbres y métodos de garantía de calidad" u="1"/>
        <s v="Обследуемая популяция и выборочная совокупность" u="1"/>
        <s v="The field plot sampling design principles of guideline 5.2.2.a have been followed, as well as visual interpretation sampling has been integrated to reduce monitoring costs, facilitate implementation of the monitoring system, and improve transparency of data collection." u="1"/>
        <s v="The results of early hot checks may necessitate an intermediate training workshop or another platform for exchange of experiences between field teams." u="1"/>
        <s v="Se han calculado todas las incertidumbres de los resultados finales asociadas a cada tipo de error en el proceso de medición y cálculo" u="1"/>
        <s v="Les propriétés souhaitables du plan d’échantillonnage incluent la précision des estimations, la rentabilité, la simplicité en termes de compréhension et de mise en oeuvre, ainsi que l’adaptabilité du suivi au fil du temps. Les adaptations courantes incluent les améliorations et ajustements technologiques et méthodologiques en cas de changement de politique ou d’émergence de nouveaux besoins d’information." u="1"/>
        <s v="Be specifically tailored to the national circumstances and capacities, yet seek to be consistent with national and international definitions." u="1"/>
        <s v="Pueden combinarse varias opciones distintas de diseño de parcela para establecer subparcelas anidadas." u="1"/>
        <s v="Des approches statistiquement défendables et bien documentées, disposant de procédures d’estimation généralement acceptées, devront être utilisées." u="1"/>
        <s v="Incertitudes et méthodes d’assurance qualité" u="1"/>
        <s v="The operational plan needs to provide for all logistical issues including transport, measuring equipment and devices (including spares), emergency plans in the event of field accidents, and communication between field teams and between NFMS headquarters and field teams." u="1"/>
        <s v="确定“参考目标地区”。信息需求可指国家级、地方级或指其他参考地区。利益相关者可能会错误地期望国家森林监测系统能够满足小范围地区森林管理规划的所有信息需求。因此，信息需求的评估，是澄清监测小区域的机会和限制以及有关的技术挑战（并讨论通常不在国家森林监测系统内评估的罕见事件或变量）的好机会。" u="1"/>
        <s v="Tenir compte strictement de tous les éléments statistiques des plans d’échantillonnage et de la conception des parcelles et suivre les procédures d’estimation généralement admises quant à l’estimation des points et des intervalles: une fois que les éléments de conception sont définis et fixés, il n’y a habituellement que peu de choix quant à la conception de l’estimation. Il faut noter que pour le plan d’échantillonnage le plus utilisé (c’està-dire l’échantillonnage systématique), les estimateurs de variance non biaisés n’existent pas pour un échantillonnage basé sur le plan (voir Encadré 15). Cependant, les estimateurs d’échantillonnage aléatoire simple les plus utilisés tendent à être conservateurs (c’est-à-dire à surestimer la variance)." u="1"/>
        <s v="Контроль качества данных" u="1"/>
        <s v="Un échange de connaissances et d’expériences entre les équipes de terrain est primordial. Il est donc important d’encourager les contacts directs entre les participants au fil du temps." u="1"/>
        <s v="The temporary nature of the remote sensing field data collection is analysed and linked to permanent and temporary field plots." u="1"/>
        <s v="Proporcionar instalaciones para el almacenamiento y la copia de seguridad tanto de los datos de campo sin procesar como de los datos procesados, preferiblemente en un servidor central." u="1"/>
        <s v="Recopilar y tener en cuenta los temas clave derivados de las metas y los objetivos estratégicos establecidos por las principales políticas nacionales en materia de desarrollo, uso del suelo, medio ambiente, bosques y otros recursos naturales, y de los compromisos políticos y requisitos de elaboración de informes internacionales relacionados con los bosques (por ejemplo, de la CMNUCC, el CDB, el FRA, los ODS, y los procesos de C&amp;I." u="1"/>
        <s v="Se han calculado todas las incertidumbres de los resultados finales asociadas a cada tipo de error en el proceso de medición y cálculo." u="1"/>
        <s v="The NFMS fieldwork plan should clarify the goals and guiding principles (in particular, regarding data quality), define general and specific activities, specify the resources available, allocate the responsibilities of teams and staff members, and schedule their activities." u="1"/>
        <s v="تحديد وتعريف الأنشطة المطلوب رصدها في الإقليم" u="1"/>
        <s v="Provide guidance on: (i) how non-standard but foreseeable situations should be handled (e.g. describe what the crew should do if part of the sample plot is situated in the forest, while the other part is located in a river), and (ii) what the crew should do in situations where the field manual does not apply (e.g. describe what should be done if the sample plot is located in an area that has been recently disturbed)." u="1"/>
        <s v="Определить по каждой ключевой теме конкретные вопросы, касающиеся мониторинга лесов." u="1"/>
      </sharedItems>
    </cacheField>
    <cacheField name="Value" numFmtId="0">
      <sharedItems containsMixedTypes="1" containsNumber="1" containsInteger="1" minValue="0" maxValue="3" count="6">
        <s v="Please select"/>
        <e v="#DIV/0!"/>
        <n v="0" u="1"/>
        <n v="3" u="1"/>
        <n v="2" u="1"/>
        <n v="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x v="0"/>
    <x v="0"/>
    <x v="0"/>
  </r>
  <r>
    <x v="1"/>
    <x v="1"/>
    <x v="0"/>
  </r>
  <r>
    <x v="2"/>
    <x v="2"/>
    <x v="0"/>
  </r>
  <r>
    <x v="3"/>
    <x v="3"/>
    <x v="0"/>
  </r>
  <r>
    <x v="4"/>
    <x v="4"/>
    <x v="0"/>
  </r>
  <r>
    <x v="5"/>
    <x v="5"/>
    <x v="0"/>
  </r>
  <r>
    <x v="6"/>
    <x v="6"/>
    <x v="1"/>
  </r>
  <r>
    <x v="7"/>
    <x v="7"/>
    <x v="1"/>
  </r>
  <r>
    <x v="8"/>
    <x v="8"/>
    <x v="1"/>
  </r>
  <r>
    <x v="9"/>
    <x v="9"/>
    <x v="1"/>
  </r>
  <r>
    <x v="10"/>
    <x v="10"/>
    <x v="1"/>
  </r>
</pivotCacheRecords>
</file>

<file path=xl/pivotCache/pivotCacheRecords2.xml><?xml version="1.0" encoding="utf-8"?>
<pivotCacheRecords xmlns="http://schemas.openxmlformats.org/spreadsheetml/2006/main" xmlns:r="http://schemas.openxmlformats.org/officeDocument/2006/relationships" count="33">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pivotCacheRecords>
</file>

<file path=xl/pivotCache/pivotCacheRecords3.xml><?xml version="1.0" encoding="utf-8"?>
<pivotCacheRecords xmlns="http://schemas.openxmlformats.org/spreadsheetml/2006/main" xmlns:r="http://schemas.openxmlformats.org/officeDocument/2006/relationships" count="47">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1"/>
  </r>
  <r>
    <x v="16"/>
    <x v="16"/>
    <x v="1"/>
  </r>
  <r>
    <x v="17"/>
    <x v="17"/>
    <x v="1"/>
  </r>
  <r>
    <x v="18"/>
    <x v="18"/>
    <x v="1"/>
  </r>
  <r>
    <x v="19"/>
    <x v="19"/>
    <x v="1"/>
  </r>
  <r>
    <x v="20"/>
    <x v="20"/>
    <x v="1"/>
  </r>
  <r>
    <x v="21"/>
    <x v="21"/>
    <x v="1"/>
  </r>
  <r>
    <x v="22"/>
    <x v="22"/>
    <x v="1"/>
  </r>
  <r>
    <x v="23"/>
    <x v="23"/>
    <x v="1"/>
  </r>
  <r>
    <x v="24"/>
    <x v="24"/>
    <x v="1"/>
  </r>
  <r>
    <x v="25"/>
    <x v="25"/>
    <x v="1"/>
  </r>
  <r>
    <x v="26"/>
    <x v="26"/>
    <x v="1"/>
  </r>
  <r>
    <x v="27"/>
    <x v="27"/>
    <x v="1"/>
  </r>
  <r>
    <x v="28"/>
    <x v="28"/>
    <x v="1"/>
  </r>
  <r>
    <x v="29"/>
    <x v="29"/>
    <x v="1"/>
  </r>
  <r>
    <x v="30"/>
    <x v="30"/>
    <x v="1"/>
  </r>
  <r>
    <x v="31"/>
    <x v="31"/>
    <x v="1"/>
  </r>
  <r>
    <x v="32"/>
    <x v="32"/>
    <x v="1"/>
  </r>
  <r>
    <x v="33"/>
    <x v="33"/>
    <x v="1"/>
  </r>
  <r>
    <x v="34"/>
    <x v="34"/>
    <x v="1"/>
  </r>
  <r>
    <x v="35"/>
    <x v="35"/>
    <x v="1"/>
  </r>
  <r>
    <x v="36"/>
    <x v="36"/>
    <x v="1"/>
  </r>
  <r>
    <x v="37"/>
    <x v="37"/>
    <x v="1"/>
  </r>
  <r>
    <x v="38"/>
    <x v="38"/>
    <x v="1"/>
  </r>
  <r>
    <x v="39"/>
    <x v="39"/>
    <x v="1"/>
  </r>
  <r>
    <x v="40"/>
    <x v="40"/>
    <x v="1"/>
  </r>
  <r>
    <x v="41"/>
    <x v="41"/>
    <x v="1"/>
  </r>
  <r>
    <x v="42"/>
    <x v="42"/>
    <x v="1"/>
  </r>
  <r>
    <x v="43"/>
    <x v="43"/>
    <x v="1"/>
  </r>
  <r>
    <x v="44"/>
    <x v="44"/>
    <x v="1"/>
  </r>
  <r>
    <x v="45"/>
    <x v="45"/>
    <x v="1"/>
  </r>
  <r>
    <x v="46"/>
    <x v="4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showDrill="0" rowGrandTotals="0" colGrandTotals="0" itemPrintTitles="1" createdVersion="6" indent="0" showHeaders="0" outline="1" outlineData="1" multipleFieldFilters="0" customListSort="0">
  <location ref="C7:D39" firstHeaderRow="0" firstDataRow="0" firstDataCol="2" rowPageCount="1" colPageCount="1"/>
  <pivotFields count="3">
    <pivotField axis="axisRow"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Row" outline="0" showAll="0" defaultSubtotal="0">
      <items count="199">
        <item x="19"/>
        <item x="31"/>
        <item x="23"/>
        <item x="7"/>
        <item n="Efficiently integrate the NFMS and its activities (what will be done and produced, by whom, when, and with what resources, etc.) into existing national frameworks regarding policies and legislation, and into government structures (organizations) and fina" x="0"/>
        <item x="24"/>
        <item x="14"/>
        <item x="1"/>
        <item x="21"/>
        <item x="2"/>
        <item x="15"/>
        <item x="5"/>
        <item x="20"/>
        <item x="3"/>
        <item x="6"/>
        <item x="12"/>
        <item x="11"/>
        <item x="30"/>
        <item x="16"/>
        <item x="13"/>
        <item x="17"/>
        <item x="29"/>
        <item x="27"/>
        <item x="8"/>
        <item x="28"/>
        <item x="9"/>
        <item x="26"/>
        <item x="32"/>
        <item x="22"/>
        <item x="25"/>
        <item x="10"/>
        <item x="4"/>
        <item x="18"/>
        <item m="1" x="110"/>
        <item m="1" x="194"/>
        <item m="1" x="87"/>
        <item m="1" x="136"/>
        <item m="1" x="151"/>
        <item m="1" x="69"/>
        <item m="1" x="77"/>
        <item m="1" x="47"/>
        <item m="1" x="128"/>
        <item m="1" x="53"/>
        <item m="1" x="132"/>
        <item m="1" x="125"/>
        <item m="1" x="146"/>
        <item m="1" x="154"/>
        <item m="1" x="49"/>
        <item m="1" x="160"/>
        <item m="1" x="83"/>
        <item m="1" x="97"/>
        <item m="1" x="91"/>
        <item m="1" x="88"/>
        <item m="1" x="104"/>
        <item m="1" x="196"/>
        <item m="1" x="78"/>
        <item m="1" x="149"/>
        <item m="1" x="162"/>
        <item m="1" x="138"/>
        <item m="1" x="141"/>
        <item m="1" x="96"/>
        <item m="1" x="185"/>
        <item m="1" x="92"/>
        <item m="1" x="122"/>
        <item m="1" x="111"/>
        <item m="1" x="70"/>
        <item m="1" x="48"/>
        <item m="1" x="117"/>
        <item m="1" x="168"/>
        <item m="1" x="109"/>
        <item m="1" x="155"/>
        <item m="1" x="62"/>
        <item m="1" x="68"/>
        <item m="1" x="177"/>
        <item m="1" x="144"/>
        <item m="1" x="107"/>
        <item m="1" x="143"/>
        <item m="1" x="72"/>
        <item m="1" x="63"/>
        <item m="1" x="124"/>
        <item m="1" x="101"/>
        <item m="1" x="157"/>
        <item m="1" x="116"/>
        <item m="1" x="58"/>
        <item m="1" x="84"/>
        <item m="1" x="179"/>
        <item m="1" x="167"/>
        <item m="1" x="61"/>
        <item m="1" x="85"/>
        <item m="1" x="105"/>
        <item m="1" x="180"/>
        <item m="1" x="99"/>
        <item m="1" x="67"/>
        <item m="1" x="133"/>
        <item m="1" x="182"/>
        <item m="1" x="170"/>
        <item m="1" x="120"/>
        <item m="1" x="38"/>
        <item m="1" x="153"/>
        <item m="1" x="60"/>
        <item m="1" x="135"/>
        <item m="1" x="45"/>
        <item m="1" x="121"/>
        <item m="1" x="123"/>
        <item m="1" x="129"/>
        <item m="1" x="139"/>
        <item m="1" x="33"/>
        <item m="1" x="112"/>
        <item m="1" x="40"/>
        <item m="1" x="103"/>
        <item m="1" x="50"/>
        <item m="1" x="94"/>
        <item m="1" x="137"/>
        <item m="1" x="51"/>
        <item m="1" x="171"/>
        <item m="1" x="93"/>
        <item m="1" x="145"/>
        <item m="1" x="184"/>
        <item m="1" x="57"/>
        <item m="1" x="189"/>
        <item m="1" x="186"/>
        <item m="1" x="54"/>
        <item m="1" x="66"/>
        <item m="1" x="158"/>
        <item m="1" x="81"/>
        <item m="1" x="156"/>
        <item m="1" x="44"/>
        <item m="1" x="52"/>
        <item m="1" x="192"/>
        <item m="1" x="89"/>
        <item m="1" x="134"/>
        <item m="1" x="71"/>
        <item m="1" x="37"/>
        <item m="1" x="115"/>
        <item m="1" x="142"/>
        <item m="1" x="164"/>
        <item m="1" x="163"/>
        <item m="1" x="41"/>
        <item m="1" x="76"/>
        <item m="1" x="172"/>
        <item m="1" x="127"/>
        <item m="1" x="173"/>
        <item m="1" x="187"/>
        <item m="1" x="188"/>
        <item m="1" x="190"/>
        <item m="1" x="95"/>
        <item m="1" x="90"/>
        <item m="1" x="80"/>
        <item m="1" x="195"/>
        <item m="1" x="191"/>
        <item m="1" x="169"/>
        <item m="1" x="152"/>
        <item m="1" x="119"/>
        <item m="1" x="79"/>
        <item m="1" x="175"/>
        <item m="1" x="73"/>
        <item m="1" x="75"/>
        <item m="1" x="193"/>
        <item m="1" x="106"/>
        <item m="1" x="98"/>
        <item m="1" x="197"/>
        <item m="1" x="65"/>
        <item m="1" x="126"/>
        <item m="1" x="56"/>
        <item m="1" x="114"/>
        <item m="1" x="118"/>
        <item m="1" x="198"/>
        <item m="1" x="59"/>
        <item m="1" x="150"/>
        <item m="1" x="178"/>
        <item m="1" x="36"/>
        <item m="1" x="166"/>
        <item m="1" x="108"/>
        <item m="1" x="176"/>
        <item m="1" x="130"/>
        <item m="1" x="55"/>
        <item m="1" x="100"/>
        <item m="1" x="147"/>
        <item m="1" x="43"/>
        <item m="1" x="64"/>
        <item m="1" x="113"/>
        <item m="1" x="159"/>
        <item m="1" x="46"/>
        <item m="1" x="181"/>
        <item m="1" x="165"/>
        <item m="1" x="86"/>
        <item m="1" x="174"/>
        <item m="1" x="34"/>
        <item m="1" x="131"/>
        <item m="1" x="148"/>
        <item m="1" x="140"/>
        <item m="1" x="39"/>
        <item m="1" x="102"/>
        <item m="1" x="74"/>
        <item m="1" x="82"/>
        <item m="1" x="35"/>
        <item m="1" x="161"/>
        <item m="1" x="42"/>
        <item m="1" x="183"/>
      </items>
    </pivotField>
    <pivotField axis="axisPage" multipleItemSelectionAllowed="1" showAll="0">
      <items count="5">
        <item m="1" x="1"/>
        <item m="1" x="3"/>
        <item m="1" x="2"/>
        <item x="0"/>
        <item t="default"/>
      </items>
    </pivotField>
  </pivotFields>
  <rowFields count="2">
    <field x="0"/>
    <field x="1"/>
  </rowFields>
  <rowItems count="33">
    <i>
      <x/>
      <x v="4"/>
    </i>
    <i>
      <x v="1"/>
      <x v="7"/>
    </i>
    <i>
      <x v="2"/>
      <x v="9"/>
    </i>
    <i>
      <x v="3"/>
      <x v="13"/>
    </i>
    <i>
      <x v="4"/>
      <x v="31"/>
    </i>
    <i>
      <x v="5"/>
      <x v="11"/>
    </i>
    <i>
      <x v="6"/>
      <x v="14"/>
    </i>
    <i>
      <x v="7"/>
      <x v="3"/>
    </i>
    <i>
      <x v="8"/>
      <x v="23"/>
    </i>
    <i>
      <x v="9"/>
      <x v="25"/>
    </i>
    <i>
      <x v="10"/>
      <x v="30"/>
    </i>
    <i>
      <x v="11"/>
      <x v="16"/>
    </i>
    <i>
      <x v="12"/>
      <x v="15"/>
    </i>
    <i>
      <x v="13"/>
      <x v="19"/>
    </i>
    <i>
      <x v="14"/>
      <x v="6"/>
    </i>
    <i>
      <x v="15"/>
      <x v="10"/>
    </i>
    <i>
      <x v="16"/>
      <x v="18"/>
    </i>
    <i>
      <x v="17"/>
      <x v="20"/>
    </i>
    <i>
      <x v="18"/>
      <x v="32"/>
    </i>
    <i>
      <x v="19"/>
      <x/>
    </i>
    <i>
      <x v="20"/>
      <x v="12"/>
    </i>
    <i>
      <x v="21"/>
      <x v="8"/>
    </i>
    <i>
      <x v="22"/>
      <x v="28"/>
    </i>
    <i>
      <x v="23"/>
      <x v="2"/>
    </i>
    <i>
      <x v="24"/>
      <x v="5"/>
    </i>
    <i>
      <x v="25"/>
      <x v="29"/>
    </i>
    <i>
      <x v="26"/>
      <x v="26"/>
    </i>
    <i>
      <x v="27"/>
      <x v="22"/>
    </i>
    <i>
      <x v="28"/>
      <x v="24"/>
    </i>
    <i>
      <x v="29"/>
      <x v="21"/>
    </i>
    <i>
      <x v="30"/>
      <x v="17"/>
    </i>
    <i>
      <x v="31"/>
      <x v="1"/>
    </i>
    <i>
      <x v="32"/>
      <x v="27"/>
    </i>
  </rowItems>
  <colItems count="1">
    <i/>
  </colItems>
  <pageFields count="1">
    <pageField fld="2" hier="-1"/>
  </pageFields>
  <formats count="1614">
    <format dxfId="4113">
      <pivotArea type="all" dataOnly="0" outline="0" fieldPosition="0"/>
    </format>
    <format dxfId="4112">
      <pivotArea dataOnly="0" labelOnly="1" fieldPosition="0">
        <references count="1">
          <reference field="0" count="0"/>
        </references>
      </pivotArea>
    </format>
    <format dxfId="4111">
      <pivotArea dataOnly="0" labelOnly="1" fieldPosition="0">
        <references count="2">
          <reference field="0" count="1" selected="0">
            <x v="0"/>
          </reference>
          <reference field="1" count="1">
            <x v="4"/>
          </reference>
        </references>
      </pivotArea>
    </format>
    <format dxfId="4110">
      <pivotArea dataOnly="0" labelOnly="1" fieldPosition="0">
        <references count="2">
          <reference field="0" count="1" selected="0">
            <x v="1"/>
          </reference>
          <reference field="1" count="1">
            <x v="7"/>
          </reference>
        </references>
      </pivotArea>
    </format>
    <format dxfId="4109">
      <pivotArea dataOnly="0" labelOnly="1" fieldPosition="0">
        <references count="2">
          <reference field="0" count="1" selected="0">
            <x v="2"/>
          </reference>
          <reference field="1" count="1">
            <x v="9"/>
          </reference>
        </references>
      </pivotArea>
    </format>
    <format dxfId="4108">
      <pivotArea dataOnly="0" labelOnly="1" fieldPosition="0">
        <references count="2">
          <reference field="0" count="1" selected="0">
            <x v="3"/>
          </reference>
          <reference field="1" count="1">
            <x v="13"/>
          </reference>
        </references>
      </pivotArea>
    </format>
    <format dxfId="4107">
      <pivotArea dataOnly="0" labelOnly="1" fieldPosition="0">
        <references count="2">
          <reference field="0" count="1" selected="0">
            <x v="4"/>
          </reference>
          <reference field="1" count="1">
            <x v="31"/>
          </reference>
        </references>
      </pivotArea>
    </format>
    <format dxfId="4106">
      <pivotArea dataOnly="0" labelOnly="1" fieldPosition="0">
        <references count="2">
          <reference field="0" count="1" selected="0">
            <x v="5"/>
          </reference>
          <reference field="1" count="1">
            <x v="11"/>
          </reference>
        </references>
      </pivotArea>
    </format>
    <format dxfId="4105">
      <pivotArea dataOnly="0" labelOnly="1" fieldPosition="0">
        <references count="2">
          <reference field="0" count="1" selected="0">
            <x v="6"/>
          </reference>
          <reference field="1" count="1">
            <x v="14"/>
          </reference>
        </references>
      </pivotArea>
    </format>
    <format dxfId="4104">
      <pivotArea dataOnly="0" labelOnly="1" fieldPosition="0">
        <references count="2">
          <reference field="0" count="1" selected="0">
            <x v="7"/>
          </reference>
          <reference field="1" count="1">
            <x v="3"/>
          </reference>
        </references>
      </pivotArea>
    </format>
    <format dxfId="4103">
      <pivotArea dataOnly="0" labelOnly="1" fieldPosition="0">
        <references count="2">
          <reference field="0" count="1" selected="0">
            <x v="8"/>
          </reference>
          <reference field="1" count="1">
            <x v="23"/>
          </reference>
        </references>
      </pivotArea>
    </format>
    <format dxfId="4102">
      <pivotArea dataOnly="0" labelOnly="1" fieldPosition="0">
        <references count="2">
          <reference field="0" count="1" selected="0">
            <x v="9"/>
          </reference>
          <reference field="1" count="1">
            <x v="25"/>
          </reference>
        </references>
      </pivotArea>
    </format>
    <format dxfId="4101">
      <pivotArea dataOnly="0" labelOnly="1" fieldPosition="0">
        <references count="2">
          <reference field="0" count="1" selected="0">
            <x v="10"/>
          </reference>
          <reference field="1" count="1">
            <x v="30"/>
          </reference>
        </references>
      </pivotArea>
    </format>
    <format dxfId="4100">
      <pivotArea dataOnly="0" labelOnly="1" fieldPosition="0">
        <references count="2">
          <reference field="0" count="1" selected="0">
            <x v="11"/>
          </reference>
          <reference field="1" count="1">
            <x v="16"/>
          </reference>
        </references>
      </pivotArea>
    </format>
    <format dxfId="4099">
      <pivotArea dataOnly="0" labelOnly="1" fieldPosition="0">
        <references count="2">
          <reference field="0" count="1" selected="0">
            <x v="12"/>
          </reference>
          <reference field="1" count="1">
            <x v="15"/>
          </reference>
        </references>
      </pivotArea>
    </format>
    <format dxfId="4098">
      <pivotArea dataOnly="0" labelOnly="1" fieldPosition="0">
        <references count="2">
          <reference field="0" count="1" selected="0">
            <x v="13"/>
          </reference>
          <reference field="1" count="1">
            <x v="19"/>
          </reference>
        </references>
      </pivotArea>
    </format>
    <format dxfId="4097">
      <pivotArea dataOnly="0" labelOnly="1" fieldPosition="0">
        <references count="2">
          <reference field="0" count="1" selected="0">
            <x v="14"/>
          </reference>
          <reference field="1" count="1">
            <x v="6"/>
          </reference>
        </references>
      </pivotArea>
    </format>
    <format dxfId="4096">
      <pivotArea dataOnly="0" labelOnly="1" fieldPosition="0">
        <references count="2">
          <reference field="0" count="1" selected="0">
            <x v="15"/>
          </reference>
          <reference field="1" count="1">
            <x v="10"/>
          </reference>
        </references>
      </pivotArea>
    </format>
    <format dxfId="4095">
      <pivotArea dataOnly="0" labelOnly="1" fieldPosition="0">
        <references count="2">
          <reference field="0" count="1" selected="0">
            <x v="16"/>
          </reference>
          <reference field="1" count="1">
            <x v="18"/>
          </reference>
        </references>
      </pivotArea>
    </format>
    <format dxfId="4094">
      <pivotArea dataOnly="0" labelOnly="1" fieldPosition="0">
        <references count="2">
          <reference field="0" count="1" selected="0">
            <x v="17"/>
          </reference>
          <reference field="1" count="1">
            <x v="20"/>
          </reference>
        </references>
      </pivotArea>
    </format>
    <format dxfId="4093">
      <pivotArea dataOnly="0" labelOnly="1" fieldPosition="0">
        <references count="2">
          <reference field="0" count="1" selected="0">
            <x v="18"/>
          </reference>
          <reference field="1" count="1">
            <x v="32"/>
          </reference>
        </references>
      </pivotArea>
    </format>
    <format dxfId="4092">
      <pivotArea dataOnly="0" labelOnly="1" fieldPosition="0">
        <references count="2">
          <reference field="0" count="1" selected="0">
            <x v="19"/>
          </reference>
          <reference field="1" count="1">
            <x v="0"/>
          </reference>
        </references>
      </pivotArea>
    </format>
    <format dxfId="4091">
      <pivotArea dataOnly="0" labelOnly="1" fieldPosition="0">
        <references count="2">
          <reference field="0" count="1" selected="0">
            <x v="20"/>
          </reference>
          <reference field="1" count="1">
            <x v="12"/>
          </reference>
        </references>
      </pivotArea>
    </format>
    <format dxfId="4090">
      <pivotArea dataOnly="0" labelOnly="1" fieldPosition="0">
        <references count="2">
          <reference field="0" count="1" selected="0">
            <x v="21"/>
          </reference>
          <reference field="1" count="1">
            <x v="8"/>
          </reference>
        </references>
      </pivotArea>
    </format>
    <format dxfId="4089">
      <pivotArea dataOnly="0" labelOnly="1" fieldPosition="0">
        <references count="2">
          <reference field="0" count="1" selected="0">
            <x v="22"/>
          </reference>
          <reference field="1" count="1">
            <x v="28"/>
          </reference>
        </references>
      </pivotArea>
    </format>
    <format dxfId="4088">
      <pivotArea dataOnly="0" labelOnly="1" fieldPosition="0">
        <references count="2">
          <reference field="0" count="1" selected="0">
            <x v="23"/>
          </reference>
          <reference field="1" count="1">
            <x v="2"/>
          </reference>
        </references>
      </pivotArea>
    </format>
    <format dxfId="4087">
      <pivotArea dataOnly="0" labelOnly="1" fieldPosition="0">
        <references count="2">
          <reference field="0" count="1" selected="0">
            <x v="24"/>
          </reference>
          <reference field="1" count="1">
            <x v="5"/>
          </reference>
        </references>
      </pivotArea>
    </format>
    <format dxfId="4086">
      <pivotArea dataOnly="0" labelOnly="1" fieldPosition="0">
        <references count="2">
          <reference field="0" count="1" selected="0">
            <x v="25"/>
          </reference>
          <reference field="1" count="1">
            <x v="29"/>
          </reference>
        </references>
      </pivotArea>
    </format>
    <format dxfId="4085">
      <pivotArea dataOnly="0" labelOnly="1" fieldPosition="0">
        <references count="2">
          <reference field="0" count="1" selected="0">
            <x v="26"/>
          </reference>
          <reference field="1" count="1">
            <x v="26"/>
          </reference>
        </references>
      </pivotArea>
    </format>
    <format dxfId="4084">
      <pivotArea dataOnly="0" labelOnly="1" fieldPosition="0">
        <references count="2">
          <reference field="0" count="1" selected="0">
            <x v="27"/>
          </reference>
          <reference field="1" count="1">
            <x v="22"/>
          </reference>
        </references>
      </pivotArea>
    </format>
    <format dxfId="4083">
      <pivotArea dataOnly="0" labelOnly="1" fieldPosition="0">
        <references count="2">
          <reference field="0" count="1" selected="0">
            <x v="28"/>
          </reference>
          <reference field="1" count="1">
            <x v="24"/>
          </reference>
        </references>
      </pivotArea>
    </format>
    <format dxfId="4082">
      <pivotArea dataOnly="0" labelOnly="1" fieldPosition="0">
        <references count="2">
          <reference field="0" count="1" selected="0">
            <x v="29"/>
          </reference>
          <reference field="1" count="1">
            <x v="21"/>
          </reference>
        </references>
      </pivotArea>
    </format>
    <format dxfId="4081">
      <pivotArea dataOnly="0" labelOnly="1" fieldPosition="0">
        <references count="2">
          <reference field="0" count="1" selected="0">
            <x v="30"/>
          </reference>
          <reference field="1" count="1">
            <x v="17"/>
          </reference>
        </references>
      </pivotArea>
    </format>
    <format dxfId="4080">
      <pivotArea dataOnly="0" labelOnly="1" fieldPosition="0">
        <references count="2">
          <reference field="0" count="1" selected="0">
            <x v="31"/>
          </reference>
          <reference field="1" count="1">
            <x v="1"/>
          </reference>
        </references>
      </pivotArea>
    </format>
    <format dxfId="4079">
      <pivotArea dataOnly="0" labelOnly="1" fieldPosition="0">
        <references count="2">
          <reference field="0" count="1" selected="0">
            <x v="32"/>
          </reference>
          <reference field="1" count="1">
            <x v="27"/>
          </reference>
        </references>
      </pivotArea>
    </format>
    <format dxfId="4078">
      <pivotArea dataOnly="0" labelOnly="1" outline="0" fieldPosition="0">
        <references count="1">
          <reference field="2" count="0"/>
        </references>
      </pivotArea>
    </format>
    <format dxfId="4077">
      <pivotArea dataOnly="0" labelOnly="1" fieldPosition="0">
        <references count="2">
          <reference field="0" count="1" selected="0">
            <x v="0"/>
          </reference>
          <reference field="1" count="1">
            <x v="4"/>
          </reference>
        </references>
      </pivotArea>
    </format>
    <format dxfId="4076">
      <pivotArea dataOnly="0" labelOnly="1" fieldPosition="0">
        <references count="2">
          <reference field="0" count="1" selected="0">
            <x v="1"/>
          </reference>
          <reference field="1" count="1">
            <x v="7"/>
          </reference>
        </references>
      </pivotArea>
    </format>
    <format dxfId="4075">
      <pivotArea dataOnly="0" labelOnly="1" fieldPosition="0">
        <references count="2">
          <reference field="0" count="1" selected="0">
            <x v="2"/>
          </reference>
          <reference field="1" count="1">
            <x v="9"/>
          </reference>
        </references>
      </pivotArea>
    </format>
    <format dxfId="4074">
      <pivotArea dataOnly="0" labelOnly="1" fieldPosition="0">
        <references count="2">
          <reference field="0" count="1" selected="0">
            <x v="3"/>
          </reference>
          <reference field="1" count="1">
            <x v="13"/>
          </reference>
        </references>
      </pivotArea>
    </format>
    <format dxfId="4073">
      <pivotArea dataOnly="0" labelOnly="1" fieldPosition="0">
        <references count="2">
          <reference field="0" count="1" selected="0">
            <x v="4"/>
          </reference>
          <reference field="1" count="1">
            <x v="31"/>
          </reference>
        </references>
      </pivotArea>
    </format>
    <format dxfId="4072">
      <pivotArea dataOnly="0" labelOnly="1" fieldPosition="0">
        <references count="2">
          <reference field="0" count="1" selected="0">
            <x v="5"/>
          </reference>
          <reference field="1" count="1">
            <x v="11"/>
          </reference>
        </references>
      </pivotArea>
    </format>
    <format dxfId="4071">
      <pivotArea dataOnly="0" labelOnly="1" fieldPosition="0">
        <references count="2">
          <reference field="0" count="1" selected="0">
            <x v="6"/>
          </reference>
          <reference field="1" count="1">
            <x v="14"/>
          </reference>
        </references>
      </pivotArea>
    </format>
    <format dxfId="4070">
      <pivotArea dataOnly="0" labelOnly="1" fieldPosition="0">
        <references count="2">
          <reference field="0" count="1" selected="0">
            <x v="7"/>
          </reference>
          <reference field="1" count="1">
            <x v="3"/>
          </reference>
        </references>
      </pivotArea>
    </format>
    <format dxfId="4069">
      <pivotArea dataOnly="0" labelOnly="1" fieldPosition="0">
        <references count="2">
          <reference field="0" count="1" selected="0">
            <x v="8"/>
          </reference>
          <reference field="1" count="1">
            <x v="23"/>
          </reference>
        </references>
      </pivotArea>
    </format>
    <format dxfId="4068">
      <pivotArea dataOnly="0" labelOnly="1" fieldPosition="0">
        <references count="2">
          <reference field="0" count="1" selected="0">
            <x v="9"/>
          </reference>
          <reference field="1" count="1">
            <x v="25"/>
          </reference>
        </references>
      </pivotArea>
    </format>
    <format dxfId="4067">
      <pivotArea dataOnly="0" labelOnly="1" fieldPosition="0">
        <references count="2">
          <reference field="0" count="1" selected="0">
            <x v="10"/>
          </reference>
          <reference field="1" count="1">
            <x v="30"/>
          </reference>
        </references>
      </pivotArea>
    </format>
    <format dxfId="4066">
      <pivotArea dataOnly="0" labelOnly="1" fieldPosition="0">
        <references count="2">
          <reference field="0" count="1" selected="0">
            <x v="11"/>
          </reference>
          <reference field="1" count="1">
            <x v="16"/>
          </reference>
        </references>
      </pivotArea>
    </format>
    <format dxfId="4065">
      <pivotArea dataOnly="0" labelOnly="1" fieldPosition="0">
        <references count="2">
          <reference field="0" count="1" selected="0">
            <x v="12"/>
          </reference>
          <reference field="1" count="1">
            <x v="15"/>
          </reference>
        </references>
      </pivotArea>
    </format>
    <format dxfId="4064">
      <pivotArea dataOnly="0" labelOnly="1" fieldPosition="0">
        <references count="2">
          <reference field="0" count="1" selected="0">
            <x v="13"/>
          </reference>
          <reference field="1" count="1">
            <x v="19"/>
          </reference>
        </references>
      </pivotArea>
    </format>
    <format dxfId="4063">
      <pivotArea dataOnly="0" labelOnly="1" fieldPosition="0">
        <references count="2">
          <reference field="0" count="1" selected="0">
            <x v="14"/>
          </reference>
          <reference field="1" count="1">
            <x v="6"/>
          </reference>
        </references>
      </pivotArea>
    </format>
    <format dxfId="4062">
      <pivotArea dataOnly="0" labelOnly="1" fieldPosition="0">
        <references count="2">
          <reference field="0" count="1" selected="0">
            <x v="15"/>
          </reference>
          <reference field="1" count="1">
            <x v="10"/>
          </reference>
        </references>
      </pivotArea>
    </format>
    <format dxfId="4061">
      <pivotArea dataOnly="0" labelOnly="1" fieldPosition="0">
        <references count="2">
          <reference field="0" count="1" selected="0">
            <x v="16"/>
          </reference>
          <reference field="1" count="1">
            <x v="18"/>
          </reference>
        </references>
      </pivotArea>
    </format>
    <format dxfId="4060">
      <pivotArea dataOnly="0" labelOnly="1" fieldPosition="0">
        <references count="2">
          <reference field="0" count="1" selected="0">
            <x v="17"/>
          </reference>
          <reference field="1" count="1">
            <x v="20"/>
          </reference>
        </references>
      </pivotArea>
    </format>
    <format dxfId="4059">
      <pivotArea dataOnly="0" labelOnly="1" fieldPosition="0">
        <references count="2">
          <reference field="0" count="1" selected="0">
            <x v="18"/>
          </reference>
          <reference field="1" count="1">
            <x v="32"/>
          </reference>
        </references>
      </pivotArea>
    </format>
    <format dxfId="4058">
      <pivotArea dataOnly="0" labelOnly="1" fieldPosition="0">
        <references count="2">
          <reference field="0" count="1" selected="0">
            <x v="19"/>
          </reference>
          <reference field="1" count="1">
            <x v="0"/>
          </reference>
        </references>
      </pivotArea>
    </format>
    <format dxfId="4057">
      <pivotArea dataOnly="0" labelOnly="1" fieldPosition="0">
        <references count="2">
          <reference field="0" count="1" selected="0">
            <x v="20"/>
          </reference>
          <reference field="1" count="1">
            <x v="12"/>
          </reference>
        </references>
      </pivotArea>
    </format>
    <format dxfId="4056">
      <pivotArea dataOnly="0" labelOnly="1" fieldPosition="0">
        <references count="2">
          <reference field="0" count="1" selected="0">
            <x v="21"/>
          </reference>
          <reference field="1" count="1">
            <x v="8"/>
          </reference>
        </references>
      </pivotArea>
    </format>
    <format dxfId="4055">
      <pivotArea dataOnly="0" labelOnly="1" fieldPosition="0">
        <references count="2">
          <reference field="0" count="1" selected="0">
            <x v="22"/>
          </reference>
          <reference field="1" count="1">
            <x v="28"/>
          </reference>
        </references>
      </pivotArea>
    </format>
    <format dxfId="4054">
      <pivotArea dataOnly="0" labelOnly="1" fieldPosition="0">
        <references count="2">
          <reference field="0" count="1" selected="0">
            <x v="23"/>
          </reference>
          <reference field="1" count="1">
            <x v="2"/>
          </reference>
        </references>
      </pivotArea>
    </format>
    <format dxfId="4053">
      <pivotArea dataOnly="0" labelOnly="1" fieldPosition="0">
        <references count="2">
          <reference field="0" count="1" selected="0">
            <x v="24"/>
          </reference>
          <reference field="1" count="1">
            <x v="5"/>
          </reference>
        </references>
      </pivotArea>
    </format>
    <format dxfId="4052">
      <pivotArea dataOnly="0" labelOnly="1" fieldPosition="0">
        <references count="2">
          <reference field="0" count="1" selected="0">
            <x v="25"/>
          </reference>
          <reference field="1" count="1">
            <x v="29"/>
          </reference>
        </references>
      </pivotArea>
    </format>
    <format dxfId="4051">
      <pivotArea dataOnly="0" labelOnly="1" fieldPosition="0">
        <references count="2">
          <reference field="0" count="1" selected="0">
            <x v="26"/>
          </reference>
          <reference field="1" count="1">
            <x v="26"/>
          </reference>
        </references>
      </pivotArea>
    </format>
    <format dxfId="4050">
      <pivotArea dataOnly="0" labelOnly="1" fieldPosition="0">
        <references count="2">
          <reference field="0" count="1" selected="0">
            <x v="27"/>
          </reference>
          <reference field="1" count="1">
            <x v="22"/>
          </reference>
        </references>
      </pivotArea>
    </format>
    <format dxfId="4049">
      <pivotArea dataOnly="0" labelOnly="1" fieldPosition="0">
        <references count="2">
          <reference field="0" count="1" selected="0">
            <x v="28"/>
          </reference>
          <reference field="1" count="1">
            <x v="24"/>
          </reference>
        </references>
      </pivotArea>
    </format>
    <format dxfId="4048">
      <pivotArea dataOnly="0" labelOnly="1" fieldPosition="0">
        <references count="2">
          <reference field="0" count="1" selected="0">
            <x v="29"/>
          </reference>
          <reference field="1" count="1">
            <x v="21"/>
          </reference>
        </references>
      </pivotArea>
    </format>
    <format dxfId="4047">
      <pivotArea dataOnly="0" labelOnly="1" fieldPosition="0">
        <references count="2">
          <reference field="0" count="1" selected="0">
            <x v="30"/>
          </reference>
          <reference field="1" count="1">
            <x v="17"/>
          </reference>
        </references>
      </pivotArea>
    </format>
    <format dxfId="4046">
      <pivotArea dataOnly="0" labelOnly="1" fieldPosition="0">
        <references count="2">
          <reference field="0" count="1" selected="0">
            <x v="31"/>
          </reference>
          <reference field="1" count="1">
            <x v="1"/>
          </reference>
        </references>
      </pivotArea>
    </format>
    <format dxfId="4045">
      <pivotArea dataOnly="0" labelOnly="1" fieldPosition="0">
        <references count="2">
          <reference field="0" count="1" selected="0">
            <x v="32"/>
          </reference>
          <reference field="1" count="1">
            <x v="27"/>
          </reference>
        </references>
      </pivotArea>
    </format>
    <format dxfId="4044">
      <pivotArea dataOnly="0" labelOnly="1" outline="0" fieldPosition="0">
        <references count="1">
          <reference field="2" count="0"/>
        </references>
      </pivotArea>
    </format>
    <format dxfId="4043">
      <pivotArea dataOnly="0" labelOnly="1" fieldPosition="0">
        <references count="2">
          <reference field="0" count="1" selected="0">
            <x v="0"/>
          </reference>
          <reference field="1" count="1">
            <x v="4"/>
          </reference>
        </references>
      </pivotArea>
    </format>
    <format dxfId="4042">
      <pivotArea dataOnly="0" labelOnly="1" fieldPosition="0">
        <references count="2">
          <reference field="0" count="1" selected="0">
            <x v="1"/>
          </reference>
          <reference field="1" count="1">
            <x v="7"/>
          </reference>
        </references>
      </pivotArea>
    </format>
    <format dxfId="4041">
      <pivotArea dataOnly="0" labelOnly="1" fieldPosition="0">
        <references count="2">
          <reference field="0" count="1" selected="0">
            <x v="2"/>
          </reference>
          <reference field="1" count="1">
            <x v="9"/>
          </reference>
        </references>
      </pivotArea>
    </format>
    <format dxfId="4040">
      <pivotArea dataOnly="0" labelOnly="1" fieldPosition="0">
        <references count="2">
          <reference field="0" count="1" selected="0">
            <x v="3"/>
          </reference>
          <reference field="1" count="1">
            <x v="13"/>
          </reference>
        </references>
      </pivotArea>
    </format>
    <format dxfId="4039">
      <pivotArea dataOnly="0" labelOnly="1" fieldPosition="0">
        <references count="2">
          <reference field="0" count="1" selected="0">
            <x v="4"/>
          </reference>
          <reference field="1" count="1">
            <x v="31"/>
          </reference>
        </references>
      </pivotArea>
    </format>
    <format dxfId="4038">
      <pivotArea dataOnly="0" labelOnly="1" fieldPosition="0">
        <references count="2">
          <reference field="0" count="1" selected="0">
            <x v="5"/>
          </reference>
          <reference field="1" count="1">
            <x v="11"/>
          </reference>
        </references>
      </pivotArea>
    </format>
    <format dxfId="4037">
      <pivotArea dataOnly="0" labelOnly="1" fieldPosition="0">
        <references count="2">
          <reference field="0" count="1" selected="0">
            <x v="6"/>
          </reference>
          <reference field="1" count="1">
            <x v="14"/>
          </reference>
        </references>
      </pivotArea>
    </format>
    <format dxfId="4036">
      <pivotArea dataOnly="0" labelOnly="1" fieldPosition="0">
        <references count="2">
          <reference field="0" count="1" selected="0">
            <x v="7"/>
          </reference>
          <reference field="1" count="1">
            <x v="3"/>
          </reference>
        </references>
      </pivotArea>
    </format>
    <format dxfId="4035">
      <pivotArea dataOnly="0" labelOnly="1" fieldPosition="0">
        <references count="2">
          <reference field="0" count="1" selected="0">
            <x v="8"/>
          </reference>
          <reference field="1" count="1">
            <x v="23"/>
          </reference>
        </references>
      </pivotArea>
    </format>
    <format dxfId="4034">
      <pivotArea dataOnly="0" labelOnly="1" fieldPosition="0">
        <references count="2">
          <reference field="0" count="1" selected="0">
            <x v="9"/>
          </reference>
          <reference field="1" count="1">
            <x v="25"/>
          </reference>
        </references>
      </pivotArea>
    </format>
    <format dxfId="4033">
      <pivotArea dataOnly="0" labelOnly="1" fieldPosition="0">
        <references count="2">
          <reference field="0" count="1" selected="0">
            <x v="10"/>
          </reference>
          <reference field="1" count="1">
            <x v="30"/>
          </reference>
        </references>
      </pivotArea>
    </format>
    <format dxfId="4032">
      <pivotArea dataOnly="0" labelOnly="1" fieldPosition="0">
        <references count="2">
          <reference field="0" count="1" selected="0">
            <x v="11"/>
          </reference>
          <reference field="1" count="1">
            <x v="16"/>
          </reference>
        </references>
      </pivotArea>
    </format>
    <format dxfId="4031">
      <pivotArea dataOnly="0" labelOnly="1" fieldPosition="0">
        <references count="2">
          <reference field="0" count="1" selected="0">
            <x v="12"/>
          </reference>
          <reference field="1" count="1">
            <x v="15"/>
          </reference>
        </references>
      </pivotArea>
    </format>
    <format dxfId="4030">
      <pivotArea dataOnly="0" labelOnly="1" fieldPosition="0">
        <references count="2">
          <reference field="0" count="1" selected="0">
            <x v="13"/>
          </reference>
          <reference field="1" count="1">
            <x v="19"/>
          </reference>
        </references>
      </pivotArea>
    </format>
    <format dxfId="4029">
      <pivotArea dataOnly="0" labelOnly="1" fieldPosition="0">
        <references count="2">
          <reference field="0" count="1" selected="0">
            <x v="14"/>
          </reference>
          <reference field="1" count="1">
            <x v="6"/>
          </reference>
        </references>
      </pivotArea>
    </format>
    <format dxfId="4028">
      <pivotArea dataOnly="0" labelOnly="1" fieldPosition="0">
        <references count="2">
          <reference field="0" count="1" selected="0">
            <x v="15"/>
          </reference>
          <reference field="1" count="1">
            <x v="10"/>
          </reference>
        </references>
      </pivotArea>
    </format>
    <format dxfId="4027">
      <pivotArea dataOnly="0" labelOnly="1" fieldPosition="0">
        <references count="2">
          <reference field="0" count="1" selected="0">
            <x v="16"/>
          </reference>
          <reference field="1" count="1">
            <x v="18"/>
          </reference>
        </references>
      </pivotArea>
    </format>
    <format dxfId="4026">
      <pivotArea dataOnly="0" labelOnly="1" fieldPosition="0">
        <references count="2">
          <reference field="0" count="1" selected="0">
            <x v="17"/>
          </reference>
          <reference field="1" count="1">
            <x v="20"/>
          </reference>
        </references>
      </pivotArea>
    </format>
    <format dxfId="4025">
      <pivotArea dataOnly="0" labelOnly="1" fieldPosition="0">
        <references count="2">
          <reference field="0" count="1" selected="0">
            <x v="18"/>
          </reference>
          <reference field="1" count="1">
            <x v="32"/>
          </reference>
        </references>
      </pivotArea>
    </format>
    <format dxfId="4024">
      <pivotArea dataOnly="0" labelOnly="1" fieldPosition="0">
        <references count="2">
          <reference field="0" count="1" selected="0">
            <x v="19"/>
          </reference>
          <reference field="1" count="1">
            <x v="0"/>
          </reference>
        </references>
      </pivotArea>
    </format>
    <format dxfId="4023">
      <pivotArea dataOnly="0" labelOnly="1" fieldPosition="0">
        <references count="2">
          <reference field="0" count="1" selected="0">
            <x v="20"/>
          </reference>
          <reference field="1" count="1">
            <x v="12"/>
          </reference>
        </references>
      </pivotArea>
    </format>
    <format dxfId="4022">
      <pivotArea dataOnly="0" labelOnly="1" fieldPosition="0">
        <references count="2">
          <reference field="0" count="1" selected="0">
            <x v="21"/>
          </reference>
          <reference field="1" count="1">
            <x v="8"/>
          </reference>
        </references>
      </pivotArea>
    </format>
    <format dxfId="4021">
      <pivotArea dataOnly="0" labelOnly="1" fieldPosition="0">
        <references count="2">
          <reference field="0" count="1" selected="0">
            <x v="22"/>
          </reference>
          <reference field="1" count="1">
            <x v="28"/>
          </reference>
        </references>
      </pivotArea>
    </format>
    <format dxfId="4020">
      <pivotArea dataOnly="0" labelOnly="1" fieldPosition="0">
        <references count="2">
          <reference field="0" count="1" selected="0">
            <x v="23"/>
          </reference>
          <reference field="1" count="1">
            <x v="2"/>
          </reference>
        </references>
      </pivotArea>
    </format>
    <format dxfId="4019">
      <pivotArea dataOnly="0" labelOnly="1" fieldPosition="0">
        <references count="2">
          <reference field="0" count="1" selected="0">
            <x v="24"/>
          </reference>
          <reference field="1" count="1">
            <x v="5"/>
          </reference>
        </references>
      </pivotArea>
    </format>
    <format dxfId="4018">
      <pivotArea dataOnly="0" labelOnly="1" fieldPosition="0">
        <references count="2">
          <reference field="0" count="1" selected="0">
            <x v="25"/>
          </reference>
          <reference field="1" count="1">
            <x v="29"/>
          </reference>
        </references>
      </pivotArea>
    </format>
    <format dxfId="4017">
      <pivotArea dataOnly="0" labelOnly="1" fieldPosition="0">
        <references count="2">
          <reference field="0" count="1" selected="0">
            <x v="26"/>
          </reference>
          <reference field="1" count="1">
            <x v="26"/>
          </reference>
        </references>
      </pivotArea>
    </format>
    <format dxfId="4016">
      <pivotArea dataOnly="0" labelOnly="1" fieldPosition="0">
        <references count="2">
          <reference field="0" count="1" selected="0">
            <x v="27"/>
          </reference>
          <reference field="1" count="1">
            <x v="22"/>
          </reference>
        </references>
      </pivotArea>
    </format>
    <format dxfId="4015">
      <pivotArea dataOnly="0" labelOnly="1" fieldPosition="0">
        <references count="2">
          <reference field="0" count="1" selected="0">
            <x v="28"/>
          </reference>
          <reference field="1" count="1">
            <x v="24"/>
          </reference>
        </references>
      </pivotArea>
    </format>
    <format dxfId="4014">
      <pivotArea dataOnly="0" labelOnly="1" fieldPosition="0">
        <references count="2">
          <reference field="0" count="1" selected="0">
            <x v="29"/>
          </reference>
          <reference field="1" count="1">
            <x v="21"/>
          </reference>
        </references>
      </pivotArea>
    </format>
    <format dxfId="4013">
      <pivotArea dataOnly="0" labelOnly="1" fieldPosition="0">
        <references count="2">
          <reference field="0" count="1" selected="0">
            <x v="30"/>
          </reference>
          <reference field="1" count="1">
            <x v="17"/>
          </reference>
        </references>
      </pivotArea>
    </format>
    <format dxfId="4012">
      <pivotArea dataOnly="0" labelOnly="1" fieldPosition="0">
        <references count="2">
          <reference field="0" count="1" selected="0">
            <x v="31"/>
          </reference>
          <reference field="1" count="1">
            <x v="1"/>
          </reference>
        </references>
      </pivotArea>
    </format>
    <format dxfId="4011">
      <pivotArea dataOnly="0" labelOnly="1" fieldPosition="0">
        <references count="2">
          <reference field="0" count="1" selected="0">
            <x v="32"/>
          </reference>
          <reference field="1" count="1">
            <x v="27"/>
          </reference>
        </references>
      </pivotArea>
    </format>
    <format dxfId="4010">
      <pivotArea type="all" dataOnly="0" outline="0" fieldPosition="0"/>
    </format>
    <format dxfId="4009">
      <pivotArea dataOnly="0" labelOnly="1" fieldPosition="0">
        <references count="1">
          <reference field="0" count="0"/>
        </references>
      </pivotArea>
    </format>
    <format dxfId="4008">
      <pivotArea dataOnly="0" labelOnly="1" fieldPosition="0">
        <references count="2">
          <reference field="0" count="1" selected="0">
            <x v="0"/>
          </reference>
          <reference field="1" count="1">
            <x v="4"/>
          </reference>
        </references>
      </pivotArea>
    </format>
    <format dxfId="4007">
      <pivotArea dataOnly="0" labelOnly="1" fieldPosition="0">
        <references count="2">
          <reference field="0" count="1" selected="0">
            <x v="1"/>
          </reference>
          <reference field="1" count="1">
            <x v="7"/>
          </reference>
        </references>
      </pivotArea>
    </format>
    <format dxfId="4006">
      <pivotArea dataOnly="0" labelOnly="1" fieldPosition="0">
        <references count="2">
          <reference field="0" count="1" selected="0">
            <x v="2"/>
          </reference>
          <reference field="1" count="1">
            <x v="9"/>
          </reference>
        </references>
      </pivotArea>
    </format>
    <format dxfId="4005">
      <pivotArea dataOnly="0" labelOnly="1" fieldPosition="0">
        <references count="2">
          <reference field="0" count="1" selected="0">
            <x v="3"/>
          </reference>
          <reference field="1" count="1">
            <x v="13"/>
          </reference>
        </references>
      </pivotArea>
    </format>
    <format dxfId="4004">
      <pivotArea dataOnly="0" labelOnly="1" fieldPosition="0">
        <references count="2">
          <reference field="0" count="1" selected="0">
            <x v="4"/>
          </reference>
          <reference field="1" count="1">
            <x v="31"/>
          </reference>
        </references>
      </pivotArea>
    </format>
    <format dxfId="4003">
      <pivotArea dataOnly="0" labelOnly="1" fieldPosition="0">
        <references count="2">
          <reference field="0" count="1" selected="0">
            <x v="5"/>
          </reference>
          <reference field="1" count="1">
            <x v="11"/>
          </reference>
        </references>
      </pivotArea>
    </format>
    <format dxfId="4002">
      <pivotArea dataOnly="0" labelOnly="1" fieldPosition="0">
        <references count="2">
          <reference field="0" count="1" selected="0">
            <x v="6"/>
          </reference>
          <reference field="1" count="1">
            <x v="14"/>
          </reference>
        </references>
      </pivotArea>
    </format>
    <format dxfId="4001">
      <pivotArea dataOnly="0" labelOnly="1" fieldPosition="0">
        <references count="2">
          <reference field="0" count="1" selected="0">
            <x v="7"/>
          </reference>
          <reference field="1" count="1">
            <x v="3"/>
          </reference>
        </references>
      </pivotArea>
    </format>
    <format dxfId="4000">
      <pivotArea dataOnly="0" labelOnly="1" fieldPosition="0">
        <references count="2">
          <reference field="0" count="1" selected="0">
            <x v="8"/>
          </reference>
          <reference field="1" count="1">
            <x v="23"/>
          </reference>
        </references>
      </pivotArea>
    </format>
    <format dxfId="3999">
      <pivotArea dataOnly="0" labelOnly="1" fieldPosition="0">
        <references count="2">
          <reference field="0" count="1" selected="0">
            <x v="9"/>
          </reference>
          <reference field="1" count="1">
            <x v="25"/>
          </reference>
        </references>
      </pivotArea>
    </format>
    <format dxfId="3998">
      <pivotArea dataOnly="0" labelOnly="1" fieldPosition="0">
        <references count="2">
          <reference field="0" count="1" selected="0">
            <x v="10"/>
          </reference>
          <reference field="1" count="1">
            <x v="30"/>
          </reference>
        </references>
      </pivotArea>
    </format>
    <format dxfId="3997">
      <pivotArea dataOnly="0" labelOnly="1" fieldPosition="0">
        <references count="2">
          <reference field="0" count="1" selected="0">
            <x v="11"/>
          </reference>
          <reference field="1" count="1">
            <x v="16"/>
          </reference>
        </references>
      </pivotArea>
    </format>
    <format dxfId="3996">
      <pivotArea dataOnly="0" labelOnly="1" fieldPosition="0">
        <references count="2">
          <reference field="0" count="1" selected="0">
            <x v="12"/>
          </reference>
          <reference field="1" count="1">
            <x v="15"/>
          </reference>
        </references>
      </pivotArea>
    </format>
    <format dxfId="3995">
      <pivotArea dataOnly="0" labelOnly="1" fieldPosition="0">
        <references count="2">
          <reference field="0" count="1" selected="0">
            <x v="13"/>
          </reference>
          <reference field="1" count="1">
            <x v="19"/>
          </reference>
        </references>
      </pivotArea>
    </format>
    <format dxfId="3994">
      <pivotArea dataOnly="0" labelOnly="1" fieldPosition="0">
        <references count="2">
          <reference field="0" count="1" selected="0">
            <x v="14"/>
          </reference>
          <reference field="1" count="1">
            <x v="6"/>
          </reference>
        </references>
      </pivotArea>
    </format>
    <format dxfId="3993">
      <pivotArea dataOnly="0" labelOnly="1" fieldPosition="0">
        <references count="2">
          <reference field="0" count="1" selected="0">
            <x v="15"/>
          </reference>
          <reference field="1" count="1">
            <x v="10"/>
          </reference>
        </references>
      </pivotArea>
    </format>
    <format dxfId="3992">
      <pivotArea dataOnly="0" labelOnly="1" fieldPosition="0">
        <references count="2">
          <reference field="0" count="1" selected="0">
            <x v="16"/>
          </reference>
          <reference field="1" count="1">
            <x v="18"/>
          </reference>
        </references>
      </pivotArea>
    </format>
    <format dxfId="3991">
      <pivotArea dataOnly="0" labelOnly="1" fieldPosition="0">
        <references count="2">
          <reference field="0" count="1" selected="0">
            <x v="17"/>
          </reference>
          <reference field="1" count="1">
            <x v="20"/>
          </reference>
        </references>
      </pivotArea>
    </format>
    <format dxfId="3990">
      <pivotArea dataOnly="0" labelOnly="1" fieldPosition="0">
        <references count="2">
          <reference field="0" count="1" selected="0">
            <x v="18"/>
          </reference>
          <reference field="1" count="1">
            <x v="32"/>
          </reference>
        </references>
      </pivotArea>
    </format>
    <format dxfId="3989">
      <pivotArea dataOnly="0" labelOnly="1" fieldPosition="0">
        <references count="2">
          <reference field="0" count="1" selected="0">
            <x v="19"/>
          </reference>
          <reference field="1" count="1">
            <x v="0"/>
          </reference>
        </references>
      </pivotArea>
    </format>
    <format dxfId="3988">
      <pivotArea dataOnly="0" labelOnly="1" fieldPosition="0">
        <references count="2">
          <reference field="0" count="1" selected="0">
            <x v="20"/>
          </reference>
          <reference field="1" count="1">
            <x v="12"/>
          </reference>
        </references>
      </pivotArea>
    </format>
    <format dxfId="3987">
      <pivotArea dataOnly="0" labelOnly="1" fieldPosition="0">
        <references count="2">
          <reference field="0" count="1" selected="0">
            <x v="21"/>
          </reference>
          <reference field="1" count="1">
            <x v="8"/>
          </reference>
        </references>
      </pivotArea>
    </format>
    <format dxfId="3986">
      <pivotArea dataOnly="0" labelOnly="1" fieldPosition="0">
        <references count="2">
          <reference field="0" count="1" selected="0">
            <x v="22"/>
          </reference>
          <reference field="1" count="1">
            <x v="28"/>
          </reference>
        </references>
      </pivotArea>
    </format>
    <format dxfId="3985">
      <pivotArea dataOnly="0" labelOnly="1" fieldPosition="0">
        <references count="2">
          <reference field="0" count="1" selected="0">
            <x v="23"/>
          </reference>
          <reference field="1" count="1">
            <x v="2"/>
          </reference>
        </references>
      </pivotArea>
    </format>
    <format dxfId="3984">
      <pivotArea dataOnly="0" labelOnly="1" fieldPosition="0">
        <references count="2">
          <reference field="0" count="1" selected="0">
            <x v="24"/>
          </reference>
          <reference field="1" count="1">
            <x v="5"/>
          </reference>
        </references>
      </pivotArea>
    </format>
    <format dxfId="3983">
      <pivotArea dataOnly="0" labelOnly="1" fieldPosition="0">
        <references count="2">
          <reference field="0" count="1" selected="0">
            <x v="25"/>
          </reference>
          <reference field="1" count="1">
            <x v="29"/>
          </reference>
        </references>
      </pivotArea>
    </format>
    <format dxfId="3982">
      <pivotArea dataOnly="0" labelOnly="1" fieldPosition="0">
        <references count="2">
          <reference field="0" count="1" selected="0">
            <x v="26"/>
          </reference>
          <reference field="1" count="1">
            <x v="26"/>
          </reference>
        </references>
      </pivotArea>
    </format>
    <format dxfId="3981">
      <pivotArea dataOnly="0" labelOnly="1" fieldPosition="0">
        <references count="2">
          <reference field="0" count="1" selected="0">
            <x v="27"/>
          </reference>
          <reference field="1" count="1">
            <x v="22"/>
          </reference>
        </references>
      </pivotArea>
    </format>
    <format dxfId="3980">
      <pivotArea dataOnly="0" labelOnly="1" fieldPosition="0">
        <references count="2">
          <reference field="0" count="1" selected="0">
            <x v="28"/>
          </reference>
          <reference field="1" count="1">
            <x v="24"/>
          </reference>
        </references>
      </pivotArea>
    </format>
    <format dxfId="3979">
      <pivotArea dataOnly="0" labelOnly="1" fieldPosition="0">
        <references count="2">
          <reference field="0" count="1" selected="0">
            <x v="29"/>
          </reference>
          <reference field="1" count="1">
            <x v="21"/>
          </reference>
        </references>
      </pivotArea>
    </format>
    <format dxfId="3978">
      <pivotArea dataOnly="0" labelOnly="1" fieldPosition="0">
        <references count="2">
          <reference field="0" count="1" selected="0">
            <x v="30"/>
          </reference>
          <reference field="1" count="1">
            <x v="17"/>
          </reference>
        </references>
      </pivotArea>
    </format>
    <format dxfId="3977">
      <pivotArea dataOnly="0" labelOnly="1" fieldPosition="0">
        <references count="2">
          <reference field="0" count="1" selected="0">
            <x v="31"/>
          </reference>
          <reference field="1" count="1">
            <x v="1"/>
          </reference>
        </references>
      </pivotArea>
    </format>
    <format dxfId="3976">
      <pivotArea dataOnly="0" labelOnly="1" fieldPosition="0">
        <references count="2">
          <reference field="0" count="1" selected="0">
            <x v="32"/>
          </reference>
          <reference field="1" count="1">
            <x v="27"/>
          </reference>
        </references>
      </pivotArea>
    </format>
    <format dxfId="3975">
      <pivotArea type="all" dataOnly="0" outline="0" fieldPosition="0"/>
    </format>
    <format dxfId="3974">
      <pivotArea dataOnly="0" labelOnly="1" fieldPosition="0">
        <references count="1">
          <reference field="0" count="0"/>
        </references>
      </pivotArea>
    </format>
    <format dxfId="3973">
      <pivotArea dataOnly="0" labelOnly="1" fieldPosition="0">
        <references count="2">
          <reference field="0" count="1" selected="0">
            <x v="0"/>
          </reference>
          <reference field="1" count="1">
            <x v="4"/>
          </reference>
        </references>
      </pivotArea>
    </format>
    <format dxfId="3972">
      <pivotArea dataOnly="0" labelOnly="1" fieldPosition="0">
        <references count="2">
          <reference field="0" count="1" selected="0">
            <x v="1"/>
          </reference>
          <reference field="1" count="1">
            <x v="7"/>
          </reference>
        </references>
      </pivotArea>
    </format>
    <format dxfId="3971">
      <pivotArea dataOnly="0" labelOnly="1" fieldPosition="0">
        <references count="2">
          <reference field="0" count="1" selected="0">
            <x v="2"/>
          </reference>
          <reference field="1" count="1">
            <x v="9"/>
          </reference>
        </references>
      </pivotArea>
    </format>
    <format dxfId="3970">
      <pivotArea dataOnly="0" labelOnly="1" fieldPosition="0">
        <references count="2">
          <reference field="0" count="1" selected="0">
            <x v="3"/>
          </reference>
          <reference field="1" count="1">
            <x v="13"/>
          </reference>
        </references>
      </pivotArea>
    </format>
    <format dxfId="3969">
      <pivotArea dataOnly="0" labelOnly="1" fieldPosition="0">
        <references count="2">
          <reference field="0" count="1" selected="0">
            <x v="4"/>
          </reference>
          <reference field="1" count="1">
            <x v="31"/>
          </reference>
        </references>
      </pivotArea>
    </format>
    <format dxfId="3968">
      <pivotArea dataOnly="0" labelOnly="1" fieldPosition="0">
        <references count="2">
          <reference field="0" count="1" selected="0">
            <x v="5"/>
          </reference>
          <reference field="1" count="1">
            <x v="11"/>
          </reference>
        </references>
      </pivotArea>
    </format>
    <format dxfId="3967">
      <pivotArea dataOnly="0" labelOnly="1" fieldPosition="0">
        <references count="2">
          <reference field="0" count="1" selected="0">
            <x v="6"/>
          </reference>
          <reference field="1" count="1">
            <x v="14"/>
          </reference>
        </references>
      </pivotArea>
    </format>
    <format dxfId="3966">
      <pivotArea dataOnly="0" labelOnly="1" fieldPosition="0">
        <references count="2">
          <reference field="0" count="1" selected="0">
            <x v="7"/>
          </reference>
          <reference field="1" count="1">
            <x v="3"/>
          </reference>
        </references>
      </pivotArea>
    </format>
    <format dxfId="3965">
      <pivotArea dataOnly="0" labelOnly="1" fieldPosition="0">
        <references count="2">
          <reference field="0" count="1" selected="0">
            <x v="8"/>
          </reference>
          <reference field="1" count="1">
            <x v="23"/>
          </reference>
        </references>
      </pivotArea>
    </format>
    <format dxfId="3964">
      <pivotArea dataOnly="0" labelOnly="1" fieldPosition="0">
        <references count="2">
          <reference field="0" count="1" selected="0">
            <x v="9"/>
          </reference>
          <reference field="1" count="1">
            <x v="25"/>
          </reference>
        </references>
      </pivotArea>
    </format>
    <format dxfId="3963">
      <pivotArea dataOnly="0" labelOnly="1" fieldPosition="0">
        <references count="2">
          <reference field="0" count="1" selected="0">
            <x v="10"/>
          </reference>
          <reference field="1" count="1">
            <x v="30"/>
          </reference>
        </references>
      </pivotArea>
    </format>
    <format dxfId="3962">
      <pivotArea dataOnly="0" labelOnly="1" fieldPosition="0">
        <references count="2">
          <reference field="0" count="1" selected="0">
            <x v="11"/>
          </reference>
          <reference field="1" count="1">
            <x v="16"/>
          </reference>
        </references>
      </pivotArea>
    </format>
    <format dxfId="3961">
      <pivotArea dataOnly="0" labelOnly="1" fieldPosition="0">
        <references count="2">
          <reference field="0" count="1" selected="0">
            <x v="12"/>
          </reference>
          <reference field="1" count="1">
            <x v="15"/>
          </reference>
        </references>
      </pivotArea>
    </format>
    <format dxfId="3960">
      <pivotArea dataOnly="0" labelOnly="1" fieldPosition="0">
        <references count="2">
          <reference field="0" count="1" selected="0">
            <x v="13"/>
          </reference>
          <reference field="1" count="1">
            <x v="19"/>
          </reference>
        </references>
      </pivotArea>
    </format>
    <format dxfId="3959">
      <pivotArea dataOnly="0" labelOnly="1" fieldPosition="0">
        <references count="2">
          <reference field="0" count="1" selected="0">
            <x v="14"/>
          </reference>
          <reference field="1" count="1">
            <x v="6"/>
          </reference>
        </references>
      </pivotArea>
    </format>
    <format dxfId="3958">
      <pivotArea dataOnly="0" labelOnly="1" fieldPosition="0">
        <references count="2">
          <reference field="0" count="1" selected="0">
            <x v="15"/>
          </reference>
          <reference field="1" count="1">
            <x v="10"/>
          </reference>
        </references>
      </pivotArea>
    </format>
    <format dxfId="3957">
      <pivotArea dataOnly="0" labelOnly="1" fieldPosition="0">
        <references count="2">
          <reference field="0" count="1" selected="0">
            <x v="16"/>
          </reference>
          <reference field="1" count="1">
            <x v="18"/>
          </reference>
        </references>
      </pivotArea>
    </format>
    <format dxfId="3956">
      <pivotArea dataOnly="0" labelOnly="1" fieldPosition="0">
        <references count="2">
          <reference field="0" count="1" selected="0">
            <x v="17"/>
          </reference>
          <reference field="1" count="1">
            <x v="20"/>
          </reference>
        </references>
      </pivotArea>
    </format>
    <format dxfId="3955">
      <pivotArea dataOnly="0" labelOnly="1" fieldPosition="0">
        <references count="2">
          <reference field="0" count="1" selected="0">
            <x v="18"/>
          </reference>
          <reference field="1" count="1">
            <x v="32"/>
          </reference>
        </references>
      </pivotArea>
    </format>
    <format dxfId="3954">
      <pivotArea dataOnly="0" labelOnly="1" fieldPosition="0">
        <references count="2">
          <reference field="0" count="1" selected="0">
            <x v="19"/>
          </reference>
          <reference field="1" count="1">
            <x v="0"/>
          </reference>
        </references>
      </pivotArea>
    </format>
    <format dxfId="3953">
      <pivotArea dataOnly="0" labelOnly="1" fieldPosition="0">
        <references count="2">
          <reference field="0" count="1" selected="0">
            <x v="20"/>
          </reference>
          <reference field="1" count="1">
            <x v="12"/>
          </reference>
        </references>
      </pivotArea>
    </format>
    <format dxfId="3952">
      <pivotArea dataOnly="0" labelOnly="1" fieldPosition="0">
        <references count="2">
          <reference field="0" count="1" selected="0">
            <x v="21"/>
          </reference>
          <reference field="1" count="1">
            <x v="8"/>
          </reference>
        </references>
      </pivotArea>
    </format>
    <format dxfId="3951">
      <pivotArea dataOnly="0" labelOnly="1" fieldPosition="0">
        <references count="2">
          <reference field="0" count="1" selected="0">
            <x v="22"/>
          </reference>
          <reference field="1" count="1">
            <x v="28"/>
          </reference>
        </references>
      </pivotArea>
    </format>
    <format dxfId="3950">
      <pivotArea dataOnly="0" labelOnly="1" fieldPosition="0">
        <references count="2">
          <reference field="0" count="1" selected="0">
            <x v="23"/>
          </reference>
          <reference field="1" count="1">
            <x v="2"/>
          </reference>
        </references>
      </pivotArea>
    </format>
    <format dxfId="3949">
      <pivotArea dataOnly="0" labelOnly="1" fieldPosition="0">
        <references count="2">
          <reference field="0" count="1" selected="0">
            <x v="24"/>
          </reference>
          <reference field="1" count="1">
            <x v="5"/>
          </reference>
        </references>
      </pivotArea>
    </format>
    <format dxfId="3948">
      <pivotArea dataOnly="0" labelOnly="1" fieldPosition="0">
        <references count="2">
          <reference field="0" count="1" selected="0">
            <x v="25"/>
          </reference>
          <reference field="1" count="1">
            <x v="29"/>
          </reference>
        </references>
      </pivotArea>
    </format>
    <format dxfId="3947">
      <pivotArea dataOnly="0" labelOnly="1" fieldPosition="0">
        <references count="2">
          <reference field="0" count="1" selected="0">
            <x v="26"/>
          </reference>
          <reference field="1" count="1">
            <x v="26"/>
          </reference>
        </references>
      </pivotArea>
    </format>
    <format dxfId="3946">
      <pivotArea dataOnly="0" labelOnly="1" fieldPosition="0">
        <references count="2">
          <reference field="0" count="1" selected="0">
            <x v="27"/>
          </reference>
          <reference field="1" count="1">
            <x v="22"/>
          </reference>
        </references>
      </pivotArea>
    </format>
    <format dxfId="3945">
      <pivotArea dataOnly="0" labelOnly="1" fieldPosition="0">
        <references count="2">
          <reference field="0" count="1" selected="0">
            <x v="28"/>
          </reference>
          <reference field="1" count="1">
            <x v="24"/>
          </reference>
        </references>
      </pivotArea>
    </format>
    <format dxfId="3944">
      <pivotArea dataOnly="0" labelOnly="1" fieldPosition="0">
        <references count="2">
          <reference field="0" count="1" selected="0">
            <x v="29"/>
          </reference>
          <reference field="1" count="1">
            <x v="21"/>
          </reference>
        </references>
      </pivotArea>
    </format>
    <format dxfId="3943">
      <pivotArea dataOnly="0" labelOnly="1" fieldPosition="0">
        <references count="2">
          <reference field="0" count="1" selected="0">
            <x v="30"/>
          </reference>
          <reference field="1" count="1">
            <x v="17"/>
          </reference>
        </references>
      </pivotArea>
    </format>
    <format dxfId="3942">
      <pivotArea dataOnly="0" labelOnly="1" fieldPosition="0">
        <references count="2">
          <reference field="0" count="1" selected="0">
            <x v="31"/>
          </reference>
          <reference field="1" count="1">
            <x v="1"/>
          </reference>
        </references>
      </pivotArea>
    </format>
    <format dxfId="3941">
      <pivotArea dataOnly="0" labelOnly="1" fieldPosition="0">
        <references count="2">
          <reference field="0" count="1" selected="0">
            <x v="32"/>
          </reference>
          <reference field="1" count="1">
            <x v="27"/>
          </reference>
        </references>
      </pivotArea>
    </format>
    <format dxfId="3940">
      <pivotArea type="all" dataOnly="0" outline="0" fieldPosition="0"/>
    </format>
    <format dxfId="3939">
      <pivotArea dataOnly="0" labelOnly="1" fieldPosition="0">
        <references count="1">
          <reference field="0" count="0"/>
        </references>
      </pivotArea>
    </format>
    <format dxfId="3938">
      <pivotArea dataOnly="0" labelOnly="1" fieldPosition="0">
        <references count="2">
          <reference field="0" count="1" selected="0">
            <x v="0"/>
          </reference>
          <reference field="1" count="1">
            <x v="4"/>
          </reference>
        </references>
      </pivotArea>
    </format>
    <format dxfId="3937">
      <pivotArea dataOnly="0" labelOnly="1" fieldPosition="0">
        <references count="2">
          <reference field="0" count="1" selected="0">
            <x v="1"/>
          </reference>
          <reference field="1" count="1">
            <x v="7"/>
          </reference>
        </references>
      </pivotArea>
    </format>
    <format dxfId="3936">
      <pivotArea dataOnly="0" labelOnly="1" fieldPosition="0">
        <references count="2">
          <reference field="0" count="1" selected="0">
            <x v="2"/>
          </reference>
          <reference field="1" count="1">
            <x v="9"/>
          </reference>
        </references>
      </pivotArea>
    </format>
    <format dxfId="3935">
      <pivotArea dataOnly="0" labelOnly="1" fieldPosition="0">
        <references count="2">
          <reference field="0" count="1" selected="0">
            <x v="3"/>
          </reference>
          <reference field="1" count="1">
            <x v="13"/>
          </reference>
        </references>
      </pivotArea>
    </format>
    <format dxfId="3934">
      <pivotArea dataOnly="0" labelOnly="1" fieldPosition="0">
        <references count="2">
          <reference field="0" count="1" selected="0">
            <x v="4"/>
          </reference>
          <reference field="1" count="1">
            <x v="31"/>
          </reference>
        </references>
      </pivotArea>
    </format>
    <format dxfId="3933">
      <pivotArea dataOnly="0" labelOnly="1" fieldPosition="0">
        <references count="2">
          <reference field="0" count="1" selected="0">
            <x v="5"/>
          </reference>
          <reference field="1" count="1">
            <x v="11"/>
          </reference>
        </references>
      </pivotArea>
    </format>
    <format dxfId="3932">
      <pivotArea dataOnly="0" labelOnly="1" fieldPosition="0">
        <references count="2">
          <reference field="0" count="1" selected="0">
            <x v="6"/>
          </reference>
          <reference field="1" count="1">
            <x v="14"/>
          </reference>
        </references>
      </pivotArea>
    </format>
    <format dxfId="3931">
      <pivotArea dataOnly="0" labelOnly="1" fieldPosition="0">
        <references count="2">
          <reference field="0" count="1" selected="0">
            <x v="7"/>
          </reference>
          <reference field="1" count="1">
            <x v="3"/>
          </reference>
        </references>
      </pivotArea>
    </format>
    <format dxfId="3930">
      <pivotArea dataOnly="0" labelOnly="1" fieldPosition="0">
        <references count="2">
          <reference field="0" count="1" selected="0">
            <x v="8"/>
          </reference>
          <reference field="1" count="1">
            <x v="23"/>
          </reference>
        </references>
      </pivotArea>
    </format>
    <format dxfId="3929">
      <pivotArea dataOnly="0" labelOnly="1" fieldPosition="0">
        <references count="2">
          <reference field="0" count="1" selected="0">
            <x v="9"/>
          </reference>
          <reference field="1" count="1">
            <x v="25"/>
          </reference>
        </references>
      </pivotArea>
    </format>
    <format dxfId="3928">
      <pivotArea dataOnly="0" labelOnly="1" fieldPosition="0">
        <references count="2">
          <reference field="0" count="1" selected="0">
            <x v="10"/>
          </reference>
          <reference field="1" count="1">
            <x v="30"/>
          </reference>
        </references>
      </pivotArea>
    </format>
    <format dxfId="3927">
      <pivotArea dataOnly="0" labelOnly="1" fieldPosition="0">
        <references count="2">
          <reference field="0" count="1" selected="0">
            <x v="11"/>
          </reference>
          <reference field="1" count="1">
            <x v="16"/>
          </reference>
        </references>
      </pivotArea>
    </format>
    <format dxfId="3926">
      <pivotArea dataOnly="0" labelOnly="1" fieldPosition="0">
        <references count="2">
          <reference field="0" count="1" selected="0">
            <x v="12"/>
          </reference>
          <reference field="1" count="1">
            <x v="15"/>
          </reference>
        </references>
      </pivotArea>
    </format>
    <format dxfId="3925">
      <pivotArea dataOnly="0" labelOnly="1" fieldPosition="0">
        <references count="2">
          <reference field="0" count="1" selected="0">
            <x v="13"/>
          </reference>
          <reference field="1" count="1">
            <x v="19"/>
          </reference>
        </references>
      </pivotArea>
    </format>
    <format dxfId="3924">
      <pivotArea dataOnly="0" labelOnly="1" fieldPosition="0">
        <references count="2">
          <reference field="0" count="1" selected="0">
            <x v="14"/>
          </reference>
          <reference field="1" count="1">
            <x v="6"/>
          </reference>
        </references>
      </pivotArea>
    </format>
    <format dxfId="3923">
      <pivotArea dataOnly="0" labelOnly="1" fieldPosition="0">
        <references count="2">
          <reference field="0" count="1" selected="0">
            <x v="15"/>
          </reference>
          <reference field="1" count="1">
            <x v="10"/>
          </reference>
        </references>
      </pivotArea>
    </format>
    <format dxfId="3922">
      <pivotArea dataOnly="0" labelOnly="1" fieldPosition="0">
        <references count="2">
          <reference field="0" count="1" selected="0">
            <x v="16"/>
          </reference>
          <reference field="1" count="1">
            <x v="18"/>
          </reference>
        </references>
      </pivotArea>
    </format>
    <format dxfId="3921">
      <pivotArea dataOnly="0" labelOnly="1" fieldPosition="0">
        <references count="2">
          <reference field="0" count="1" selected="0">
            <x v="17"/>
          </reference>
          <reference field="1" count="1">
            <x v="20"/>
          </reference>
        </references>
      </pivotArea>
    </format>
    <format dxfId="3920">
      <pivotArea dataOnly="0" labelOnly="1" fieldPosition="0">
        <references count="2">
          <reference field="0" count="1" selected="0">
            <x v="18"/>
          </reference>
          <reference field="1" count="1">
            <x v="32"/>
          </reference>
        </references>
      </pivotArea>
    </format>
    <format dxfId="3919">
      <pivotArea dataOnly="0" labelOnly="1" fieldPosition="0">
        <references count="2">
          <reference field="0" count="1" selected="0">
            <x v="19"/>
          </reference>
          <reference field="1" count="1">
            <x v="0"/>
          </reference>
        </references>
      </pivotArea>
    </format>
    <format dxfId="3918">
      <pivotArea dataOnly="0" labelOnly="1" fieldPosition="0">
        <references count="2">
          <reference field="0" count="1" selected="0">
            <x v="20"/>
          </reference>
          <reference field="1" count="1">
            <x v="12"/>
          </reference>
        </references>
      </pivotArea>
    </format>
    <format dxfId="3917">
      <pivotArea dataOnly="0" labelOnly="1" fieldPosition="0">
        <references count="2">
          <reference field="0" count="1" selected="0">
            <x v="21"/>
          </reference>
          <reference field="1" count="1">
            <x v="8"/>
          </reference>
        </references>
      </pivotArea>
    </format>
    <format dxfId="3916">
      <pivotArea dataOnly="0" labelOnly="1" fieldPosition="0">
        <references count="2">
          <reference field="0" count="1" selected="0">
            <x v="22"/>
          </reference>
          <reference field="1" count="1">
            <x v="28"/>
          </reference>
        </references>
      </pivotArea>
    </format>
    <format dxfId="3915">
      <pivotArea dataOnly="0" labelOnly="1" fieldPosition="0">
        <references count="2">
          <reference field="0" count="1" selected="0">
            <x v="23"/>
          </reference>
          <reference field="1" count="1">
            <x v="2"/>
          </reference>
        </references>
      </pivotArea>
    </format>
    <format dxfId="3914">
      <pivotArea dataOnly="0" labelOnly="1" fieldPosition="0">
        <references count="2">
          <reference field="0" count="1" selected="0">
            <x v="24"/>
          </reference>
          <reference field="1" count="1">
            <x v="5"/>
          </reference>
        </references>
      </pivotArea>
    </format>
    <format dxfId="3913">
      <pivotArea dataOnly="0" labelOnly="1" fieldPosition="0">
        <references count="2">
          <reference field="0" count="1" selected="0">
            <x v="25"/>
          </reference>
          <reference field="1" count="1">
            <x v="29"/>
          </reference>
        </references>
      </pivotArea>
    </format>
    <format dxfId="3912">
      <pivotArea dataOnly="0" labelOnly="1" fieldPosition="0">
        <references count="2">
          <reference field="0" count="1" selected="0">
            <x v="26"/>
          </reference>
          <reference field="1" count="1">
            <x v="26"/>
          </reference>
        </references>
      </pivotArea>
    </format>
    <format dxfId="3911">
      <pivotArea dataOnly="0" labelOnly="1" fieldPosition="0">
        <references count="2">
          <reference field="0" count="1" selected="0">
            <x v="27"/>
          </reference>
          <reference field="1" count="1">
            <x v="22"/>
          </reference>
        </references>
      </pivotArea>
    </format>
    <format dxfId="3910">
      <pivotArea dataOnly="0" labelOnly="1" fieldPosition="0">
        <references count="2">
          <reference field="0" count="1" selected="0">
            <x v="28"/>
          </reference>
          <reference field="1" count="1">
            <x v="24"/>
          </reference>
        </references>
      </pivotArea>
    </format>
    <format dxfId="3909">
      <pivotArea dataOnly="0" labelOnly="1" fieldPosition="0">
        <references count="2">
          <reference field="0" count="1" selected="0">
            <x v="29"/>
          </reference>
          <reference field="1" count="1">
            <x v="21"/>
          </reference>
        </references>
      </pivotArea>
    </format>
    <format dxfId="3908">
      <pivotArea dataOnly="0" labelOnly="1" fieldPosition="0">
        <references count="2">
          <reference field="0" count="1" selected="0">
            <x v="30"/>
          </reference>
          <reference field="1" count="1">
            <x v="17"/>
          </reference>
        </references>
      </pivotArea>
    </format>
    <format dxfId="3907">
      <pivotArea dataOnly="0" labelOnly="1" fieldPosition="0">
        <references count="2">
          <reference field="0" count="1" selected="0">
            <x v="31"/>
          </reference>
          <reference field="1" count="1">
            <x v="1"/>
          </reference>
        </references>
      </pivotArea>
    </format>
    <format dxfId="3906">
      <pivotArea dataOnly="0" labelOnly="1" fieldPosition="0">
        <references count="2">
          <reference field="0" count="1" selected="0">
            <x v="32"/>
          </reference>
          <reference field="1" count="1">
            <x v="27"/>
          </reference>
        </references>
      </pivotArea>
    </format>
    <format dxfId="3905">
      <pivotArea type="all" dataOnly="0" outline="0" fieldPosition="0"/>
    </format>
    <format dxfId="3904">
      <pivotArea dataOnly="0" labelOnly="1" fieldPosition="0">
        <references count="1">
          <reference field="0" count="0"/>
        </references>
      </pivotArea>
    </format>
    <format dxfId="3903">
      <pivotArea dataOnly="0" labelOnly="1" fieldPosition="0">
        <references count="2">
          <reference field="0" count="1" selected="0">
            <x v="0"/>
          </reference>
          <reference field="1" count="1">
            <x v="4"/>
          </reference>
        </references>
      </pivotArea>
    </format>
    <format dxfId="3902">
      <pivotArea dataOnly="0" labelOnly="1" fieldPosition="0">
        <references count="2">
          <reference field="0" count="1" selected="0">
            <x v="1"/>
          </reference>
          <reference field="1" count="1">
            <x v="7"/>
          </reference>
        </references>
      </pivotArea>
    </format>
    <format dxfId="3901">
      <pivotArea dataOnly="0" labelOnly="1" fieldPosition="0">
        <references count="2">
          <reference field="0" count="1" selected="0">
            <x v="2"/>
          </reference>
          <reference field="1" count="1">
            <x v="9"/>
          </reference>
        </references>
      </pivotArea>
    </format>
    <format dxfId="3900">
      <pivotArea dataOnly="0" labelOnly="1" fieldPosition="0">
        <references count="2">
          <reference field="0" count="1" selected="0">
            <x v="3"/>
          </reference>
          <reference field="1" count="1">
            <x v="13"/>
          </reference>
        </references>
      </pivotArea>
    </format>
    <format dxfId="3899">
      <pivotArea dataOnly="0" labelOnly="1" fieldPosition="0">
        <references count="2">
          <reference field="0" count="1" selected="0">
            <x v="4"/>
          </reference>
          <reference field="1" count="1">
            <x v="31"/>
          </reference>
        </references>
      </pivotArea>
    </format>
    <format dxfId="3898">
      <pivotArea dataOnly="0" labelOnly="1" fieldPosition="0">
        <references count="2">
          <reference field="0" count="1" selected="0">
            <x v="5"/>
          </reference>
          <reference field="1" count="1">
            <x v="11"/>
          </reference>
        </references>
      </pivotArea>
    </format>
    <format dxfId="3897">
      <pivotArea dataOnly="0" labelOnly="1" fieldPosition="0">
        <references count="2">
          <reference field="0" count="1" selected="0">
            <x v="6"/>
          </reference>
          <reference field="1" count="1">
            <x v="14"/>
          </reference>
        </references>
      </pivotArea>
    </format>
    <format dxfId="3896">
      <pivotArea dataOnly="0" labelOnly="1" fieldPosition="0">
        <references count="2">
          <reference field="0" count="1" selected="0">
            <x v="7"/>
          </reference>
          <reference field="1" count="1">
            <x v="3"/>
          </reference>
        </references>
      </pivotArea>
    </format>
    <format dxfId="3895">
      <pivotArea dataOnly="0" labelOnly="1" fieldPosition="0">
        <references count="2">
          <reference field="0" count="1" selected="0">
            <x v="8"/>
          </reference>
          <reference field="1" count="1">
            <x v="23"/>
          </reference>
        </references>
      </pivotArea>
    </format>
    <format dxfId="3894">
      <pivotArea dataOnly="0" labelOnly="1" fieldPosition="0">
        <references count="2">
          <reference field="0" count="1" selected="0">
            <x v="9"/>
          </reference>
          <reference field="1" count="1">
            <x v="25"/>
          </reference>
        </references>
      </pivotArea>
    </format>
    <format dxfId="3893">
      <pivotArea dataOnly="0" labelOnly="1" fieldPosition="0">
        <references count="2">
          <reference field="0" count="1" selected="0">
            <x v="10"/>
          </reference>
          <reference field="1" count="1">
            <x v="30"/>
          </reference>
        </references>
      </pivotArea>
    </format>
    <format dxfId="3892">
      <pivotArea dataOnly="0" labelOnly="1" fieldPosition="0">
        <references count="2">
          <reference field="0" count="1" selected="0">
            <x v="11"/>
          </reference>
          <reference field="1" count="1">
            <x v="16"/>
          </reference>
        </references>
      </pivotArea>
    </format>
    <format dxfId="3891">
      <pivotArea dataOnly="0" labelOnly="1" fieldPosition="0">
        <references count="2">
          <reference field="0" count="1" selected="0">
            <x v="12"/>
          </reference>
          <reference field="1" count="1">
            <x v="15"/>
          </reference>
        </references>
      </pivotArea>
    </format>
    <format dxfId="3890">
      <pivotArea dataOnly="0" labelOnly="1" fieldPosition="0">
        <references count="2">
          <reference field="0" count="1" selected="0">
            <x v="13"/>
          </reference>
          <reference field="1" count="1">
            <x v="19"/>
          </reference>
        </references>
      </pivotArea>
    </format>
    <format dxfId="3889">
      <pivotArea dataOnly="0" labelOnly="1" fieldPosition="0">
        <references count="2">
          <reference field="0" count="1" selected="0">
            <x v="14"/>
          </reference>
          <reference field="1" count="1">
            <x v="6"/>
          </reference>
        </references>
      </pivotArea>
    </format>
    <format dxfId="3888">
      <pivotArea dataOnly="0" labelOnly="1" fieldPosition="0">
        <references count="2">
          <reference field="0" count="1" selected="0">
            <x v="15"/>
          </reference>
          <reference field="1" count="1">
            <x v="10"/>
          </reference>
        </references>
      </pivotArea>
    </format>
    <format dxfId="3887">
      <pivotArea dataOnly="0" labelOnly="1" fieldPosition="0">
        <references count="2">
          <reference field="0" count="1" selected="0">
            <x v="16"/>
          </reference>
          <reference field="1" count="1">
            <x v="18"/>
          </reference>
        </references>
      </pivotArea>
    </format>
    <format dxfId="3886">
      <pivotArea dataOnly="0" labelOnly="1" fieldPosition="0">
        <references count="2">
          <reference field="0" count="1" selected="0">
            <x v="17"/>
          </reference>
          <reference field="1" count="1">
            <x v="20"/>
          </reference>
        </references>
      </pivotArea>
    </format>
    <format dxfId="3885">
      <pivotArea dataOnly="0" labelOnly="1" fieldPosition="0">
        <references count="2">
          <reference field="0" count="1" selected="0">
            <x v="18"/>
          </reference>
          <reference field="1" count="1">
            <x v="32"/>
          </reference>
        </references>
      </pivotArea>
    </format>
    <format dxfId="3884">
      <pivotArea dataOnly="0" labelOnly="1" fieldPosition="0">
        <references count="2">
          <reference field="0" count="1" selected="0">
            <x v="19"/>
          </reference>
          <reference field="1" count="1">
            <x v="0"/>
          </reference>
        </references>
      </pivotArea>
    </format>
    <format dxfId="3883">
      <pivotArea dataOnly="0" labelOnly="1" fieldPosition="0">
        <references count="2">
          <reference field="0" count="1" selected="0">
            <x v="20"/>
          </reference>
          <reference field="1" count="1">
            <x v="12"/>
          </reference>
        </references>
      </pivotArea>
    </format>
    <format dxfId="3882">
      <pivotArea dataOnly="0" labelOnly="1" fieldPosition="0">
        <references count="2">
          <reference field="0" count="1" selected="0">
            <x v="21"/>
          </reference>
          <reference field="1" count="1">
            <x v="8"/>
          </reference>
        </references>
      </pivotArea>
    </format>
    <format dxfId="3881">
      <pivotArea dataOnly="0" labelOnly="1" fieldPosition="0">
        <references count="2">
          <reference field="0" count="1" selected="0">
            <x v="22"/>
          </reference>
          <reference field="1" count="1">
            <x v="28"/>
          </reference>
        </references>
      </pivotArea>
    </format>
    <format dxfId="3880">
      <pivotArea dataOnly="0" labelOnly="1" fieldPosition="0">
        <references count="2">
          <reference field="0" count="1" selected="0">
            <x v="23"/>
          </reference>
          <reference field="1" count="1">
            <x v="2"/>
          </reference>
        </references>
      </pivotArea>
    </format>
    <format dxfId="3879">
      <pivotArea dataOnly="0" labelOnly="1" fieldPosition="0">
        <references count="2">
          <reference field="0" count="1" selected="0">
            <x v="24"/>
          </reference>
          <reference field="1" count="1">
            <x v="5"/>
          </reference>
        </references>
      </pivotArea>
    </format>
    <format dxfId="3878">
      <pivotArea dataOnly="0" labelOnly="1" fieldPosition="0">
        <references count="2">
          <reference field="0" count="1" selected="0">
            <x v="25"/>
          </reference>
          <reference field="1" count="1">
            <x v="29"/>
          </reference>
        </references>
      </pivotArea>
    </format>
    <format dxfId="3877">
      <pivotArea dataOnly="0" labelOnly="1" fieldPosition="0">
        <references count="2">
          <reference field="0" count="1" selected="0">
            <x v="26"/>
          </reference>
          <reference field="1" count="1">
            <x v="26"/>
          </reference>
        </references>
      </pivotArea>
    </format>
    <format dxfId="3876">
      <pivotArea dataOnly="0" labelOnly="1" fieldPosition="0">
        <references count="2">
          <reference field="0" count="1" selected="0">
            <x v="27"/>
          </reference>
          <reference field="1" count="1">
            <x v="22"/>
          </reference>
        </references>
      </pivotArea>
    </format>
    <format dxfId="3875">
      <pivotArea dataOnly="0" labelOnly="1" fieldPosition="0">
        <references count="2">
          <reference field="0" count="1" selected="0">
            <x v="28"/>
          </reference>
          <reference field="1" count="1">
            <x v="24"/>
          </reference>
        </references>
      </pivotArea>
    </format>
    <format dxfId="3874">
      <pivotArea dataOnly="0" labelOnly="1" fieldPosition="0">
        <references count="2">
          <reference field="0" count="1" selected="0">
            <x v="29"/>
          </reference>
          <reference field="1" count="1">
            <x v="21"/>
          </reference>
        </references>
      </pivotArea>
    </format>
    <format dxfId="3873">
      <pivotArea dataOnly="0" labelOnly="1" fieldPosition="0">
        <references count="2">
          <reference field="0" count="1" selected="0">
            <x v="30"/>
          </reference>
          <reference field="1" count="1">
            <x v="17"/>
          </reference>
        </references>
      </pivotArea>
    </format>
    <format dxfId="3872">
      <pivotArea dataOnly="0" labelOnly="1" fieldPosition="0">
        <references count="2">
          <reference field="0" count="1" selected="0">
            <x v="31"/>
          </reference>
          <reference field="1" count="1">
            <x v="1"/>
          </reference>
        </references>
      </pivotArea>
    </format>
    <format dxfId="3871">
      <pivotArea dataOnly="0" labelOnly="1" fieldPosition="0">
        <references count="2">
          <reference field="0" count="1" selected="0">
            <x v="32"/>
          </reference>
          <reference field="1" count="1">
            <x v="27"/>
          </reference>
        </references>
      </pivotArea>
    </format>
    <format dxfId="3870">
      <pivotArea type="all" dataOnly="0" outline="0" fieldPosition="0"/>
    </format>
    <format dxfId="3869">
      <pivotArea dataOnly="0" labelOnly="1" fieldPosition="0">
        <references count="1">
          <reference field="0" count="0"/>
        </references>
      </pivotArea>
    </format>
    <format dxfId="3868">
      <pivotArea dataOnly="0" labelOnly="1" fieldPosition="0">
        <references count="2">
          <reference field="0" count="1" selected="0">
            <x v="0"/>
          </reference>
          <reference field="1" count="1">
            <x v="4"/>
          </reference>
        </references>
      </pivotArea>
    </format>
    <format dxfId="3867">
      <pivotArea dataOnly="0" labelOnly="1" fieldPosition="0">
        <references count="2">
          <reference field="0" count="1" selected="0">
            <x v="1"/>
          </reference>
          <reference field="1" count="1">
            <x v="7"/>
          </reference>
        </references>
      </pivotArea>
    </format>
    <format dxfId="3866">
      <pivotArea dataOnly="0" labelOnly="1" fieldPosition="0">
        <references count="2">
          <reference field="0" count="1" selected="0">
            <x v="2"/>
          </reference>
          <reference field="1" count="1">
            <x v="9"/>
          </reference>
        </references>
      </pivotArea>
    </format>
    <format dxfId="3865">
      <pivotArea dataOnly="0" labelOnly="1" fieldPosition="0">
        <references count="2">
          <reference field="0" count="1" selected="0">
            <x v="3"/>
          </reference>
          <reference field="1" count="1">
            <x v="13"/>
          </reference>
        </references>
      </pivotArea>
    </format>
    <format dxfId="3864">
      <pivotArea dataOnly="0" labelOnly="1" fieldPosition="0">
        <references count="2">
          <reference field="0" count="1" selected="0">
            <x v="4"/>
          </reference>
          <reference field="1" count="1">
            <x v="31"/>
          </reference>
        </references>
      </pivotArea>
    </format>
    <format dxfId="3863">
      <pivotArea dataOnly="0" labelOnly="1" fieldPosition="0">
        <references count="2">
          <reference field="0" count="1" selected="0">
            <x v="5"/>
          </reference>
          <reference field="1" count="1">
            <x v="11"/>
          </reference>
        </references>
      </pivotArea>
    </format>
    <format dxfId="3862">
      <pivotArea dataOnly="0" labelOnly="1" fieldPosition="0">
        <references count="2">
          <reference field="0" count="1" selected="0">
            <x v="6"/>
          </reference>
          <reference field="1" count="1">
            <x v="14"/>
          </reference>
        </references>
      </pivotArea>
    </format>
    <format dxfId="3861">
      <pivotArea dataOnly="0" labelOnly="1" fieldPosition="0">
        <references count="2">
          <reference field="0" count="1" selected="0">
            <x v="7"/>
          </reference>
          <reference field="1" count="1">
            <x v="3"/>
          </reference>
        </references>
      </pivotArea>
    </format>
    <format dxfId="3860">
      <pivotArea dataOnly="0" labelOnly="1" fieldPosition="0">
        <references count="2">
          <reference field="0" count="1" selected="0">
            <x v="8"/>
          </reference>
          <reference field="1" count="1">
            <x v="23"/>
          </reference>
        </references>
      </pivotArea>
    </format>
    <format dxfId="3859">
      <pivotArea dataOnly="0" labelOnly="1" fieldPosition="0">
        <references count="2">
          <reference field="0" count="1" selected="0">
            <x v="9"/>
          </reference>
          <reference field="1" count="1">
            <x v="25"/>
          </reference>
        </references>
      </pivotArea>
    </format>
    <format dxfId="3858">
      <pivotArea dataOnly="0" labelOnly="1" fieldPosition="0">
        <references count="2">
          <reference field="0" count="1" selected="0">
            <x v="10"/>
          </reference>
          <reference field="1" count="1">
            <x v="30"/>
          </reference>
        </references>
      </pivotArea>
    </format>
    <format dxfId="3857">
      <pivotArea dataOnly="0" labelOnly="1" fieldPosition="0">
        <references count="2">
          <reference field="0" count="1" selected="0">
            <x v="11"/>
          </reference>
          <reference field="1" count="1">
            <x v="16"/>
          </reference>
        </references>
      </pivotArea>
    </format>
    <format dxfId="3856">
      <pivotArea dataOnly="0" labelOnly="1" fieldPosition="0">
        <references count="2">
          <reference field="0" count="1" selected="0">
            <x v="12"/>
          </reference>
          <reference field="1" count="1">
            <x v="15"/>
          </reference>
        </references>
      </pivotArea>
    </format>
    <format dxfId="3855">
      <pivotArea dataOnly="0" labelOnly="1" fieldPosition="0">
        <references count="2">
          <reference field="0" count="1" selected="0">
            <x v="13"/>
          </reference>
          <reference field="1" count="1">
            <x v="19"/>
          </reference>
        </references>
      </pivotArea>
    </format>
    <format dxfId="3854">
      <pivotArea dataOnly="0" labelOnly="1" fieldPosition="0">
        <references count="2">
          <reference field="0" count="1" selected="0">
            <x v="14"/>
          </reference>
          <reference field="1" count="1">
            <x v="6"/>
          </reference>
        </references>
      </pivotArea>
    </format>
    <format dxfId="3853">
      <pivotArea dataOnly="0" labelOnly="1" fieldPosition="0">
        <references count="2">
          <reference field="0" count="1" selected="0">
            <x v="15"/>
          </reference>
          <reference field="1" count="1">
            <x v="10"/>
          </reference>
        </references>
      </pivotArea>
    </format>
    <format dxfId="3852">
      <pivotArea dataOnly="0" labelOnly="1" fieldPosition="0">
        <references count="2">
          <reference field="0" count="1" selected="0">
            <x v="16"/>
          </reference>
          <reference field="1" count="1">
            <x v="18"/>
          </reference>
        </references>
      </pivotArea>
    </format>
    <format dxfId="3851">
      <pivotArea dataOnly="0" labelOnly="1" fieldPosition="0">
        <references count="2">
          <reference field="0" count="1" selected="0">
            <x v="17"/>
          </reference>
          <reference field="1" count="1">
            <x v="20"/>
          </reference>
        </references>
      </pivotArea>
    </format>
    <format dxfId="3850">
      <pivotArea dataOnly="0" labelOnly="1" fieldPosition="0">
        <references count="2">
          <reference field="0" count="1" selected="0">
            <x v="18"/>
          </reference>
          <reference field="1" count="1">
            <x v="32"/>
          </reference>
        </references>
      </pivotArea>
    </format>
    <format dxfId="3849">
      <pivotArea dataOnly="0" labelOnly="1" fieldPosition="0">
        <references count="2">
          <reference field="0" count="1" selected="0">
            <x v="19"/>
          </reference>
          <reference field="1" count="1">
            <x v="0"/>
          </reference>
        </references>
      </pivotArea>
    </format>
    <format dxfId="3848">
      <pivotArea dataOnly="0" labelOnly="1" fieldPosition="0">
        <references count="2">
          <reference field="0" count="1" selected="0">
            <x v="20"/>
          </reference>
          <reference field="1" count="1">
            <x v="12"/>
          </reference>
        </references>
      </pivotArea>
    </format>
    <format dxfId="3847">
      <pivotArea dataOnly="0" labelOnly="1" fieldPosition="0">
        <references count="2">
          <reference field="0" count="1" selected="0">
            <x v="21"/>
          </reference>
          <reference field="1" count="1">
            <x v="8"/>
          </reference>
        </references>
      </pivotArea>
    </format>
    <format dxfId="3846">
      <pivotArea dataOnly="0" labelOnly="1" fieldPosition="0">
        <references count="2">
          <reference field="0" count="1" selected="0">
            <x v="22"/>
          </reference>
          <reference field="1" count="1">
            <x v="28"/>
          </reference>
        </references>
      </pivotArea>
    </format>
    <format dxfId="3845">
      <pivotArea dataOnly="0" labelOnly="1" fieldPosition="0">
        <references count="2">
          <reference field="0" count="1" selected="0">
            <x v="23"/>
          </reference>
          <reference field="1" count="1">
            <x v="2"/>
          </reference>
        </references>
      </pivotArea>
    </format>
    <format dxfId="3844">
      <pivotArea dataOnly="0" labelOnly="1" fieldPosition="0">
        <references count="2">
          <reference field="0" count="1" selected="0">
            <x v="24"/>
          </reference>
          <reference field="1" count="1">
            <x v="5"/>
          </reference>
        </references>
      </pivotArea>
    </format>
    <format dxfId="3843">
      <pivotArea dataOnly="0" labelOnly="1" fieldPosition="0">
        <references count="2">
          <reference field="0" count="1" selected="0">
            <x v="25"/>
          </reference>
          <reference field="1" count="1">
            <x v="29"/>
          </reference>
        </references>
      </pivotArea>
    </format>
    <format dxfId="3842">
      <pivotArea dataOnly="0" labelOnly="1" fieldPosition="0">
        <references count="2">
          <reference field="0" count="1" selected="0">
            <x v="26"/>
          </reference>
          <reference field="1" count="1">
            <x v="26"/>
          </reference>
        </references>
      </pivotArea>
    </format>
    <format dxfId="3841">
      <pivotArea dataOnly="0" labelOnly="1" fieldPosition="0">
        <references count="2">
          <reference field="0" count="1" selected="0">
            <x v="27"/>
          </reference>
          <reference field="1" count="1">
            <x v="22"/>
          </reference>
        </references>
      </pivotArea>
    </format>
    <format dxfId="3840">
      <pivotArea dataOnly="0" labelOnly="1" fieldPosition="0">
        <references count="2">
          <reference field="0" count="1" selected="0">
            <x v="28"/>
          </reference>
          <reference field="1" count="1">
            <x v="24"/>
          </reference>
        </references>
      </pivotArea>
    </format>
    <format dxfId="3839">
      <pivotArea dataOnly="0" labelOnly="1" fieldPosition="0">
        <references count="2">
          <reference field="0" count="1" selected="0">
            <x v="29"/>
          </reference>
          <reference field="1" count="1">
            <x v="21"/>
          </reference>
        </references>
      </pivotArea>
    </format>
    <format dxfId="3838">
      <pivotArea dataOnly="0" labelOnly="1" fieldPosition="0">
        <references count="2">
          <reference field="0" count="1" selected="0">
            <x v="30"/>
          </reference>
          <reference field="1" count="1">
            <x v="17"/>
          </reference>
        </references>
      </pivotArea>
    </format>
    <format dxfId="3837">
      <pivotArea dataOnly="0" labelOnly="1" fieldPosition="0">
        <references count="2">
          <reference field="0" count="1" selected="0">
            <x v="31"/>
          </reference>
          <reference field="1" count="1">
            <x v="1"/>
          </reference>
        </references>
      </pivotArea>
    </format>
    <format dxfId="3836">
      <pivotArea dataOnly="0" labelOnly="1" fieldPosition="0">
        <references count="2">
          <reference field="0" count="1" selected="0">
            <x v="32"/>
          </reference>
          <reference field="1" count="1">
            <x v="27"/>
          </reference>
        </references>
      </pivotArea>
    </format>
    <format dxfId="3835">
      <pivotArea type="all" dataOnly="0" outline="0" fieldPosition="0"/>
    </format>
    <format dxfId="3834">
      <pivotArea dataOnly="0" labelOnly="1" fieldPosition="0">
        <references count="1">
          <reference field="0" count="0"/>
        </references>
      </pivotArea>
    </format>
    <format dxfId="3833">
      <pivotArea dataOnly="0" labelOnly="1" fieldPosition="0">
        <references count="2">
          <reference field="0" count="1" selected="0">
            <x v="0"/>
          </reference>
          <reference field="1" count="1">
            <x v="4"/>
          </reference>
        </references>
      </pivotArea>
    </format>
    <format dxfId="3832">
      <pivotArea dataOnly="0" labelOnly="1" fieldPosition="0">
        <references count="2">
          <reference field="0" count="1" selected="0">
            <x v="1"/>
          </reference>
          <reference field="1" count="1">
            <x v="7"/>
          </reference>
        </references>
      </pivotArea>
    </format>
    <format dxfId="3831">
      <pivotArea dataOnly="0" labelOnly="1" fieldPosition="0">
        <references count="2">
          <reference field="0" count="1" selected="0">
            <x v="2"/>
          </reference>
          <reference field="1" count="1">
            <x v="9"/>
          </reference>
        </references>
      </pivotArea>
    </format>
    <format dxfId="3830">
      <pivotArea dataOnly="0" labelOnly="1" fieldPosition="0">
        <references count="2">
          <reference field="0" count="1" selected="0">
            <x v="3"/>
          </reference>
          <reference field="1" count="1">
            <x v="13"/>
          </reference>
        </references>
      </pivotArea>
    </format>
    <format dxfId="3829">
      <pivotArea dataOnly="0" labelOnly="1" fieldPosition="0">
        <references count="2">
          <reference field="0" count="1" selected="0">
            <x v="4"/>
          </reference>
          <reference field="1" count="1">
            <x v="31"/>
          </reference>
        </references>
      </pivotArea>
    </format>
    <format dxfId="3828">
      <pivotArea dataOnly="0" labelOnly="1" fieldPosition="0">
        <references count="2">
          <reference field="0" count="1" selected="0">
            <x v="5"/>
          </reference>
          <reference field="1" count="1">
            <x v="11"/>
          </reference>
        </references>
      </pivotArea>
    </format>
    <format dxfId="3827">
      <pivotArea dataOnly="0" labelOnly="1" fieldPosition="0">
        <references count="2">
          <reference field="0" count="1" selected="0">
            <x v="6"/>
          </reference>
          <reference field="1" count="1">
            <x v="14"/>
          </reference>
        </references>
      </pivotArea>
    </format>
    <format dxfId="3826">
      <pivotArea dataOnly="0" labelOnly="1" fieldPosition="0">
        <references count="2">
          <reference field="0" count="1" selected="0">
            <x v="7"/>
          </reference>
          <reference field="1" count="1">
            <x v="3"/>
          </reference>
        </references>
      </pivotArea>
    </format>
    <format dxfId="3825">
      <pivotArea dataOnly="0" labelOnly="1" fieldPosition="0">
        <references count="2">
          <reference field="0" count="1" selected="0">
            <x v="8"/>
          </reference>
          <reference field="1" count="1">
            <x v="23"/>
          </reference>
        </references>
      </pivotArea>
    </format>
    <format dxfId="3824">
      <pivotArea dataOnly="0" labelOnly="1" fieldPosition="0">
        <references count="2">
          <reference field="0" count="1" selected="0">
            <x v="9"/>
          </reference>
          <reference field="1" count="1">
            <x v="25"/>
          </reference>
        </references>
      </pivotArea>
    </format>
    <format dxfId="3823">
      <pivotArea dataOnly="0" labelOnly="1" fieldPosition="0">
        <references count="2">
          <reference field="0" count="1" selected="0">
            <x v="10"/>
          </reference>
          <reference field="1" count="1">
            <x v="30"/>
          </reference>
        </references>
      </pivotArea>
    </format>
    <format dxfId="3822">
      <pivotArea dataOnly="0" labelOnly="1" fieldPosition="0">
        <references count="2">
          <reference field="0" count="1" selected="0">
            <x v="11"/>
          </reference>
          <reference field="1" count="1">
            <x v="16"/>
          </reference>
        </references>
      </pivotArea>
    </format>
    <format dxfId="3821">
      <pivotArea dataOnly="0" labelOnly="1" fieldPosition="0">
        <references count="2">
          <reference field="0" count="1" selected="0">
            <x v="12"/>
          </reference>
          <reference field="1" count="1">
            <x v="15"/>
          </reference>
        </references>
      </pivotArea>
    </format>
    <format dxfId="3820">
      <pivotArea dataOnly="0" labelOnly="1" fieldPosition="0">
        <references count="2">
          <reference field="0" count="1" selected="0">
            <x v="13"/>
          </reference>
          <reference field="1" count="1">
            <x v="19"/>
          </reference>
        </references>
      </pivotArea>
    </format>
    <format dxfId="3819">
      <pivotArea dataOnly="0" labelOnly="1" fieldPosition="0">
        <references count="2">
          <reference field="0" count="1" selected="0">
            <x v="14"/>
          </reference>
          <reference field="1" count="1">
            <x v="6"/>
          </reference>
        </references>
      </pivotArea>
    </format>
    <format dxfId="3818">
      <pivotArea dataOnly="0" labelOnly="1" fieldPosition="0">
        <references count="2">
          <reference field="0" count="1" selected="0">
            <x v="15"/>
          </reference>
          <reference field="1" count="1">
            <x v="10"/>
          </reference>
        </references>
      </pivotArea>
    </format>
    <format dxfId="3817">
      <pivotArea dataOnly="0" labelOnly="1" fieldPosition="0">
        <references count="2">
          <reference field="0" count="1" selected="0">
            <x v="16"/>
          </reference>
          <reference field="1" count="1">
            <x v="18"/>
          </reference>
        </references>
      </pivotArea>
    </format>
    <format dxfId="3816">
      <pivotArea dataOnly="0" labelOnly="1" fieldPosition="0">
        <references count="2">
          <reference field="0" count="1" selected="0">
            <x v="17"/>
          </reference>
          <reference field="1" count="1">
            <x v="20"/>
          </reference>
        </references>
      </pivotArea>
    </format>
    <format dxfId="3815">
      <pivotArea dataOnly="0" labelOnly="1" fieldPosition="0">
        <references count="2">
          <reference field="0" count="1" selected="0">
            <x v="18"/>
          </reference>
          <reference field="1" count="1">
            <x v="32"/>
          </reference>
        </references>
      </pivotArea>
    </format>
    <format dxfId="3814">
      <pivotArea dataOnly="0" labelOnly="1" fieldPosition="0">
        <references count="2">
          <reference field="0" count="1" selected="0">
            <x v="19"/>
          </reference>
          <reference field="1" count="1">
            <x v="0"/>
          </reference>
        </references>
      </pivotArea>
    </format>
    <format dxfId="3813">
      <pivotArea dataOnly="0" labelOnly="1" fieldPosition="0">
        <references count="2">
          <reference field="0" count="1" selected="0">
            <x v="20"/>
          </reference>
          <reference field="1" count="1">
            <x v="12"/>
          </reference>
        </references>
      </pivotArea>
    </format>
    <format dxfId="3812">
      <pivotArea dataOnly="0" labelOnly="1" fieldPosition="0">
        <references count="2">
          <reference field="0" count="1" selected="0">
            <x v="21"/>
          </reference>
          <reference field="1" count="1">
            <x v="8"/>
          </reference>
        </references>
      </pivotArea>
    </format>
    <format dxfId="3811">
      <pivotArea dataOnly="0" labelOnly="1" fieldPosition="0">
        <references count="2">
          <reference field="0" count="1" selected="0">
            <x v="22"/>
          </reference>
          <reference field="1" count="1">
            <x v="28"/>
          </reference>
        </references>
      </pivotArea>
    </format>
    <format dxfId="3810">
      <pivotArea dataOnly="0" labelOnly="1" fieldPosition="0">
        <references count="2">
          <reference field="0" count="1" selected="0">
            <x v="23"/>
          </reference>
          <reference field="1" count="1">
            <x v="2"/>
          </reference>
        </references>
      </pivotArea>
    </format>
    <format dxfId="3809">
      <pivotArea dataOnly="0" labelOnly="1" fieldPosition="0">
        <references count="2">
          <reference field="0" count="1" selected="0">
            <x v="24"/>
          </reference>
          <reference field="1" count="1">
            <x v="5"/>
          </reference>
        </references>
      </pivotArea>
    </format>
    <format dxfId="3808">
      <pivotArea dataOnly="0" labelOnly="1" fieldPosition="0">
        <references count="2">
          <reference field="0" count="1" selected="0">
            <x v="25"/>
          </reference>
          <reference field="1" count="1">
            <x v="29"/>
          </reference>
        </references>
      </pivotArea>
    </format>
    <format dxfId="3807">
      <pivotArea dataOnly="0" labelOnly="1" fieldPosition="0">
        <references count="2">
          <reference field="0" count="1" selected="0">
            <x v="26"/>
          </reference>
          <reference field="1" count="1">
            <x v="26"/>
          </reference>
        </references>
      </pivotArea>
    </format>
    <format dxfId="3806">
      <pivotArea dataOnly="0" labelOnly="1" fieldPosition="0">
        <references count="2">
          <reference field="0" count="1" selected="0">
            <x v="27"/>
          </reference>
          <reference field="1" count="1">
            <x v="22"/>
          </reference>
        </references>
      </pivotArea>
    </format>
    <format dxfId="3805">
      <pivotArea dataOnly="0" labelOnly="1" fieldPosition="0">
        <references count="2">
          <reference field="0" count="1" selected="0">
            <x v="28"/>
          </reference>
          <reference field="1" count="1">
            <x v="24"/>
          </reference>
        </references>
      </pivotArea>
    </format>
    <format dxfId="3804">
      <pivotArea dataOnly="0" labelOnly="1" fieldPosition="0">
        <references count="2">
          <reference field="0" count="1" selected="0">
            <x v="29"/>
          </reference>
          <reference field="1" count="1">
            <x v="21"/>
          </reference>
        </references>
      </pivotArea>
    </format>
    <format dxfId="3803">
      <pivotArea dataOnly="0" labelOnly="1" fieldPosition="0">
        <references count="2">
          <reference field="0" count="1" selected="0">
            <x v="30"/>
          </reference>
          <reference field="1" count="1">
            <x v="17"/>
          </reference>
        </references>
      </pivotArea>
    </format>
    <format dxfId="3802">
      <pivotArea dataOnly="0" labelOnly="1" fieldPosition="0">
        <references count="2">
          <reference field="0" count="1" selected="0">
            <x v="31"/>
          </reference>
          <reference field="1" count="1">
            <x v="1"/>
          </reference>
        </references>
      </pivotArea>
    </format>
    <format dxfId="3801">
      <pivotArea dataOnly="0" labelOnly="1" fieldPosition="0">
        <references count="2">
          <reference field="0" count="1" selected="0">
            <x v="32"/>
          </reference>
          <reference field="1" count="1">
            <x v="27"/>
          </reference>
        </references>
      </pivotArea>
    </format>
    <format dxfId="3800">
      <pivotArea dataOnly="0" labelOnly="1" outline="0" fieldPosition="0">
        <references count="1">
          <reference field="2" count="0"/>
        </references>
      </pivotArea>
    </format>
    <format dxfId="3799">
      <pivotArea dataOnly="0" labelOnly="1" fieldPosition="0">
        <references count="2">
          <reference field="0" count="1" selected="0">
            <x v="0"/>
          </reference>
          <reference field="1" count="1">
            <x v="33"/>
          </reference>
        </references>
      </pivotArea>
    </format>
    <format dxfId="3798">
      <pivotArea dataOnly="0" labelOnly="1" fieldPosition="0">
        <references count="2">
          <reference field="0" count="1" selected="0">
            <x v="1"/>
          </reference>
          <reference field="1" count="1">
            <x v="34"/>
          </reference>
        </references>
      </pivotArea>
    </format>
    <format dxfId="3797">
      <pivotArea dataOnly="0" labelOnly="1" fieldPosition="0">
        <references count="2">
          <reference field="0" count="1" selected="0">
            <x v="2"/>
          </reference>
          <reference field="1" count="1">
            <x v="35"/>
          </reference>
        </references>
      </pivotArea>
    </format>
    <format dxfId="3796">
      <pivotArea dataOnly="0" labelOnly="1" fieldPosition="0">
        <references count="2">
          <reference field="0" count="1" selected="0">
            <x v="3"/>
          </reference>
          <reference field="1" count="1">
            <x v="36"/>
          </reference>
        </references>
      </pivotArea>
    </format>
    <format dxfId="3795">
      <pivotArea dataOnly="0" labelOnly="1" fieldPosition="0">
        <references count="2">
          <reference field="0" count="1" selected="0">
            <x v="4"/>
          </reference>
          <reference field="1" count="1">
            <x v="37"/>
          </reference>
        </references>
      </pivotArea>
    </format>
    <format dxfId="3794">
      <pivotArea dataOnly="0" labelOnly="1" fieldPosition="0">
        <references count="2">
          <reference field="0" count="1" selected="0">
            <x v="5"/>
          </reference>
          <reference field="1" count="1">
            <x v="38"/>
          </reference>
        </references>
      </pivotArea>
    </format>
    <format dxfId="3793">
      <pivotArea dataOnly="0" labelOnly="1" fieldPosition="0">
        <references count="2">
          <reference field="0" count="1" selected="0">
            <x v="6"/>
          </reference>
          <reference field="1" count="1">
            <x v="39"/>
          </reference>
        </references>
      </pivotArea>
    </format>
    <format dxfId="3792">
      <pivotArea dataOnly="0" labelOnly="1" fieldPosition="0">
        <references count="2">
          <reference field="0" count="1" selected="0">
            <x v="7"/>
          </reference>
          <reference field="1" count="1">
            <x v="40"/>
          </reference>
        </references>
      </pivotArea>
    </format>
    <format dxfId="3791">
      <pivotArea dataOnly="0" labelOnly="1" fieldPosition="0">
        <references count="2">
          <reference field="0" count="1" selected="0">
            <x v="8"/>
          </reference>
          <reference field="1" count="1">
            <x v="41"/>
          </reference>
        </references>
      </pivotArea>
    </format>
    <format dxfId="3790">
      <pivotArea dataOnly="0" labelOnly="1" fieldPosition="0">
        <references count="2">
          <reference field="0" count="1" selected="0">
            <x v="9"/>
          </reference>
          <reference field="1" count="1">
            <x v="42"/>
          </reference>
        </references>
      </pivotArea>
    </format>
    <format dxfId="3789">
      <pivotArea dataOnly="0" labelOnly="1" fieldPosition="0">
        <references count="2">
          <reference field="0" count="1" selected="0">
            <x v="10"/>
          </reference>
          <reference field="1" count="1">
            <x v="43"/>
          </reference>
        </references>
      </pivotArea>
    </format>
    <format dxfId="3788">
      <pivotArea dataOnly="0" labelOnly="1" fieldPosition="0">
        <references count="2">
          <reference field="0" count="1" selected="0">
            <x v="11"/>
          </reference>
          <reference field="1" count="1">
            <x v="44"/>
          </reference>
        </references>
      </pivotArea>
    </format>
    <format dxfId="3787">
      <pivotArea dataOnly="0" labelOnly="1" fieldPosition="0">
        <references count="2">
          <reference field="0" count="1" selected="0">
            <x v="12"/>
          </reference>
          <reference field="1" count="1">
            <x v="45"/>
          </reference>
        </references>
      </pivotArea>
    </format>
    <format dxfId="3786">
      <pivotArea dataOnly="0" labelOnly="1" fieldPosition="0">
        <references count="2">
          <reference field="0" count="1" selected="0">
            <x v="13"/>
          </reference>
          <reference field="1" count="1">
            <x v="46"/>
          </reference>
        </references>
      </pivotArea>
    </format>
    <format dxfId="3785">
      <pivotArea dataOnly="0" labelOnly="1" fieldPosition="0">
        <references count="2">
          <reference field="0" count="1" selected="0">
            <x v="14"/>
          </reference>
          <reference field="1" count="1">
            <x v="47"/>
          </reference>
        </references>
      </pivotArea>
    </format>
    <format dxfId="3784">
      <pivotArea dataOnly="0" labelOnly="1" fieldPosition="0">
        <references count="2">
          <reference field="0" count="1" selected="0">
            <x v="15"/>
          </reference>
          <reference field="1" count="1">
            <x v="48"/>
          </reference>
        </references>
      </pivotArea>
    </format>
    <format dxfId="3783">
      <pivotArea dataOnly="0" labelOnly="1" fieldPosition="0">
        <references count="2">
          <reference field="0" count="1" selected="0">
            <x v="16"/>
          </reference>
          <reference field="1" count="1">
            <x v="49"/>
          </reference>
        </references>
      </pivotArea>
    </format>
    <format dxfId="3782">
      <pivotArea dataOnly="0" labelOnly="1" fieldPosition="0">
        <references count="2">
          <reference field="0" count="1" selected="0">
            <x v="17"/>
          </reference>
          <reference field="1" count="1">
            <x v="50"/>
          </reference>
        </references>
      </pivotArea>
    </format>
    <format dxfId="3781">
      <pivotArea dataOnly="0" labelOnly="1" fieldPosition="0">
        <references count="2">
          <reference field="0" count="1" selected="0">
            <x v="18"/>
          </reference>
          <reference field="1" count="1">
            <x v="51"/>
          </reference>
        </references>
      </pivotArea>
    </format>
    <format dxfId="3780">
      <pivotArea dataOnly="0" labelOnly="1" fieldPosition="0">
        <references count="2">
          <reference field="0" count="1" selected="0">
            <x v="19"/>
          </reference>
          <reference field="1" count="1">
            <x v="52"/>
          </reference>
        </references>
      </pivotArea>
    </format>
    <format dxfId="3779">
      <pivotArea dataOnly="0" labelOnly="1" fieldPosition="0">
        <references count="2">
          <reference field="0" count="1" selected="0">
            <x v="20"/>
          </reference>
          <reference field="1" count="1">
            <x v="53"/>
          </reference>
        </references>
      </pivotArea>
    </format>
    <format dxfId="3778">
      <pivotArea dataOnly="0" labelOnly="1" fieldPosition="0">
        <references count="2">
          <reference field="0" count="1" selected="0">
            <x v="21"/>
          </reference>
          <reference field="1" count="1">
            <x v="54"/>
          </reference>
        </references>
      </pivotArea>
    </format>
    <format dxfId="3777">
      <pivotArea dataOnly="0" labelOnly="1" fieldPosition="0">
        <references count="2">
          <reference field="0" count="1" selected="0">
            <x v="22"/>
          </reference>
          <reference field="1" count="1">
            <x v="55"/>
          </reference>
        </references>
      </pivotArea>
    </format>
    <format dxfId="3776">
      <pivotArea dataOnly="0" labelOnly="1" fieldPosition="0">
        <references count="2">
          <reference field="0" count="1" selected="0">
            <x v="23"/>
          </reference>
          <reference field="1" count="1">
            <x v="56"/>
          </reference>
        </references>
      </pivotArea>
    </format>
    <format dxfId="3775">
      <pivotArea dataOnly="0" labelOnly="1" fieldPosition="0">
        <references count="2">
          <reference field="0" count="1" selected="0">
            <x v="24"/>
          </reference>
          <reference field="1" count="1">
            <x v="57"/>
          </reference>
        </references>
      </pivotArea>
    </format>
    <format dxfId="3774">
      <pivotArea dataOnly="0" labelOnly="1" fieldPosition="0">
        <references count="2">
          <reference field="0" count="1" selected="0">
            <x v="25"/>
          </reference>
          <reference field="1" count="1">
            <x v="58"/>
          </reference>
        </references>
      </pivotArea>
    </format>
    <format dxfId="3773">
      <pivotArea dataOnly="0" labelOnly="1" fieldPosition="0">
        <references count="2">
          <reference field="0" count="1" selected="0">
            <x v="26"/>
          </reference>
          <reference field="1" count="1">
            <x v="59"/>
          </reference>
        </references>
      </pivotArea>
    </format>
    <format dxfId="3772">
      <pivotArea dataOnly="0" labelOnly="1" fieldPosition="0">
        <references count="2">
          <reference field="0" count="1" selected="0">
            <x v="27"/>
          </reference>
          <reference field="1" count="1">
            <x v="60"/>
          </reference>
        </references>
      </pivotArea>
    </format>
    <format dxfId="3771">
      <pivotArea dataOnly="0" labelOnly="1" fieldPosition="0">
        <references count="2">
          <reference field="0" count="1" selected="0">
            <x v="28"/>
          </reference>
          <reference field="1" count="1">
            <x v="61"/>
          </reference>
        </references>
      </pivotArea>
    </format>
    <format dxfId="3770">
      <pivotArea dataOnly="0" labelOnly="1" fieldPosition="0">
        <references count="2">
          <reference field="0" count="1" selected="0">
            <x v="29"/>
          </reference>
          <reference field="1" count="1">
            <x v="62"/>
          </reference>
        </references>
      </pivotArea>
    </format>
    <format dxfId="3769">
      <pivotArea dataOnly="0" labelOnly="1" fieldPosition="0">
        <references count="2">
          <reference field="0" count="1" selected="0">
            <x v="30"/>
          </reference>
          <reference field="1" count="1">
            <x v="63"/>
          </reference>
        </references>
      </pivotArea>
    </format>
    <format dxfId="3768">
      <pivotArea dataOnly="0" labelOnly="1" fieldPosition="0">
        <references count="2">
          <reference field="0" count="1" selected="0">
            <x v="31"/>
          </reference>
          <reference field="1" count="1">
            <x v="64"/>
          </reference>
        </references>
      </pivotArea>
    </format>
    <format dxfId="3767">
      <pivotArea dataOnly="0" labelOnly="1" fieldPosition="0">
        <references count="2">
          <reference field="0" count="1" selected="0">
            <x v="32"/>
          </reference>
          <reference field="1" count="1">
            <x v="65"/>
          </reference>
        </references>
      </pivotArea>
    </format>
    <format dxfId="3766">
      <pivotArea dataOnly="0" labelOnly="1" outline="0" fieldPosition="0">
        <references count="1">
          <reference field="2" count="0"/>
        </references>
      </pivotArea>
    </format>
    <format dxfId="3765">
      <pivotArea dataOnly="0" labelOnly="1" fieldPosition="0">
        <references count="2">
          <reference field="0" count="1" selected="0">
            <x v="0"/>
          </reference>
          <reference field="1" count="1">
            <x v="33"/>
          </reference>
        </references>
      </pivotArea>
    </format>
    <format dxfId="3764">
      <pivotArea dataOnly="0" labelOnly="1" fieldPosition="0">
        <references count="2">
          <reference field="0" count="1" selected="0">
            <x v="1"/>
          </reference>
          <reference field="1" count="1">
            <x v="34"/>
          </reference>
        </references>
      </pivotArea>
    </format>
    <format dxfId="3763">
      <pivotArea dataOnly="0" labelOnly="1" fieldPosition="0">
        <references count="2">
          <reference field="0" count="1" selected="0">
            <x v="2"/>
          </reference>
          <reference field="1" count="1">
            <x v="35"/>
          </reference>
        </references>
      </pivotArea>
    </format>
    <format dxfId="3762">
      <pivotArea dataOnly="0" labelOnly="1" fieldPosition="0">
        <references count="2">
          <reference field="0" count="1" selected="0">
            <x v="3"/>
          </reference>
          <reference field="1" count="1">
            <x v="36"/>
          </reference>
        </references>
      </pivotArea>
    </format>
    <format dxfId="3761">
      <pivotArea dataOnly="0" labelOnly="1" fieldPosition="0">
        <references count="2">
          <reference field="0" count="1" selected="0">
            <x v="4"/>
          </reference>
          <reference field="1" count="1">
            <x v="37"/>
          </reference>
        </references>
      </pivotArea>
    </format>
    <format dxfId="3760">
      <pivotArea dataOnly="0" labelOnly="1" fieldPosition="0">
        <references count="2">
          <reference field="0" count="1" selected="0">
            <x v="5"/>
          </reference>
          <reference field="1" count="1">
            <x v="38"/>
          </reference>
        </references>
      </pivotArea>
    </format>
    <format dxfId="3759">
      <pivotArea dataOnly="0" labelOnly="1" fieldPosition="0">
        <references count="2">
          <reference field="0" count="1" selected="0">
            <x v="6"/>
          </reference>
          <reference field="1" count="1">
            <x v="39"/>
          </reference>
        </references>
      </pivotArea>
    </format>
    <format dxfId="3758">
      <pivotArea dataOnly="0" labelOnly="1" fieldPosition="0">
        <references count="2">
          <reference field="0" count="1" selected="0">
            <x v="7"/>
          </reference>
          <reference field="1" count="1">
            <x v="40"/>
          </reference>
        </references>
      </pivotArea>
    </format>
    <format dxfId="3757">
      <pivotArea dataOnly="0" labelOnly="1" fieldPosition="0">
        <references count="2">
          <reference field="0" count="1" selected="0">
            <x v="8"/>
          </reference>
          <reference field="1" count="1">
            <x v="41"/>
          </reference>
        </references>
      </pivotArea>
    </format>
    <format dxfId="3756">
      <pivotArea dataOnly="0" labelOnly="1" fieldPosition="0">
        <references count="2">
          <reference field="0" count="1" selected="0">
            <x v="9"/>
          </reference>
          <reference field="1" count="1">
            <x v="42"/>
          </reference>
        </references>
      </pivotArea>
    </format>
    <format dxfId="3755">
      <pivotArea dataOnly="0" labelOnly="1" fieldPosition="0">
        <references count="2">
          <reference field="0" count="1" selected="0">
            <x v="10"/>
          </reference>
          <reference field="1" count="1">
            <x v="43"/>
          </reference>
        </references>
      </pivotArea>
    </format>
    <format dxfId="3754">
      <pivotArea dataOnly="0" labelOnly="1" fieldPosition="0">
        <references count="2">
          <reference field="0" count="1" selected="0">
            <x v="11"/>
          </reference>
          <reference field="1" count="1">
            <x v="44"/>
          </reference>
        </references>
      </pivotArea>
    </format>
    <format dxfId="3753">
      <pivotArea dataOnly="0" labelOnly="1" fieldPosition="0">
        <references count="2">
          <reference field="0" count="1" selected="0">
            <x v="12"/>
          </reference>
          <reference field="1" count="1">
            <x v="45"/>
          </reference>
        </references>
      </pivotArea>
    </format>
    <format dxfId="3752">
      <pivotArea dataOnly="0" labelOnly="1" fieldPosition="0">
        <references count="2">
          <reference field="0" count="1" selected="0">
            <x v="13"/>
          </reference>
          <reference field="1" count="1">
            <x v="46"/>
          </reference>
        </references>
      </pivotArea>
    </format>
    <format dxfId="3751">
      <pivotArea dataOnly="0" labelOnly="1" fieldPosition="0">
        <references count="2">
          <reference field="0" count="1" selected="0">
            <x v="14"/>
          </reference>
          <reference field="1" count="1">
            <x v="47"/>
          </reference>
        </references>
      </pivotArea>
    </format>
    <format dxfId="3750">
      <pivotArea dataOnly="0" labelOnly="1" fieldPosition="0">
        <references count="2">
          <reference field="0" count="1" selected="0">
            <x v="15"/>
          </reference>
          <reference field="1" count="1">
            <x v="48"/>
          </reference>
        </references>
      </pivotArea>
    </format>
    <format dxfId="3749">
      <pivotArea dataOnly="0" labelOnly="1" fieldPosition="0">
        <references count="2">
          <reference field="0" count="1" selected="0">
            <x v="16"/>
          </reference>
          <reference field="1" count="1">
            <x v="49"/>
          </reference>
        </references>
      </pivotArea>
    </format>
    <format dxfId="3748">
      <pivotArea dataOnly="0" labelOnly="1" fieldPosition="0">
        <references count="2">
          <reference field="0" count="1" selected="0">
            <x v="17"/>
          </reference>
          <reference field="1" count="1">
            <x v="50"/>
          </reference>
        </references>
      </pivotArea>
    </format>
    <format dxfId="3747">
      <pivotArea dataOnly="0" labelOnly="1" fieldPosition="0">
        <references count="2">
          <reference field="0" count="1" selected="0">
            <x v="18"/>
          </reference>
          <reference field="1" count="1">
            <x v="51"/>
          </reference>
        </references>
      </pivotArea>
    </format>
    <format dxfId="3746">
      <pivotArea dataOnly="0" labelOnly="1" fieldPosition="0">
        <references count="2">
          <reference field="0" count="1" selected="0">
            <x v="19"/>
          </reference>
          <reference field="1" count="1">
            <x v="52"/>
          </reference>
        </references>
      </pivotArea>
    </format>
    <format dxfId="3745">
      <pivotArea dataOnly="0" labelOnly="1" fieldPosition="0">
        <references count="2">
          <reference field="0" count="1" selected="0">
            <x v="20"/>
          </reference>
          <reference field="1" count="1">
            <x v="53"/>
          </reference>
        </references>
      </pivotArea>
    </format>
    <format dxfId="3744">
      <pivotArea dataOnly="0" labelOnly="1" fieldPosition="0">
        <references count="2">
          <reference field="0" count="1" selected="0">
            <x v="21"/>
          </reference>
          <reference field="1" count="1">
            <x v="54"/>
          </reference>
        </references>
      </pivotArea>
    </format>
    <format dxfId="3743">
      <pivotArea dataOnly="0" labelOnly="1" fieldPosition="0">
        <references count="2">
          <reference field="0" count="1" selected="0">
            <x v="22"/>
          </reference>
          <reference field="1" count="1">
            <x v="55"/>
          </reference>
        </references>
      </pivotArea>
    </format>
    <format dxfId="3742">
      <pivotArea dataOnly="0" labelOnly="1" fieldPosition="0">
        <references count="2">
          <reference field="0" count="1" selected="0">
            <x v="23"/>
          </reference>
          <reference field="1" count="1">
            <x v="56"/>
          </reference>
        </references>
      </pivotArea>
    </format>
    <format dxfId="3741">
      <pivotArea dataOnly="0" labelOnly="1" fieldPosition="0">
        <references count="2">
          <reference field="0" count="1" selected="0">
            <x v="24"/>
          </reference>
          <reference field="1" count="1">
            <x v="57"/>
          </reference>
        </references>
      </pivotArea>
    </format>
    <format dxfId="3740">
      <pivotArea dataOnly="0" labelOnly="1" fieldPosition="0">
        <references count="2">
          <reference field="0" count="1" selected="0">
            <x v="25"/>
          </reference>
          <reference field="1" count="1">
            <x v="58"/>
          </reference>
        </references>
      </pivotArea>
    </format>
    <format dxfId="3739">
      <pivotArea dataOnly="0" labelOnly="1" fieldPosition="0">
        <references count="2">
          <reference field="0" count="1" selected="0">
            <x v="26"/>
          </reference>
          <reference field="1" count="1">
            <x v="59"/>
          </reference>
        </references>
      </pivotArea>
    </format>
    <format dxfId="3738">
      <pivotArea dataOnly="0" labelOnly="1" fieldPosition="0">
        <references count="2">
          <reference field="0" count="1" selected="0">
            <x v="27"/>
          </reference>
          <reference field="1" count="1">
            <x v="60"/>
          </reference>
        </references>
      </pivotArea>
    </format>
    <format dxfId="3737">
      <pivotArea dataOnly="0" labelOnly="1" fieldPosition="0">
        <references count="2">
          <reference field="0" count="1" selected="0">
            <x v="28"/>
          </reference>
          <reference field="1" count="1">
            <x v="61"/>
          </reference>
        </references>
      </pivotArea>
    </format>
    <format dxfId="3736">
      <pivotArea dataOnly="0" labelOnly="1" fieldPosition="0">
        <references count="2">
          <reference field="0" count="1" selected="0">
            <x v="29"/>
          </reference>
          <reference field="1" count="1">
            <x v="62"/>
          </reference>
        </references>
      </pivotArea>
    </format>
    <format dxfId="3735">
      <pivotArea dataOnly="0" labelOnly="1" fieldPosition="0">
        <references count="2">
          <reference field="0" count="1" selected="0">
            <x v="30"/>
          </reference>
          <reference field="1" count="1">
            <x v="63"/>
          </reference>
        </references>
      </pivotArea>
    </format>
    <format dxfId="3734">
      <pivotArea dataOnly="0" labelOnly="1" fieldPosition="0">
        <references count="2">
          <reference field="0" count="1" selected="0">
            <x v="31"/>
          </reference>
          <reference field="1" count="1">
            <x v="64"/>
          </reference>
        </references>
      </pivotArea>
    </format>
    <format dxfId="3733">
      <pivotArea dataOnly="0" labelOnly="1" fieldPosition="0">
        <references count="2">
          <reference field="0" count="1" selected="0">
            <x v="32"/>
          </reference>
          <reference field="1" count="1">
            <x v="65"/>
          </reference>
        </references>
      </pivotArea>
    </format>
    <format dxfId="3732">
      <pivotArea dataOnly="0" labelOnly="1" outline="0" fieldPosition="0">
        <references count="1">
          <reference field="2" count="0"/>
        </references>
      </pivotArea>
    </format>
    <format dxfId="3731">
      <pivotArea dataOnly="0" labelOnly="1" fieldPosition="0">
        <references count="2">
          <reference field="0" count="1" selected="0">
            <x v="0"/>
          </reference>
          <reference field="1" count="1">
            <x v="66"/>
          </reference>
        </references>
      </pivotArea>
    </format>
    <format dxfId="3730">
      <pivotArea dataOnly="0" labelOnly="1" fieldPosition="0">
        <references count="2">
          <reference field="0" count="1" selected="0">
            <x v="1"/>
          </reference>
          <reference field="1" count="1">
            <x v="67"/>
          </reference>
        </references>
      </pivotArea>
    </format>
    <format dxfId="3729">
      <pivotArea dataOnly="0" labelOnly="1" fieldPosition="0">
        <references count="2">
          <reference field="0" count="1" selected="0">
            <x v="2"/>
          </reference>
          <reference field="1" count="1">
            <x v="68"/>
          </reference>
        </references>
      </pivotArea>
    </format>
    <format dxfId="3728">
      <pivotArea dataOnly="0" labelOnly="1" fieldPosition="0">
        <references count="2">
          <reference field="0" count="1" selected="0">
            <x v="3"/>
          </reference>
          <reference field="1" count="1">
            <x v="69"/>
          </reference>
        </references>
      </pivotArea>
    </format>
    <format dxfId="3727">
      <pivotArea dataOnly="0" labelOnly="1" fieldPosition="0">
        <references count="2">
          <reference field="0" count="1" selected="0">
            <x v="4"/>
          </reference>
          <reference field="1" count="1">
            <x v="70"/>
          </reference>
        </references>
      </pivotArea>
    </format>
    <format dxfId="3726">
      <pivotArea dataOnly="0" labelOnly="1" fieldPosition="0">
        <references count="2">
          <reference field="0" count="1" selected="0">
            <x v="5"/>
          </reference>
          <reference field="1" count="1">
            <x v="71"/>
          </reference>
        </references>
      </pivotArea>
    </format>
    <format dxfId="3725">
      <pivotArea dataOnly="0" labelOnly="1" fieldPosition="0">
        <references count="2">
          <reference field="0" count="1" selected="0">
            <x v="6"/>
          </reference>
          <reference field="1" count="1">
            <x v="72"/>
          </reference>
        </references>
      </pivotArea>
    </format>
    <format dxfId="3724">
      <pivotArea dataOnly="0" labelOnly="1" fieldPosition="0">
        <references count="2">
          <reference field="0" count="1" selected="0">
            <x v="7"/>
          </reference>
          <reference field="1" count="1">
            <x v="73"/>
          </reference>
        </references>
      </pivotArea>
    </format>
    <format dxfId="3723">
      <pivotArea dataOnly="0" labelOnly="1" fieldPosition="0">
        <references count="2">
          <reference field="0" count="1" selected="0">
            <x v="8"/>
          </reference>
          <reference field="1" count="1">
            <x v="74"/>
          </reference>
        </references>
      </pivotArea>
    </format>
    <format dxfId="3722">
      <pivotArea dataOnly="0" labelOnly="1" fieldPosition="0">
        <references count="2">
          <reference field="0" count="1" selected="0">
            <x v="9"/>
          </reference>
          <reference field="1" count="1">
            <x v="75"/>
          </reference>
        </references>
      </pivotArea>
    </format>
    <format dxfId="3721">
      <pivotArea dataOnly="0" labelOnly="1" fieldPosition="0">
        <references count="2">
          <reference field="0" count="1" selected="0">
            <x v="10"/>
          </reference>
          <reference field="1" count="1">
            <x v="76"/>
          </reference>
        </references>
      </pivotArea>
    </format>
    <format dxfId="3720">
      <pivotArea dataOnly="0" labelOnly="1" fieldPosition="0">
        <references count="2">
          <reference field="0" count="1" selected="0">
            <x v="11"/>
          </reference>
          <reference field="1" count="1">
            <x v="77"/>
          </reference>
        </references>
      </pivotArea>
    </format>
    <format dxfId="3719">
      <pivotArea dataOnly="0" labelOnly="1" fieldPosition="0">
        <references count="2">
          <reference field="0" count="1" selected="0">
            <x v="12"/>
          </reference>
          <reference field="1" count="1">
            <x v="78"/>
          </reference>
        </references>
      </pivotArea>
    </format>
    <format dxfId="3718">
      <pivotArea dataOnly="0" labelOnly="1" fieldPosition="0">
        <references count="2">
          <reference field="0" count="1" selected="0">
            <x v="13"/>
          </reference>
          <reference field="1" count="1">
            <x v="79"/>
          </reference>
        </references>
      </pivotArea>
    </format>
    <format dxfId="3717">
      <pivotArea dataOnly="0" labelOnly="1" fieldPosition="0">
        <references count="2">
          <reference field="0" count="1" selected="0">
            <x v="14"/>
          </reference>
          <reference field="1" count="1">
            <x v="80"/>
          </reference>
        </references>
      </pivotArea>
    </format>
    <format dxfId="3716">
      <pivotArea dataOnly="0" labelOnly="1" fieldPosition="0">
        <references count="2">
          <reference field="0" count="1" selected="0">
            <x v="15"/>
          </reference>
          <reference field="1" count="1">
            <x v="81"/>
          </reference>
        </references>
      </pivotArea>
    </format>
    <format dxfId="3715">
      <pivotArea dataOnly="0" labelOnly="1" fieldPosition="0">
        <references count="2">
          <reference field="0" count="1" selected="0">
            <x v="16"/>
          </reference>
          <reference field="1" count="1">
            <x v="82"/>
          </reference>
        </references>
      </pivotArea>
    </format>
    <format dxfId="3714">
      <pivotArea dataOnly="0" labelOnly="1" fieldPosition="0">
        <references count="2">
          <reference field="0" count="1" selected="0">
            <x v="17"/>
          </reference>
          <reference field="1" count="1">
            <x v="83"/>
          </reference>
        </references>
      </pivotArea>
    </format>
    <format dxfId="3713">
      <pivotArea dataOnly="0" labelOnly="1" fieldPosition="0">
        <references count="2">
          <reference field="0" count="1" selected="0">
            <x v="18"/>
          </reference>
          <reference field="1" count="1">
            <x v="84"/>
          </reference>
        </references>
      </pivotArea>
    </format>
    <format dxfId="3712">
      <pivotArea dataOnly="0" labelOnly="1" fieldPosition="0">
        <references count="2">
          <reference field="0" count="1" selected="0">
            <x v="19"/>
          </reference>
          <reference field="1" count="1">
            <x v="85"/>
          </reference>
        </references>
      </pivotArea>
    </format>
    <format dxfId="3711">
      <pivotArea dataOnly="0" labelOnly="1" fieldPosition="0">
        <references count="2">
          <reference field="0" count="1" selected="0">
            <x v="20"/>
          </reference>
          <reference field="1" count="1">
            <x v="86"/>
          </reference>
        </references>
      </pivotArea>
    </format>
    <format dxfId="3710">
      <pivotArea dataOnly="0" labelOnly="1" fieldPosition="0">
        <references count="2">
          <reference field="0" count="1" selected="0">
            <x v="21"/>
          </reference>
          <reference field="1" count="1">
            <x v="87"/>
          </reference>
        </references>
      </pivotArea>
    </format>
    <format dxfId="3709">
      <pivotArea dataOnly="0" labelOnly="1" fieldPosition="0">
        <references count="2">
          <reference field="0" count="1" selected="0">
            <x v="22"/>
          </reference>
          <reference field="1" count="1">
            <x v="88"/>
          </reference>
        </references>
      </pivotArea>
    </format>
    <format dxfId="3708">
      <pivotArea dataOnly="0" labelOnly="1" fieldPosition="0">
        <references count="2">
          <reference field="0" count="1" selected="0">
            <x v="23"/>
          </reference>
          <reference field="1" count="1">
            <x v="89"/>
          </reference>
        </references>
      </pivotArea>
    </format>
    <format dxfId="3707">
      <pivotArea dataOnly="0" labelOnly="1" fieldPosition="0">
        <references count="2">
          <reference field="0" count="1" selected="0">
            <x v="24"/>
          </reference>
          <reference field="1" count="1">
            <x v="90"/>
          </reference>
        </references>
      </pivotArea>
    </format>
    <format dxfId="3706">
      <pivotArea dataOnly="0" labelOnly="1" fieldPosition="0">
        <references count="2">
          <reference field="0" count="1" selected="0">
            <x v="25"/>
          </reference>
          <reference field="1" count="1">
            <x v="91"/>
          </reference>
        </references>
      </pivotArea>
    </format>
    <format dxfId="3705">
      <pivotArea dataOnly="0" labelOnly="1" fieldPosition="0">
        <references count="2">
          <reference field="0" count="1" selected="0">
            <x v="26"/>
          </reference>
          <reference field="1" count="1">
            <x v="92"/>
          </reference>
        </references>
      </pivotArea>
    </format>
    <format dxfId="3704">
      <pivotArea dataOnly="0" labelOnly="1" fieldPosition="0">
        <references count="2">
          <reference field="0" count="1" selected="0">
            <x v="27"/>
          </reference>
          <reference field="1" count="1">
            <x v="93"/>
          </reference>
        </references>
      </pivotArea>
    </format>
    <format dxfId="3703">
      <pivotArea dataOnly="0" labelOnly="1" fieldPosition="0">
        <references count="2">
          <reference field="0" count="1" selected="0">
            <x v="28"/>
          </reference>
          <reference field="1" count="1">
            <x v="94"/>
          </reference>
        </references>
      </pivotArea>
    </format>
    <format dxfId="3702">
      <pivotArea dataOnly="0" labelOnly="1" fieldPosition="0">
        <references count="2">
          <reference field="0" count="1" selected="0">
            <x v="29"/>
          </reference>
          <reference field="1" count="1">
            <x v="95"/>
          </reference>
        </references>
      </pivotArea>
    </format>
    <format dxfId="3701">
      <pivotArea dataOnly="0" labelOnly="1" fieldPosition="0">
        <references count="2">
          <reference field="0" count="1" selected="0">
            <x v="30"/>
          </reference>
          <reference field="1" count="1">
            <x v="96"/>
          </reference>
        </references>
      </pivotArea>
    </format>
    <format dxfId="3700">
      <pivotArea dataOnly="0" labelOnly="1" fieldPosition="0">
        <references count="2">
          <reference field="0" count="1" selected="0">
            <x v="31"/>
          </reference>
          <reference field="1" count="1">
            <x v="97"/>
          </reference>
        </references>
      </pivotArea>
    </format>
    <format dxfId="3699">
      <pivotArea dataOnly="0" labelOnly="1" fieldPosition="0">
        <references count="2">
          <reference field="0" count="1" selected="0">
            <x v="32"/>
          </reference>
          <reference field="1" count="1">
            <x v="98"/>
          </reference>
        </references>
      </pivotArea>
    </format>
    <format dxfId="3698">
      <pivotArea dataOnly="0" labelOnly="1" outline="0" fieldPosition="0">
        <references count="1">
          <reference field="2" count="0"/>
        </references>
      </pivotArea>
    </format>
    <format dxfId="3697">
      <pivotArea dataOnly="0" labelOnly="1" fieldPosition="0">
        <references count="2">
          <reference field="0" count="1" selected="0">
            <x v="0"/>
          </reference>
          <reference field="1" count="1">
            <x v="66"/>
          </reference>
        </references>
      </pivotArea>
    </format>
    <format dxfId="3696">
      <pivotArea dataOnly="0" labelOnly="1" fieldPosition="0">
        <references count="2">
          <reference field="0" count="1" selected="0">
            <x v="1"/>
          </reference>
          <reference field="1" count="1">
            <x v="67"/>
          </reference>
        </references>
      </pivotArea>
    </format>
    <format dxfId="3695">
      <pivotArea dataOnly="0" labelOnly="1" fieldPosition="0">
        <references count="2">
          <reference field="0" count="1" selected="0">
            <x v="2"/>
          </reference>
          <reference field="1" count="1">
            <x v="68"/>
          </reference>
        </references>
      </pivotArea>
    </format>
    <format dxfId="3694">
      <pivotArea dataOnly="0" labelOnly="1" fieldPosition="0">
        <references count="2">
          <reference field="0" count="1" selected="0">
            <x v="3"/>
          </reference>
          <reference field="1" count="1">
            <x v="69"/>
          </reference>
        </references>
      </pivotArea>
    </format>
    <format dxfId="3693">
      <pivotArea dataOnly="0" labelOnly="1" fieldPosition="0">
        <references count="2">
          <reference field="0" count="1" selected="0">
            <x v="4"/>
          </reference>
          <reference field="1" count="1">
            <x v="70"/>
          </reference>
        </references>
      </pivotArea>
    </format>
    <format dxfId="3692">
      <pivotArea dataOnly="0" labelOnly="1" fieldPosition="0">
        <references count="2">
          <reference field="0" count="1" selected="0">
            <x v="5"/>
          </reference>
          <reference field="1" count="1">
            <x v="71"/>
          </reference>
        </references>
      </pivotArea>
    </format>
    <format dxfId="3691">
      <pivotArea dataOnly="0" labelOnly="1" fieldPosition="0">
        <references count="2">
          <reference field="0" count="1" selected="0">
            <x v="6"/>
          </reference>
          <reference field="1" count="1">
            <x v="72"/>
          </reference>
        </references>
      </pivotArea>
    </format>
    <format dxfId="3690">
      <pivotArea dataOnly="0" labelOnly="1" fieldPosition="0">
        <references count="2">
          <reference field="0" count="1" selected="0">
            <x v="7"/>
          </reference>
          <reference field="1" count="1">
            <x v="73"/>
          </reference>
        </references>
      </pivotArea>
    </format>
    <format dxfId="3689">
      <pivotArea dataOnly="0" labelOnly="1" fieldPosition="0">
        <references count="2">
          <reference field="0" count="1" selected="0">
            <x v="8"/>
          </reference>
          <reference field="1" count="1">
            <x v="74"/>
          </reference>
        </references>
      </pivotArea>
    </format>
    <format dxfId="3688">
      <pivotArea dataOnly="0" labelOnly="1" fieldPosition="0">
        <references count="2">
          <reference field="0" count="1" selected="0">
            <x v="9"/>
          </reference>
          <reference field="1" count="1">
            <x v="75"/>
          </reference>
        </references>
      </pivotArea>
    </format>
    <format dxfId="3687">
      <pivotArea dataOnly="0" labelOnly="1" fieldPosition="0">
        <references count="2">
          <reference field="0" count="1" selected="0">
            <x v="10"/>
          </reference>
          <reference field="1" count="1">
            <x v="76"/>
          </reference>
        </references>
      </pivotArea>
    </format>
    <format dxfId="3686">
      <pivotArea dataOnly="0" labelOnly="1" fieldPosition="0">
        <references count="2">
          <reference field="0" count="1" selected="0">
            <x v="11"/>
          </reference>
          <reference field="1" count="1">
            <x v="77"/>
          </reference>
        </references>
      </pivotArea>
    </format>
    <format dxfId="3685">
      <pivotArea dataOnly="0" labelOnly="1" fieldPosition="0">
        <references count="2">
          <reference field="0" count="1" selected="0">
            <x v="12"/>
          </reference>
          <reference field="1" count="1">
            <x v="78"/>
          </reference>
        </references>
      </pivotArea>
    </format>
    <format dxfId="3684">
      <pivotArea dataOnly="0" labelOnly="1" fieldPosition="0">
        <references count="2">
          <reference field="0" count="1" selected="0">
            <x v="13"/>
          </reference>
          <reference field="1" count="1">
            <x v="79"/>
          </reference>
        </references>
      </pivotArea>
    </format>
    <format dxfId="3683">
      <pivotArea dataOnly="0" labelOnly="1" fieldPosition="0">
        <references count="2">
          <reference field="0" count="1" selected="0">
            <x v="14"/>
          </reference>
          <reference field="1" count="1">
            <x v="80"/>
          </reference>
        </references>
      </pivotArea>
    </format>
    <format dxfId="3682">
      <pivotArea dataOnly="0" labelOnly="1" fieldPosition="0">
        <references count="2">
          <reference field="0" count="1" selected="0">
            <x v="15"/>
          </reference>
          <reference field="1" count="1">
            <x v="81"/>
          </reference>
        </references>
      </pivotArea>
    </format>
    <format dxfId="3681">
      <pivotArea dataOnly="0" labelOnly="1" fieldPosition="0">
        <references count="2">
          <reference field="0" count="1" selected="0">
            <x v="16"/>
          </reference>
          <reference field="1" count="1">
            <x v="82"/>
          </reference>
        </references>
      </pivotArea>
    </format>
    <format dxfId="3680">
      <pivotArea dataOnly="0" labelOnly="1" fieldPosition="0">
        <references count="2">
          <reference field="0" count="1" selected="0">
            <x v="17"/>
          </reference>
          <reference field="1" count="1">
            <x v="83"/>
          </reference>
        </references>
      </pivotArea>
    </format>
    <format dxfId="3679">
      <pivotArea dataOnly="0" labelOnly="1" fieldPosition="0">
        <references count="2">
          <reference field="0" count="1" selected="0">
            <x v="18"/>
          </reference>
          <reference field="1" count="1">
            <x v="84"/>
          </reference>
        </references>
      </pivotArea>
    </format>
    <format dxfId="3678">
      <pivotArea dataOnly="0" labelOnly="1" fieldPosition="0">
        <references count="2">
          <reference field="0" count="1" selected="0">
            <x v="19"/>
          </reference>
          <reference field="1" count="1">
            <x v="85"/>
          </reference>
        </references>
      </pivotArea>
    </format>
    <format dxfId="3677">
      <pivotArea dataOnly="0" labelOnly="1" fieldPosition="0">
        <references count="2">
          <reference field="0" count="1" selected="0">
            <x v="20"/>
          </reference>
          <reference field="1" count="1">
            <x v="86"/>
          </reference>
        </references>
      </pivotArea>
    </format>
    <format dxfId="3676">
      <pivotArea dataOnly="0" labelOnly="1" fieldPosition="0">
        <references count="2">
          <reference field="0" count="1" selected="0">
            <x v="21"/>
          </reference>
          <reference field="1" count="1">
            <x v="87"/>
          </reference>
        </references>
      </pivotArea>
    </format>
    <format dxfId="3675">
      <pivotArea dataOnly="0" labelOnly="1" fieldPosition="0">
        <references count="2">
          <reference field="0" count="1" selected="0">
            <x v="22"/>
          </reference>
          <reference field="1" count="1">
            <x v="88"/>
          </reference>
        </references>
      </pivotArea>
    </format>
    <format dxfId="3674">
      <pivotArea dataOnly="0" labelOnly="1" fieldPosition="0">
        <references count="2">
          <reference field="0" count="1" selected="0">
            <x v="23"/>
          </reference>
          <reference field="1" count="1">
            <x v="89"/>
          </reference>
        </references>
      </pivotArea>
    </format>
    <format dxfId="3673">
      <pivotArea dataOnly="0" labelOnly="1" fieldPosition="0">
        <references count="2">
          <reference field="0" count="1" selected="0">
            <x v="24"/>
          </reference>
          <reference field="1" count="1">
            <x v="90"/>
          </reference>
        </references>
      </pivotArea>
    </format>
    <format dxfId="3672">
      <pivotArea dataOnly="0" labelOnly="1" fieldPosition="0">
        <references count="2">
          <reference field="0" count="1" selected="0">
            <x v="25"/>
          </reference>
          <reference field="1" count="1">
            <x v="91"/>
          </reference>
        </references>
      </pivotArea>
    </format>
    <format dxfId="3671">
      <pivotArea dataOnly="0" labelOnly="1" fieldPosition="0">
        <references count="2">
          <reference field="0" count="1" selected="0">
            <x v="26"/>
          </reference>
          <reference field="1" count="1">
            <x v="92"/>
          </reference>
        </references>
      </pivotArea>
    </format>
    <format dxfId="3670">
      <pivotArea dataOnly="0" labelOnly="1" fieldPosition="0">
        <references count="2">
          <reference field="0" count="1" selected="0">
            <x v="27"/>
          </reference>
          <reference field="1" count="1">
            <x v="93"/>
          </reference>
        </references>
      </pivotArea>
    </format>
    <format dxfId="3669">
      <pivotArea dataOnly="0" labelOnly="1" fieldPosition="0">
        <references count="2">
          <reference field="0" count="1" selected="0">
            <x v="28"/>
          </reference>
          <reference field="1" count="1">
            <x v="94"/>
          </reference>
        </references>
      </pivotArea>
    </format>
    <format dxfId="3668">
      <pivotArea dataOnly="0" labelOnly="1" fieldPosition="0">
        <references count="2">
          <reference field="0" count="1" selected="0">
            <x v="29"/>
          </reference>
          <reference field="1" count="1">
            <x v="95"/>
          </reference>
        </references>
      </pivotArea>
    </format>
    <format dxfId="3667">
      <pivotArea dataOnly="0" labelOnly="1" fieldPosition="0">
        <references count="2">
          <reference field="0" count="1" selected="0">
            <x v="30"/>
          </reference>
          <reference field="1" count="1">
            <x v="96"/>
          </reference>
        </references>
      </pivotArea>
    </format>
    <format dxfId="3666">
      <pivotArea dataOnly="0" labelOnly="1" fieldPosition="0">
        <references count="2">
          <reference field="0" count="1" selected="0">
            <x v="31"/>
          </reference>
          <reference field="1" count="1">
            <x v="97"/>
          </reference>
        </references>
      </pivotArea>
    </format>
    <format dxfId="3665">
      <pivotArea dataOnly="0" labelOnly="1" fieldPosition="0">
        <references count="2">
          <reference field="0" count="1" selected="0">
            <x v="32"/>
          </reference>
          <reference field="1" count="1">
            <x v="98"/>
          </reference>
        </references>
      </pivotArea>
    </format>
    <format dxfId="3664">
      <pivotArea type="all" dataOnly="0" outline="0" fieldPosition="0"/>
    </format>
    <format dxfId="3663">
      <pivotArea dataOnly="0" labelOnly="1" fieldPosition="0">
        <references count="1">
          <reference field="0" count="0"/>
        </references>
      </pivotArea>
    </format>
    <format dxfId="3662">
      <pivotArea dataOnly="0" labelOnly="1" fieldPosition="0">
        <references count="2">
          <reference field="0" count="1" selected="0">
            <x v="0"/>
          </reference>
          <reference field="1" count="1">
            <x v="66"/>
          </reference>
        </references>
      </pivotArea>
    </format>
    <format dxfId="3661">
      <pivotArea dataOnly="0" labelOnly="1" fieldPosition="0">
        <references count="2">
          <reference field="0" count="1" selected="0">
            <x v="1"/>
          </reference>
          <reference field="1" count="1">
            <x v="67"/>
          </reference>
        </references>
      </pivotArea>
    </format>
    <format dxfId="3660">
      <pivotArea dataOnly="0" labelOnly="1" fieldPosition="0">
        <references count="2">
          <reference field="0" count="1" selected="0">
            <x v="2"/>
          </reference>
          <reference field="1" count="1">
            <x v="68"/>
          </reference>
        </references>
      </pivotArea>
    </format>
    <format dxfId="3659">
      <pivotArea dataOnly="0" labelOnly="1" fieldPosition="0">
        <references count="2">
          <reference field="0" count="1" selected="0">
            <x v="3"/>
          </reference>
          <reference field="1" count="1">
            <x v="69"/>
          </reference>
        </references>
      </pivotArea>
    </format>
    <format dxfId="3658">
      <pivotArea dataOnly="0" labelOnly="1" fieldPosition="0">
        <references count="2">
          <reference field="0" count="1" selected="0">
            <x v="4"/>
          </reference>
          <reference field="1" count="1">
            <x v="70"/>
          </reference>
        </references>
      </pivotArea>
    </format>
    <format dxfId="3657">
      <pivotArea dataOnly="0" labelOnly="1" fieldPosition="0">
        <references count="2">
          <reference field="0" count="1" selected="0">
            <x v="5"/>
          </reference>
          <reference field="1" count="1">
            <x v="71"/>
          </reference>
        </references>
      </pivotArea>
    </format>
    <format dxfId="3656">
      <pivotArea dataOnly="0" labelOnly="1" fieldPosition="0">
        <references count="2">
          <reference field="0" count="1" selected="0">
            <x v="6"/>
          </reference>
          <reference field="1" count="1">
            <x v="72"/>
          </reference>
        </references>
      </pivotArea>
    </format>
    <format dxfId="3655">
      <pivotArea dataOnly="0" labelOnly="1" fieldPosition="0">
        <references count="2">
          <reference field="0" count="1" selected="0">
            <x v="7"/>
          </reference>
          <reference field="1" count="1">
            <x v="73"/>
          </reference>
        </references>
      </pivotArea>
    </format>
    <format dxfId="3654">
      <pivotArea dataOnly="0" labelOnly="1" fieldPosition="0">
        <references count="2">
          <reference field="0" count="1" selected="0">
            <x v="8"/>
          </reference>
          <reference field="1" count="1">
            <x v="74"/>
          </reference>
        </references>
      </pivotArea>
    </format>
    <format dxfId="3653">
      <pivotArea dataOnly="0" labelOnly="1" fieldPosition="0">
        <references count="2">
          <reference field="0" count="1" selected="0">
            <x v="9"/>
          </reference>
          <reference field="1" count="1">
            <x v="75"/>
          </reference>
        </references>
      </pivotArea>
    </format>
    <format dxfId="3652">
      <pivotArea dataOnly="0" labelOnly="1" fieldPosition="0">
        <references count="2">
          <reference field="0" count="1" selected="0">
            <x v="10"/>
          </reference>
          <reference field="1" count="1">
            <x v="76"/>
          </reference>
        </references>
      </pivotArea>
    </format>
    <format dxfId="3651">
      <pivotArea dataOnly="0" labelOnly="1" fieldPosition="0">
        <references count="2">
          <reference field="0" count="1" selected="0">
            <x v="11"/>
          </reference>
          <reference field="1" count="1">
            <x v="77"/>
          </reference>
        </references>
      </pivotArea>
    </format>
    <format dxfId="3650">
      <pivotArea dataOnly="0" labelOnly="1" fieldPosition="0">
        <references count="2">
          <reference field="0" count="1" selected="0">
            <x v="12"/>
          </reference>
          <reference field="1" count="1">
            <x v="78"/>
          </reference>
        </references>
      </pivotArea>
    </format>
    <format dxfId="3649">
      <pivotArea dataOnly="0" labelOnly="1" fieldPosition="0">
        <references count="2">
          <reference field="0" count="1" selected="0">
            <x v="13"/>
          </reference>
          <reference field="1" count="1">
            <x v="79"/>
          </reference>
        </references>
      </pivotArea>
    </format>
    <format dxfId="3648">
      <pivotArea dataOnly="0" labelOnly="1" fieldPosition="0">
        <references count="2">
          <reference field="0" count="1" selected="0">
            <x v="14"/>
          </reference>
          <reference field="1" count="1">
            <x v="80"/>
          </reference>
        </references>
      </pivotArea>
    </format>
    <format dxfId="3647">
      <pivotArea dataOnly="0" labelOnly="1" fieldPosition="0">
        <references count="2">
          <reference field="0" count="1" selected="0">
            <x v="15"/>
          </reference>
          <reference field="1" count="1">
            <x v="81"/>
          </reference>
        </references>
      </pivotArea>
    </format>
    <format dxfId="3646">
      <pivotArea dataOnly="0" labelOnly="1" fieldPosition="0">
        <references count="2">
          <reference field="0" count="1" selected="0">
            <x v="16"/>
          </reference>
          <reference field="1" count="1">
            <x v="82"/>
          </reference>
        </references>
      </pivotArea>
    </format>
    <format dxfId="3645">
      <pivotArea dataOnly="0" labelOnly="1" fieldPosition="0">
        <references count="2">
          <reference field="0" count="1" selected="0">
            <x v="17"/>
          </reference>
          <reference field="1" count="1">
            <x v="83"/>
          </reference>
        </references>
      </pivotArea>
    </format>
    <format dxfId="3644">
      <pivotArea dataOnly="0" labelOnly="1" fieldPosition="0">
        <references count="2">
          <reference field="0" count="1" selected="0">
            <x v="18"/>
          </reference>
          <reference field="1" count="1">
            <x v="84"/>
          </reference>
        </references>
      </pivotArea>
    </format>
    <format dxfId="3643">
      <pivotArea dataOnly="0" labelOnly="1" fieldPosition="0">
        <references count="2">
          <reference field="0" count="1" selected="0">
            <x v="19"/>
          </reference>
          <reference field="1" count="1">
            <x v="85"/>
          </reference>
        </references>
      </pivotArea>
    </format>
    <format dxfId="3642">
      <pivotArea dataOnly="0" labelOnly="1" fieldPosition="0">
        <references count="2">
          <reference field="0" count="1" selected="0">
            <x v="20"/>
          </reference>
          <reference field="1" count="1">
            <x v="86"/>
          </reference>
        </references>
      </pivotArea>
    </format>
    <format dxfId="3641">
      <pivotArea dataOnly="0" labelOnly="1" fieldPosition="0">
        <references count="2">
          <reference field="0" count="1" selected="0">
            <x v="21"/>
          </reference>
          <reference field="1" count="1">
            <x v="87"/>
          </reference>
        </references>
      </pivotArea>
    </format>
    <format dxfId="3640">
      <pivotArea dataOnly="0" labelOnly="1" fieldPosition="0">
        <references count="2">
          <reference field="0" count="1" selected="0">
            <x v="22"/>
          </reference>
          <reference field="1" count="1">
            <x v="88"/>
          </reference>
        </references>
      </pivotArea>
    </format>
    <format dxfId="3639">
      <pivotArea dataOnly="0" labelOnly="1" fieldPosition="0">
        <references count="2">
          <reference field="0" count="1" selected="0">
            <x v="23"/>
          </reference>
          <reference field="1" count="1">
            <x v="89"/>
          </reference>
        </references>
      </pivotArea>
    </format>
    <format dxfId="3638">
      <pivotArea dataOnly="0" labelOnly="1" fieldPosition="0">
        <references count="2">
          <reference field="0" count="1" selected="0">
            <x v="24"/>
          </reference>
          <reference field="1" count="1">
            <x v="90"/>
          </reference>
        </references>
      </pivotArea>
    </format>
    <format dxfId="3637">
      <pivotArea dataOnly="0" labelOnly="1" fieldPosition="0">
        <references count="2">
          <reference field="0" count="1" selected="0">
            <x v="25"/>
          </reference>
          <reference field="1" count="1">
            <x v="91"/>
          </reference>
        </references>
      </pivotArea>
    </format>
    <format dxfId="3636">
      <pivotArea dataOnly="0" labelOnly="1" fieldPosition="0">
        <references count="2">
          <reference field="0" count="1" selected="0">
            <x v="26"/>
          </reference>
          <reference field="1" count="1">
            <x v="92"/>
          </reference>
        </references>
      </pivotArea>
    </format>
    <format dxfId="3635">
      <pivotArea dataOnly="0" labelOnly="1" fieldPosition="0">
        <references count="2">
          <reference field="0" count="1" selected="0">
            <x v="27"/>
          </reference>
          <reference field="1" count="1">
            <x v="93"/>
          </reference>
        </references>
      </pivotArea>
    </format>
    <format dxfId="3634">
      <pivotArea dataOnly="0" labelOnly="1" fieldPosition="0">
        <references count="2">
          <reference field="0" count="1" selected="0">
            <x v="28"/>
          </reference>
          <reference field="1" count="1">
            <x v="94"/>
          </reference>
        </references>
      </pivotArea>
    </format>
    <format dxfId="3633">
      <pivotArea dataOnly="0" labelOnly="1" fieldPosition="0">
        <references count="2">
          <reference field="0" count="1" selected="0">
            <x v="29"/>
          </reference>
          <reference field="1" count="1">
            <x v="95"/>
          </reference>
        </references>
      </pivotArea>
    </format>
    <format dxfId="3632">
      <pivotArea dataOnly="0" labelOnly="1" fieldPosition="0">
        <references count="2">
          <reference field="0" count="1" selected="0">
            <x v="30"/>
          </reference>
          <reference field="1" count="1">
            <x v="96"/>
          </reference>
        </references>
      </pivotArea>
    </format>
    <format dxfId="3631">
      <pivotArea dataOnly="0" labelOnly="1" fieldPosition="0">
        <references count="2">
          <reference field="0" count="1" selected="0">
            <x v="31"/>
          </reference>
          <reference field="1" count="1">
            <x v="97"/>
          </reference>
        </references>
      </pivotArea>
    </format>
    <format dxfId="3630">
      <pivotArea dataOnly="0" labelOnly="1" fieldPosition="0">
        <references count="2">
          <reference field="0" count="1" selected="0">
            <x v="32"/>
          </reference>
          <reference field="1" count="1">
            <x v="98"/>
          </reference>
        </references>
      </pivotArea>
    </format>
    <format dxfId="3629">
      <pivotArea type="all" dataOnly="0" outline="0" fieldPosition="0"/>
    </format>
    <format dxfId="3628">
      <pivotArea dataOnly="0" labelOnly="1" fieldPosition="0">
        <references count="1">
          <reference field="0" count="0"/>
        </references>
      </pivotArea>
    </format>
    <format dxfId="3627">
      <pivotArea dataOnly="0" labelOnly="1" fieldPosition="0">
        <references count="2">
          <reference field="0" count="1" selected="0">
            <x v="0"/>
          </reference>
          <reference field="1" count="1">
            <x v="33"/>
          </reference>
        </references>
      </pivotArea>
    </format>
    <format dxfId="3626">
      <pivotArea dataOnly="0" labelOnly="1" fieldPosition="0">
        <references count="2">
          <reference field="0" count="1" selected="0">
            <x v="1"/>
          </reference>
          <reference field="1" count="1">
            <x v="34"/>
          </reference>
        </references>
      </pivotArea>
    </format>
    <format dxfId="3625">
      <pivotArea dataOnly="0" labelOnly="1" fieldPosition="0">
        <references count="2">
          <reference field="0" count="1" selected="0">
            <x v="2"/>
          </reference>
          <reference field="1" count="1">
            <x v="35"/>
          </reference>
        </references>
      </pivotArea>
    </format>
    <format dxfId="3624">
      <pivotArea dataOnly="0" labelOnly="1" fieldPosition="0">
        <references count="2">
          <reference field="0" count="1" selected="0">
            <x v="3"/>
          </reference>
          <reference field="1" count="1">
            <x v="36"/>
          </reference>
        </references>
      </pivotArea>
    </format>
    <format dxfId="3623">
      <pivotArea dataOnly="0" labelOnly="1" fieldPosition="0">
        <references count="2">
          <reference field="0" count="1" selected="0">
            <x v="4"/>
          </reference>
          <reference field="1" count="1">
            <x v="37"/>
          </reference>
        </references>
      </pivotArea>
    </format>
    <format dxfId="3622">
      <pivotArea dataOnly="0" labelOnly="1" fieldPosition="0">
        <references count="2">
          <reference field="0" count="1" selected="0">
            <x v="5"/>
          </reference>
          <reference field="1" count="1">
            <x v="38"/>
          </reference>
        </references>
      </pivotArea>
    </format>
    <format dxfId="3621">
      <pivotArea dataOnly="0" labelOnly="1" fieldPosition="0">
        <references count="2">
          <reference field="0" count="1" selected="0">
            <x v="6"/>
          </reference>
          <reference field="1" count="1">
            <x v="39"/>
          </reference>
        </references>
      </pivotArea>
    </format>
    <format dxfId="3620">
      <pivotArea dataOnly="0" labelOnly="1" fieldPosition="0">
        <references count="2">
          <reference field="0" count="1" selected="0">
            <x v="7"/>
          </reference>
          <reference field="1" count="1">
            <x v="40"/>
          </reference>
        </references>
      </pivotArea>
    </format>
    <format dxfId="3619">
      <pivotArea dataOnly="0" labelOnly="1" fieldPosition="0">
        <references count="2">
          <reference field="0" count="1" selected="0">
            <x v="8"/>
          </reference>
          <reference field="1" count="1">
            <x v="41"/>
          </reference>
        </references>
      </pivotArea>
    </format>
    <format dxfId="3618">
      <pivotArea dataOnly="0" labelOnly="1" fieldPosition="0">
        <references count="2">
          <reference field="0" count="1" selected="0">
            <x v="9"/>
          </reference>
          <reference field="1" count="1">
            <x v="42"/>
          </reference>
        </references>
      </pivotArea>
    </format>
    <format dxfId="3617">
      <pivotArea dataOnly="0" labelOnly="1" fieldPosition="0">
        <references count="2">
          <reference field="0" count="1" selected="0">
            <x v="10"/>
          </reference>
          <reference field="1" count="1">
            <x v="43"/>
          </reference>
        </references>
      </pivotArea>
    </format>
    <format dxfId="3616">
      <pivotArea dataOnly="0" labelOnly="1" fieldPosition="0">
        <references count="2">
          <reference field="0" count="1" selected="0">
            <x v="11"/>
          </reference>
          <reference field="1" count="1">
            <x v="44"/>
          </reference>
        </references>
      </pivotArea>
    </format>
    <format dxfId="3615">
      <pivotArea dataOnly="0" labelOnly="1" fieldPosition="0">
        <references count="2">
          <reference field="0" count="1" selected="0">
            <x v="12"/>
          </reference>
          <reference field="1" count="1">
            <x v="45"/>
          </reference>
        </references>
      </pivotArea>
    </format>
    <format dxfId="3614">
      <pivotArea dataOnly="0" labelOnly="1" fieldPosition="0">
        <references count="2">
          <reference field="0" count="1" selected="0">
            <x v="13"/>
          </reference>
          <reference field="1" count="1">
            <x v="46"/>
          </reference>
        </references>
      </pivotArea>
    </format>
    <format dxfId="3613">
      <pivotArea dataOnly="0" labelOnly="1" fieldPosition="0">
        <references count="2">
          <reference field="0" count="1" selected="0">
            <x v="14"/>
          </reference>
          <reference field="1" count="1">
            <x v="47"/>
          </reference>
        </references>
      </pivotArea>
    </format>
    <format dxfId="3612">
      <pivotArea dataOnly="0" labelOnly="1" fieldPosition="0">
        <references count="2">
          <reference field="0" count="1" selected="0">
            <x v="15"/>
          </reference>
          <reference field="1" count="1">
            <x v="48"/>
          </reference>
        </references>
      </pivotArea>
    </format>
    <format dxfId="3611">
      <pivotArea dataOnly="0" labelOnly="1" fieldPosition="0">
        <references count="2">
          <reference field="0" count="1" selected="0">
            <x v="16"/>
          </reference>
          <reference field="1" count="1">
            <x v="49"/>
          </reference>
        </references>
      </pivotArea>
    </format>
    <format dxfId="3610">
      <pivotArea dataOnly="0" labelOnly="1" fieldPosition="0">
        <references count="2">
          <reference field="0" count="1" selected="0">
            <x v="17"/>
          </reference>
          <reference field="1" count="1">
            <x v="50"/>
          </reference>
        </references>
      </pivotArea>
    </format>
    <format dxfId="3609">
      <pivotArea dataOnly="0" labelOnly="1" fieldPosition="0">
        <references count="2">
          <reference field="0" count="1" selected="0">
            <x v="18"/>
          </reference>
          <reference field="1" count="1">
            <x v="51"/>
          </reference>
        </references>
      </pivotArea>
    </format>
    <format dxfId="3608">
      <pivotArea dataOnly="0" labelOnly="1" fieldPosition="0">
        <references count="2">
          <reference field="0" count="1" selected="0">
            <x v="19"/>
          </reference>
          <reference field="1" count="1">
            <x v="52"/>
          </reference>
        </references>
      </pivotArea>
    </format>
    <format dxfId="3607">
      <pivotArea dataOnly="0" labelOnly="1" fieldPosition="0">
        <references count="2">
          <reference field="0" count="1" selected="0">
            <x v="20"/>
          </reference>
          <reference field="1" count="1">
            <x v="53"/>
          </reference>
        </references>
      </pivotArea>
    </format>
    <format dxfId="3606">
      <pivotArea dataOnly="0" labelOnly="1" fieldPosition="0">
        <references count="2">
          <reference field="0" count="1" selected="0">
            <x v="21"/>
          </reference>
          <reference field="1" count="1">
            <x v="54"/>
          </reference>
        </references>
      </pivotArea>
    </format>
    <format dxfId="3605">
      <pivotArea dataOnly="0" labelOnly="1" fieldPosition="0">
        <references count="2">
          <reference field="0" count="1" selected="0">
            <x v="22"/>
          </reference>
          <reference field="1" count="1">
            <x v="55"/>
          </reference>
        </references>
      </pivotArea>
    </format>
    <format dxfId="3604">
      <pivotArea dataOnly="0" labelOnly="1" fieldPosition="0">
        <references count="2">
          <reference field="0" count="1" selected="0">
            <x v="23"/>
          </reference>
          <reference field="1" count="1">
            <x v="56"/>
          </reference>
        </references>
      </pivotArea>
    </format>
    <format dxfId="3603">
      <pivotArea dataOnly="0" labelOnly="1" fieldPosition="0">
        <references count="2">
          <reference field="0" count="1" selected="0">
            <x v="24"/>
          </reference>
          <reference field="1" count="1">
            <x v="57"/>
          </reference>
        </references>
      </pivotArea>
    </format>
    <format dxfId="3602">
      <pivotArea dataOnly="0" labelOnly="1" fieldPosition="0">
        <references count="2">
          <reference field="0" count="1" selected="0">
            <x v="25"/>
          </reference>
          <reference field="1" count="1">
            <x v="58"/>
          </reference>
        </references>
      </pivotArea>
    </format>
    <format dxfId="3601">
      <pivotArea dataOnly="0" labelOnly="1" fieldPosition="0">
        <references count="2">
          <reference field="0" count="1" selected="0">
            <x v="26"/>
          </reference>
          <reference field="1" count="1">
            <x v="59"/>
          </reference>
        </references>
      </pivotArea>
    </format>
    <format dxfId="3600">
      <pivotArea dataOnly="0" labelOnly="1" fieldPosition="0">
        <references count="2">
          <reference field="0" count="1" selected="0">
            <x v="27"/>
          </reference>
          <reference field="1" count="1">
            <x v="60"/>
          </reference>
        </references>
      </pivotArea>
    </format>
    <format dxfId="3599">
      <pivotArea dataOnly="0" labelOnly="1" fieldPosition="0">
        <references count="2">
          <reference field="0" count="1" selected="0">
            <x v="28"/>
          </reference>
          <reference field="1" count="1">
            <x v="61"/>
          </reference>
        </references>
      </pivotArea>
    </format>
    <format dxfId="3598">
      <pivotArea dataOnly="0" labelOnly="1" fieldPosition="0">
        <references count="2">
          <reference field="0" count="1" selected="0">
            <x v="29"/>
          </reference>
          <reference field="1" count="1">
            <x v="62"/>
          </reference>
        </references>
      </pivotArea>
    </format>
    <format dxfId="3597">
      <pivotArea dataOnly="0" labelOnly="1" fieldPosition="0">
        <references count="2">
          <reference field="0" count="1" selected="0">
            <x v="30"/>
          </reference>
          <reference field="1" count="1">
            <x v="63"/>
          </reference>
        </references>
      </pivotArea>
    </format>
    <format dxfId="3596">
      <pivotArea dataOnly="0" labelOnly="1" fieldPosition="0">
        <references count="2">
          <reference field="0" count="1" selected="0">
            <x v="31"/>
          </reference>
          <reference field="1" count="1">
            <x v="64"/>
          </reference>
        </references>
      </pivotArea>
    </format>
    <format dxfId="3595">
      <pivotArea dataOnly="0" labelOnly="1" fieldPosition="0">
        <references count="2">
          <reference field="0" count="1" selected="0">
            <x v="32"/>
          </reference>
          <reference field="1" count="1">
            <x v="65"/>
          </reference>
        </references>
      </pivotArea>
    </format>
    <format dxfId="3594">
      <pivotArea type="all" dataOnly="0" outline="0" fieldPosition="0"/>
    </format>
    <format dxfId="3593">
      <pivotArea dataOnly="0" labelOnly="1" fieldPosition="0">
        <references count="1">
          <reference field="0" count="0"/>
        </references>
      </pivotArea>
    </format>
    <format dxfId="3592">
      <pivotArea dataOnly="0" labelOnly="1" fieldPosition="0">
        <references count="2">
          <reference field="0" count="1" selected="0">
            <x v="0"/>
          </reference>
          <reference field="1" count="1">
            <x v="33"/>
          </reference>
        </references>
      </pivotArea>
    </format>
    <format dxfId="3591">
      <pivotArea dataOnly="0" labelOnly="1" fieldPosition="0">
        <references count="2">
          <reference field="0" count="1" selected="0">
            <x v="1"/>
          </reference>
          <reference field="1" count="1">
            <x v="34"/>
          </reference>
        </references>
      </pivotArea>
    </format>
    <format dxfId="3590">
      <pivotArea dataOnly="0" labelOnly="1" fieldPosition="0">
        <references count="2">
          <reference field="0" count="1" selected="0">
            <x v="2"/>
          </reference>
          <reference field="1" count="1">
            <x v="35"/>
          </reference>
        </references>
      </pivotArea>
    </format>
    <format dxfId="3589">
      <pivotArea dataOnly="0" labelOnly="1" fieldPosition="0">
        <references count="2">
          <reference field="0" count="1" selected="0">
            <x v="3"/>
          </reference>
          <reference field="1" count="1">
            <x v="36"/>
          </reference>
        </references>
      </pivotArea>
    </format>
    <format dxfId="3588">
      <pivotArea dataOnly="0" labelOnly="1" fieldPosition="0">
        <references count="2">
          <reference field="0" count="1" selected="0">
            <x v="4"/>
          </reference>
          <reference field="1" count="1">
            <x v="37"/>
          </reference>
        </references>
      </pivotArea>
    </format>
    <format dxfId="3587">
      <pivotArea dataOnly="0" labelOnly="1" fieldPosition="0">
        <references count="2">
          <reference field="0" count="1" selected="0">
            <x v="5"/>
          </reference>
          <reference field="1" count="1">
            <x v="38"/>
          </reference>
        </references>
      </pivotArea>
    </format>
    <format dxfId="3586">
      <pivotArea dataOnly="0" labelOnly="1" fieldPosition="0">
        <references count="2">
          <reference field="0" count="1" selected="0">
            <x v="6"/>
          </reference>
          <reference field="1" count="1">
            <x v="39"/>
          </reference>
        </references>
      </pivotArea>
    </format>
    <format dxfId="3585">
      <pivotArea dataOnly="0" labelOnly="1" fieldPosition="0">
        <references count="2">
          <reference field="0" count="1" selected="0">
            <x v="7"/>
          </reference>
          <reference field="1" count="1">
            <x v="40"/>
          </reference>
        </references>
      </pivotArea>
    </format>
    <format dxfId="3584">
      <pivotArea dataOnly="0" labelOnly="1" fieldPosition="0">
        <references count="2">
          <reference field="0" count="1" selected="0">
            <x v="8"/>
          </reference>
          <reference field="1" count="1">
            <x v="41"/>
          </reference>
        </references>
      </pivotArea>
    </format>
    <format dxfId="3583">
      <pivotArea dataOnly="0" labelOnly="1" fieldPosition="0">
        <references count="2">
          <reference field="0" count="1" selected="0">
            <x v="9"/>
          </reference>
          <reference field="1" count="1">
            <x v="42"/>
          </reference>
        </references>
      </pivotArea>
    </format>
    <format dxfId="3582">
      <pivotArea dataOnly="0" labelOnly="1" fieldPosition="0">
        <references count="2">
          <reference field="0" count="1" selected="0">
            <x v="10"/>
          </reference>
          <reference field="1" count="1">
            <x v="43"/>
          </reference>
        </references>
      </pivotArea>
    </format>
    <format dxfId="3581">
      <pivotArea dataOnly="0" labelOnly="1" fieldPosition="0">
        <references count="2">
          <reference field="0" count="1" selected="0">
            <x v="11"/>
          </reference>
          <reference field="1" count="1">
            <x v="44"/>
          </reference>
        </references>
      </pivotArea>
    </format>
    <format dxfId="3580">
      <pivotArea dataOnly="0" labelOnly="1" fieldPosition="0">
        <references count="2">
          <reference field="0" count="1" selected="0">
            <x v="12"/>
          </reference>
          <reference field="1" count="1">
            <x v="45"/>
          </reference>
        </references>
      </pivotArea>
    </format>
    <format dxfId="3579">
      <pivotArea dataOnly="0" labelOnly="1" fieldPosition="0">
        <references count="2">
          <reference field="0" count="1" selected="0">
            <x v="13"/>
          </reference>
          <reference field="1" count="1">
            <x v="46"/>
          </reference>
        </references>
      </pivotArea>
    </format>
    <format dxfId="3578">
      <pivotArea dataOnly="0" labelOnly="1" fieldPosition="0">
        <references count="2">
          <reference field="0" count="1" selected="0">
            <x v="14"/>
          </reference>
          <reference field="1" count="1">
            <x v="47"/>
          </reference>
        </references>
      </pivotArea>
    </format>
    <format dxfId="3577">
      <pivotArea dataOnly="0" labelOnly="1" fieldPosition="0">
        <references count="2">
          <reference field="0" count="1" selected="0">
            <x v="15"/>
          </reference>
          <reference field="1" count="1">
            <x v="48"/>
          </reference>
        </references>
      </pivotArea>
    </format>
    <format dxfId="3576">
      <pivotArea dataOnly="0" labelOnly="1" fieldPosition="0">
        <references count="2">
          <reference field="0" count="1" selected="0">
            <x v="16"/>
          </reference>
          <reference field="1" count="1">
            <x v="49"/>
          </reference>
        </references>
      </pivotArea>
    </format>
    <format dxfId="3575">
      <pivotArea dataOnly="0" labelOnly="1" fieldPosition="0">
        <references count="2">
          <reference field="0" count="1" selected="0">
            <x v="17"/>
          </reference>
          <reference field="1" count="1">
            <x v="50"/>
          </reference>
        </references>
      </pivotArea>
    </format>
    <format dxfId="3574">
      <pivotArea dataOnly="0" labelOnly="1" fieldPosition="0">
        <references count="2">
          <reference field="0" count="1" selected="0">
            <x v="18"/>
          </reference>
          <reference field="1" count="1">
            <x v="51"/>
          </reference>
        </references>
      </pivotArea>
    </format>
    <format dxfId="3573">
      <pivotArea dataOnly="0" labelOnly="1" fieldPosition="0">
        <references count="2">
          <reference field="0" count="1" selected="0">
            <x v="19"/>
          </reference>
          <reference field="1" count="1">
            <x v="52"/>
          </reference>
        </references>
      </pivotArea>
    </format>
    <format dxfId="3572">
      <pivotArea dataOnly="0" labelOnly="1" fieldPosition="0">
        <references count="2">
          <reference field="0" count="1" selected="0">
            <x v="20"/>
          </reference>
          <reference field="1" count="1">
            <x v="53"/>
          </reference>
        </references>
      </pivotArea>
    </format>
    <format dxfId="3571">
      <pivotArea dataOnly="0" labelOnly="1" fieldPosition="0">
        <references count="2">
          <reference field="0" count="1" selected="0">
            <x v="21"/>
          </reference>
          <reference field="1" count="1">
            <x v="54"/>
          </reference>
        </references>
      </pivotArea>
    </format>
    <format dxfId="3570">
      <pivotArea dataOnly="0" labelOnly="1" fieldPosition="0">
        <references count="2">
          <reference field="0" count="1" selected="0">
            <x v="22"/>
          </reference>
          <reference field="1" count="1">
            <x v="55"/>
          </reference>
        </references>
      </pivotArea>
    </format>
    <format dxfId="3569">
      <pivotArea dataOnly="0" labelOnly="1" fieldPosition="0">
        <references count="2">
          <reference field="0" count="1" selected="0">
            <x v="23"/>
          </reference>
          <reference field="1" count="1">
            <x v="56"/>
          </reference>
        </references>
      </pivotArea>
    </format>
    <format dxfId="3568">
      <pivotArea dataOnly="0" labelOnly="1" fieldPosition="0">
        <references count="2">
          <reference field="0" count="1" selected="0">
            <x v="24"/>
          </reference>
          <reference field="1" count="1">
            <x v="57"/>
          </reference>
        </references>
      </pivotArea>
    </format>
    <format dxfId="3567">
      <pivotArea dataOnly="0" labelOnly="1" fieldPosition="0">
        <references count="2">
          <reference field="0" count="1" selected="0">
            <x v="25"/>
          </reference>
          <reference field="1" count="1">
            <x v="58"/>
          </reference>
        </references>
      </pivotArea>
    </format>
    <format dxfId="3566">
      <pivotArea dataOnly="0" labelOnly="1" fieldPosition="0">
        <references count="2">
          <reference field="0" count="1" selected="0">
            <x v="26"/>
          </reference>
          <reference field="1" count="1">
            <x v="59"/>
          </reference>
        </references>
      </pivotArea>
    </format>
    <format dxfId="3565">
      <pivotArea dataOnly="0" labelOnly="1" fieldPosition="0">
        <references count="2">
          <reference field="0" count="1" selected="0">
            <x v="27"/>
          </reference>
          <reference field="1" count="1">
            <x v="60"/>
          </reference>
        </references>
      </pivotArea>
    </format>
    <format dxfId="3564">
      <pivotArea dataOnly="0" labelOnly="1" fieldPosition="0">
        <references count="2">
          <reference field="0" count="1" selected="0">
            <x v="28"/>
          </reference>
          <reference field="1" count="1">
            <x v="61"/>
          </reference>
        </references>
      </pivotArea>
    </format>
    <format dxfId="3563">
      <pivotArea dataOnly="0" labelOnly="1" fieldPosition="0">
        <references count="2">
          <reference field="0" count="1" selected="0">
            <x v="29"/>
          </reference>
          <reference field="1" count="1">
            <x v="62"/>
          </reference>
        </references>
      </pivotArea>
    </format>
    <format dxfId="3562">
      <pivotArea dataOnly="0" labelOnly="1" fieldPosition="0">
        <references count="2">
          <reference field="0" count="1" selected="0">
            <x v="30"/>
          </reference>
          <reference field="1" count="1">
            <x v="63"/>
          </reference>
        </references>
      </pivotArea>
    </format>
    <format dxfId="3561">
      <pivotArea dataOnly="0" labelOnly="1" fieldPosition="0">
        <references count="2">
          <reference field="0" count="1" selected="0">
            <x v="31"/>
          </reference>
          <reference field="1" count="1">
            <x v="64"/>
          </reference>
        </references>
      </pivotArea>
    </format>
    <format dxfId="3560">
      <pivotArea dataOnly="0" labelOnly="1" fieldPosition="0">
        <references count="2">
          <reference field="0" count="1" selected="0">
            <x v="32"/>
          </reference>
          <reference field="1" count="1">
            <x v="65"/>
          </reference>
        </references>
      </pivotArea>
    </format>
    <format dxfId="3559">
      <pivotArea type="all" dataOnly="0" outline="0" fieldPosition="0"/>
    </format>
    <format dxfId="3558">
      <pivotArea dataOnly="0" labelOnly="1" fieldPosition="0">
        <references count="1">
          <reference field="0" count="0"/>
        </references>
      </pivotArea>
    </format>
    <format dxfId="3557">
      <pivotArea dataOnly="0" labelOnly="1" fieldPosition="0">
        <references count="2">
          <reference field="0" count="1" selected="0">
            <x v="0"/>
          </reference>
          <reference field="1" count="1">
            <x v="33"/>
          </reference>
        </references>
      </pivotArea>
    </format>
    <format dxfId="3556">
      <pivotArea dataOnly="0" labelOnly="1" fieldPosition="0">
        <references count="2">
          <reference field="0" count="1" selected="0">
            <x v="1"/>
          </reference>
          <reference field="1" count="1">
            <x v="34"/>
          </reference>
        </references>
      </pivotArea>
    </format>
    <format dxfId="3555">
      <pivotArea dataOnly="0" labelOnly="1" fieldPosition="0">
        <references count="2">
          <reference field="0" count="1" selected="0">
            <x v="2"/>
          </reference>
          <reference field="1" count="1">
            <x v="35"/>
          </reference>
        </references>
      </pivotArea>
    </format>
    <format dxfId="3554">
      <pivotArea dataOnly="0" labelOnly="1" fieldPosition="0">
        <references count="2">
          <reference field="0" count="1" selected="0">
            <x v="3"/>
          </reference>
          <reference field="1" count="1">
            <x v="36"/>
          </reference>
        </references>
      </pivotArea>
    </format>
    <format dxfId="3553">
      <pivotArea dataOnly="0" labelOnly="1" fieldPosition="0">
        <references count="2">
          <reference field="0" count="1" selected="0">
            <x v="4"/>
          </reference>
          <reference field="1" count="1">
            <x v="37"/>
          </reference>
        </references>
      </pivotArea>
    </format>
    <format dxfId="3552">
      <pivotArea dataOnly="0" labelOnly="1" fieldPosition="0">
        <references count="2">
          <reference field="0" count="1" selected="0">
            <x v="5"/>
          </reference>
          <reference field="1" count="1">
            <x v="38"/>
          </reference>
        </references>
      </pivotArea>
    </format>
    <format dxfId="3551">
      <pivotArea dataOnly="0" labelOnly="1" fieldPosition="0">
        <references count="2">
          <reference field="0" count="1" selected="0">
            <x v="6"/>
          </reference>
          <reference field="1" count="1">
            <x v="39"/>
          </reference>
        </references>
      </pivotArea>
    </format>
    <format dxfId="3550">
      <pivotArea dataOnly="0" labelOnly="1" fieldPosition="0">
        <references count="2">
          <reference field="0" count="1" selected="0">
            <x v="7"/>
          </reference>
          <reference field="1" count="1">
            <x v="40"/>
          </reference>
        </references>
      </pivotArea>
    </format>
    <format dxfId="3549">
      <pivotArea dataOnly="0" labelOnly="1" fieldPosition="0">
        <references count="2">
          <reference field="0" count="1" selected="0">
            <x v="8"/>
          </reference>
          <reference field="1" count="1">
            <x v="41"/>
          </reference>
        </references>
      </pivotArea>
    </format>
    <format dxfId="3548">
      <pivotArea dataOnly="0" labelOnly="1" fieldPosition="0">
        <references count="2">
          <reference field="0" count="1" selected="0">
            <x v="9"/>
          </reference>
          <reference field="1" count="1">
            <x v="42"/>
          </reference>
        </references>
      </pivotArea>
    </format>
    <format dxfId="3547">
      <pivotArea dataOnly="0" labelOnly="1" fieldPosition="0">
        <references count="2">
          <reference field="0" count="1" selected="0">
            <x v="10"/>
          </reference>
          <reference field="1" count="1">
            <x v="43"/>
          </reference>
        </references>
      </pivotArea>
    </format>
    <format dxfId="3546">
      <pivotArea dataOnly="0" labelOnly="1" fieldPosition="0">
        <references count="2">
          <reference field="0" count="1" selected="0">
            <x v="11"/>
          </reference>
          <reference field="1" count="1">
            <x v="44"/>
          </reference>
        </references>
      </pivotArea>
    </format>
    <format dxfId="3545">
      <pivotArea dataOnly="0" labelOnly="1" fieldPosition="0">
        <references count="2">
          <reference field="0" count="1" selected="0">
            <x v="12"/>
          </reference>
          <reference field="1" count="1">
            <x v="45"/>
          </reference>
        </references>
      </pivotArea>
    </format>
    <format dxfId="3544">
      <pivotArea dataOnly="0" labelOnly="1" fieldPosition="0">
        <references count="2">
          <reference field="0" count="1" selected="0">
            <x v="13"/>
          </reference>
          <reference field="1" count="1">
            <x v="46"/>
          </reference>
        </references>
      </pivotArea>
    </format>
    <format dxfId="3543">
      <pivotArea dataOnly="0" labelOnly="1" fieldPosition="0">
        <references count="2">
          <reference field="0" count="1" selected="0">
            <x v="14"/>
          </reference>
          <reference field="1" count="1">
            <x v="47"/>
          </reference>
        </references>
      </pivotArea>
    </format>
    <format dxfId="3542">
      <pivotArea dataOnly="0" labelOnly="1" fieldPosition="0">
        <references count="2">
          <reference field="0" count="1" selected="0">
            <x v="15"/>
          </reference>
          <reference field="1" count="1">
            <x v="48"/>
          </reference>
        </references>
      </pivotArea>
    </format>
    <format dxfId="3541">
      <pivotArea dataOnly="0" labelOnly="1" fieldPosition="0">
        <references count="2">
          <reference field="0" count="1" selected="0">
            <x v="16"/>
          </reference>
          <reference field="1" count="1">
            <x v="49"/>
          </reference>
        </references>
      </pivotArea>
    </format>
    <format dxfId="3540">
      <pivotArea dataOnly="0" labelOnly="1" fieldPosition="0">
        <references count="2">
          <reference field="0" count="1" selected="0">
            <x v="17"/>
          </reference>
          <reference field="1" count="1">
            <x v="50"/>
          </reference>
        </references>
      </pivotArea>
    </format>
    <format dxfId="3539">
      <pivotArea dataOnly="0" labelOnly="1" fieldPosition="0">
        <references count="2">
          <reference field="0" count="1" selected="0">
            <x v="18"/>
          </reference>
          <reference field="1" count="1">
            <x v="51"/>
          </reference>
        </references>
      </pivotArea>
    </format>
    <format dxfId="3538">
      <pivotArea dataOnly="0" labelOnly="1" fieldPosition="0">
        <references count="2">
          <reference field="0" count="1" selected="0">
            <x v="19"/>
          </reference>
          <reference field="1" count="1">
            <x v="52"/>
          </reference>
        </references>
      </pivotArea>
    </format>
    <format dxfId="3537">
      <pivotArea dataOnly="0" labelOnly="1" fieldPosition="0">
        <references count="2">
          <reference field="0" count="1" selected="0">
            <x v="20"/>
          </reference>
          <reference field="1" count="1">
            <x v="53"/>
          </reference>
        </references>
      </pivotArea>
    </format>
    <format dxfId="3536">
      <pivotArea dataOnly="0" labelOnly="1" fieldPosition="0">
        <references count="2">
          <reference field="0" count="1" selected="0">
            <x v="21"/>
          </reference>
          <reference field="1" count="1">
            <x v="54"/>
          </reference>
        </references>
      </pivotArea>
    </format>
    <format dxfId="3535">
      <pivotArea dataOnly="0" labelOnly="1" fieldPosition="0">
        <references count="2">
          <reference field="0" count="1" selected="0">
            <x v="22"/>
          </reference>
          <reference field="1" count="1">
            <x v="55"/>
          </reference>
        </references>
      </pivotArea>
    </format>
    <format dxfId="3534">
      <pivotArea dataOnly="0" labelOnly="1" fieldPosition="0">
        <references count="2">
          <reference field="0" count="1" selected="0">
            <x v="23"/>
          </reference>
          <reference field="1" count="1">
            <x v="56"/>
          </reference>
        </references>
      </pivotArea>
    </format>
    <format dxfId="3533">
      <pivotArea dataOnly="0" labelOnly="1" fieldPosition="0">
        <references count="2">
          <reference field="0" count="1" selected="0">
            <x v="24"/>
          </reference>
          <reference field="1" count="1">
            <x v="57"/>
          </reference>
        </references>
      </pivotArea>
    </format>
    <format dxfId="3532">
      <pivotArea dataOnly="0" labelOnly="1" fieldPosition="0">
        <references count="2">
          <reference field="0" count="1" selected="0">
            <x v="25"/>
          </reference>
          <reference field="1" count="1">
            <x v="58"/>
          </reference>
        </references>
      </pivotArea>
    </format>
    <format dxfId="3531">
      <pivotArea dataOnly="0" labelOnly="1" fieldPosition="0">
        <references count="2">
          <reference field="0" count="1" selected="0">
            <x v="26"/>
          </reference>
          <reference field="1" count="1">
            <x v="59"/>
          </reference>
        </references>
      </pivotArea>
    </format>
    <format dxfId="3530">
      <pivotArea dataOnly="0" labelOnly="1" fieldPosition="0">
        <references count="2">
          <reference field="0" count="1" selected="0">
            <x v="27"/>
          </reference>
          <reference field="1" count="1">
            <x v="60"/>
          </reference>
        </references>
      </pivotArea>
    </format>
    <format dxfId="3529">
      <pivotArea dataOnly="0" labelOnly="1" fieldPosition="0">
        <references count="2">
          <reference field="0" count="1" selected="0">
            <x v="28"/>
          </reference>
          <reference field="1" count="1">
            <x v="61"/>
          </reference>
        </references>
      </pivotArea>
    </format>
    <format dxfId="3528">
      <pivotArea dataOnly="0" labelOnly="1" fieldPosition="0">
        <references count="2">
          <reference field="0" count="1" selected="0">
            <x v="29"/>
          </reference>
          <reference field="1" count="1">
            <x v="62"/>
          </reference>
        </references>
      </pivotArea>
    </format>
    <format dxfId="3527">
      <pivotArea dataOnly="0" labelOnly="1" fieldPosition="0">
        <references count="2">
          <reference field="0" count="1" selected="0">
            <x v="30"/>
          </reference>
          <reference field="1" count="1">
            <x v="63"/>
          </reference>
        </references>
      </pivotArea>
    </format>
    <format dxfId="3526">
      <pivotArea dataOnly="0" labelOnly="1" fieldPosition="0">
        <references count="2">
          <reference field="0" count="1" selected="0">
            <x v="31"/>
          </reference>
          <reference field="1" count="1">
            <x v="64"/>
          </reference>
        </references>
      </pivotArea>
    </format>
    <format dxfId="3525">
      <pivotArea dataOnly="0" labelOnly="1" fieldPosition="0">
        <references count="2">
          <reference field="0" count="1" selected="0">
            <x v="32"/>
          </reference>
          <reference field="1" count="1">
            <x v="65"/>
          </reference>
        </references>
      </pivotArea>
    </format>
    <format dxfId="3524">
      <pivotArea type="all" dataOnly="0" outline="0" fieldPosition="0"/>
    </format>
    <format dxfId="3523">
      <pivotArea dataOnly="0" labelOnly="1" fieldPosition="0">
        <references count="1">
          <reference field="0" count="0"/>
        </references>
      </pivotArea>
    </format>
    <format dxfId="3522">
      <pivotArea dataOnly="0" labelOnly="1" fieldPosition="0">
        <references count="2">
          <reference field="0" count="1" selected="0">
            <x v="0"/>
          </reference>
          <reference field="1" count="1">
            <x v="33"/>
          </reference>
        </references>
      </pivotArea>
    </format>
    <format dxfId="3521">
      <pivotArea dataOnly="0" labelOnly="1" fieldPosition="0">
        <references count="2">
          <reference field="0" count="1" selected="0">
            <x v="1"/>
          </reference>
          <reference field="1" count="1">
            <x v="34"/>
          </reference>
        </references>
      </pivotArea>
    </format>
    <format dxfId="3520">
      <pivotArea dataOnly="0" labelOnly="1" fieldPosition="0">
        <references count="2">
          <reference field="0" count="1" selected="0">
            <x v="2"/>
          </reference>
          <reference field="1" count="1">
            <x v="35"/>
          </reference>
        </references>
      </pivotArea>
    </format>
    <format dxfId="3519">
      <pivotArea dataOnly="0" labelOnly="1" fieldPosition="0">
        <references count="2">
          <reference field="0" count="1" selected="0">
            <x v="3"/>
          </reference>
          <reference field="1" count="1">
            <x v="36"/>
          </reference>
        </references>
      </pivotArea>
    </format>
    <format dxfId="3518">
      <pivotArea dataOnly="0" labelOnly="1" fieldPosition="0">
        <references count="2">
          <reference field="0" count="1" selected="0">
            <x v="4"/>
          </reference>
          <reference field="1" count="1">
            <x v="37"/>
          </reference>
        </references>
      </pivotArea>
    </format>
    <format dxfId="3517">
      <pivotArea dataOnly="0" labelOnly="1" fieldPosition="0">
        <references count="2">
          <reference field="0" count="1" selected="0">
            <x v="5"/>
          </reference>
          <reference field="1" count="1">
            <x v="38"/>
          </reference>
        </references>
      </pivotArea>
    </format>
    <format dxfId="3516">
      <pivotArea dataOnly="0" labelOnly="1" fieldPosition="0">
        <references count="2">
          <reference field="0" count="1" selected="0">
            <x v="6"/>
          </reference>
          <reference field="1" count="1">
            <x v="39"/>
          </reference>
        </references>
      </pivotArea>
    </format>
    <format dxfId="3515">
      <pivotArea dataOnly="0" labelOnly="1" fieldPosition="0">
        <references count="2">
          <reference field="0" count="1" selected="0">
            <x v="7"/>
          </reference>
          <reference field="1" count="1">
            <x v="40"/>
          </reference>
        </references>
      </pivotArea>
    </format>
    <format dxfId="3514">
      <pivotArea dataOnly="0" labelOnly="1" fieldPosition="0">
        <references count="2">
          <reference field="0" count="1" selected="0">
            <x v="8"/>
          </reference>
          <reference field="1" count="1">
            <x v="41"/>
          </reference>
        </references>
      </pivotArea>
    </format>
    <format dxfId="3513">
      <pivotArea dataOnly="0" labelOnly="1" fieldPosition="0">
        <references count="2">
          <reference field="0" count="1" selected="0">
            <x v="9"/>
          </reference>
          <reference field="1" count="1">
            <x v="42"/>
          </reference>
        </references>
      </pivotArea>
    </format>
    <format dxfId="3512">
      <pivotArea dataOnly="0" labelOnly="1" fieldPosition="0">
        <references count="2">
          <reference field="0" count="1" selected="0">
            <x v="10"/>
          </reference>
          <reference field="1" count="1">
            <x v="43"/>
          </reference>
        </references>
      </pivotArea>
    </format>
    <format dxfId="3511">
      <pivotArea dataOnly="0" labelOnly="1" fieldPosition="0">
        <references count="2">
          <reference field="0" count="1" selected="0">
            <x v="11"/>
          </reference>
          <reference field="1" count="1">
            <x v="44"/>
          </reference>
        </references>
      </pivotArea>
    </format>
    <format dxfId="3510">
      <pivotArea dataOnly="0" labelOnly="1" fieldPosition="0">
        <references count="2">
          <reference field="0" count="1" selected="0">
            <x v="12"/>
          </reference>
          <reference field="1" count="1">
            <x v="45"/>
          </reference>
        </references>
      </pivotArea>
    </format>
    <format dxfId="3509">
      <pivotArea dataOnly="0" labelOnly="1" fieldPosition="0">
        <references count="2">
          <reference field="0" count="1" selected="0">
            <x v="13"/>
          </reference>
          <reference field="1" count="1">
            <x v="46"/>
          </reference>
        </references>
      </pivotArea>
    </format>
    <format dxfId="3508">
      <pivotArea dataOnly="0" labelOnly="1" fieldPosition="0">
        <references count="2">
          <reference field="0" count="1" selected="0">
            <x v="14"/>
          </reference>
          <reference field="1" count="1">
            <x v="47"/>
          </reference>
        </references>
      </pivotArea>
    </format>
    <format dxfId="3507">
      <pivotArea dataOnly="0" labelOnly="1" fieldPosition="0">
        <references count="2">
          <reference field="0" count="1" selected="0">
            <x v="15"/>
          </reference>
          <reference field="1" count="1">
            <x v="48"/>
          </reference>
        </references>
      </pivotArea>
    </format>
    <format dxfId="3506">
      <pivotArea dataOnly="0" labelOnly="1" fieldPosition="0">
        <references count="2">
          <reference field="0" count="1" selected="0">
            <x v="16"/>
          </reference>
          <reference field="1" count="1">
            <x v="49"/>
          </reference>
        </references>
      </pivotArea>
    </format>
    <format dxfId="3505">
      <pivotArea dataOnly="0" labelOnly="1" fieldPosition="0">
        <references count="2">
          <reference field="0" count="1" selected="0">
            <x v="17"/>
          </reference>
          <reference field="1" count="1">
            <x v="50"/>
          </reference>
        </references>
      </pivotArea>
    </format>
    <format dxfId="3504">
      <pivotArea dataOnly="0" labelOnly="1" fieldPosition="0">
        <references count="2">
          <reference field="0" count="1" selected="0">
            <x v="18"/>
          </reference>
          <reference field="1" count="1">
            <x v="51"/>
          </reference>
        </references>
      </pivotArea>
    </format>
    <format dxfId="3503">
      <pivotArea dataOnly="0" labelOnly="1" fieldPosition="0">
        <references count="2">
          <reference field="0" count="1" selected="0">
            <x v="19"/>
          </reference>
          <reference field="1" count="1">
            <x v="52"/>
          </reference>
        </references>
      </pivotArea>
    </format>
    <format dxfId="3502">
      <pivotArea dataOnly="0" labelOnly="1" fieldPosition="0">
        <references count="2">
          <reference field="0" count="1" selected="0">
            <x v="20"/>
          </reference>
          <reference field="1" count="1">
            <x v="53"/>
          </reference>
        </references>
      </pivotArea>
    </format>
    <format dxfId="3501">
      <pivotArea dataOnly="0" labelOnly="1" fieldPosition="0">
        <references count="2">
          <reference field="0" count="1" selected="0">
            <x v="21"/>
          </reference>
          <reference field="1" count="1">
            <x v="54"/>
          </reference>
        </references>
      </pivotArea>
    </format>
    <format dxfId="3500">
      <pivotArea dataOnly="0" labelOnly="1" fieldPosition="0">
        <references count="2">
          <reference field="0" count="1" selected="0">
            <x v="22"/>
          </reference>
          <reference field="1" count="1">
            <x v="55"/>
          </reference>
        </references>
      </pivotArea>
    </format>
    <format dxfId="3499">
      <pivotArea dataOnly="0" labelOnly="1" fieldPosition="0">
        <references count="2">
          <reference field="0" count="1" selected="0">
            <x v="23"/>
          </reference>
          <reference field="1" count="1">
            <x v="56"/>
          </reference>
        </references>
      </pivotArea>
    </format>
    <format dxfId="3498">
      <pivotArea dataOnly="0" labelOnly="1" fieldPosition="0">
        <references count="2">
          <reference field="0" count="1" selected="0">
            <x v="24"/>
          </reference>
          <reference field="1" count="1">
            <x v="57"/>
          </reference>
        </references>
      </pivotArea>
    </format>
    <format dxfId="3497">
      <pivotArea dataOnly="0" labelOnly="1" fieldPosition="0">
        <references count="2">
          <reference field="0" count="1" selected="0">
            <x v="25"/>
          </reference>
          <reference field="1" count="1">
            <x v="58"/>
          </reference>
        </references>
      </pivotArea>
    </format>
    <format dxfId="3496">
      <pivotArea dataOnly="0" labelOnly="1" fieldPosition="0">
        <references count="2">
          <reference field="0" count="1" selected="0">
            <x v="26"/>
          </reference>
          <reference field="1" count="1">
            <x v="59"/>
          </reference>
        </references>
      </pivotArea>
    </format>
    <format dxfId="3495">
      <pivotArea dataOnly="0" labelOnly="1" fieldPosition="0">
        <references count="2">
          <reference field="0" count="1" selected="0">
            <x v="27"/>
          </reference>
          <reference field="1" count="1">
            <x v="60"/>
          </reference>
        </references>
      </pivotArea>
    </format>
    <format dxfId="3494">
      <pivotArea dataOnly="0" labelOnly="1" fieldPosition="0">
        <references count="2">
          <reference field="0" count="1" selected="0">
            <x v="28"/>
          </reference>
          <reference field="1" count="1">
            <x v="61"/>
          </reference>
        </references>
      </pivotArea>
    </format>
    <format dxfId="3493">
      <pivotArea dataOnly="0" labelOnly="1" fieldPosition="0">
        <references count="2">
          <reference field="0" count="1" selected="0">
            <x v="29"/>
          </reference>
          <reference field="1" count="1">
            <x v="62"/>
          </reference>
        </references>
      </pivotArea>
    </format>
    <format dxfId="3492">
      <pivotArea dataOnly="0" labelOnly="1" fieldPosition="0">
        <references count="2">
          <reference field="0" count="1" selected="0">
            <x v="30"/>
          </reference>
          <reference field="1" count="1">
            <x v="63"/>
          </reference>
        </references>
      </pivotArea>
    </format>
    <format dxfId="3491">
      <pivotArea dataOnly="0" labelOnly="1" fieldPosition="0">
        <references count="2">
          <reference field="0" count="1" selected="0">
            <x v="31"/>
          </reference>
          <reference field="1" count="1">
            <x v="64"/>
          </reference>
        </references>
      </pivotArea>
    </format>
    <format dxfId="3490">
      <pivotArea dataOnly="0" labelOnly="1" fieldPosition="0">
        <references count="2">
          <reference field="0" count="1" selected="0">
            <x v="32"/>
          </reference>
          <reference field="1" count="1">
            <x v="65"/>
          </reference>
        </references>
      </pivotArea>
    </format>
    <format dxfId="3489">
      <pivotArea type="all" dataOnly="0" outline="0" fieldPosition="0"/>
    </format>
    <format dxfId="3488">
      <pivotArea dataOnly="0" labelOnly="1" fieldPosition="0">
        <references count="1">
          <reference field="0" count="0"/>
        </references>
      </pivotArea>
    </format>
    <format dxfId="3487">
      <pivotArea dataOnly="0" labelOnly="1" fieldPosition="0">
        <references count="2">
          <reference field="0" count="1" selected="0">
            <x v="0"/>
          </reference>
          <reference field="1" count="1">
            <x v="4"/>
          </reference>
        </references>
      </pivotArea>
    </format>
    <format dxfId="3486">
      <pivotArea dataOnly="0" labelOnly="1" fieldPosition="0">
        <references count="2">
          <reference field="0" count="1" selected="0">
            <x v="1"/>
          </reference>
          <reference field="1" count="1">
            <x v="7"/>
          </reference>
        </references>
      </pivotArea>
    </format>
    <format dxfId="3485">
      <pivotArea dataOnly="0" labelOnly="1" fieldPosition="0">
        <references count="2">
          <reference field="0" count="1" selected="0">
            <x v="2"/>
          </reference>
          <reference field="1" count="1">
            <x v="9"/>
          </reference>
        </references>
      </pivotArea>
    </format>
    <format dxfId="3484">
      <pivotArea dataOnly="0" labelOnly="1" fieldPosition="0">
        <references count="2">
          <reference field="0" count="1" selected="0">
            <x v="3"/>
          </reference>
          <reference field="1" count="1">
            <x v="13"/>
          </reference>
        </references>
      </pivotArea>
    </format>
    <format dxfId="3483">
      <pivotArea dataOnly="0" labelOnly="1" fieldPosition="0">
        <references count="2">
          <reference field="0" count="1" selected="0">
            <x v="4"/>
          </reference>
          <reference field="1" count="1">
            <x v="31"/>
          </reference>
        </references>
      </pivotArea>
    </format>
    <format dxfId="3482">
      <pivotArea dataOnly="0" labelOnly="1" fieldPosition="0">
        <references count="2">
          <reference field="0" count="1" selected="0">
            <x v="5"/>
          </reference>
          <reference field="1" count="1">
            <x v="11"/>
          </reference>
        </references>
      </pivotArea>
    </format>
    <format dxfId="3481">
      <pivotArea dataOnly="0" labelOnly="1" fieldPosition="0">
        <references count="2">
          <reference field="0" count="1" selected="0">
            <x v="6"/>
          </reference>
          <reference field="1" count="1">
            <x v="14"/>
          </reference>
        </references>
      </pivotArea>
    </format>
    <format dxfId="3480">
      <pivotArea dataOnly="0" labelOnly="1" fieldPosition="0">
        <references count="2">
          <reference field="0" count="1" selected="0">
            <x v="7"/>
          </reference>
          <reference field="1" count="1">
            <x v="3"/>
          </reference>
        </references>
      </pivotArea>
    </format>
    <format dxfId="3479">
      <pivotArea dataOnly="0" labelOnly="1" fieldPosition="0">
        <references count="2">
          <reference field="0" count="1" selected="0">
            <x v="8"/>
          </reference>
          <reference field="1" count="1">
            <x v="23"/>
          </reference>
        </references>
      </pivotArea>
    </format>
    <format dxfId="3478">
      <pivotArea dataOnly="0" labelOnly="1" fieldPosition="0">
        <references count="2">
          <reference field="0" count="1" selected="0">
            <x v="9"/>
          </reference>
          <reference field="1" count="1">
            <x v="25"/>
          </reference>
        </references>
      </pivotArea>
    </format>
    <format dxfId="3477">
      <pivotArea dataOnly="0" labelOnly="1" fieldPosition="0">
        <references count="2">
          <reference field="0" count="1" selected="0">
            <x v="10"/>
          </reference>
          <reference field="1" count="1">
            <x v="30"/>
          </reference>
        </references>
      </pivotArea>
    </format>
    <format dxfId="3476">
      <pivotArea dataOnly="0" labelOnly="1" fieldPosition="0">
        <references count="2">
          <reference field="0" count="1" selected="0">
            <x v="11"/>
          </reference>
          <reference field="1" count="1">
            <x v="16"/>
          </reference>
        </references>
      </pivotArea>
    </format>
    <format dxfId="3475">
      <pivotArea dataOnly="0" labelOnly="1" fieldPosition="0">
        <references count="2">
          <reference field="0" count="1" selected="0">
            <x v="12"/>
          </reference>
          <reference field="1" count="1">
            <x v="15"/>
          </reference>
        </references>
      </pivotArea>
    </format>
    <format dxfId="3474">
      <pivotArea dataOnly="0" labelOnly="1" fieldPosition="0">
        <references count="2">
          <reference field="0" count="1" selected="0">
            <x v="13"/>
          </reference>
          <reference field="1" count="1">
            <x v="19"/>
          </reference>
        </references>
      </pivotArea>
    </format>
    <format dxfId="3473">
      <pivotArea dataOnly="0" labelOnly="1" fieldPosition="0">
        <references count="2">
          <reference field="0" count="1" selected="0">
            <x v="14"/>
          </reference>
          <reference field="1" count="1">
            <x v="6"/>
          </reference>
        </references>
      </pivotArea>
    </format>
    <format dxfId="3472">
      <pivotArea dataOnly="0" labelOnly="1" fieldPosition="0">
        <references count="2">
          <reference field="0" count="1" selected="0">
            <x v="15"/>
          </reference>
          <reference field="1" count="1">
            <x v="10"/>
          </reference>
        </references>
      </pivotArea>
    </format>
    <format dxfId="3471">
      <pivotArea dataOnly="0" labelOnly="1" fieldPosition="0">
        <references count="2">
          <reference field="0" count="1" selected="0">
            <x v="16"/>
          </reference>
          <reference field="1" count="1">
            <x v="18"/>
          </reference>
        </references>
      </pivotArea>
    </format>
    <format dxfId="3470">
      <pivotArea dataOnly="0" labelOnly="1" fieldPosition="0">
        <references count="2">
          <reference field="0" count="1" selected="0">
            <x v="17"/>
          </reference>
          <reference field="1" count="1">
            <x v="20"/>
          </reference>
        </references>
      </pivotArea>
    </format>
    <format dxfId="3469">
      <pivotArea dataOnly="0" labelOnly="1" fieldPosition="0">
        <references count="2">
          <reference field="0" count="1" selected="0">
            <x v="18"/>
          </reference>
          <reference field="1" count="1">
            <x v="32"/>
          </reference>
        </references>
      </pivotArea>
    </format>
    <format dxfId="3468">
      <pivotArea dataOnly="0" labelOnly="1" fieldPosition="0">
        <references count="2">
          <reference field="0" count="1" selected="0">
            <x v="19"/>
          </reference>
          <reference field="1" count="1">
            <x v="0"/>
          </reference>
        </references>
      </pivotArea>
    </format>
    <format dxfId="3467">
      <pivotArea dataOnly="0" labelOnly="1" fieldPosition="0">
        <references count="2">
          <reference field="0" count="1" selected="0">
            <x v="20"/>
          </reference>
          <reference field="1" count="1">
            <x v="12"/>
          </reference>
        </references>
      </pivotArea>
    </format>
    <format dxfId="3466">
      <pivotArea dataOnly="0" labelOnly="1" fieldPosition="0">
        <references count="2">
          <reference field="0" count="1" selected="0">
            <x v="21"/>
          </reference>
          <reference field="1" count="1">
            <x v="8"/>
          </reference>
        </references>
      </pivotArea>
    </format>
    <format dxfId="3465">
      <pivotArea dataOnly="0" labelOnly="1" fieldPosition="0">
        <references count="2">
          <reference field="0" count="1" selected="0">
            <x v="22"/>
          </reference>
          <reference field="1" count="1">
            <x v="28"/>
          </reference>
        </references>
      </pivotArea>
    </format>
    <format dxfId="3464">
      <pivotArea dataOnly="0" labelOnly="1" fieldPosition="0">
        <references count="2">
          <reference field="0" count="1" selected="0">
            <x v="23"/>
          </reference>
          <reference field="1" count="1">
            <x v="2"/>
          </reference>
        </references>
      </pivotArea>
    </format>
    <format dxfId="3463">
      <pivotArea dataOnly="0" labelOnly="1" fieldPosition="0">
        <references count="2">
          <reference field="0" count="1" selected="0">
            <x v="24"/>
          </reference>
          <reference field="1" count="1">
            <x v="5"/>
          </reference>
        </references>
      </pivotArea>
    </format>
    <format dxfId="3462">
      <pivotArea dataOnly="0" labelOnly="1" fieldPosition="0">
        <references count="2">
          <reference field="0" count="1" selected="0">
            <x v="25"/>
          </reference>
          <reference field="1" count="1">
            <x v="29"/>
          </reference>
        </references>
      </pivotArea>
    </format>
    <format dxfId="3461">
      <pivotArea dataOnly="0" labelOnly="1" fieldPosition="0">
        <references count="2">
          <reference field="0" count="1" selected="0">
            <x v="26"/>
          </reference>
          <reference field="1" count="1">
            <x v="26"/>
          </reference>
        </references>
      </pivotArea>
    </format>
    <format dxfId="3460">
      <pivotArea dataOnly="0" labelOnly="1" fieldPosition="0">
        <references count="2">
          <reference field="0" count="1" selected="0">
            <x v="27"/>
          </reference>
          <reference field="1" count="1">
            <x v="22"/>
          </reference>
        </references>
      </pivotArea>
    </format>
    <format dxfId="3459">
      <pivotArea dataOnly="0" labelOnly="1" fieldPosition="0">
        <references count="2">
          <reference field="0" count="1" selected="0">
            <x v="28"/>
          </reference>
          <reference field="1" count="1">
            <x v="24"/>
          </reference>
        </references>
      </pivotArea>
    </format>
    <format dxfId="3458">
      <pivotArea dataOnly="0" labelOnly="1" fieldPosition="0">
        <references count="2">
          <reference field="0" count="1" selected="0">
            <x v="29"/>
          </reference>
          <reference field="1" count="1">
            <x v="21"/>
          </reference>
        </references>
      </pivotArea>
    </format>
    <format dxfId="3457">
      <pivotArea dataOnly="0" labelOnly="1" fieldPosition="0">
        <references count="2">
          <reference field="0" count="1" selected="0">
            <x v="30"/>
          </reference>
          <reference field="1" count="1">
            <x v="17"/>
          </reference>
        </references>
      </pivotArea>
    </format>
    <format dxfId="3456">
      <pivotArea dataOnly="0" labelOnly="1" fieldPosition="0">
        <references count="2">
          <reference field="0" count="1" selected="0">
            <x v="31"/>
          </reference>
          <reference field="1" count="1">
            <x v="1"/>
          </reference>
        </references>
      </pivotArea>
    </format>
    <format dxfId="3455">
      <pivotArea dataOnly="0" labelOnly="1" fieldPosition="0">
        <references count="2">
          <reference field="0" count="1" selected="0">
            <x v="32"/>
          </reference>
          <reference field="1" count="1">
            <x v="27"/>
          </reference>
        </references>
      </pivotArea>
    </format>
    <format dxfId="3454">
      <pivotArea type="all" dataOnly="0" outline="0" fieldPosition="0"/>
    </format>
    <format dxfId="3453">
      <pivotArea dataOnly="0" labelOnly="1" fieldPosition="0">
        <references count="1">
          <reference field="0" count="0"/>
        </references>
      </pivotArea>
    </format>
    <format dxfId="3452">
      <pivotArea dataOnly="0" labelOnly="1" fieldPosition="0">
        <references count="2">
          <reference field="0" count="1" selected="0">
            <x v="0"/>
          </reference>
          <reference field="1" count="1">
            <x v="4"/>
          </reference>
        </references>
      </pivotArea>
    </format>
    <format dxfId="3451">
      <pivotArea dataOnly="0" labelOnly="1" fieldPosition="0">
        <references count="2">
          <reference field="0" count="1" selected="0">
            <x v="1"/>
          </reference>
          <reference field="1" count="1">
            <x v="7"/>
          </reference>
        </references>
      </pivotArea>
    </format>
    <format dxfId="3450">
      <pivotArea dataOnly="0" labelOnly="1" fieldPosition="0">
        <references count="2">
          <reference field="0" count="1" selected="0">
            <x v="2"/>
          </reference>
          <reference field="1" count="1">
            <x v="9"/>
          </reference>
        </references>
      </pivotArea>
    </format>
    <format dxfId="3449">
      <pivotArea dataOnly="0" labelOnly="1" fieldPosition="0">
        <references count="2">
          <reference field="0" count="1" selected="0">
            <x v="3"/>
          </reference>
          <reference field="1" count="1">
            <x v="13"/>
          </reference>
        </references>
      </pivotArea>
    </format>
    <format dxfId="3448">
      <pivotArea dataOnly="0" labelOnly="1" fieldPosition="0">
        <references count="2">
          <reference field="0" count="1" selected="0">
            <x v="4"/>
          </reference>
          <reference field="1" count="1">
            <x v="31"/>
          </reference>
        </references>
      </pivotArea>
    </format>
    <format dxfId="3447">
      <pivotArea dataOnly="0" labelOnly="1" fieldPosition="0">
        <references count="2">
          <reference field="0" count="1" selected="0">
            <x v="5"/>
          </reference>
          <reference field="1" count="1">
            <x v="11"/>
          </reference>
        </references>
      </pivotArea>
    </format>
    <format dxfId="3446">
      <pivotArea dataOnly="0" labelOnly="1" fieldPosition="0">
        <references count="2">
          <reference field="0" count="1" selected="0">
            <x v="6"/>
          </reference>
          <reference field="1" count="1">
            <x v="14"/>
          </reference>
        </references>
      </pivotArea>
    </format>
    <format dxfId="3445">
      <pivotArea dataOnly="0" labelOnly="1" fieldPosition="0">
        <references count="2">
          <reference field="0" count="1" selected="0">
            <x v="7"/>
          </reference>
          <reference field="1" count="1">
            <x v="3"/>
          </reference>
        </references>
      </pivotArea>
    </format>
    <format dxfId="3444">
      <pivotArea dataOnly="0" labelOnly="1" fieldPosition="0">
        <references count="2">
          <reference field="0" count="1" selected="0">
            <x v="8"/>
          </reference>
          <reference field="1" count="1">
            <x v="23"/>
          </reference>
        </references>
      </pivotArea>
    </format>
    <format dxfId="3443">
      <pivotArea dataOnly="0" labelOnly="1" fieldPosition="0">
        <references count="2">
          <reference field="0" count="1" selected="0">
            <x v="9"/>
          </reference>
          <reference field="1" count="1">
            <x v="25"/>
          </reference>
        </references>
      </pivotArea>
    </format>
    <format dxfId="3442">
      <pivotArea dataOnly="0" labelOnly="1" fieldPosition="0">
        <references count="2">
          <reference field="0" count="1" selected="0">
            <x v="10"/>
          </reference>
          <reference field="1" count="1">
            <x v="30"/>
          </reference>
        </references>
      </pivotArea>
    </format>
    <format dxfId="3441">
      <pivotArea dataOnly="0" labelOnly="1" fieldPosition="0">
        <references count="2">
          <reference field="0" count="1" selected="0">
            <x v="11"/>
          </reference>
          <reference field="1" count="1">
            <x v="16"/>
          </reference>
        </references>
      </pivotArea>
    </format>
    <format dxfId="3440">
      <pivotArea dataOnly="0" labelOnly="1" fieldPosition="0">
        <references count="2">
          <reference field="0" count="1" selected="0">
            <x v="12"/>
          </reference>
          <reference field="1" count="1">
            <x v="15"/>
          </reference>
        </references>
      </pivotArea>
    </format>
    <format dxfId="3439">
      <pivotArea dataOnly="0" labelOnly="1" fieldPosition="0">
        <references count="2">
          <reference field="0" count="1" selected="0">
            <x v="13"/>
          </reference>
          <reference field="1" count="1">
            <x v="19"/>
          </reference>
        </references>
      </pivotArea>
    </format>
    <format dxfId="3438">
      <pivotArea dataOnly="0" labelOnly="1" fieldPosition="0">
        <references count="2">
          <reference field="0" count="1" selected="0">
            <x v="14"/>
          </reference>
          <reference field="1" count="1">
            <x v="6"/>
          </reference>
        </references>
      </pivotArea>
    </format>
    <format dxfId="3437">
      <pivotArea dataOnly="0" labelOnly="1" fieldPosition="0">
        <references count="2">
          <reference field="0" count="1" selected="0">
            <x v="15"/>
          </reference>
          <reference field="1" count="1">
            <x v="10"/>
          </reference>
        </references>
      </pivotArea>
    </format>
    <format dxfId="3436">
      <pivotArea dataOnly="0" labelOnly="1" fieldPosition="0">
        <references count="2">
          <reference field="0" count="1" selected="0">
            <x v="16"/>
          </reference>
          <reference field="1" count="1">
            <x v="18"/>
          </reference>
        </references>
      </pivotArea>
    </format>
    <format dxfId="3435">
      <pivotArea dataOnly="0" labelOnly="1" fieldPosition="0">
        <references count="2">
          <reference field="0" count="1" selected="0">
            <x v="17"/>
          </reference>
          <reference field="1" count="1">
            <x v="20"/>
          </reference>
        </references>
      </pivotArea>
    </format>
    <format dxfId="3434">
      <pivotArea dataOnly="0" labelOnly="1" fieldPosition="0">
        <references count="2">
          <reference field="0" count="1" selected="0">
            <x v="18"/>
          </reference>
          <reference field="1" count="1">
            <x v="32"/>
          </reference>
        </references>
      </pivotArea>
    </format>
    <format dxfId="3433">
      <pivotArea dataOnly="0" labelOnly="1" fieldPosition="0">
        <references count="2">
          <reference field="0" count="1" selected="0">
            <x v="19"/>
          </reference>
          <reference field="1" count="1">
            <x v="0"/>
          </reference>
        </references>
      </pivotArea>
    </format>
    <format dxfId="3432">
      <pivotArea dataOnly="0" labelOnly="1" fieldPosition="0">
        <references count="2">
          <reference field="0" count="1" selected="0">
            <x v="20"/>
          </reference>
          <reference field="1" count="1">
            <x v="12"/>
          </reference>
        </references>
      </pivotArea>
    </format>
    <format dxfId="3431">
      <pivotArea dataOnly="0" labelOnly="1" fieldPosition="0">
        <references count="2">
          <reference field="0" count="1" selected="0">
            <x v="21"/>
          </reference>
          <reference field="1" count="1">
            <x v="8"/>
          </reference>
        </references>
      </pivotArea>
    </format>
    <format dxfId="3430">
      <pivotArea dataOnly="0" labelOnly="1" fieldPosition="0">
        <references count="2">
          <reference field="0" count="1" selected="0">
            <x v="22"/>
          </reference>
          <reference field="1" count="1">
            <x v="28"/>
          </reference>
        </references>
      </pivotArea>
    </format>
    <format dxfId="3429">
      <pivotArea dataOnly="0" labelOnly="1" fieldPosition="0">
        <references count="2">
          <reference field="0" count="1" selected="0">
            <x v="23"/>
          </reference>
          <reference field="1" count="1">
            <x v="2"/>
          </reference>
        </references>
      </pivotArea>
    </format>
    <format dxfId="3428">
      <pivotArea dataOnly="0" labelOnly="1" fieldPosition="0">
        <references count="2">
          <reference field="0" count="1" selected="0">
            <x v="24"/>
          </reference>
          <reference field="1" count="1">
            <x v="5"/>
          </reference>
        </references>
      </pivotArea>
    </format>
    <format dxfId="3427">
      <pivotArea dataOnly="0" labelOnly="1" fieldPosition="0">
        <references count="2">
          <reference field="0" count="1" selected="0">
            <x v="25"/>
          </reference>
          <reference field="1" count="1">
            <x v="29"/>
          </reference>
        </references>
      </pivotArea>
    </format>
    <format dxfId="3426">
      <pivotArea dataOnly="0" labelOnly="1" fieldPosition="0">
        <references count="2">
          <reference field="0" count="1" selected="0">
            <x v="26"/>
          </reference>
          <reference field="1" count="1">
            <x v="26"/>
          </reference>
        </references>
      </pivotArea>
    </format>
    <format dxfId="3425">
      <pivotArea dataOnly="0" labelOnly="1" fieldPosition="0">
        <references count="2">
          <reference field="0" count="1" selected="0">
            <x v="27"/>
          </reference>
          <reference field="1" count="1">
            <x v="22"/>
          </reference>
        </references>
      </pivotArea>
    </format>
    <format dxfId="3424">
      <pivotArea dataOnly="0" labelOnly="1" fieldPosition="0">
        <references count="2">
          <reference field="0" count="1" selected="0">
            <x v="28"/>
          </reference>
          <reference field="1" count="1">
            <x v="24"/>
          </reference>
        </references>
      </pivotArea>
    </format>
    <format dxfId="3423">
      <pivotArea dataOnly="0" labelOnly="1" fieldPosition="0">
        <references count="2">
          <reference field="0" count="1" selected="0">
            <x v="29"/>
          </reference>
          <reference field="1" count="1">
            <x v="21"/>
          </reference>
        </references>
      </pivotArea>
    </format>
    <format dxfId="3422">
      <pivotArea dataOnly="0" labelOnly="1" fieldPosition="0">
        <references count="2">
          <reference field="0" count="1" selected="0">
            <x v="30"/>
          </reference>
          <reference field="1" count="1">
            <x v="17"/>
          </reference>
        </references>
      </pivotArea>
    </format>
    <format dxfId="3421">
      <pivotArea dataOnly="0" labelOnly="1" fieldPosition="0">
        <references count="2">
          <reference field="0" count="1" selected="0">
            <x v="31"/>
          </reference>
          <reference field="1" count="1">
            <x v="1"/>
          </reference>
        </references>
      </pivotArea>
    </format>
    <format dxfId="3420">
      <pivotArea dataOnly="0" labelOnly="1" fieldPosition="0">
        <references count="2">
          <reference field="0" count="1" selected="0">
            <x v="32"/>
          </reference>
          <reference field="1" count="1">
            <x v="27"/>
          </reference>
        </references>
      </pivotArea>
    </format>
    <format dxfId="3419">
      <pivotArea type="all" dataOnly="0" outline="0" fieldPosition="0"/>
    </format>
    <format dxfId="3418">
      <pivotArea dataOnly="0" labelOnly="1" fieldPosition="0">
        <references count="1">
          <reference field="0" count="0"/>
        </references>
      </pivotArea>
    </format>
    <format dxfId="3417">
      <pivotArea dataOnly="0" labelOnly="1" fieldPosition="0">
        <references count="2">
          <reference field="0" count="1" selected="0">
            <x v="0"/>
          </reference>
          <reference field="1" count="1">
            <x v="4"/>
          </reference>
        </references>
      </pivotArea>
    </format>
    <format dxfId="3416">
      <pivotArea dataOnly="0" labelOnly="1" fieldPosition="0">
        <references count="2">
          <reference field="0" count="1" selected="0">
            <x v="1"/>
          </reference>
          <reference field="1" count="1">
            <x v="7"/>
          </reference>
        </references>
      </pivotArea>
    </format>
    <format dxfId="3415">
      <pivotArea dataOnly="0" labelOnly="1" fieldPosition="0">
        <references count="2">
          <reference field="0" count="1" selected="0">
            <x v="2"/>
          </reference>
          <reference field="1" count="1">
            <x v="9"/>
          </reference>
        </references>
      </pivotArea>
    </format>
    <format dxfId="3414">
      <pivotArea dataOnly="0" labelOnly="1" fieldPosition="0">
        <references count="2">
          <reference field="0" count="1" selected="0">
            <x v="3"/>
          </reference>
          <reference field="1" count="1">
            <x v="13"/>
          </reference>
        </references>
      </pivotArea>
    </format>
    <format dxfId="3413">
      <pivotArea dataOnly="0" labelOnly="1" fieldPosition="0">
        <references count="2">
          <reference field="0" count="1" selected="0">
            <x v="4"/>
          </reference>
          <reference field="1" count="1">
            <x v="31"/>
          </reference>
        </references>
      </pivotArea>
    </format>
    <format dxfId="3412">
      <pivotArea dataOnly="0" labelOnly="1" fieldPosition="0">
        <references count="2">
          <reference field="0" count="1" selected="0">
            <x v="5"/>
          </reference>
          <reference field="1" count="1">
            <x v="11"/>
          </reference>
        </references>
      </pivotArea>
    </format>
    <format dxfId="3411">
      <pivotArea dataOnly="0" labelOnly="1" fieldPosition="0">
        <references count="2">
          <reference field="0" count="1" selected="0">
            <x v="6"/>
          </reference>
          <reference field="1" count="1">
            <x v="14"/>
          </reference>
        </references>
      </pivotArea>
    </format>
    <format dxfId="3410">
      <pivotArea dataOnly="0" labelOnly="1" fieldPosition="0">
        <references count="2">
          <reference field="0" count="1" selected="0">
            <x v="7"/>
          </reference>
          <reference field="1" count="1">
            <x v="3"/>
          </reference>
        </references>
      </pivotArea>
    </format>
    <format dxfId="3409">
      <pivotArea dataOnly="0" labelOnly="1" fieldPosition="0">
        <references count="2">
          <reference field="0" count="1" selected="0">
            <x v="8"/>
          </reference>
          <reference field="1" count="1">
            <x v="23"/>
          </reference>
        </references>
      </pivotArea>
    </format>
    <format dxfId="3408">
      <pivotArea dataOnly="0" labelOnly="1" fieldPosition="0">
        <references count="2">
          <reference field="0" count="1" selected="0">
            <x v="9"/>
          </reference>
          <reference field="1" count="1">
            <x v="25"/>
          </reference>
        </references>
      </pivotArea>
    </format>
    <format dxfId="3407">
      <pivotArea dataOnly="0" labelOnly="1" fieldPosition="0">
        <references count="2">
          <reference field="0" count="1" selected="0">
            <x v="10"/>
          </reference>
          <reference field="1" count="1">
            <x v="30"/>
          </reference>
        </references>
      </pivotArea>
    </format>
    <format dxfId="3406">
      <pivotArea dataOnly="0" labelOnly="1" fieldPosition="0">
        <references count="2">
          <reference field="0" count="1" selected="0">
            <x v="11"/>
          </reference>
          <reference field="1" count="1">
            <x v="16"/>
          </reference>
        </references>
      </pivotArea>
    </format>
    <format dxfId="3405">
      <pivotArea dataOnly="0" labelOnly="1" fieldPosition="0">
        <references count="2">
          <reference field="0" count="1" selected="0">
            <x v="12"/>
          </reference>
          <reference field="1" count="1">
            <x v="15"/>
          </reference>
        </references>
      </pivotArea>
    </format>
    <format dxfId="3404">
      <pivotArea dataOnly="0" labelOnly="1" fieldPosition="0">
        <references count="2">
          <reference field="0" count="1" selected="0">
            <x v="13"/>
          </reference>
          <reference field="1" count="1">
            <x v="19"/>
          </reference>
        </references>
      </pivotArea>
    </format>
    <format dxfId="3403">
      <pivotArea dataOnly="0" labelOnly="1" fieldPosition="0">
        <references count="2">
          <reference field="0" count="1" selected="0">
            <x v="14"/>
          </reference>
          <reference field="1" count="1">
            <x v="6"/>
          </reference>
        </references>
      </pivotArea>
    </format>
    <format dxfId="3402">
      <pivotArea dataOnly="0" labelOnly="1" fieldPosition="0">
        <references count="2">
          <reference field="0" count="1" selected="0">
            <x v="15"/>
          </reference>
          <reference field="1" count="1">
            <x v="10"/>
          </reference>
        </references>
      </pivotArea>
    </format>
    <format dxfId="3401">
      <pivotArea dataOnly="0" labelOnly="1" fieldPosition="0">
        <references count="2">
          <reference field="0" count="1" selected="0">
            <x v="16"/>
          </reference>
          <reference field="1" count="1">
            <x v="18"/>
          </reference>
        </references>
      </pivotArea>
    </format>
    <format dxfId="3400">
      <pivotArea dataOnly="0" labelOnly="1" fieldPosition="0">
        <references count="2">
          <reference field="0" count="1" selected="0">
            <x v="17"/>
          </reference>
          <reference field="1" count="1">
            <x v="20"/>
          </reference>
        </references>
      </pivotArea>
    </format>
    <format dxfId="3399">
      <pivotArea dataOnly="0" labelOnly="1" fieldPosition="0">
        <references count="2">
          <reference field="0" count="1" selected="0">
            <x v="18"/>
          </reference>
          <reference field="1" count="1">
            <x v="32"/>
          </reference>
        </references>
      </pivotArea>
    </format>
    <format dxfId="3398">
      <pivotArea dataOnly="0" labelOnly="1" fieldPosition="0">
        <references count="2">
          <reference field="0" count="1" selected="0">
            <x v="19"/>
          </reference>
          <reference field="1" count="1">
            <x v="0"/>
          </reference>
        </references>
      </pivotArea>
    </format>
    <format dxfId="3397">
      <pivotArea dataOnly="0" labelOnly="1" fieldPosition="0">
        <references count="2">
          <reference field="0" count="1" selected="0">
            <x v="20"/>
          </reference>
          <reference field="1" count="1">
            <x v="12"/>
          </reference>
        </references>
      </pivotArea>
    </format>
    <format dxfId="3396">
      <pivotArea dataOnly="0" labelOnly="1" fieldPosition="0">
        <references count="2">
          <reference field="0" count="1" selected="0">
            <x v="21"/>
          </reference>
          <reference field="1" count="1">
            <x v="8"/>
          </reference>
        </references>
      </pivotArea>
    </format>
    <format dxfId="3395">
      <pivotArea dataOnly="0" labelOnly="1" fieldPosition="0">
        <references count="2">
          <reference field="0" count="1" selected="0">
            <x v="22"/>
          </reference>
          <reference field="1" count="1">
            <x v="28"/>
          </reference>
        </references>
      </pivotArea>
    </format>
    <format dxfId="3394">
      <pivotArea dataOnly="0" labelOnly="1" fieldPosition="0">
        <references count="2">
          <reference field="0" count="1" selected="0">
            <x v="23"/>
          </reference>
          <reference field="1" count="1">
            <x v="2"/>
          </reference>
        </references>
      </pivotArea>
    </format>
    <format dxfId="3393">
      <pivotArea dataOnly="0" labelOnly="1" fieldPosition="0">
        <references count="2">
          <reference field="0" count="1" selected="0">
            <x v="24"/>
          </reference>
          <reference field="1" count="1">
            <x v="5"/>
          </reference>
        </references>
      </pivotArea>
    </format>
    <format dxfId="3392">
      <pivotArea dataOnly="0" labelOnly="1" fieldPosition="0">
        <references count="2">
          <reference field="0" count="1" selected="0">
            <x v="25"/>
          </reference>
          <reference field="1" count="1">
            <x v="29"/>
          </reference>
        </references>
      </pivotArea>
    </format>
    <format dxfId="3391">
      <pivotArea dataOnly="0" labelOnly="1" fieldPosition="0">
        <references count="2">
          <reference field="0" count="1" selected="0">
            <x v="26"/>
          </reference>
          <reference field="1" count="1">
            <x v="26"/>
          </reference>
        </references>
      </pivotArea>
    </format>
    <format dxfId="3390">
      <pivotArea dataOnly="0" labelOnly="1" fieldPosition="0">
        <references count="2">
          <reference field="0" count="1" selected="0">
            <x v="27"/>
          </reference>
          <reference field="1" count="1">
            <x v="22"/>
          </reference>
        </references>
      </pivotArea>
    </format>
    <format dxfId="3389">
      <pivotArea dataOnly="0" labelOnly="1" fieldPosition="0">
        <references count="2">
          <reference field="0" count="1" selected="0">
            <x v="28"/>
          </reference>
          <reference field="1" count="1">
            <x v="24"/>
          </reference>
        </references>
      </pivotArea>
    </format>
    <format dxfId="3388">
      <pivotArea dataOnly="0" labelOnly="1" fieldPosition="0">
        <references count="2">
          <reference field="0" count="1" selected="0">
            <x v="29"/>
          </reference>
          <reference field="1" count="1">
            <x v="21"/>
          </reference>
        </references>
      </pivotArea>
    </format>
    <format dxfId="3387">
      <pivotArea dataOnly="0" labelOnly="1" fieldPosition="0">
        <references count="2">
          <reference field="0" count="1" selected="0">
            <x v="30"/>
          </reference>
          <reference field="1" count="1">
            <x v="17"/>
          </reference>
        </references>
      </pivotArea>
    </format>
    <format dxfId="3386">
      <pivotArea dataOnly="0" labelOnly="1" fieldPosition="0">
        <references count="2">
          <reference field="0" count="1" selected="0">
            <x v="31"/>
          </reference>
          <reference field="1" count="1">
            <x v="1"/>
          </reference>
        </references>
      </pivotArea>
    </format>
    <format dxfId="3385">
      <pivotArea dataOnly="0" labelOnly="1" fieldPosition="0">
        <references count="2">
          <reference field="0" count="1" selected="0">
            <x v="32"/>
          </reference>
          <reference field="1" count="1">
            <x v="27"/>
          </reference>
        </references>
      </pivotArea>
    </format>
    <format dxfId="3384">
      <pivotArea type="all" dataOnly="0" outline="0" fieldPosition="0"/>
    </format>
    <format dxfId="3383">
      <pivotArea dataOnly="0" labelOnly="1" fieldPosition="0">
        <references count="1">
          <reference field="0" count="0"/>
        </references>
      </pivotArea>
    </format>
    <format dxfId="3382">
      <pivotArea dataOnly="0" labelOnly="1" fieldPosition="0">
        <references count="2">
          <reference field="0" count="1" selected="0">
            <x v="0"/>
          </reference>
          <reference field="1" count="1">
            <x v="4"/>
          </reference>
        </references>
      </pivotArea>
    </format>
    <format dxfId="3381">
      <pivotArea dataOnly="0" labelOnly="1" fieldPosition="0">
        <references count="2">
          <reference field="0" count="1" selected="0">
            <x v="1"/>
          </reference>
          <reference field="1" count="1">
            <x v="7"/>
          </reference>
        </references>
      </pivotArea>
    </format>
    <format dxfId="3380">
      <pivotArea dataOnly="0" labelOnly="1" fieldPosition="0">
        <references count="2">
          <reference field="0" count="1" selected="0">
            <x v="2"/>
          </reference>
          <reference field="1" count="1">
            <x v="9"/>
          </reference>
        </references>
      </pivotArea>
    </format>
    <format dxfId="3379">
      <pivotArea dataOnly="0" labelOnly="1" fieldPosition="0">
        <references count="2">
          <reference field="0" count="1" selected="0">
            <x v="3"/>
          </reference>
          <reference field="1" count="1">
            <x v="13"/>
          </reference>
        </references>
      </pivotArea>
    </format>
    <format dxfId="3378">
      <pivotArea dataOnly="0" labelOnly="1" fieldPosition="0">
        <references count="2">
          <reference field="0" count="1" selected="0">
            <x v="4"/>
          </reference>
          <reference field="1" count="1">
            <x v="31"/>
          </reference>
        </references>
      </pivotArea>
    </format>
    <format dxfId="3377">
      <pivotArea dataOnly="0" labelOnly="1" fieldPosition="0">
        <references count="2">
          <reference field="0" count="1" selected="0">
            <x v="5"/>
          </reference>
          <reference field="1" count="1">
            <x v="11"/>
          </reference>
        </references>
      </pivotArea>
    </format>
    <format dxfId="3376">
      <pivotArea dataOnly="0" labelOnly="1" fieldPosition="0">
        <references count="2">
          <reference field="0" count="1" selected="0">
            <x v="6"/>
          </reference>
          <reference field="1" count="1">
            <x v="14"/>
          </reference>
        </references>
      </pivotArea>
    </format>
    <format dxfId="3375">
      <pivotArea dataOnly="0" labelOnly="1" fieldPosition="0">
        <references count="2">
          <reference field="0" count="1" selected="0">
            <x v="7"/>
          </reference>
          <reference field="1" count="1">
            <x v="3"/>
          </reference>
        </references>
      </pivotArea>
    </format>
    <format dxfId="3374">
      <pivotArea dataOnly="0" labelOnly="1" fieldPosition="0">
        <references count="2">
          <reference field="0" count="1" selected="0">
            <x v="8"/>
          </reference>
          <reference field="1" count="1">
            <x v="23"/>
          </reference>
        </references>
      </pivotArea>
    </format>
    <format dxfId="3373">
      <pivotArea dataOnly="0" labelOnly="1" fieldPosition="0">
        <references count="2">
          <reference field="0" count="1" selected="0">
            <x v="9"/>
          </reference>
          <reference field="1" count="1">
            <x v="25"/>
          </reference>
        </references>
      </pivotArea>
    </format>
    <format dxfId="3372">
      <pivotArea dataOnly="0" labelOnly="1" fieldPosition="0">
        <references count="2">
          <reference field="0" count="1" selected="0">
            <x v="10"/>
          </reference>
          <reference field="1" count="1">
            <x v="30"/>
          </reference>
        </references>
      </pivotArea>
    </format>
    <format dxfId="3371">
      <pivotArea dataOnly="0" labelOnly="1" fieldPosition="0">
        <references count="2">
          <reference field="0" count="1" selected="0">
            <x v="11"/>
          </reference>
          <reference field="1" count="1">
            <x v="16"/>
          </reference>
        </references>
      </pivotArea>
    </format>
    <format dxfId="3370">
      <pivotArea dataOnly="0" labelOnly="1" fieldPosition="0">
        <references count="2">
          <reference field="0" count="1" selected="0">
            <x v="12"/>
          </reference>
          <reference field="1" count="1">
            <x v="15"/>
          </reference>
        </references>
      </pivotArea>
    </format>
    <format dxfId="3369">
      <pivotArea dataOnly="0" labelOnly="1" fieldPosition="0">
        <references count="2">
          <reference field="0" count="1" selected="0">
            <x v="13"/>
          </reference>
          <reference field="1" count="1">
            <x v="19"/>
          </reference>
        </references>
      </pivotArea>
    </format>
    <format dxfId="3368">
      <pivotArea dataOnly="0" labelOnly="1" fieldPosition="0">
        <references count="2">
          <reference field="0" count="1" selected="0">
            <x v="14"/>
          </reference>
          <reference field="1" count="1">
            <x v="6"/>
          </reference>
        </references>
      </pivotArea>
    </format>
    <format dxfId="3367">
      <pivotArea dataOnly="0" labelOnly="1" fieldPosition="0">
        <references count="2">
          <reference field="0" count="1" selected="0">
            <x v="15"/>
          </reference>
          <reference field="1" count="1">
            <x v="10"/>
          </reference>
        </references>
      </pivotArea>
    </format>
    <format dxfId="3366">
      <pivotArea dataOnly="0" labelOnly="1" fieldPosition="0">
        <references count="2">
          <reference field="0" count="1" selected="0">
            <x v="16"/>
          </reference>
          <reference field="1" count="1">
            <x v="18"/>
          </reference>
        </references>
      </pivotArea>
    </format>
    <format dxfId="3365">
      <pivotArea dataOnly="0" labelOnly="1" fieldPosition="0">
        <references count="2">
          <reference field="0" count="1" selected="0">
            <x v="17"/>
          </reference>
          <reference field="1" count="1">
            <x v="20"/>
          </reference>
        </references>
      </pivotArea>
    </format>
    <format dxfId="3364">
      <pivotArea dataOnly="0" labelOnly="1" fieldPosition="0">
        <references count="2">
          <reference field="0" count="1" selected="0">
            <x v="18"/>
          </reference>
          <reference field="1" count="1">
            <x v="32"/>
          </reference>
        </references>
      </pivotArea>
    </format>
    <format dxfId="3363">
      <pivotArea dataOnly="0" labelOnly="1" fieldPosition="0">
        <references count="2">
          <reference field="0" count="1" selected="0">
            <x v="19"/>
          </reference>
          <reference field="1" count="1">
            <x v="0"/>
          </reference>
        </references>
      </pivotArea>
    </format>
    <format dxfId="3362">
      <pivotArea dataOnly="0" labelOnly="1" fieldPosition="0">
        <references count="2">
          <reference field="0" count="1" selected="0">
            <x v="20"/>
          </reference>
          <reference field="1" count="1">
            <x v="12"/>
          </reference>
        </references>
      </pivotArea>
    </format>
    <format dxfId="3361">
      <pivotArea dataOnly="0" labelOnly="1" fieldPosition="0">
        <references count="2">
          <reference field="0" count="1" selected="0">
            <x v="21"/>
          </reference>
          <reference field="1" count="1">
            <x v="8"/>
          </reference>
        </references>
      </pivotArea>
    </format>
    <format dxfId="3360">
      <pivotArea dataOnly="0" labelOnly="1" fieldPosition="0">
        <references count="2">
          <reference field="0" count="1" selected="0">
            <x v="22"/>
          </reference>
          <reference field="1" count="1">
            <x v="28"/>
          </reference>
        </references>
      </pivotArea>
    </format>
    <format dxfId="3359">
      <pivotArea dataOnly="0" labelOnly="1" fieldPosition="0">
        <references count="2">
          <reference field="0" count="1" selected="0">
            <x v="23"/>
          </reference>
          <reference field="1" count="1">
            <x v="2"/>
          </reference>
        </references>
      </pivotArea>
    </format>
    <format dxfId="3358">
      <pivotArea dataOnly="0" labelOnly="1" fieldPosition="0">
        <references count="2">
          <reference field="0" count="1" selected="0">
            <x v="24"/>
          </reference>
          <reference field="1" count="1">
            <x v="5"/>
          </reference>
        </references>
      </pivotArea>
    </format>
    <format dxfId="3357">
      <pivotArea dataOnly="0" labelOnly="1" fieldPosition="0">
        <references count="2">
          <reference field="0" count="1" selected="0">
            <x v="25"/>
          </reference>
          <reference field="1" count="1">
            <x v="29"/>
          </reference>
        </references>
      </pivotArea>
    </format>
    <format dxfId="3356">
      <pivotArea dataOnly="0" labelOnly="1" fieldPosition="0">
        <references count="2">
          <reference field="0" count="1" selected="0">
            <x v="26"/>
          </reference>
          <reference field="1" count="1">
            <x v="26"/>
          </reference>
        </references>
      </pivotArea>
    </format>
    <format dxfId="3355">
      <pivotArea dataOnly="0" labelOnly="1" fieldPosition="0">
        <references count="2">
          <reference field="0" count="1" selected="0">
            <x v="27"/>
          </reference>
          <reference field="1" count="1">
            <x v="22"/>
          </reference>
        </references>
      </pivotArea>
    </format>
    <format dxfId="3354">
      <pivotArea dataOnly="0" labelOnly="1" fieldPosition="0">
        <references count="2">
          <reference field="0" count="1" selected="0">
            <x v="28"/>
          </reference>
          <reference field="1" count="1">
            <x v="24"/>
          </reference>
        </references>
      </pivotArea>
    </format>
    <format dxfId="3353">
      <pivotArea dataOnly="0" labelOnly="1" fieldPosition="0">
        <references count="2">
          <reference field="0" count="1" selected="0">
            <x v="29"/>
          </reference>
          <reference field="1" count="1">
            <x v="21"/>
          </reference>
        </references>
      </pivotArea>
    </format>
    <format dxfId="3352">
      <pivotArea dataOnly="0" labelOnly="1" fieldPosition="0">
        <references count="2">
          <reference field="0" count="1" selected="0">
            <x v="30"/>
          </reference>
          <reference field="1" count="1">
            <x v="17"/>
          </reference>
        </references>
      </pivotArea>
    </format>
    <format dxfId="3351">
      <pivotArea dataOnly="0" labelOnly="1" fieldPosition="0">
        <references count="2">
          <reference field="0" count="1" selected="0">
            <x v="31"/>
          </reference>
          <reference field="1" count="1">
            <x v="1"/>
          </reference>
        </references>
      </pivotArea>
    </format>
    <format dxfId="3350">
      <pivotArea dataOnly="0" labelOnly="1" fieldPosition="0">
        <references count="2">
          <reference field="0" count="1" selected="0">
            <x v="32"/>
          </reference>
          <reference field="1" count="1">
            <x v="27"/>
          </reference>
        </references>
      </pivotArea>
    </format>
    <format dxfId="3349">
      <pivotArea dataOnly="0" labelOnly="1" fieldPosition="0">
        <references count="2">
          <reference field="0" count="1" selected="0">
            <x v="0"/>
          </reference>
          <reference field="1" count="1">
            <x v="4"/>
          </reference>
        </references>
      </pivotArea>
    </format>
    <format dxfId="3348">
      <pivotArea dataOnly="0" labelOnly="1" fieldPosition="0">
        <references count="2">
          <reference field="0" count="1" selected="0">
            <x v="0"/>
          </reference>
          <reference field="1" count="1">
            <x v="4"/>
          </reference>
        </references>
      </pivotArea>
    </format>
    <format dxfId="3347">
      <pivotArea dataOnly="0" labelOnly="1" fieldPosition="0">
        <references count="1">
          <reference field="0" count="1">
            <x v="0"/>
          </reference>
        </references>
      </pivotArea>
    </format>
    <format dxfId="3346">
      <pivotArea dataOnly="0" labelOnly="1" fieldPosition="0">
        <references count="1">
          <reference field="0" count="1">
            <x v="0"/>
          </reference>
        </references>
      </pivotArea>
    </format>
    <format dxfId="3345">
      <pivotArea dataOnly="0" labelOnly="1" fieldPosition="0">
        <references count="1">
          <reference field="0" count="1">
            <x v="0"/>
          </reference>
        </references>
      </pivotArea>
    </format>
    <format dxfId="3344">
      <pivotArea dataOnly="0" labelOnly="1" fieldPosition="0">
        <references count="1">
          <reference field="0" count="1">
            <x v="0"/>
          </reference>
        </references>
      </pivotArea>
    </format>
    <format dxfId="3343">
      <pivotArea dataOnly="0" labelOnly="1" fieldPosition="0">
        <references count="2">
          <reference field="0" count="1" selected="0">
            <x v="1"/>
          </reference>
          <reference field="1" count="1">
            <x v="7"/>
          </reference>
        </references>
      </pivotArea>
    </format>
    <format dxfId="3342">
      <pivotArea dataOnly="0" labelOnly="1" fieldPosition="0">
        <references count="2">
          <reference field="0" count="1" selected="0">
            <x v="2"/>
          </reference>
          <reference field="1" count="1">
            <x v="9"/>
          </reference>
        </references>
      </pivotArea>
    </format>
    <format dxfId="3341">
      <pivotArea dataOnly="0" labelOnly="1" fieldPosition="0">
        <references count="2">
          <reference field="0" count="1" selected="0">
            <x v="3"/>
          </reference>
          <reference field="1" count="1">
            <x v="13"/>
          </reference>
        </references>
      </pivotArea>
    </format>
    <format dxfId="3340">
      <pivotArea dataOnly="0" labelOnly="1" fieldPosition="0">
        <references count="2">
          <reference field="0" count="1" selected="0">
            <x v="4"/>
          </reference>
          <reference field="1" count="1">
            <x v="31"/>
          </reference>
        </references>
      </pivotArea>
    </format>
    <format dxfId="3339">
      <pivotArea dataOnly="0" labelOnly="1" fieldPosition="0">
        <references count="2">
          <reference field="0" count="1" selected="0">
            <x v="5"/>
          </reference>
          <reference field="1" count="1">
            <x v="11"/>
          </reference>
        </references>
      </pivotArea>
    </format>
    <format dxfId="3338">
      <pivotArea dataOnly="0" labelOnly="1" fieldPosition="0">
        <references count="2">
          <reference field="0" count="1" selected="0">
            <x v="6"/>
          </reference>
          <reference field="1" count="1">
            <x v="14"/>
          </reference>
        </references>
      </pivotArea>
    </format>
    <format dxfId="3337">
      <pivotArea dataOnly="0" labelOnly="1" fieldPosition="0">
        <references count="2">
          <reference field="0" count="1" selected="0">
            <x v="7"/>
          </reference>
          <reference field="1" count="1">
            <x v="3"/>
          </reference>
        </references>
      </pivotArea>
    </format>
    <format dxfId="3336">
      <pivotArea dataOnly="0" labelOnly="1" fieldPosition="0">
        <references count="2">
          <reference field="0" count="1" selected="0">
            <x v="8"/>
          </reference>
          <reference field="1" count="1">
            <x v="23"/>
          </reference>
        </references>
      </pivotArea>
    </format>
    <format dxfId="3335">
      <pivotArea dataOnly="0" labelOnly="1" fieldPosition="0">
        <references count="2">
          <reference field="0" count="1" selected="0">
            <x v="9"/>
          </reference>
          <reference field="1" count="1">
            <x v="25"/>
          </reference>
        </references>
      </pivotArea>
    </format>
    <format dxfId="3334">
      <pivotArea dataOnly="0" labelOnly="1" fieldPosition="0">
        <references count="2">
          <reference field="0" count="1" selected="0">
            <x v="10"/>
          </reference>
          <reference field="1" count="1">
            <x v="30"/>
          </reference>
        </references>
      </pivotArea>
    </format>
    <format dxfId="3333">
      <pivotArea dataOnly="0" labelOnly="1" fieldPosition="0">
        <references count="2">
          <reference field="0" count="1" selected="0">
            <x v="11"/>
          </reference>
          <reference field="1" count="1">
            <x v="16"/>
          </reference>
        </references>
      </pivotArea>
    </format>
    <format dxfId="3332">
      <pivotArea dataOnly="0" labelOnly="1" fieldPosition="0">
        <references count="2">
          <reference field="0" count="1" selected="0">
            <x v="12"/>
          </reference>
          <reference field="1" count="1">
            <x v="15"/>
          </reference>
        </references>
      </pivotArea>
    </format>
    <format dxfId="3331">
      <pivotArea dataOnly="0" labelOnly="1" fieldPosition="0">
        <references count="2">
          <reference field="0" count="1" selected="0">
            <x v="13"/>
          </reference>
          <reference field="1" count="1">
            <x v="19"/>
          </reference>
        </references>
      </pivotArea>
    </format>
    <format dxfId="3330">
      <pivotArea dataOnly="0" labelOnly="1" fieldPosition="0">
        <references count="2">
          <reference field="0" count="1" selected="0">
            <x v="14"/>
          </reference>
          <reference field="1" count="1">
            <x v="6"/>
          </reference>
        </references>
      </pivotArea>
    </format>
    <format dxfId="3329">
      <pivotArea dataOnly="0" labelOnly="1" fieldPosition="0">
        <references count="2">
          <reference field="0" count="1" selected="0">
            <x v="15"/>
          </reference>
          <reference field="1" count="1">
            <x v="10"/>
          </reference>
        </references>
      </pivotArea>
    </format>
    <format dxfId="3328">
      <pivotArea dataOnly="0" labelOnly="1" fieldPosition="0">
        <references count="2">
          <reference field="0" count="1" selected="0">
            <x v="16"/>
          </reference>
          <reference field="1" count="1">
            <x v="18"/>
          </reference>
        </references>
      </pivotArea>
    </format>
    <format dxfId="3327">
      <pivotArea dataOnly="0" labelOnly="1" fieldPosition="0">
        <references count="2">
          <reference field="0" count="1" selected="0">
            <x v="17"/>
          </reference>
          <reference field="1" count="1">
            <x v="20"/>
          </reference>
        </references>
      </pivotArea>
    </format>
    <format dxfId="3326">
      <pivotArea dataOnly="0" labelOnly="1" fieldPosition="0">
        <references count="2">
          <reference field="0" count="1" selected="0">
            <x v="18"/>
          </reference>
          <reference field="1" count="1">
            <x v="32"/>
          </reference>
        </references>
      </pivotArea>
    </format>
    <format dxfId="3325">
      <pivotArea dataOnly="0" labelOnly="1" fieldPosition="0">
        <references count="2">
          <reference field="0" count="1" selected="0">
            <x v="19"/>
          </reference>
          <reference field="1" count="1">
            <x v="0"/>
          </reference>
        </references>
      </pivotArea>
    </format>
    <format dxfId="3324">
      <pivotArea dataOnly="0" labelOnly="1" fieldPosition="0">
        <references count="2">
          <reference field="0" count="1" selected="0">
            <x v="20"/>
          </reference>
          <reference field="1" count="1">
            <x v="12"/>
          </reference>
        </references>
      </pivotArea>
    </format>
    <format dxfId="3323">
      <pivotArea dataOnly="0" labelOnly="1" fieldPosition="0">
        <references count="2">
          <reference field="0" count="1" selected="0">
            <x v="21"/>
          </reference>
          <reference field="1" count="1">
            <x v="8"/>
          </reference>
        </references>
      </pivotArea>
    </format>
    <format dxfId="3322">
      <pivotArea dataOnly="0" labelOnly="1" fieldPosition="0">
        <references count="2">
          <reference field="0" count="1" selected="0">
            <x v="22"/>
          </reference>
          <reference field="1" count="1">
            <x v="28"/>
          </reference>
        </references>
      </pivotArea>
    </format>
    <format dxfId="3321">
      <pivotArea dataOnly="0" labelOnly="1" fieldPosition="0">
        <references count="2">
          <reference field="0" count="1" selected="0">
            <x v="23"/>
          </reference>
          <reference field="1" count="1">
            <x v="2"/>
          </reference>
        </references>
      </pivotArea>
    </format>
    <format dxfId="3320">
      <pivotArea dataOnly="0" labelOnly="1" fieldPosition="0">
        <references count="2">
          <reference field="0" count="1" selected="0">
            <x v="24"/>
          </reference>
          <reference field="1" count="1">
            <x v="5"/>
          </reference>
        </references>
      </pivotArea>
    </format>
    <format dxfId="3319">
      <pivotArea dataOnly="0" labelOnly="1" fieldPosition="0">
        <references count="2">
          <reference field="0" count="1" selected="0">
            <x v="25"/>
          </reference>
          <reference field="1" count="1">
            <x v="29"/>
          </reference>
        </references>
      </pivotArea>
    </format>
    <format dxfId="3318">
      <pivotArea dataOnly="0" labelOnly="1" fieldPosition="0">
        <references count="2">
          <reference field="0" count="1" selected="0">
            <x v="26"/>
          </reference>
          <reference field="1" count="1">
            <x v="26"/>
          </reference>
        </references>
      </pivotArea>
    </format>
    <format dxfId="3317">
      <pivotArea dataOnly="0" labelOnly="1" fieldPosition="0">
        <references count="2">
          <reference field="0" count="1" selected="0">
            <x v="27"/>
          </reference>
          <reference field="1" count="1">
            <x v="22"/>
          </reference>
        </references>
      </pivotArea>
    </format>
    <format dxfId="3316">
      <pivotArea dataOnly="0" labelOnly="1" fieldPosition="0">
        <references count="2">
          <reference field="0" count="1" selected="0">
            <x v="28"/>
          </reference>
          <reference field="1" count="1">
            <x v="24"/>
          </reference>
        </references>
      </pivotArea>
    </format>
    <format dxfId="3315">
      <pivotArea dataOnly="0" labelOnly="1" fieldPosition="0">
        <references count="2">
          <reference field="0" count="1" selected="0">
            <x v="29"/>
          </reference>
          <reference field="1" count="1">
            <x v="21"/>
          </reference>
        </references>
      </pivotArea>
    </format>
    <format dxfId="3314">
      <pivotArea dataOnly="0" labelOnly="1" fieldPosition="0">
        <references count="2">
          <reference field="0" count="1" selected="0">
            <x v="30"/>
          </reference>
          <reference field="1" count="1">
            <x v="17"/>
          </reference>
        </references>
      </pivotArea>
    </format>
    <format dxfId="3313">
      <pivotArea dataOnly="0" labelOnly="1" fieldPosition="0">
        <references count="2">
          <reference field="0" count="1" selected="0">
            <x v="31"/>
          </reference>
          <reference field="1" count="1">
            <x v="1"/>
          </reference>
        </references>
      </pivotArea>
    </format>
    <format dxfId="3312">
      <pivotArea dataOnly="0" labelOnly="1" fieldPosition="0">
        <references count="2">
          <reference field="0" count="1" selected="0">
            <x v="32"/>
          </reference>
          <reference field="1" count="1">
            <x v="27"/>
          </reference>
        </references>
      </pivotArea>
    </format>
    <format dxfId="3311">
      <pivotArea dataOnly="0" labelOnly="1" fieldPosition="0">
        <references count="2">
          <reference field="0" count="1" selected="0">
            <x v="1"/>
          </reference>
          <reference field="1" count="1">
            <x v="7"/>
          </reference>
        </references>
      </pivotArea>
    </format>
    <format dxfId="3310">
      <pivotArea dataOnly="0" labelOnly="1" fieldPosition="0">
        <references count="2">
          <reference field="0" count="1" selected="0">
            <x v="2"/>
          </reference>
          <reference field="1" count="1">
            <x v="9"/>
          </reference>
        </references>
      </pivotArea>
    </format>
    <format dxfId="3309">
      <pivotArea dataOnly="0" labelOnly="1" fieldPosition="0">
        <references count="2">
          <reference field="0" count="1" selected="0">
            <x v="3"/>
          </reference>
          <reference field="1" count="1">
            <x v="13"/>
          </reference>
        </references>
      </pivotArea>
    </format>
    <format dxfId="3308">
      <pivotArea dataOnly="0" labelOnly="1" fieldPosition="0">
        <references count="2">
          <reference field="0" count="1" selected="0">
            <x v="4"/>
          </reference>
          <reference field="1" count="1">
            <x v="31"/>
          </reference>
        </references>
      </pivotArea>
    </format>
    <format dxfId="3307">
      <pivotArea dataOnly="0" labelOnly="1" fieldPosition="0">
        <references count="2">
          <reference field="0" count="1" selected="0">
            <x v="5"/>
          </reference>
          <reference field="1" count="1">
            <x v="11"/>
          </reference>
        </references>
      </pivotArea>
    </format>
    <format dxfId="3306">
      <pivotArea dataOnly="0" labelOnly="1" fieldPosition="0">
        <references count="2">
          <reference field="0" count="1" selected="0">
            <x v="6"/>
          </reference>
          <reference field="1" count="1">
            <x v="14"/>
          </reference>
        </references>
      </pivotArea>
    </format>
    <format dxfId="3305">
      <pivotArea dataOnly="0" labelOnly="1" fieldPosition="0">
        <references count="2">
          <reference field="0" count="1" selected="0">
            <x v="7"/>
          </reference>
          <reference field="1" count="1">
            <x v="3"/>
          </reference>
        </references>
      </pivotArea>
    </format>
    <format dxfId="3304">
      <pivotArea dataOnly="0" labelOnly="1" fieldPosition="0">
        <references count="2">
          <reference field="0" count="1" selected="0">
            <x v="8"/>
          </reference>
          <reference field="1" count="1">
            <x v="23"/>
          </reference>
        </references>
      </pivotArea>
    </format>
    <format dxfId="3303">
      <pivotArea dataOnly="0" labelOnly="1" fieldPosition="0">
        <references count="2">
          <reference field="0" count="1" selected="0">
            <x v="9"/>
          </reference>
          <reference field="1" count="1">
            <x v="25"/>
          </reference>
        </references>
      </pivotArea>
    </format>
    <format dxfId="3302">
      <pivotArea dataOnly="0" labelOnly="1" fieldPosition="0">
        <references count="2">
          <reference field="0" count="1" selected="0">
            <x v="10"/>
          </reference>
          <reference field="1" count="1">
            <x v="30"/>
          </reference>
        </references>
      </pivotArea>
    </format>
    <format dxfId="3301">
      <pivotArea dataOnly="0" labelOnly="1" fieldPosition="0">
        <references count="2">
          <reference field="0" count="1" selected="0">
            <x v="11"/>
          </reference>
          <reference field="1" count="1">
            <x v="16"/>
          </reference>
        </references>
      </pivotArea>
    </format>
    <format dxfId="3300">
      <pivotArea dataOnly="0" labelOnly="1" fieldPosition="0">
        <references count="2">
          <reference field="0" count="1" selected="0">
            <x v="12"/>
          </reference>
          <reference field="1" count="1">
            <x v="15"/>
          </reference>
        </references>
      </pivotArea>
    </format>
    <format dxfId="3299">
      <pivotArea dataOnly="0" labelOnly="1" fieldPosition="0">
        <references count="2">
          <reference field="0" count="1" selected="0">
            <x v="13"/>
          </reference>
          <reference field="1" count="1">
            <x v="19"/>
          </reference>
        </references>
      </pivotArea>
    </format>
    <format dxfId="3298">
      <pivotArea dataOnly="0" labelOnly="1" fieldPosition="0">
        <references count="2">
          <reference field="0" count="1" selected="0">
            <x v="14"/>
          </reference>
          <reference field="1" count="1">
            <x v="6"/>
          </reference>
        </references>
      </pivotArea>
    </format>
    <format dxfId="3297">
      <pivotArea dataOnly="0" labelOnly="1" fieldPosition="0">
        <references count="2">
          <reference field="0" count="1" selected="0">
            <x v="15"/>
          </reference>
          <reference field="1" count="1">
            <x v="10"/>
          </reference>
        </references>
      </pivotArea>
    </format>
    <format dxfId="3296">
      <pivotArea dataOnly="0" labelOnly="1" fieldPosition="0">
        <references count="2">
          <reference field="0" count="1" selected="0">
            <x v="16"/>
          </reference>
          <reference field="1" count="1">
            <x v="18"/>
          </reference>
        </references>
      </pivotArea>
    </format>
    <format dxfId="3295">
      <pivotArea dataOnly="0" labelOnly="1" fieldPosition="0">
        <references count="2">
          <reference field="0" count="1" selected="0">
            <x v="17"/>
          </reference>
          <reference field="1" count="1">
            <x v="20"/>
          </reference>
        </references>
      </pivotArea>
    </format>
    <format dxfId="3294">
      <pivotArea dataOnly="0" labelOnly="1" fieldPosition="0">
        <references count="2">
          <reference field="0" count="1" selected="0">
            <x v="18"/>
          </reference>
          <reference field="1" count="1">
            <x v="32"/>
          </reference>
        </references>
      </pivotArea>
    </format>
    <format dxfId="3293">
      <pivotArea dataOnly="0" labelOnly="1" fieldPosition="0">
        <references count="2">
          <reference field="0" count="1" selected="0">
            <x v="19"/>
          </reference>
          <reference field="1" count="1">
            <x v="0"/>
          </reference>
        </references>
      </pivotArea>
    </format>
    <format dxfId="3292">
      <pivotArea dataOnly="0" labelOnly="1" fieldPosition="0">
        <references count="2">
          <reference field="0" count="1" selected="0">
            <x v="20"/>
          </reference>
          <reference field="1" count="1">
            <x v="12"/>
          </reference>
        </references>
      </pivotArea>
    </format>
    <format dxfId="3291">
      <pivotArea dataOnly="0" labelOnly="1" fieldPosition="0">
        <references count="2">
          <reference field="0" count="1" selected="0">
            <x v="21"/>
          </reference>
          <reference field="1" count="1">
            <x v="8"/>
          </reference>
        </references>
      </pivotArea>
    </format>
    <format dxfId="3290">
      <pivotArea dataOnly="0" labelOnly="1" fieldPosition="0">
        <references count="2">
          <reference field="0" count="1" selected="0">
            <x v="22"/>
          </reference>
          <reference field="1" count="1">
            <x v="28"/>
          </reference>
        </references>
      </pivotArea>
    </format>
    <format dxfId="3289">
      <pivotArea dataOnly="0" labelOnly="1" fieldPosition="0">
        <references count="2">
          <reference field="0" count="1" selected="0">
            <x v="23"/>
          </reference>
          <reference field="1" count="1">
            <x v="2"/>
          </reference>
        </references>
      </pivotArea>
    </format>
    <format dxfId="3288">
      <pivotArea dataOnly="0" labelOnly="1" fieldPosition="0">
        <references count="2">
          <reference field="0" count="1" selected="0">
            <x v="24"/>
          </reference>
          <reference field="1" count="1">
            <x v="5"/>
          </reference>
        </references>
      </pivotArea>
    </format>
    <format dxfId="3287">
      <pivotArea dataOnly="0" labelOnly="1" fieldPosition="0">
        <references count="2">
          <reference field="0" count="1" selected="0">
            <x v="25"/>
          </reference>
          <reference field="1" count="1">
            <x v="29"/>
          </reference>
        </references>
      </pivotArea>
    </format>
    <format dxfId="3286">
      <pivotArea dataOnly="0" labelOnly="1" fieldPosition="0">
        <references count="2">
          <reference field="0" count="1" selected="0">
            <x v="26"/>
          </reference>
          <reference field="1" count="1">
            <x v="26"/>
          </reference>
        </references>
      </pivotArea>
    </format>
    <format dxfId="3285">
      <pivotArea dataOnly="0" labelOnly="1" fieldPosition="0">
        <references count="2">
          <reference field="0" count="1" selected="0">
            <x v="27"/>
          </reference>
          <reference field="1" count="1">
            <x v="22"/>
          </reference>
        </references>
      </pivotArea>
    </format>
    <format dxfId="3284">
      <pivotArea dataOnly="0" labelOnly="1" fieldPosition="0">
        <references count="2">
          <reference field="0" count="1" selected="0">
            <x v="28"/>
          </reference>
          <reference field="1" count="1">
            <x v="24"/>
          </reference>
        </references>
      </pivotArea>
    </format>
    <format dxfId="3283">
      <pivotArea dataOnly="0" labelOnly="1" fieldPosition="0">
        <references count="2">
          <reference field="0" count="1" selected="0">
            <x v="29"/>
          </reference>
          <reference field="1" count="1">
            <x v="21"/>
          </reference>
        </references>
      </pivotArea>
    </format>
    <format dxfId="3282">
      <pivotArea dataOnly="0" labelOnly="1" fieldPosition="0">
        <references count="2">
          <reference field="0" count="1" selected="0">
            <x v="30"/>
          </reference>
          <reference field="1" count="1">
            <x v="17"/>
          </reference>
        </references>
      </pivotArea>
    </format>
    <format dxfId="3281">
      <pivotArea dataOnly="0" labelOnly="1" fieldPosition="0">
        <references count="2">
          <reference field="0" count="1" selected="0">
            <x v="31"/>
          </reference>
          <reference field="1" count="1">
            <x v="1"/>
          </reference>
        </references>
      </pivotArea>
    </format>
    <format dxfId="3280">
      <pivotArea dataOnly="0" labelOnly="1" fieldPosition="0">
        <references count="2">
          <reference field="0" count="1" selected="0">
            <x v="32"/>
          </reference>
          <reference field="1" count="1">
            <x v="27"/>
          </reference>
        </references>
      </pivotArea>
    </format>
    <format dxfId="3279">
      <pivotArea dataOnly="0" labelOnly="1" outline="0" fieldPosition="0">
        <references count="1">
          <reference field="0" count="0"/>
        </references>
      </pivotArea>
    </format>
    <format dxfId="3278">
      <pivotArea dataOnly="0" labelOnly="1" outline="0" fieldPosition="0">
        <references count="1">
          <reference field="0" count="0"/>
        </references>
      </pivotArea>
    </format>
    <format dxfId="3277">
      <pivotArea dataOnly="0" labelOnly="1" outline="0" fieldPosition="0">
        <references count="1">
          <reference field="0" count="0"/>
        </references>
      </pivotArea>
    </format>
    <format dxfId="3276">
      <pivotArea dataOnly="0" labelOnly="1" outline="0" fieldPosition="0">
        <references count="1">
          <reference field="0" count="0"/>
        </references>
      </pivotArea>
    </format>
    <format dxfId="3275">
      <pivotArea type="all" dataOnly="0" outline="0" fieldPosition="0"/>
    </format>
    <format dxfId="3274">
      <pivotArea dataOnly="0" labelOnly="1" fieldPosition="0">
        <references count="1">
          <reference field="0" count="0"/>
        </references>
      </pivotArea>
    </format>
    <format dxfId="3273">
      <pivotArea dataOnly="0" labelOnly="1" fieldPosition="0">
        <references count="2">
          <reference field="0" count="1" selected="0">
            <x v="0"/>
          </reference>
          <reference field="1" count="1">
            <x v="4"/>
          </reference>
        </references>
      </pivotArea>
    </format>
    <format dxfId="3272">
      <pivotArea dataOnly="0" labelOnly="1" fieldPosition="0">
        <references count="2">
          <reference field="0" count="1" selected="0">
            <x v="1"/>
          </reference>
          <reference field="1" count="1">
            <x v="7"/>
          </reference>
        </references>
      </pivotArea>
    </format>
    <format dxfId="3271">
      <pivotArea dataOnly="0" labelOnly="1" fieldPosition="0">
        <references count="2">
          <reference field="0" count="1" selected="0">
            <x v="2"/>
          </reference>
          <reference field="1" count="1">
            <x v="9"/>
          </reference>
        </references>
      </pivotArea>
    </format>
    <format dxfId="3270">
      <pivotArea dataOnly="0" labelOnly="1" fieldPosition="0">
        <references count="2">
          <reference field="0" count="1" selected="0">
            <x v="3"/>
          </reference>
          <reference field="1" count="1">
            <x v="13"/>
          </reference>
        </references>
      </pivotArea>
    </format>
    <format dxfId="3269">
      <pivotArea dataOnly="0" labelOnly="1" fieldPosition="0">
        <references count="2">
          <reference field="0" count="1" selected="0">
            <x v="4"/>
          </reference>
          <reference field="1" count="1">
            <x v="31"/>
          </reference>
        </references>
      </pivotArea>
    </format>
    <format dxfId="3268">
      <pivotArea dataOnly="0" labelOnly="1" fieldPosition="0">
        <references count="2">
          <reference field="0" count="1" selected="0">
            <x v="5"/>
          </reference>
          <reference field="1" count="1">
            <x v="11"/>
          </reference>
        </references>
      </pivotArea>
    </format>
    <format dxfId="3267">
      <pivotArea dataOnly="0" labelOnly="1" fieldPosition="0">
        <references count="2">
          <reference field="0" count="1" selected="0">
            <x v="6"/>
          </reference>
          <reference field="1" count="1">
            <x v="14"/>
          </reference>
        </references>
      </pivotArea>
    </format>
    <format dxfId="3266">
      <pivotArea dataOnly="0" labelOnly="1" fieldPosition="0">
        <references count="2">
          <reference field="0" count="1" selected="0">
            <x v="7"/>
          </reference>
          <reference field="1" count="1">
            <x v="3"/>
          </reference>
        </references>
      </pivotArea>
    </format>
    <format dxfId="3265">
      <pivotArea dataOnly="0" labelOnly="1" fieldPosition="0">
        <references count="2">
          <reference field="0" count="1" selected="0">
            <x v="8"/>
          </reference>
          <reference field="1" count="1">
            <x v="23"/>
          </reference>
        </references>
      </pivotArea>
    </format>
    <format dxfId="3264">
      <pivotArea dataOnly="0" labelOnly="1" fieldPosition="0">
        <references count="2">
          <reference field="0" count="1" selected="0">
            <x v="9"/>
          </reference>
          <reference field="1" count="1">
            <x v="25"/>
          </reference>
        </references>
      </pivotArea>
    </format>
    <format dxfId="3263">
      <pivotArea dataOnly="0" labelOnly="1" fieldPosition="0">
        <references count="2">
          <reference field="0" count="1" selected="0">
            <x v="10"/>
          </reference>
          <reference field="1" count="1">
            <x v="30"/>
          </reference>
        </references>
      </pivotArea>
    </format>
    <format dxfId="3262">
      <pivotArea dataOnly="0" labelOnly="1" fieldPosition="0">
        <references count="2">
          <reference field="0" count="1" selected="0">
            <x v="11"/>
          </reference>
          <reference field="1" count="1">
            <x v="16"/>
          </reference>
        </references>
      </pivotArea>
    </format>
    <format dxfId="3261">
      <pivotArea dataOnly="0" labelOnly="1" fieldPosition="0">
        <references count="2">
          <reference field="0" count="1" selected="0">
            <x v="12"/>
          </reference>
          <reference field="1" count="1">
            <x v="15"/>
          </reference>
        </references>
      </pivotArea>
    </format>
    <format dxfId="3260">
      <pivotArea dataOnly="0" labelOnly="1" fieldPosition="0">
        <references count="2">
          <reference field="0" count="1" selected="0">
            <x v="13"/>
          </reference>
          <reference field="1" count="1">
            <x v="19"/>
          </reference>
        </references>
      </pivotArea>
    </format>
    <format dxfId="3259">
      <pivotArea dataOnly="0" labelOnly="1" fieldPosition="0">
        <references count="2">
          <reference field="0" count="1" selected="0">
            <x v="14"/>
          </reference>
          <reference field="1" count="1">
            <x v="6"/>
          </reference>
        </references>
      </pivotArea>
    </format>
    <format dxfId="3258">
      <pivotArea dataOnly="0" labelOnly="1" fieldPosition="0">
        <references count="2">
          <reference field="0" count="1" selected="0">
            <x v="15"/>
          </reference>
          <reference field="1" count="1">
            <x v="10"/>
          </reference>
        </references>
      </pivotArea>
    </format>
    <format dxfId="3257">
      <pivotArea dataOnly="0" labelOnly="1" fieldPosition="0">
        <references count="2">
          <reference field="0" count="1" selected="0">
            <x v="16"/>
          </reference>
          <reference field="1" count="1">
            <x v="18"/>
          </reference>
        </references>
      </pivotArea>
    </format>
    <format dxfId="3256">
      <pivotArea dataOnly="0" labelOnly="1" fieldPosition="0">
        <references count="2">
          <reference field="0" count="1" selected="0">
            <x v="17"/>
          </reference>
          <reference field="1" count="1">
            <x v="20"/>
          </reference>
        </references>
      </pivotArea>
    </format>
    <format dxfId="3255">
      <pivotArea dataOnly="0" labelOnly="1" fieldPosition="0">
        <references count="2">
          <reference field="0" count="1" selected="0">
            <x v="18"/>
          </reference>
          <reference field="1" count="1">
            <x v="32"/>
          </reference>
        </references>
      </pivotArea>
    </format>
    <format dxfId="3254">
      <pivotArea dataOnly="0" labelOnly="1" fieldPosition="0">
        <references count="2">
          <reference field="0" count="1" selected="0">
            <x v="19"/>
          </reference>
          <reference field="1" count="1">
            <x v="0"/>
          </reference>
        </references>
      </pivotArea>
    </format>
    <format dxfId="3253">
      <pivotArea dataOnly="0" labelOnly="1" fieldPosition="0">
        <references count="2">
          <reference field="0" count="1" selected="0">
            <x v="20"/>
          </reference>
          <reference field="1" count="1">
            <x v="12"/>
          </reference>
        </references>
      </pivotArea>
    </format>
    <format dxfId="3252">
      <pivotArea dataOnly="0" labelOnly="1" fieldPosition="0">
        <references count="2">
          <reference field="0" count="1" selected="0">
            <x v="21"/>
          </reference>
          <reference field="1" count="1">
            <x v="8"/>
          </reference>
        </references>
      </pivotArea>
    </format>
    <format dxfId="3251">
      <pivotArea dataOnly="0" labelOnly="1" fieldPosition="0">
        <references count="2">
          <reference field="0" count="1" selected="0">
            <x v="22"/>
          </reference>
          <reference field="1" count="1">
            <x v="28"/>
          </reference>
        </references>
      </pivotArea>
    </format>
    <format dxfId="3250">
      <pivotArea dataOnly="0" labelOnly="1" fieldPosition="0">
        <references count="2">
          <reference field="0" count="1" selected="0">
            <x v="23"/>
          </reference>
          <reference field="1" count="1">
            <x v="2"/>
          </reference>
        </references>
      </pivotArea>
    </format>
    <format dxfId="3249">
      <pivotArea dataOnly="0" labelOnly="1" fieldPosition="0">
        <references count="2">
          <reference field="0" count="1" selected="0">
            <x v="24"/>
          </reference>
          <reference field="1" count="1">
            <x v="5"/>
          </reference>
        </references>
      </pivotArea>
    </format>
    <format dxfId="3248">
      <pivotArea dataOnly="0" labelOnly="1" fieldPosition="0">
        <references count="2">
          <reference field="0" count="1" selected="0">
            <x v="25"/>
          </reference>
          <reference field="1" count="1">
            <x v="29"/>
          </reference>
        </references>
      </pivotArea>
    </format>
    <format dxfId="3247">
      <pivotArea dataOnly="0" labelOnly="1" fieldPosition="0">
        <references count="2">
          <reference field="0" count="1" selected="0">
            <x v="26"/>
          </reference>
          <reference field="1" count="1">
            <x v="26"/>
          </reference>
        </references>
      </pivotArea>
    </format>
    <format dxfId="3246">
      <pivotArea dataOnly="0" labelOnly="1" fieldPosition="0">
        <references count="2">
          <reference field="0" count="1" selected="0">
            <x v="27"/>
          </reference>
          <reference field="1" count="1">
            <x v="22"/>
          </reference>
        </references>
      </pivotArea>
    </format>
    <format dxfId="3245">
      <pivotArea dataOnly="0" labelOnly="1" fieldPosition="0">
        <references count="2">
          <reference field="0" count="1" selected="0">
            <x v="28"/>
          </reference>
          <reference field="1" count="1">
            <x v="24"/>
          </reference>
        </references>
      </pivotArea>
    </format>
    <format dxfId="3244">
      <pivotArea dataOnly="0" labelOnly="1" fieldPosition="0">
        <references count="2">
          <reference field="0" count="1" selected="0">
            <x v="29"/>
          </reference>
          <reference field="1" count="1">
            <x v="21"/>
          </reference>
        </references>
      </pivotArea>
    </format>
    <format dxfId="3243">
      <pivotArea dataOnly="0" labelOnly="1" fieldPosition="0">
        <references count="2">
          <reference field="0" count="1" selected="0">
            <x v="30"/>
          </reference>
          <reference field="1" count="1">
            <x v="17"/>
          </reference>
        </references>
      </pivotArea>
    </format>
    <format dxfId="3242">
      <pivotArea dataOnly="0" labelOnly="1" fieldPosition="0">
        <references count="2">
          <reference field="0" count="1" selected="0">
            <x v="31"/>
          </reference>
          <reference field="1" count="1">
            <x v="1"/>
          </reference>
        </references>
      </pivotArea>
    </format>
    <format dxfId="3241">
      <pivotArea dataOnly="0" labelOnly="1" fieldPosition="0">
        <references count="2">
          <reference field="0" count="1" selected="0">
            <x v="32"/>
          </reference>
          <reference field="1" count="1">
            <x v="27"/>
          </reference>
        </references>
      </pivotArea>
    </format>
    <format dxfId="3240">
      <pivotArea type="all" dataOnly="0" outline="0" fieldPosition="0"/>
    </format>
    <format dxfId="3239">
      <pivotArea dataOnly="0" labelOnly="1" fieldPosition="0">
        <references count="1">
          <reference field="0" count="0"/>
        </references>
      </pivotArea>
    </format>
    <format dxfId="3238">
      <pivotArea dataOnly="0" labelOnly="1" fieldPosition="0">
        <references count="2">
          <reference field="0" count="1" selected="0">
            <x v="0"/>
          </reference>
          <reference field="1" count="1">
            <x v="4"/>
          </reference>
        </references>
      </pivotArea>
    </format>
    <format dxfId="3237">
      <pivotArea dataOnly="0" labelOnly="1" fieldPosition="0">
        <references count="2">
          <reference field="0" count="1" selected="0">
            <x v="1"/>
          </reference>
          <reference field="1" count="1">
            <x v="7"/>
          </reference>
        </references>
      </pivotArea>
    </format>
    <format dxfId="3236">
      <pivotArea dataOnly="0" labelOnly="1" fieldPosition="0">
        <references count="2">
          <reference field="0" count="1" selected="0">
            <x v="2"/>
          </reference>
          <reference field="1" count="1">
            <x v="9"/>
          </reference>
        </references>
      </pivotArea>
    </format>
    <format dxfId="3235">
      <pivotArea dataOnly="0" labelOnly="1" fieldPosition="0">
        <references count="2">
          <reference field="0" count="1" selected="0">
            <x v="3"/>
          </reference>
          <reference field="1" count="1">
            <x v="13"/>
          </reference>
        </references>
      </pivotArea>
    </format>
    <format dxfId="3234">
      <pivotArea dataOnly="0" labelOnly="1" fieldPosition="0">
        <references count="2">
          <reference field="0" count="1" selected="0">
            <x v="4"/>
          </reference>
          <reference field="1" count="1">
            <x v="31"/>
          </reference>
        </references>
      </pivotArea>
    </format>
    <format dxfId="3233">
      <pivotArea dataOnly="0" labelOnly="1" fieldPosition="0">
        <references count="2">
          <reference field="0" count="1" selected="0">
            <x v="5"/>
          </reference>
          <reference field="1" count="1">
            <x v="11"/>
          </reference>
        </references>
      </pivotArea>
    </format>
    <format dxfId="3232">
      <pivotArea dataOnly="0" labelOnly="1" fieldPosition="0">
        <references count="2">
          <reference field="0" count="1" selected="0">
            <x v="6"/>
          </reference>
          <reference field="1" count="1">
            <x v="14"/>
          </reference>
        </references>
      </pivotArea>
    </format>
    <format dxfId="3231">
      <pivotArea dataOnly="0" labelOnly="1" fieldPosition="0">
        <references count="2">
          <reference field="0" count="1" selected="0">
            <x v="7"/>
          </reference>
          <reference field="1" count="1">
            <x v="3"/>
          </reference>
        </references>
      </pivotArea>
    </format>
    <format dxfId="3230">
      <pivotArea dataOnly="0" labelOnly="1" fieldPosition="0">
        <references count="2">
          <reference field="0" count="1" selected="0">
            <x v="8"/>
          </reference>
          <reference field="1" count="1">
            <x v="23"/>
          </reference>
        </references>
      </pivotArea>
    </format>
    <format dxfId="3229">
      <pivotArea dataOnly="0" labelOnly="1" fieldPosition="0">
        <references count="2">
          <reference field="0" count="1" selected="0">
            <x v="9"/>
          </reference>
          <reference field="1" count="1">
            <x v="25"/>
          </reference>
        </references>
      </pivotArea>
    </format>
    <format dxfId="3228">
      <pivotArea dataOnly="0" labelOnly="1" fieldPosition="0">
        <references count="2">
          <reference field="0" count="1" selected="0">
            <x v="10"/>
          </reference>
          <reference field="1" count="1">
            <x v="30"/>
          </reference>
        </references>
      </pivotArea>
    </format>
    <format dxfId="3227">
      <pivotArea dataOnly="0" labelOnly="1" fieldPosition="0">
        <references count="2">
          <reference field="0" count="1" selected="0">
            <x v="11"/>
          </reference>
          <reference field="1" count="1">
            <x v="16"/>
          </reference>
        </references>
      </pivotArea>
    </format>
    <format dxfId="3226">
      <pivotArea dataOnly="0" labelOnly="1" fieldPosition="0">
        <references count="2">
          <reference field="0" count="1" selected="0">
            <x v="12"/>
          </reference>
          <reference field="1" count="1">
            <x v="15"/>
          </reference>
        </references>
      </pivotArea>
    </format>
    <format dxfId="3225">
      <pivotArea dataOnly="0" labelOnly="1" fieldPosition="0">
        <references count="2">
          <reference field="0" count="1" selected="0">
            <x v="13"/>
          </reference>
          <reference field="1" count="1">
            <x v="19"/>
          </reference>
        </references>
      </pivotArea>
    </format>
    <format dxfId="3224">
      <pivotArea dataOnly="0" labelOnly="1" fieldPosition="0">
        <references count="2">
          <reference field="0" count="1" selected="0">
            <x v="14"/>
          </reference>
          <reference field="1" count="1">
            <x v="6"/>
          </reference>
        </references>
      </pivotArea>
    </format>
    <format dxfId="3223">
      <pivotArea dataOnly="0" labelOnly="1" fieldPosition="0">
        <references count="2">
          <reference field="0" count="1" selected="0">
            <x v="15"/>
          </reference>
          <reference field="1" count="1">
            <x v="10"/>
          </reference>
        </references>
      </pivotArea>
    </format>
    <format dxfId="3222">
      <pivotArea dataOnly="0" labelOnly="1" fieldPosition="0">
        <references count="2">
          <reference field="0" count="1" selected="0">
            <x v="16"/>
          </reference>
          <reference field="1" count="1">
            <x v="18"/>
          </reference>
        </references>
      </pivotArea>
    </format>
    <format dxfId="3221">
      <pivotArea dataOnly="0" labelOnly="1" fieldPosition="0">
        <references count="2">
          <reference field="0" count="1" selected="0">
            <x v="17"/>
          </reference>
          <reference field="1" count="1">
            <x v="20"/>
          </reference>
        </references>
      </pivotArea>
    </format>
    <format dxfId="3220">
      <pivotArea dataOnly="0" labelOnly="1" fieldPosition="0">
        <references count="2">
          <reference field="0" count="1" selected="0">
            <x v="18"/>
          </reference>
          <reference field="1" count="1">
            <x v="32"/>
          </reference>
        </references>
      </pivotArea>
    </format>
    <format dxfId="3219">
      <pivotArea dataOnly="0" labelOnly="1" fieldPosition="0">
        <references count="2">
          <reference field="0" count="1" selected="0">
            <x v="19"/>
          </reference>
          <reference field="1" count="1">
            <x v="0"/>
          </reference>
        </references>
      </pivotArea>
    </format>
    <format dxfId="3218">
      <pivotArea dataOnly="0" labelOnly="1" fieldPosition="0">
        <references count="2">
          <reference field="0" count="1" selected="0">
            <x v="20"/>
          </reference>
          <reference field="1" count="1">
            <x v="12"/>
          </reference>
        </references>
      </pivotArea>
    </format>
    <format dxfId="3217">
      <pivotArea dataOnly="0" labelOnly="1" fieldPosition="0">
        <references count="2">
          <reference field="0" count="1" selected="0">
            <x v="21"/>
          </reference>
          <reference field="1" count="1">
            <x v="8"/>
          </reference>
        </references>
      </pivotArea>
    </format>
    <format dxfId="3216">
      <pivotArea dataOnly="0" labelOnly="1" fieldPosition="0">
        <references count="2">
          <reference field="0" count="1" selected="0">
            <x v="22"/>
          </reference>
          <reference field="1" count="1">
            <x v="28"/>
          </reference>
        </references>
      </pivotArea>
    </format>
    <format dxfId="3215">
      <pivotArea dataOnly="0" labelOnly="1" fieldPosition="0">
        <references count="2">
          <reference field="0" count="1" selected="0">
            <x v="23"/>
          </reference>
          <reference field="1" count="1">
            <x v="2"/>
          </reference>
        </references>
      </pivotArea>
    </format>
    <format dxfId="3214">
      <pivotArea dataOnly="0" labelOnly="1" fieldPosition="0">
        <references count="2">
          <reference field="0" count="1" selected="0">
            <x v="24"/>
          </reference>
          <reference field="1" count="1">
            <x v="5"/>
          </reference>
        </references>
      </pivotArea>
    </format>
    <format dxfId="3213">
      <pivotArea dataOnly="0" labelOnly="1" fieldPosition="0">
        <references count="2">
          <reference field="0" count="1" selected="0">
            <x v="25"/>
          </reference>
          <reference field="1" count="1">
            <x v="29"/>
          </reference>
        </references>
      </pivotArea>
    </format>
    <format dxfId="3212">
      <pivotArea dataOnly="0" labelOnly="1" fieldPosition="0">
        <references count="2">
          <reference field="0" count="1" selected="0">
            <x v="26"/>
          </reference>
          <reference field="1" count="1">
            <x v="26"/>
          </reference>
        </references>
      </pivotArea>
    </format>
    <format dxfId="3211">
      <pivotArea dataOnly="0" labelOnly="1" fieldPosition="0">
        <references count="2">
          <reference field="0" count="1" selected="0">
            <x v="27"/>
          </reference>
          <reference field="1" count="1">
            <x v="22"/>
          </reference>
        </references>
      </pivotArea>
    </format>
    <format dxfId="3210">
      <pivotArea dataOnly="0" labelOnly="1" fieldPosition="0">
        <references count="2">
          <reference field="0" count="1" selected="0">
            <x v="28"/>
          </reference>
          <reference field="1" count="1">
            <x v="24"/>
          </reference>
        </references>
      </pivotArea>
    </format>
    <format dxfId="3209">
      <pivotArea dataOnly="0" labelOnly="1" fieldPosition="0">
        <references count="2">
          <reference field="0" count="1" selected="0">
            <x v="29"/>
          </reference>
          <reference field="1" count="1">
            <x v="21"/>
          </reference>
        </references>
      </pivotArea>
    </format>
    <format dxfId="3208">
      <pivotArea dataOnly="0" labelOnly="1" fieldPosition="0">
        <references count="2">
          <reference field="0" count="1" selected="0">
            <x v="30"/>
          </reference>
          <reference field="1" count="1">
            <x v="17"/>
          </reference>
        </references>
      </pivotArea>
    </format>
    <format dxfId="3207">
      <pivotArea dataOnly="0" labelOnly="1" fieldPosition="0">
        <references count="2">
          <reference field="0" count="1" selected="0">
            <x v="31"/>
          </reference>
          <reference field="1" count="1">
            <x v="1"/>
          </reference>
        </references>
      </pivotArea>
    </format>
    <format dxfId="3206">
      <pivotArea dataOnly="0" labelOnly="1" fieldPosition="0">
        <references count="2">
          <reference field="0" count="1" selected="0">
            <x v="32"/>
          </reference>
          <reference field="1" count="1">
            <x v="27"/>
          </reference>
        </references>
      </pivotArea>
    </format>
    <format dxfId="3205">
      <pivotArea field="2" type="button" dataOnly="0" labelOnly="1" outline="0" axis="axisPage" fieldPosition="0"/>
    </format>
    <format dxfId="3204">
      <pivotArea dataOnly="0" labelOnly="1" fieldPosition="0">
        <references count="1">
          <reference field="0" count="0"/>
        </references>
      </pivotArea>
    </format>
    <format dxfId="3203">
      <pivotArea field="2" type="button" dataOnly="0" labelOnly="1" outline="0" axis="axisPage" fieldPosition="0"/>
    </format>
    <format dxfId="3202">
      <pivotArea dataOnly="0" labelOnly="1" fieldPosition="0">
        <references count="1">
          <reference field="0" count="0"/>
        </references>
      </pivotArea>
    </format>
    <format dxfId="3201">
      <pivotArea dataOnly="0" labelOnly="1" fieldPosition="0">
        <references count="1">
          <reference field="0" count="1">
            <x v="0"/>
          </reference>
        </references>
      </pivotArea>
    </format>
    <format dxfId="3200">
      <pivotArea dataOnly="0" labelOnly="1" fieldPosition="0">
        <references count="1">
          <reference field="0" count="1">
            <x v="0"/>
          </reference>
        </references>
      </pivotArea>
    </format>
    <format dxfId="3199">
      <pivotArea dataOnly="0" labelOnly="1" fieldPosition="0">
        <references count="1">
          <reference field="0" count="1">
            <x v="0"/>
          </reference>
        </references>
      </pivotArea>
    </format>
    <format dxfId="3198">
      <pivotArea dataOnly="0" labelOnly="1" fieldPosition="0">
        <references count="1">
          <reference field="0" count="1">
            <x v="0"/>
          </reference>
        </references>
      </pivotArea>
    </format>
    <format dxfId="3197">
      <pivotArea dataOnly="0" labelOnly="1" fieldPosition="0">
        <references count="2">
          <reference field="0" count="1" selected="0">
            <x v="0"/>
          </reference>
          <reference field="1" count="1">
            <x v="4"/>
          </reference>
        </references>
      </pivotArea>
    </format>
    <format dxfId="3196">
      <pivotArea dataOnly="0" labelOnly="1" fieldPosition="0">
        <references count="2">
          <reference field="0" count="1" selected="0">
            <x v="1"/>
          </reference>
          <reference field="1" count="1">
            <x v="7"/>
          </reference>
        </references>
      </pivotArea>
    </format>
    <format dxfId="3195">
      <pivotArea dataOnly="0" labelOnly="1" fieldPosition="0">
        <references count="2">
          <reference field="0" count="1" selected="0">
            <x v="2"/>
          </reference>
          <reference field="1" count="1">
            <x v="9"/>
          </reference>
        </references>
      </pivotArea>
    </format>
    <format dxfId="3194">
      <pivotArea dataOnly="0" labelOnly="1" fieldPosition="0">
        <references count="2">
          <reference field="0" count="1" selected="0">
            <x v="3"/>
          </reference>
          <reference field="1" count="1">
            <x v="13"/>
          </reference>
        </references>
      </pivotArea>
    </format>
    <format dxfId="3193">
      <pivotArea dataOnly="0" labelOnly="1" fieldPosition="0">
        <references count="2">
          <reference field="0" count="1" selected="0">
            <x v="4"/>
          </reference>
          <reference field="1" count="1">
            <x v="31"/>
          </reference>
        </references>
      </pivotArea>
    </format>
    <format dxfId="3192">
      <pivotArea dataOnly="0" labelOnly="1" fieldPosition="0">
        <references count="2">
          <reference field="0" count="1" selected="0">
            <x v="5"/>
          </reference>
          <reference field="1" count="1">
            <x v="11"/>
          </reference>
        </references>
      </pivotArea>
    </format>
    <format dxfId="3191">
      <pivotArea dataOnly="0" labelOnly="1" fieldPosition="0">
        <references count="2">
          <reference field="0" count="1" selected="0">
            <x v="6"/>
          </reference>
          <reference field="1" count="1">
            <x v="14"/>
          </reference>
        </references>
      </pivotArea>
    </format>
    <format dxfId="3190">
      <pivotArea dataOnly="0" labelOnly="1" fieldPosition="0">
        <references count="2">
          <reference field="0" count="1" selected="0">
            <x v="7"/>
          </reference>
          <reference field="1" count="1">
            <x v="3"/>
          </reference>
        </references>
      </pivotArea>
    </format>
    <format dxfId="3189">
      <pivotArea dataOnly="0" labelOnly="1" fieldPosition="0">
        <references count="2">
          <reference field="0" count="1" selected="0">
            <x v="8"/>
          </reference>
          <reference field="1" count="1">
            <x v="23"/>
          </reference>
        </references>
      </pivotArea>
    </format>
    <format dxfId="3188">
      <pivotArea dataOnly="0" labelOnly="1" fieldPosition="0">
        <references count="2">
          <reference field="0" count="1" selected="0">
            <x v="9"/>
          </reference>
          <reference field="1" count="1">
            <x v="25"/>
          </reference>
        </references>
      </pivotArea>
    </format>
    <format dxfId="3187">
      <pivotArea dataOnly="0" labelOnly="1" fieldPosition="0">
        <references count="2">
          <reference field="0" count="1" selected="0">
            <x v="10"/>
          </reference>
          <reference field="1" count="1">
            <x v="30"/>
          </reference>
        </references>
      </pivotArea>
    </format>
    <format dxfId="3186">
      <pivotArea dataOnly="0" labelOnly="1" fieldPosition="0">
        <references count="2">
          <reference field="0" count="1" selected="0">
            <x v="11"/>
          </reference>
          <reference field="1" count="1">
            <x v="16"/>
          </reference>
        </references>
      </pivotArea>
    </format>
    <format dxfId="3185">
      <pivotArea dataOnly="0" labelOnly="1" fieldPosition="0">
        <references count="2">
          <reference field="0" count="1" selected="0">
            <x v="0"/>
          </reference>
          <reference field="1" count="1">
            <x v="4"/>
          </reference>
        </references>
      </pivotArea>
    </format>
    <format dxfId="3184">
      <pivotArea dataOnly="0" labelOnly="1" fieldPosition="0">
        <references count="2">
          <reference field="0" count="1" selected="0">
            <x v="1"/>
          </reference>
          <reference field="1" count="1">
            <x v="7"/>
          </reference>
        </references>
      </pivotArea>
    </format>
    <format dxfId="3183">
      <pivotArea dataOnly="0" labelOnly="1" fieldPosition="0">
        <references count="2">
          <reference field="0" count="1" selected="0">
            <x v="2"/>
          </reference>
          <reference field="1" count="1">
            <x v="9"/>
          </reference>
        </references>
      </pivotArea>
    </format>
    <format dxfId="3182">
      <pivotArea dataOnly="0" labelOnly="1" fieldPosition="0">
        <references count="2">
          <reference field="0" count="1" selected="0">
            <x v="3"/>
          </reference>
          <reference field="1" count="1">
            <x v="13"/>
          </reference>
        </references>
      </pivotArea>
    </format>
    <format dxfId="3181">
      <pivotArea dataOnly="0" labelOnly="1" fieldPosition="0">
        <references count="2">
          <reference field="0" count="1" selected="0">
            <x v="4"/>
          </reference>
          <reference field="1" count="1">
            <x v="31"/>
          </reference>
        </references>
      </pivotArea>
    </format>
    <format dxfId="3180">
      <pivotArea dataOnly="0" labelOnly="1" fieldPosition="0">
        <references count="2">
          <reference field="0" count="1" selected="0">
            <x v="5"/>
          </reference>
          <reference field="1" count="1">
            <x v="11"/>
          </reference>
        </references>
      </pivotArea>
    </format>
    <format dxfId="3179">
      <pivotArea dataOnly="0" labelOnly="1" fieldPosition="0">
        <references count="2">
          <reference field="0" count="1" selected="0">
            <x v="6"/>
          </reference>
          <reference field="1" count="1">
            <x v="14"/>
          </reference>
        </references>
      </pivotArea>
    </format>
    <format dxfId="3178">
      <pivotArea dataOnly="0" labelOnly="1" fieldPosition="0">
        <references count="2">
          <reference field="0" count="1" selected="0">
            <x v="7"/>
          </reference>
          <reference field="1" count="1">
            <x v="3"/>
          </reference>
        </references>
      </pivotArea>
    </format>
    <format dxfId="3177">
      <pivotArea dataOnly="0" labelOnly="1" fieldPosition="0">
        <references count="2">
          <reference field="0" count="1" selected="0">
            <x v="8"/>
          </reference>
          <reference field="1" count="1">
            <x v="23"/>
          </reference>
        </references>
      </pivotArea>
    </format>
    <format dxfId="3176">
      <pivotArea dataOnly="0" labelOnly="1" fieldPosition="0">
        <references count="2">
          <reference field="0" count="1" selected="0">
            <x v="9"/>
          </reference>
          <reference field="1" count="1">
            <x v="25"/>
          </reference>
        </references>
      </pivotArea>
    </format>
    <format dxfId="3175">
      <pivotArea dataOnly="0" labelOnly="1" fieldPosition="0">
        <references count="2">
          <reference field="0" count="1" selected="0">
            <x v="10"/>
          </reference>
          <reference field="1" count="1">
            <x v="30"/>
          </reference>
        </references>
      </pivotArea>
    </format>
    <format dxfId="3174">
      <pivotArea dataOnly="0" labelOnly="1" fieldPosition="0">
        <references count="2">
          <reference field="0" count="1" selected="0">
            <x v="11"/>
          </reference>
          <reference field="1" count="1">
            <x v="16"/>
          </reference>
        </references>
      </pivotArea>
    </format>
    <format dxfId="3173">
      <pivotArea dataOnly="0" labelOnly="1" fieldPosition="0">
        <references count="2">
          <reference field="0" count="1" selected="0">
            <x v="12"/>
          </reference>
          <reference field="1" count="1">
            <x v="15"/>
          </reference>
        </references>
      </pivotArea>
    </format>
    <format dxfId="3172">
      <pivotArea dataOnly="0" labelOnly="1" fieldPosition="0">
        <references count="2">
          <reference field="0" count="1" selected="0">
            <x v="13"/>
          </reference>
          <reference field="1" count="1">
            <x v="19"/>
          </reference>
        </references>
      </pivotArea>
    </format>
    <format dxfId="3171">
      <pivotArea dataOnly="0" labelOnly="1" fieldPosition="0">
        <references count="2">
          <reference field="0" count="1" selected="0">
            <x v="14"/>
          </reference>
          <reference field="1" count="1">
            <x v="6"/>
          </reference>
        </references>
      </pivotArea>
    </format>
    <format dxfId="3170">
      <pivotArea dataOnly="0" labelOnly="1" fieldPosition="0">
        <references count="2">
          <reference field="0" count="1" selected="0">
            <x v="15"/>
          </reference>
          <reference field="1" count="1">
            <x v="10"/>
          </reference>
        </references>
      </pivotArea>
    </format>
    <format dxfId="3169">
      <pivotArea dataOnly="0" labelOnly="1" fieldPosition="0">
        <references count="2">
          <reference field="0" count="1" selected="0">
            <x v="16"/>
          </reference>
          <reference field="1" count="1">
            <x v="18"/>
          </reference>
        </references>
      </pivotArea>
    </format>
    <format dxfId="3168">
      <pivotArea dataOnly="0" labelOnly="1" fieldPosition="0">
        <references count="2">
          <reference field="0" count="1" selected="0">
            <x v="17"/>
          </reference>
          <reference field="1" count="1">
            <x v="20"/>
          </reference>
        </references>
      </pivotArea>
    </format>
    <format dxfId="3167">
      <pivotArea dataOnly="0" labelOnly="1" fieldPosition="0">
        <references count="2">
          <reference field="0" count="1" selected="0">
            <x v="18"/>
          </reference>
          <reference field="1" count="1">
            <x v="32"/>
          </reference>
        </references>
      </pivotArea>
    </format>
    <format dxfId="3166">
      <pivotArea dataOnly="0" labelOnly="1" fieldPosition="0">
        <references count="2">
          <reference field="0" count="1" selected="0">
            <x v="19"/>
          </reference>
          <reference field="1" count="1">
            <x v="0"/>
          </reference>
        </references>
      </pivotArea>
    </format>
    <format dxfId="3165">
      <pivotArea dataOnly="0" labelOnly="1" fieldPosition="0">
        <references count="2">
          <reference field="0" count="1" selected="0">
            <x v="20"/>
          </reference>
          <reference field="1" count="1">
            <x v="12"/>
          </reference>
        </references>
      </pivotArea>
    </format>
    <format dxfId="3164">
      <pivotArea dataOnly="0" labelOnly="1" fieldPosition="0">
        <references count="2">
          <reference field="0" count="1" selected="0">
            <x v="21"/>
          </reference>
          <reference field="1" count="1">
            <x v="8"/>
          </reference>
        </references>
      </pivotArea>
    </format>
    <format dxfId="3163">
      <pivotArea dataOnly="0" labelOnly="1" fieldPosition="0">
        <references count="2">
          <reference field="0" count="1" selected="0">
            <x v="22"/>
          </reference>
          <reference field="1" count="1">
            <x v="28"/>
          </reference>
        </references>
      </pivotArea>
    </format>
    <format dxfId="3162">
      <pivotArea dataOnly="0" labelOnly="1" fieldPosition="0">
        <references count="2">
          <reference field="0" count="1" selected="0">
            <x v="23"/>
          </reference>
          <reference field="1" count="1">
            <x v="2"/>
          </reference>
        </references>
      </pivotArea>
    </format>
    <format dxfId="3161">
      <pivotArea dataOnly="0" labelOnly="1" fieldPosition="0">
        <references count="2">
          <reference field="0" count="1" selected="0">
            <x v="24"/>
          </reference>
          <reference field="1" count="1">
            <x v="5"/>
          </reference>
        </references>
      </pivotArea>
    </format>
    <format dxfId="3160">
      <pivotArea dataOnly="0" labelOnly="1" fieldPosition="0">
        <references count="2">
          <reference field="0" count="1" selected="0">
            <x v="25"/>
          </reference>
          <reference field="1" count="1">
            <x v="29"/>
          </reference>
        </references>
      </pivotArea>
    </format>
    <format dxfId="3159">
      <pivotArea dataOnly="0" labelOnly="1" fieldPosition="0">
        <references count="2">
          <reference field="0" count="1" selected="0">
            <x v="26"/>
          </reference>
          <reference field="1" count="1">
            <x v="26"/>
          </reference>
        </references>
      </pivotArea>
    </format>
    <format dxfId="3158">
      <pivotArea dataOnly="0" labelOnly="1" fieldPosition="0">
        <references count="2">
          <reference field="0" count="1" selected="0">
            <x v="27"/>
          </reference>
          <reference field="1" count="1">
            <x v="22"/>
          </reference>
        </references>
      </pivotArea>
    </format>
    <format dxfId="3157">
      <pivotArea dataOnly="0" labelOnly="1" fieldPosition="0">
        <references count="2">
          <reference field="0" count="1" selected="0">
            <x v="28"/>
          </reference>
          <reference field="1" count="1">
            <x v="24"/>
          </reference>
        </references>
      </pivotArea>
    </format>
    <format dxfId="3156">
      <pivotArea dataOnly="0" labelOnly="1" fieldPosition="0">
        <references count="2">
          <reference field="0" count="1" selected="0">
            <x v="29"/>
          </reference>
          <reference field="1" count="1">
            <x v="21"/>
          </reference>
        </references>
      </pivotArea>
    </format>
    <format dxfId="3155">
      <pivotArea dataOnly="0" labelOnly="1" fieldPosition="0">
        <references count="2">
          <reference field="0" count="1" selected="0">
            <x v="30"/>
          </reference>
          <reference field="1" count="1">
            <x v="17"/>
          </reference>
        </references>
      </pivotArea>
    </format>
    <format dxfId="3154">
      <pivotArea dataOnly="0" labelOnly="1" fieldPosition="0">
        <references count="2">
          <reference field="0" count="1" selected="0">
            <x v="31"/>
          </reference>
          <reference field="1" count="1">
            <x v="1"/>
          </reference>
        </references>
      </pivotArea>
    </format>
    <format dxfId="3153">
      <pivotArea dataOnly="0" labelOnly="1" fieldPosition="0">
        <references count="2">
          <reference field="0" count="1" selected="0">
            <x v="32"/>
          </reference>
          <reference field="1" count="1">
            <x v="27"/>
          </reference>
        </references>
      </pivotArea>
    </format>
    <format dxfId="3152">
      <pivotArea dataOnly="0" labelOnly="1" fieldPosition="0">
        <references count="2">
          <reference field="0" count="1" selected="0">
            <x v="0"/>
          </reference>
          <reference field="1" count="1">
            <x v="4"/>
          </reference>
        </references>
      </pivotArea>
    </format>
    <format dxfId="3151">
      <pivotArea dataOnly="0" labelOnly="1" fieldPosition="0">
        <references count="2">
          <reference field="0" count="1" selected="0">
            <x v="1"/>
          </reference>
          <reference field="1" count="1">
            <x v="7"/>
          </reference>
        </references>
      </pivotArea>
    </format>
    <format dxfId="3150">
      <pivotArea dataOnly="0" labelOnly="1" fieldPosition="0">
        <references count="2">
          <reference field="0" count="1" selected="0">
            <x v="2"/>
          </reference>
          <reference field="1" count="1">
            <x v="9"/>
          </reference>
        </references>
      </pivotArea>
    </format>
    <format dxfId="3149">
      <pivotArea dataOnly="0" labelOnly="1" fieldPosition="0">
        <references count="2">
          <reference field="0" count="1" selected="0">
            <x v="3"/>
          </reference>
          <reference field="1" count="1">
            <x v="13"/>
          </reference>
        </references>
      </pivotArea>
    </format>
    <format dxfId="3148">
      <pivotArea dataOnly="0" labelOnly="1" fieldPosition="0">
        <references count="2">
          <reference field="0" count="1" selected="0">
            <x v="4"/>
          </reference>
          <reference field="1" count="1">
            <x v="31"/>
          </reference>
        </references>
      </pivotArea>
    </format>
    <format dxfId="3147">
      <pivotArea dataOnly="0" labelOnly="1" fieldPosition="0">
        <references count="2">
          <reference field="0" count="1" selected="0">
            <x v="5"/>
          </reference>
          <reference field="1" count="1">
            <x v="11"/>
          </reference>
        </references>
      </pivotArea>
    </format>
    <format dxfId="3146">
      <pivotArea dataOnly="0" labelOnly="1" fieldPosition="0">
        <references count="2">
          <reference field="0" count="1" selected="0">
            <x v="6"/>
          </reference>
          <reference field="1" count="1">
            <x v="14"/>
          </reference>
        </references>
      </pivotArea>
    </format>
    <format dxfId="3145">
      <pivotArea dataOnly="0" labelOnly="1" fieldPosition="0">
        <references count="2">
          <reference field="0" count="1" selected="0">
            <x v="7"/>
          </reference>
          <reference field="1" count="1">
            <x v="3"/>
          </reference>
        </references>
      </pivotArea>
    </format>
    <format dxfId="3144">
      <pivotArea dataOnly="0" labelOnly="1" fieldPosition="0">
        <references count="2">
          <reference field="0" count="1" selected="0">
            <x v="8"/>
          </reference>
          <reference field="1" count="1">
            <x v="23"/>
          </reference>
        </references>
      </pivotArea>
    </format>
    <format dxfId="3143">
      <pivotArea dataOnly="0" labelOnly="1" fieldPosition="0">
        <references count="2">
          <reference field="0" count="1" selected="0">
            <x v="9"/>
          </reference>
          <reference field="1" count="1">
            <x v="25"/>
          </reference>
        </references>
      </pivotArea>
    </format>
    <format dxfId="3142">
      <pivotArea dataOnly="0" labelOnly="1" fieldPosition="0">
        <references count="2">
          <reference field="0" count="1" selected="0">
            <x v="10"/>
          </reference>
          <reference field="1" count="1">
            <x v="30"/>
          </reference>
        </references>
      </pivotArea>
    </format>
    <format dxfId="3141">
      <pivotArea dataOnly="0" labelOnly="1" fieldPosition="0">
        <references count="2">
          <reference field="0" count="1" selected="0">
            <x v="11"/>
          </reference>
          <reference field="1" count="1">
            <x v="16"/>
          </reference>
        </references>
      </pivotArea>
    </format>
    <format dxfId="3140">
      <pivotArea dataOnly="0" labelOnly="1" fieldPosition="0">
        <references count="2">
          <reference field="0" count="1" selected="0">
            <x v="12"/>
          </reference>
          <reference field="1" count="1">
            <x v="15"/>
          </reference>
        </references>
      </pivotArea>
    </format>
    <format dxfId="3139">
      <pivotArea dataOnly="0" labelOnly="1" fieldPosition="0">
        <references count="2">
          <reference field="0" count="1" selected="0">
            <x v="13"/>
          </reference>
          <reference field="1" count="1">
            <x v="19"/>
          </reference>
        </references>
      </pivotArea>
    </format>
    <format dxfId="3138">
      <pivotArea dataOnly="0" labelOnly="1" fieldPosition="0">
        <references count="2">
          <reference field="0" count="1" selected="0">
            <x v="14"/>
          </reference>
          <reference field="1" count="1">
            <x v="6"/>
          </reference>
        </references>
      </pivotArea>
    </format>
    <format dxfId="3137">
      <pivotArea dataOnly="0" labelOnly="1" fieldPosition="0">
        <references count="2">
          <reference field="0" count="1" selected="0">
            <x v="15"/>
          </reference>
          <reference field="1" count="1">
            <x v="10"/>
          </reference>
        </references>
      </pivotArea>
    </format>
    <format dxfId="3136">
      <pivotArea dataOnly="0" labelOnly="1" fieldPosition="0">
        <references count="2">
          <reference field="0" count="1" selected="0">
            <x v="16"/>
          </reference>
          <reference field="1" count="1">
            <x v="18"/>
          </reference>
        </references>
      </pivotArea>
    </format>
    <format dxfId="3135">
      <pivotArea dataOnly="0" labelOnly="1" fieldPosition="0">
        <references count="2">
          <reference field="0" count="1" selected="0">
            <x v="17"/>
          </reference>
          <reference field="1" count="1">
            <x v="20"/>
          </reference>
        </references>
      </pivotArea>
    </format>
    <format dxfId="3134">
      <pivotArea dataOnly="0" labelOnly="1" fieldPosition="0">
        <references count="2">
          <reference field="0" count="1" selected="0">
            <x v="18"/>
          </reference>
          <reference field="1" count="1">
            <x v="32"/>
          </reference>
        </references>
      </pivotArea>
    </format>
    <format dxfId="3133">
      <pivotArea dataOnly="0" labelOnly="1" fieldPosition="0">
        <references count="2">
          <reference field="0" count="1" selected="0">
            <x v="19"/>
          </reference>
          <reference field="1" count="1">
            <x v="0"/>
          </reference>
        </references>
      </pivotArea>
    </format>
    <format dxfId="3132">
      <pivotArea dataOnly="0" labelOnly="1" fieldPosition="0">
        <references count="2">
          <reference field="0" count="1" selected="0">
            <x v="20"/>
          </reference>
          <reference field="1" count="1">
            <x v="12"/>
          </reference>
        </references>
      </pivotArea>
    </format>
    <format dxfId="3131">
      <pivotArea dataOnly="0" labelOnly="1" fieldPosition="0">
        <references count="2">
          <reference field="0" count="1" selected="0">
            <x v="21"/>
          </reference>
          <reference field="1" count="1">
            <x v="8"/>
          </reference>
        </references>
      </pivotArea>
    </format>
    <format dxfId="3130">
      <pivotArea dataOnly="0" labelOnly="1" fieldPosition="0">
        <references count="2">
          <reference field="0" count="1" selected="0">
            <x v="22"/>
          </reference>
          <reference field="1" count="1">
            <x v="28"/>
          </reference>
        </references>
      </pivotArea>
    </format>
    <format dxfId="3129">
      <pivotArea dataOnly="0" labelOnly="1" fieldPosition="0">
        <references count="2">
          <reference field="0" count="1" selected="0">
            <x v="23"/>
          </reference>
          <reference field="1" count="1">
            <x v="2"/>
          </reference>
        </references>
      </pivotArea>
    </format>
    <format dxfId="3128">
      <pivotArea dataOnly="0" labelOnly="1" fieldPosition="0">
        <references count="2">
          <reference field="0" count="1" selected="0">
            <x v="24"/>
          </reference>
          <reference field="1" count="1">
            <x v="5"/>
          </reference>
        </references>
      </pivotArea>
    </format>
    <format dxfId="3127">
      <pivotArea dataOnly="0" labelOnly="1" fieldPosition="0">
        <references count="2">
          <reference field="0" count="1" selected="0">
            <x v="25"/>
          </reference>
          <reference field="1" count="1">
            <x v="29"/>
          </reference>
        </references>
      </pivotArea>
    </format>
    <format dxfId="3126">
      <pivotArea dataOnly="0" labelOnly="1" fieldPosition="0">
        <references count="2">
          <reference field="0" count="1" selected="0">
            <x v="26"/>
          </reference>
          <reference field="1" count="1">
            <x v="26"/>
          </reference>
        </references>
      </pivotArea>
    </format>
    <format dxfId="3125">
      <pivotArea dataOnly="0" labelOnly="1" fieldPosition="0">
        <references count="2">
          <reference field="0" count="1" selected="0">
            <x v="27"/>
          </reference>
          <reference field="1" count="1">
            <x v="22"/>
          </reference>
        </references>
      </pivotArea>
    </format>
    <format dxfId="3124">
      <pivotArea dataOnly="0" labelOnly="1" fieldPosition="0">
        <references count="2">
          <reference field="0" count="1" selected="0">
            <x v="28"/>
          </reference>
          <reference field="1" count="1">
            <x v="24"/>
          </reference>
        </references>
      </pivotArea>
    </format>
    <format dxfId="3123">
      <pivotArea dataOnly="0" labelOnly="1" fieldPosition="0">
        <references count="2">
          <reference field="0" count="1" selected="0">
            <x v="29"/>
          </reference>
          <reference field="1" count="1">
            <x v="21"/>
          </reference>
        </references>
      </pivotArea>
    </format>
    <format dxfId="3122">
      <pivotArea dataOnly="0" labelOnly="1" fieldPosition="0">
        <references count="2">
          <reference field="0" count="1" selected="0">
            <x v="30"/>
          </reference>
          <reference field="1" count="1">
            <x v="17"/>
          </reference>
        </references>
      </pivotArea>
    </format>
    <format dxfId="3121">
      <pivotArea dataOnly="0" labelOnly="1" fieldPosition="0">
        <references count="2">
          <reference field="0" count="1" selected="0">
            <x v="31"/>
          </reference>
          <reference field="1" count="1">
            <x v="1"/>
          </reference>
        </references>
      </pivotArea>
    </format>
    <format dxfId="3120">
      <pivotArea dataOnly="0" labelOnly="1" fieldPosition="0">
        <references count="2">
          <reference field="0" count="1" selected="0">
            <x v="32"/>
          </reference>
          <reference field="1" count="1">
            <x v="27"/>
          </reference>
        </references>
      </pivotArea>
    </format>
    <format dxfId="3119">
      <pivotArea dataOnly="0" labelOnly="1" fieldPosition="0">
        <references count="1">
          <reference field="0" count="0"/>
        </references>
      </pivotArea>
    </format>
    <format dxfId="3118">
      <pivotArea dataOnly="0" labelOnly="1" fieldPosition="0">
        <references count="1">
          <reference field="0" count="0"/>
        </references>
      </pivotArea>
    </format>
    <format dxfId="3117">
      <pivotArea dataOnly="0" labelOnly="1" fieldPosition="0">
        <references count="1">
          <reference field="0" count="0"/>
        </references>
      </pivotArea>
    </format>
    <format dxfId="3116">
      <pivotArea type="all" dataOnly="0" outline="0" fieldPosition="0"/>
    </format>
    <format dxfId="3115">
      <pivotArea dataOnly="0" labelOnly="1" fieldPosition="0">
        <references count="1">
          <reference field="0" count="0"/>
        </references>
      </pivotArea>
    </format>
    <format dxfId="3114">
      <pivotArea dataOnly="0" labelOnly="1" fieldPosition="0">
        <references count="2">
          <reference field="0" count="1" selected="0">
            <x v="0"/>
          </reference>
          <reference field="1" count="1">
            <x v="4"/>
          </reference>
        </references>
      </pivotArea>
    </format>
    <format dxfId="3113">
      <pivotArea dataOnly="0" labelOnly="1" fieldPosition="0">
        <references count="2">
          <reference field="0" count="1" selected="0">
            <x v="1"/>
          </reference>
          <reference field="1" count="1">
            <x v="7"/>
          </reference>
        </references>
      </pivotArea>
    </format>
    <format dxfId="3112">
      <pivotArea dataOnly="0" labelOnly="1" fieldPosition="0">
        <references count="2">
          <reference field="0" count="1" selected="0">
            <x v="2"/>
          </reference>
          <reference field="1" count="1">
            <x v="9"/>
          </reference>
        </references>
      </pivotArea>
    </format>
    <format dxfId="3111">
      <pivotArea dataOnly="0" labelOnly="1" fieldPosition="0">
        <references count="2">
          <reference field="0" count="1" selected="0">
            <x v="3"/>
          </reference>
          <reference field="1" count="1">
            <x v="13"/>
          </reference>
        </references>
      </pivotArea>
    </format>
    <format dxfId="3110">
      <pivotArea dataOnly="0" labelOnly="1" fieldPosition="0">
        <references count="2">
          <reference field="0" count="1" selected="0">
            <x v="4"/>
          </reference>
          <reference field="1" count="1">
            <x v="31"/>
          </reference>
        </references>
      </pivotArea>
    </format>
    <format dxfId="3109">
      <pivotArea dataOnly="0" labelOnly="1" fieldPosition="0">
        <references count="2">
          <reference field="0" count="1" selected="0">
            <x v="5"/>
          </reference>
          <reference field="1" count="1">
            <x v="11"/>
          </reference>
        </references>
      </pivotArea>
    </format>
    <format dxfId="3108">
      <pivotArea dataOnly="0" labelOnly="1" fieldPosition="0">
        <references count="2">
          <reference field="0" count="1" selected="0">
            <x v="6"/>
          </reference>
          <reference field="1" count="1">
            <x v="14"/>
          </reference>
        </references>
      </pivotArea>
    </format>
    <format dxfId="3107">
      <pivotArea dataOnly="0" labelOnly="1" fieldPosition="0">
        <references count="2">
          <reference field="0" count="1" selected="0">
            <x v="7"/>
          </reference>
          <reference field="1" count="1">
            <x v="3"/>
          </reference>
        </references>
      </pivotArea>
    </format>
    <format dxfId="3106">
      <pivotArea dataOnly="0" labelOnly="1" fieldPosition="0">
        <references count="2">
          <reference field="0" count="1" selected="0">
            <x v="8"/>
          </reference>
          <reference field="1" count="1">
            <x v="23"/>
          </reference>
        </references>
      </pivotArea>
    </format>
    <format dxfId="3105">
      <pivotArea dataOnly="0" labelOnly="1" fieldPosition="0">
        <references count="2">
          <reference field="0" count="1" selected="0">
            <x v="9"/>
          </reference>
          <reference field="1" count="1">
            <x v="25"/>
          </reference>
        </references>
      </pivotArea>
    </format>
    <format dxfId="3104">
      <pivotArea dataOnly="0" labelOnly="1" fieldPosition="0">
        <references count="2">
          <reference field="0" count="1" selected="0">
            <x v="10"/>
          </reference>
          <reference field="1" count="1">
            <x v="30"/>
          </reference>
        </references>
      </pivotArea>
    </format>
    <format dxfId="3103">
      <pivotArea dataOnly="0" labelOnly="1" fieldPosition="0">
        <references count="2">
          <reference field="0" count="1" selected="0">
            <x v="11"/>
          </reference>
          <reference field="1" count="1">
            <x v="16"/>
          </reference>
        </references>
      </pivotArea>
    </format>
    <format dxfId="3102">
      <pivotArea dataOnly="0" labelOnly="1" fieldPosition="0">
        <references count="2">
          <reference field="0" count="1" selected="0">
            <x v="12"/>
          </reference>
          <reference field="1" count="1">
            <x v="15"/>
          </reference>
        </references>
      </pivotArea>
    </format>
    <format dxfId="3101">
      <pivotArea dataOnly="0" labelOnly="1" fieldPosition="0">
        <references count="2">
          <reference field="0" count="1" selected="0">
            <x v="13"/>
          </reference>
          <reference field="1" count="1">
            <x v="19"/>
          </reference>
        </references>
      </pivotArea>
    </format>
    <format dxfId="3100">
      <pivotArea dataOnly="0" labelOnly="1" fieldPosition="0">
        <references count="2">
          <reference field="0" count="1" selected="0">
            <x v="14"/>
          </reference>
          <reference field="1" count="1">
            <x v="6"/>
          </reference>
        </references>
      </pivotArea>
    </format>
    <format dxfId="3099">
      <pivotArea dataOnly="0" labelOnly="1" fieldPosition="0">
        <references count="2">
          <reference field="0" count="1" selected="0">
            <x v="15"/>
          </reference>
          <reference field="1" count="1">
            <x v="10"/>
          </reference>
        </references>
      </pivotArea>
    </format>
    <format dxfId="3098">
      <pivotArea dataOnly="0" labelOnly="1" fieldPosition="0">
        <references count="2">
          <reference field="0" count="1" selected="0">
            <x v="16"/>
          </reference>
          <reference field="1" count="1">
            <x v="18"/>
          </reference>
        </references>
      </pivotArea>
    </format>
    <format dxfId="3097">
      <pivotArea dataOnly="0" labelOnly="1" fieldPosition="0">
        <references count="2">
          <reference field="0" count="1" selected="0">
            <x v="17"/>
          </reference>
          <reference field="1" count="1">
            <x v="20"/>
          </reference>
        </references>
      </pivotArea>
    </format>
    <format dxfId="3096">
      <pivotArea dataOnly="0" labelOnly="1" fieldPosition="0">
        <references count="2">
          <reference field="0" count="1" selected="0">
            <x v="18"/>
          </reference>
          <reference field="1" count="1">
            <x v="32"/>
          </reference>
        </references>
      </pivotArea>
    </format>
    <format dxfId="3095">
      <pivotArea dataOnly="0" labelOnly="1" fieldPosition="0">
        <references count="2">
          <reference field="0" count="1" selected="0">
            <x v="19"/>
          </reference>
          <reference field="1" count="1">
            <x v="0"/>
          </reference>
        </references>
      </pivotArea>
    </format>
    <format dxfId="3094">
      <pivotArea dataOnly="0" labelOnly="1" fieldPosition="0">
        <references count="2">
          <reference field="0" count="1" selected="0">
            <x v="20"/>
          </reference>
          <reference field="1" count="1">
            <x v="12"/>
          </reference>
        </references>
      </pivotArea>
    </format>
    <format dxfId="3093">
      <pivotArea dataOnly="0" labelOnly="1" fieldPosition="0">
        <references count="2">
          <reference field="0" count="1" selected="0">
            <x v="21"/>
          </reference>
          <reference field="1" count="1">
            <x v="8"/>
          </reference>
        </references>
      </pivotArea>
    </format>
    <format dxfId="3092">
      <pivotArea dataOnly="0" labelOnly="1" fieldPosition="0">
        <references count="2">
          <reference field="0" count="1" selected="0">
            <x v="22"/>
          </reference>
          <reference field="1" count="1">
            <x v="28"/>
          </reference>
        </references>
      </pivotArea>
    </format>
    <format dxfId="3091">
      <pivotArea dataOnly="0" labelOnly="1" fieldPosition="0">
        <references count="2">
          <reference field="0" count="1" selected="0">
            <x v="23"/>
          </reference>
          <reference field="1" count="1">
            <x v="2"/>
          </reference>
        </references>
      </pivotArea>
    </format>
    <format dxfId="3090">
      <pivotArea dataOnly="0" labelOnly="1" fieldPosition="0">
        <references count="2">
          <reference field="0" count="1" selected="0">
            <x v="24"/>
          </reference>
          <reference field="1" count="1">
            <x v="5"/>
          </reference>
        </references>
      </pivotArea>
    </format>
    <format dxfId="3089">
      <pivotArea dataOnly="0" labelOnly="1" fieldPosition="0">
        <references count="2">
          <reference field="0" count="1" selected="0">
            <x v="25"/>
          </reference>
          <reference field="1" count="1">
            <x v="29"/>
          </reference>
        </references>
      </pivotArea>
    </format>
    <format dxfId="3088">
      <pivotArea dataOnly="0" labelOnly="1" fieldPosition="0">
        <references count="2">
          <reference field="0" count="1" selected="0">
            <x v="26"/>
          </reference>
          <reference field="1" count="1">
            <x v="26"/>
          </reference>
        </references>
      </pivotArea>
    </format>
    <format dxfId="3087">
      <pivotArea dataOnly="0" labelOnly="1" fieldPosition="0">
        <references count="2">
          <reference field="0" count="1" selected="0">
            <x v="27"/>
          </reference>
          <reference field="1" count="1">
            <x v="22"/>
          </reference>
        </references>
      </pivotArea>
    </format>
    <format dxfId="3086">
      <pivotArea dataOnly="0" labelOnly="1" fieldPosition="0">
        <references count="2">
          <reference field="0" count="1" selected="0">
            <x v="28"/>
          </reference>
          <reference field="1" count="1">
            <x v="24"/>
          </reference>
        </references>
      </pivotArea>
    </format>
    <format dxfId="3085">
      <pivotArea dataOnly="0" labelOnly="1" fieldPosition="0">
        <references count="2">
          <reference field="0" count="1" selected="0">
            <x v="29"/>
          </reference>
          <reference field="1" count="1">
            <x v="21"/>
          </reference>
        </references>
      </pivotArea>
    </format>
    <format dxfId="3084">
      <pivotArea dataOnly="0" labelOnly="1" fieldPosition="0">
        <references count="2">
          <reference field="0" count="1" selected="0">
            <x v="30"/>
          </reference>
          <reference field="1" count="1">
            <x v="17"/>
          </reference>
        </references>
      </pivotArea>
    </format>
    <format dxfId="3083">
      <pivotArea dataOnly="0" labelOnly="1" fieldPosition="0">
        <references count="2">
          <reference field="0" count="1" selected="0">
            <x v="31"/>
          </reference>
          <reference field="1" count="1">
            <x v="1"/>
          </reference>
        </references>
      </pivotArea>
    </format>
    <format dxfId="3082">
      <pivotArea dataOnly="0" labelOnly="1" fieldPosition="0">
        <references count="2">
          <reference field="0" count="1" selected="0">
            <x v="32"/>
          </reference>
          <reference field="1" count="1">
            <x v="27"/>
          </reference>
        </references>
      </pivotArea>
    </format>
    <format dxfId="3081">
      <pivotArea dataOnly="0" labelOnly="1" fieldPosition="0">
        <references count="1">
          <reference field="0" count="1">
            <x v="0"/>
          </reference>
        </references>
      </pivotArea>
    </format>
    <format dxfId="3080">
      <pivotArea dataOnly="0" labelOnly="1" fieldPosition="0">
        <references count="1">
          <reference field="0" count="0"/>
        </references>
      </pivotArea>
    </format>
    <format dxfId="3079">
      <pivotArea dataOnly="0" labelOnly="1" fieldPosition="0">
        <references count="1">
          <reference field="0" count="1">
            <x v="0"/>
          </reference>
        </references>
      </pivotArea>
    </format>
    <format dxfId="3078">
      <pivotArea type="all" dataOnly="0" outline="0" fieldPosition="0"/>
    </format>
    <format dxfId="3077">
      <pivotArea dataOnly="0" labelOnly="1" fieldPosition="0">
        <references count="1">
          <reference field="0" count="0"/>
        </references>
      </pivotArea>
    </format>
    <format dxfId="3076">
      <pivotArea dataOnly="0" labelOnly="1" fieldPosition="0">
        <references count="2">
          <reference field="0" count="1" selected="0">
            <x v="0"/>
          </reference>
          <reference field="1" count="1">
            <x v="4"/>
          </reference>
        </references>
      </pivotArea>
    </format>
    <format dxfId="3075">
      <pivotArea dataOnly="0" labelOnly="1" fieldPosition="0">
        <references count="2">
          <reference field="0" count="1" selected="0">
            <x v="1"/>
          </reference>
          <reference field="1" count="1">
            <x v="7"/>
          </reference>
        </references>
      </pivotArea>
    </format>
    <format dxfId="3074">
      <pivotArea dataOnly="0" labelOnly="1" fieldPosition="0">
        <references count="2">
          <reference field="0" count="1" selected="0">
            <x v="2"/>
          </reference>
          <reference field="1" count="1">
            <x v="9"/>
          </reference>
        </references>
      </pivotArea>
    </format>
    <format dxfId="3073">
      <pivotArea dataOnly="0" labelOnly="1" fieldPosition="0">
        <references count="2">
          <reference field="0" count="1" selected="0">
            <x v="3"/>
          </reference>
          <reference field="1" count="1">
            <x v="13"/>
          </reference>
        </references>
      </pivotArea>
    </format>
    <format dxfId="3072">
      <pivotArea dataOnly="0" labelOnly="1" fieldPosition="0">
        <references count="2">
          <reference field="0" count="1" selected="0">
            <x v="4"/>
          </reference>
          <reference field="1" count="1">
            <x v="31"/>
          </reference>
        </references>
      </pivotArea>
    </format>
    <format dxfId="3071">
      <pivotArea dataOnly="0" labelOnly="1" fieldPosition="0">
        <references count="2">
          <reference field="0" count="1" selected="0">
            <x v="5"/>
          </reference>
          <reference field="1" count="1">
            <x v="11"/>
          </reference>
        </references>
      </pivotArea>
    </format>
    <format dxfId="3070">
      <pivotArea dataOnly="0" labelOnly="1" fieldPosition="0">
        <references count="2">
          <reference field="0" count="1" selected="0">
            <x v="6"/>
          </reference>
          <reference field="1" count="1">
            <x v="14"/>
          </reference>
        </references>
      </pivotArea>
    </format>
    <format dxfId="3069">
      <pivotArea dataOnly="0" labelOnly="1" fieldPosition="0">
        <references count="2">
          <reference field="0" count="1" selected="0">
            <x v="7"/>
          </reference>
          <reference field="1" count="1">
            <x v="3"/>
          </reference>
        </references>
      </pivotArea>
    </format>
    <format dxfId="3068">
      <pivotArea dataOnly="0" labelOnly="1" fieldPosition="0">
        <references count="2">
          <reference field="0" count="1" selected="0">
            <x v="8"/>
          </reference>
          <reference field="1" count="1">
            <x v="23"/>
          </reference>
        </references>
      </pivotArea>
    </format>
    <format dxfId="3067">
      <pivotArea dataOnly="0" labelOnly="1" fieldPosition="0">
        <references count="2">
          <reference field="0" count="1" selected="0">
            <x v="9"/>
          </reference>
          <reference field="1" count="1">
            <x v="25"/>
          </reference>
        </references>
      </pivotArea>
    </format>
    <format dxfId="3066">
      <pivotArea dataOnly="0" labelOnly="1" fieldPosition="0">
        <references count="2">
          <reference field="0" count="1" selected="0">
            <x v="10"/>
          </reference>
          <reference field="1" count="1">
            <x v="30"/>
          </reference>
        </references>
      </pivotArea>
    </format>
    <format dxfId="3065">
      <pivotArea dataOnly="0" labelOnly="1" fieldPosition="0">
        <references count="2">
          <reference field="0" count="1" selected="0">
            <x v="11"/>
          </reference>
          <reference field="1" count="1">
            <x v="16"/>
          </reference>
        </references>
      </pivotArea>
    </format>
    <format dxfId="3064">
      <pivotArea dataOnly="0" labelOnly="1" fieldPosition="0">
        <references count="2">
          <reference field="0" count="1" selected="0">
            <x v="12"/>
          </reference>
          <reference field="1" count="1">
            <x v="15"/>
          </reference>
        </references>
      </pivotArea>
    </format>
    <format dxfId="3063">
      <pivotArea dataOnly="0" labelOnly="1" fieldPosition="0">
        <references count="2">
          <reference field="0" count="1" selected="0">
            <x v="13"/>
          </reference>
          <reference field="1" count="1">
            <x v="19"/>
          </reference>
        </references>
      </pivotArea>
    </format>
    <format dxfId="3062">
      <pivotArea dataOnly="0" labelOnly="1" fieldPosition="0">
        <references count="2">
          <reference field="0" count="1" selected="0">
            <x v="14"/>
          </reference>
          <reference field="1" count="1">
            <x v="6"/>
          </reference>
        </references>
      </pivotArea>
    </format>
    <format dxfId="3061">
      <pivotArea dataOnly="0" labelOnly="1" fieldPosition="0">
        <references count="2">
          <reference field="0" count="1" selected="0">
            <x v="15"/>
          </reference>
          <reference field="1" count="1">
            <x v="10"/>
          </reference>
        </references>
      </pivotArea>
    </format>
    <format dxfId="3060">
      <pivotArea dataOnly="0" labelOnly="1" fieldPosition="0">
        <references count="2">
          <reference field="0" count="1" selected="0">
            <x v="16"/>
          </reference>
          <reference field="1" count="1">
            <x v="18"/>
          </reference>
        </references>
      </pivotArea>
    </format>
    <format dxfId="3059">
      <pivotArea dataOnly="0" labelOnly="1" fieldPosition="0">
        <references count="2">
          <reference field="0" count="1" selected="0">
            <x v="17"/>
          </reference>
          <reference field="1" count="1">
            <x v="20"/>
          </reference>
        </references>
      </pivotArea>
    </format>
    <format dxfId="3058">
      <pivotArea dataOnly="0" labelOnly="1" fieldPosition="0">
        <references count="2">
          <reference field="0" count="1" selected="0">
            <x v="18"/>
          </reference>
          <reference field="1" count="1">
            <x v="32"/>
          </reference>
        </references>
      </pivotArea>
    </format>
    <format dxfId="3057">
      <pivotArea dataOnly="0" labelOnly="1" fieldPosition="0">
        <references count="2">
          <reference field="0" count="1" selected="0">
            <x v="19"/>
          </reference>
          <reference field="1" count="1">
            <x v="0"/>
          </reference>
        </references>
      </pivotArea>
    </format>
    <format dxfId="3056">
      <pivotArea dataOnly="0" labelOnly="1" fieldPosition="0">
        <references count="2">
          <reference field="0" count="1" selected="0">
            <x v="20"/>
          </reference>
          <reference field="1" count="1">
            <x v="12"/>
          </reference>
        </references>
      </pivotArea>
    </format>
    <format dxfId="3055">
      <pivotArea dataOnly="0" labelOnly="1" fieldPosition="0">
        <references count="2">
          <reference field="0" count="1" selected="0">
            <x v="21"/>
          </reference>
          <reference field="1" count="1">
            <x v="8"/>
          </reference>
        </references>
      </pivotArea>
    </format>
    <format dxfId="3054">
      <pivotArea dataOnly="0" labelOnly="1" fieldPosition="0">
        <references count="2">
          <reference field="0" count="1" selected="0">
            <x v="22"/>
          </reference>
          <reference field="1" count="1">
            <x v="28"/>
          </reference>
        </references>
      </pivotArea>
    </format>
    <format dxfId="3053">
      <pivotArea dataOnly="0" labelOnly="1" fieldPosition="0">
        <references count="2">
          <reference field="0" count="1" selected="0">
            <x v="23"/>
          </reference>
          <reference field="1" count="1">
            <x v="2"/>
          </reference>
        </references>
      </pivotArea>
    </format>
    <format dxfId="3052">
      <pivotArea dataOnly="0" labelOnly="1" fieldPosition="0">
        <references count="2">
          <reference field="0" count="1" selected="0">
            <x v="24"/>
          </reference>
          <reference field="1" count="1">
            <x v="5"/>
          </reference>
        </references>
      </pivotArea>
    </format>
    <format dxfId="3051">
      <pivotArea dataOnly="0" labelOnly="1" fieldPosition="0">
        <references count="2">
          <reference field="0" count="1" selected="0">
            <x v="25"/>
          </reference>
          <reference field="1" count="1">
            <x v="29"/>
          </reference>
        </references>
      </pivotArea>
    </format>
    <format dxfId="3050">
      <pivotArea dataOnly="0" labelOnly="1" fieldPosition="0">
        <references count="2">
          <reference field="0" count="1" selected="0">
            <x v="26"/>
          </reference>
          <reference field="1" count="1">
            <x v="26"/>
          </reference>
        </references>
      </pivotArea>
    </format>
    <format dxfId="3049">
      <pivotArea dataOnly="0" labelOnly="1" fieldPosition="0">
        <references count="2">
          <reference field="0" count="1" selected="0">
            <x v="27"/>
          </reference>
          <reference field="1" count="1">
            <x v="22"/>
          </reference>
        </references>
      </pivotArea>
    </format>
    <format dxfId="3048">
      <pivotArea dataOnly="0" labelOnly="1" fieldPosition="0">
        <references count="2">
          <reference field="0" count="1" selected="0">
            <x v="28"/>
          </reference>
          <reference field="1" count="1">
            <x v="24"/>
          </reference>
        </references>
      </pivotArea>
    </format>
    <format dxfId="3047">
      <pivotArea dataOnly="0" labelOnly="1" fieldPosition="0">
        <references count="2">
          <reference field="0" count="1" selected="0">
            <x v="29"/>
          </reference>
          <reference field="1" count="1">
            <x v="21"/>
          </reference>
        </references>
      </pivotArea>
    </format>
    <format dxfId="3046">
      <pivotArea dataOnly="0" labelOnly="1" fieldPosition="0">
        <references count="2">
          <reference field="0" count="1" selected="0">
            <x v="30"/>
          </reference>
          <reference field="1" count="1">
            <x v="17"/>
          </reference>
        </references>
      </pivotArea>
    </format>
    <format dxfId="3045">
      <pivotArea dataOnly="0" labelOnly="1" fieldPosition="0">
        <references count="2">
          <reference field="0" count="1" selected="0">
            <x v="31"/>
          </reference>
          <reference field="1" count="1">
            <x v="1"/>
          </reference>
        </references>
      </pivotArea>
    </format>
    <format dxfId="3044">
      <pivotArea dataOnly="0" labelOnly="1" fieldPosition="0">
        <references count="2">
          <reference field="0" count="1" selected="0">
            <x v="32"/>
          </reference>
          <reference field="1" count="1">
            <x v="27"/>
          </reference>
        </references>
      </pivotArea>
    </format>
    <format dxfId="3043">
      <pivotArea type="all" dataOnly="0" outline="0" fieldPosition="0"/>
    </format>
    <format dxfId="3042">
      <pivotArea dataOnly="0" labelOnly="1" fieldPosition="0">
        <references count="1">
          <reference field="0" count="0"/>
        </references>
      </pivotArea>
    </format>
    <format dxfId="3041">
      <pivotArea dataOnly="0" labelOnly="1" fieldPosition="0">
        <references count="2">
          <reference field="0" count="1" selected="0">
            <x v="0"/>
          </reference>
          <reference field="1" count="1">
            <x v="4"/>
          </reference>
        </references>
      </pivotArea>
    </format>
    <format dxfId="3040">
      <pivotArea dataOnly="0" labelOnly="1" fieldPosition="0">
        <references count="2">
          <reference field="0" count="1" selected="0">
            <x v="1"/>
          </reference>
          <reference field="1" count="1">
            <x v="7"/>
          </reference>
        </references>
      </pivotArea>
    </format>
    <format dxfId="3039">
      <pivotArea dataOnly="0" labelOnly="1" fieldPosition="0">
        <references count="2">
          <reference field="0" count="1" selected="0">
            <x v="2"/>
          </reference>
          <reference field="1" count="1">
            <x v="9"/>
          </reference>
        </references>
      </pivotArea>
    </format>
    <format dxfId="3038">
      <pivotArea dataOnly="0" labelOnly="1" fieldPosition="0">
        <references count="2">
          <reference field="0" count="1" selected="0">
            <x v="3"/>
          </reference>
          <reference field="1" count="1">
            <x v="13"/>
          </reference>
        </references>
      </pivotArea>
    </format>
    <format dxfId="3037">
      <pivotArea dataOnly="0" labelOnly="1" fieldPosition="0">
        <references count="2">
          <reference field="0" count="1" selected="0">
            <x v="4"/>
          </reference>
          <reference field="1" count="1">
            <x v="31"/>
          </reference>
        </references>
      </pivotArea>
    </format>
    <format dxfId="3036">
      <pivotArea dataOnly="0" labelOnly="1" fieldPosition="0">
        <references count="2">
          <reference field="0" count="1" selected="0">
            <x v="5"/>
          </reference>
          <reference field="1" count="1">
            <x v="11"/>
          </reference>
        </references>
      </pivotArea>
    </format>
    <format dxfId="3035">
      <pivotArea dataOnly="0" labelOnly="1" fieldPosition="0">
        <references count="2">
          <reference field="0" count="1" selected="0">
            <x v="6"/>
          </reference>
          <reference field="1" count="1">
            <x v="14"/>
          </reference>
        </references>
      </pivotArea>
    </format>
    <format dxfId="3034">
      <pivotArea dataOnly="0" labelOnly="1" fieldPosition="0">
        <references count="2">
          <reference field="0" count="1" selected="0">
            <x v="7"/>
          </reference>
          <reference field="1" count="1">
            <x v="3"/>
          </reference>
        </references>
      </pivotArea>
    </format>
    <format dxfId="3033">
      <pivotArea dataOnly="0" labelOnly="1" fieldPosition="0">
        <references count="2">
          <reference field="0" count="1" selected="0">
            <x v="8"/>
          </reference>
          <reference field="1" count="1">
            <x v="23"/>
          </reference>
        </references>
      </pivotArea>
    </format>
    <format dxfId="3032">
      <pivotArea dataOnly="0" labelOnly="1" fieldPosition="0">
        <references count="2">
          <reference field="0" count="1" selected="0">
            <x v="9"/>
          </reference>
          <reference field="1" count="1">
            <x v="25"/>
          </reference>
        </references>
      </pivotArea>
    </format>
    <format dxfId="3031">
      <pivotArea dataOnly="0" labelOnly="1" fieldPosition="0">
        <references count="2">
          <reference field="0" count="1" selected="0">
            <x v="10"/>
          </reference>
          <reference field="1" count="1">
            <x v="30"/>
          </reference>
        </references>
      </pivotArea>
    </format>
    <format dxfId="3030">
      <pivotArea dataOnly="0" labelOnly="1" fieldPosition="0">
        <references count="2">
          <reference field="0" count="1" selected="0">
            <x v="11"/>
          </reference>
          <reference field="1" count="1">
            <x v="16"/>
          </reference>
        </references>
      </pivotArea>
    </format>
    <format dxfId="3029">
      <pivotArea dataOnly="0" labelOnly="1" fieldPosition="0">
        <references count="2">
          <reference field="0" count="1" selected="0">
            <x v="12"/>
          </reference>
          <reference field="1" count="1">
            <x v="15"/>
          </reference>
        </references>
      </pivotArea>
    </format>
    <format dxfId="3028">
      <pivotArea dataOnly="0" labelOnly="1" fieldPosition="0">
        <references count="2">
          <reference field="0" count="1" selected="0">
            <x v="13"/>
          </reference>
          <reference field="1" count="1">
            <x v="19"/>
          </reference>
        </references>
      </pivotArea>
    </format>
    <format dxfId="3027">
      <pivotArea dataOnly="0" labelOnly="1" fieldPosition="0">
        <references count="2">
          <reference field="0" count="1" selected="0">
            <x v="14"/>
          </reference>
          <reference field="1" count="1">
            <x v="6"/>
          </reference>
        </references>
      </pivotArea>
    </format>
    <format dxfId="3026">
      <pivotArea dataOnly="0" labelOnly="1" fieldPosition="0">
        <references count="2">
          <reference field="0" count="1" selected="0">
            <x v="15"/>
          </reference>
          <reference field="1" count="1">
            <x v="10"/>
          </reference>
        </references>
      </pivotArea>
    </format>
    <format dxfId="3025">
      <pivotArea dataOnly="0" labelOnly="1" fieldPosition="0">
        <references count="2">
          <reference field="0" count="1" selected="0">
            <x v="16"/>
          </reference>
          <reference field="1" count="1">
            <x v="18"/>
          </reference>
        </references>
      </pivotArea>
    </format>
    <format dxfId="3024">
      <pivotArea dataOnly="0" labelOnly="1" fieldPosition="0">
        <references count="2">
          <reference field="0" count="1" selected="0">
            <x v="17"/>
          </reference>
          <reference field="1" count="1">
            <x v="20"/>
          </reference>
        </references>
      </pivotArea>
    </format>
    <format dxfId="3023">
      <pivotArea dataOnly="0" labelOnly="1" fieldPosition="0">
        <references count="2">
          <reference field="0" count="1" selected="0">
            <x v="18"/>
          </reference>
          <reference field="1" count="1">
            <x v="32"/>
          </reference>
        </references>
      </pivotArea>
    </format>
    <format dxfId="3022">
      <pivotArea dataOnly="0" labelOnly="1" fieldPosition="0">
        <references count="2">
          <reference field="0" count="1" selected="0">
            <x v="19"/>
          </reference>
          <reference field="1" count="1">
            <x v="0"/>
          </reference>
        </references>
      </pivotArea>
    </format>
    <format dxfId="3021">
      <pivotArea dataOnly="0" labelOnly="1" fieldPosition="0">
        <references count="2">
          <reference field="0" count="1" selected="0">
            <x v="20"/>
          </reference>
          <reference field="1" count="1">
            <x v="12"/>
          </reference>
        </references>
      </pivotArea>
    </format>
    <format dxfId="3020">
      <pivotArea dataOnly="0" labelOnly="1" fieldPosition="0">
        <references count="2">
          <reference field="0" count="1" selected="0">
            <x v="21"/>
          </reference>
          <reference field="1" count="1">
            <x v="8"/>
          </reference>
        </references>
      </pivotArea>
    </format>
    <format dxfId="3019">
      <pivotArea dataOnly="0" labelOnly="1" fieldPosition="0">
        <references count="2">
          <reference field="0" count="1" selected="0">
            <x v="22"/>
          </reference>
          <reference field="1" count="1">
            <x v="28"/>
          </reference>
        </references>
      </pivotArea>
    </format>
    <format dxfId="3018">
      <pivotArea dataOnly="0" labelOnly="1" fieldPosition="0">
        <references count="2">
          <reference field="0" count="1" selected="0">
            <x v="23"/>
          </reference>
          <reference field="1" count="1">
            <x v="2"/>
          </reference>
        </references>
      </pivotArea>
    </format>
    <format dxfId="3017">
      <pivotArea dataOnly="0" labelOnly="1" fieldPosition="0">
        <references count="2">
          <reference field="0" count="1" selected="0">
            <x v="24"/>
          </reference>
          <reference field="1" count="1">
            <x v="5"/>
          </reference>
        </references>
      </pivotArea>
    </format>
    <format dxfId="3016">
      <pivotArea dataOnly="0" labelOnly="1" fieldPosition="0">
        <references count="2">
          <reference field="0" count="1" selected="0">
            <x v="25"/>
          </reference>
          <reference field="1" count="1">
            <x v="29"/>
          </reference>
        </references>
      </pivotArea>
    </format>
    <format dxfId="3015">
      <pivotArea dataOnly="0" labelOnly="1" fieldPosition="0">
        <references count="2">
          <reference field="0" count="1" selected="0">
            <x v="26"/>
          </reference>
          <reference field="1" count="1">
            <x v="26"/>
          </reference>
        </references>
      </pivotArea>
    </format>
    <format dxfId="3014">
      <pivotArea dataOnly="0" labelOnly="1" fieldPosition="0">
        <references count="2">
          <reference field="0" count="1" selected="0">
            <x v="27"/>
          </reference>
          <reference field="1" count="1">
            <x v="22"/>
          </reference>
        </references>
      </pivotArea>
    </format>
    <format dxfId="3013">
      <pivotArea dataOnly="0" labelOnly="1" fieldPosition="0">
        <references count="2">
          <reference field="0" count="1" selected="0">
            <x v="28"/>
          </reference>
          <reference field="1" count="1">
            <x v="24"/>
          </reference>
        </references>
      </pivotArea>
    </format>
    <format dxfId="3012">
      <pivotArea dataOnly="0" labelOnly="1" fieldPosition="0">
        <references count="2">
          <reference field="0" count="1" selected="0">
            <x v="29"/>
          </reference>
          <reference field="1" count="1">
            <x v="21"/>
          </reference>
        </references>
      </pivotArea>
    </format>
    <format dxfId="3011">
      <pivotArea dataOnly="0" labelOnly="1" fieldPosition="0">
        <references count="2">
          <reference field="0" count="1" selected="0">
            <x v="30"/>
          </reference>
          <reference field="1" count="1">
            <x v="17"/>
          </reference>
        </references>
      </pivotArea>
    </format>
    <format dxfId="3010">
      <pivotArea dataOnly="0" labelOnly="1" fieldPosition="0">
        <references count="2">
          <reference field="0" count="1" selected="0">
            <x v="31"/>
          </reference>
          <reference field="1" count="1">
            <x v="1"/>
          </reference>
        </references>
      </pivotArea>
    </format>
    <format dxfId="3009">
      <pivotArea dataOnly="0" labelOnly="1" fieldPosition="0">
        <references count="2">
          <reference field="0" count="1" selected="0">
            <x v="32"/>
          </reference>
          <reference field="1" count="1">
            <x v="27"/>
          </reference>
        </references>
      </pivotArea>
    </format>
    <format dxfId="3008">
      <pivotArea type="all" dataOnly="0" outline="0" fieldPosition="0"/>
    </format>
    <format dxfId="3007">
      <pivotArea dataOnly="0" labelOnly="1" fieldPosition="0">
        <references count="1">
          <reference field="0" count="0"/>
        </references>
      </pivotArea>
    </format>
    <format dxfId="3006">
      <pivotArea dataOnly="0" labelOnly="1" fieldPosition="0">
        <references count="2">
          <reference field="0" count="1" selected="0">
            <x v="0"/>
          </reference>
          <reference field="1" count="1">
            <x v="4"/>
          </reference>
        </references>
      </pivotArea>
    </format>
    <format dxfId="3005">
      <pivotArea dataOnly="0" labelOnly="1" fieldPosition="0">
        <references count="2">
          <reference field="0" count="1" selected="0">
            <x v="1"/>
          </reference>
          <reference field="1" count="1">
            <x v="7"/>
          </reference>
        </references>
      </pivotArea>
    </format>
    <format dxfId="3004">
      <pivotArea dataOnly="0" labelOnly="1" fieldPosition="0">
        <references count="2">
          <reference field="0" count="1" selected="0">
            <x v="2"/>
          </reference>
          <reference field="1" count="1">
            <x v="9"/>
          </reference>
        </references>
      </pivotArea>
    </format>
    <format dxfId="3003">
      <pivotArea dataOnly="0" labelOnly="1" fieldPosition="0">
        <references count="2">
          <reference field="0" count="1" selected="0">
            <x v="3"/>
          </reference>
          <reference field="1" count="1">
            <x v="13"/>
          </reference>
        </references>
      </pivotArea>
    </format>
    <format dxfId="3002">
      <pivotArea dataOnly="0" labelOnly="1" fieldPosition="0">
        <references count="2">
          <reference field="0" count="1" selected="0">
            <x v="4"/>
          </reference>
          <reference field="1" count="1">
            <x v="31"/>
          </reference>
        </references>
      </pivotArea>
    </format>
    <format dxfId="3001">
      <pivotArea dataOnly="0" labelOnly="1" fieldPosition="0">
        <references count="2">
          <reference field="0" count="1" selected="0">
            <x v="5"/>
          </reference>
          <reference field="1" count="1">
            <x v="11"/>
          </reference>
        </references>
      </pivotArea>
    </format>
    <format dxfId="3000">
      <pivotArea dataOnly="0" labelOnly="1" fieldPosition="0">
        <references count="2">
          <reference field="0" count="1" selected="0">
            <x v="6"/>
          </reference>
          <reference field="1" count="1">
            <x v="14"/>
          </reference>
        </references>
      </pivotArea>
    </format>
    <format dxfId="2999">
      <pivotArea dataOnly="0" labelOnly="1" fieldPosition="0">
        <references count="2">
          <reference field="0" count="1" selected="0">
            <x v="7"/>
          </reference>
          <reference field="1" count="1">
            <x v="3"/>
          </reference>
        </references>
      </pivotArea>
    </format>
    <format dxfId="2998">
      <pivotArea dataOnly="0" labelOnly="1" fieldPosition="0">
        <references count="2">
          <reference field="0" count="1" selected="0">
            <x v="8"/>
          </reference>
          <reference field="1" count="1">
            <x v="23"/>
          </reference>
        </references>
      </pivotArea>
    </format>
    <format dxfId="2997">
      <pivotArea dataOnly="0" labelOnly="1" fieldPosition="0">
        <references count="2">
          <reference field="0" count="1" selected="0">
            <x v="9"/>
          </reference>
          <reference field="1" count="1">
            <x v="25"/>
          </reference>
        </references>
      </pivotArea>
    </format>
    <format dxfId="2996">
      <pivotArea dataOnly="0" labelOnly="1" fieldPosition="0">
        <references count="2">
          <reference field="0" count="1" selected="0">
            <x v="10"/>
          </reference>
          <reference field="1" count="1">
            <x v="30"/>
          </reference>
        </references>
      </pivotArea>
    </format>
    <format dxfId="2995">
      <pivotArea dataOnly="0" labelOnly="1" fieldPosition="0">
        <references count="2">
          <reference field="0" count="1" selected="0">
            <x v="11"/>
          </reference>
          <reference field="1" count="1">
            <x v="16"/>
          </reference>
        </references>
      </pivotArea>
    </format>
    <format dxfId="2994">
      <pivotArea dataOnly="0" labelOnly="1" fieldPosition="0">
        <references count="2">
          <reference field="0" count="1" selected="0">
            <x v="12"/>
          </reference>
          <reference field="1" count="1">
            <x v="15"/>
          </reference>
        </references>
      </pivotArea>
    </format>
    <format dxfId="2993">
      <pivotArea dataOnly="0" labelOnly="1" fieldPosition="0">
        <references count="2">
          <reference field="0" count="1" selected="0">
            <x v="13"/>
          </reference>
          <reference field="1" count="1">
            <x v="19"/>
          </reference>
        </references>
      </pivotArea>
    </format>
    <format dxfId="2992">
      <pivotArea dataOnly="0" labelOnly="1" fieldPosition="0">
        <references count="2">
          <reference field="0" count="1" selected="0">
            <x v="14"/>
          </reference>
          <reference field="1" count="1">
            <x v="6"/>
          </reference>
        </references>
      </pivotArea>
    </format>
    <format dxfId="2991">
      <pivotArea dataOnly="0" labelOnly="1" fieldPosition="0">
        <references count="2">
          <reference field="0" count="1" selected="0">
            <x v="15"/>
          </reference>
          <reference field="1" count="1">
            <x v="10"/>
          </reference>
        </references>
      </pivotArea>
    </format>
    <format dxfId="2990">
      <pivotArea dataOnly="0" labelOnly="1" fieldPosition="0">
        <references count="2">
          <reference field="0" count="1" selected="0">
            <x v="16"/>
          </reference>
          <reference field="1" count="1">
            <x v="18"/>
          </reference>
        </references>
      </pivotArea>
    </format>
    <format dxfId="2989">
      <pivotArea dataOnly="0" labelOnly="1" fieldPosition="0">
        <references count="2">
          <reference field="0" count="1" selected="0">
            <x v="17"/>
          </reference>
          <reference field="1" count="1">
            <x v="20"/>
          </reference>
        </references>
      </pivotArea>
    </format>
    <format dxfId="2988">
      <pivotArea dataOnly="0" labelOnly="1" fieldPosition="0">
        <references count="2">
          <reference field="0" count="1" selected="0">
            <x v="18"/>
          </reference>
          <reference field="1" count="1">
            <x v="32"/>
          </reference>
        </references>
      </pivotArea>
    </format>
    <format dxfId="2987">
      <pivotArea dataOnly="0" labelOnly="1" fieldPosition="0">
        <references count="2">
          <reference field="0" count="1" selected="0">
            <x v="19"/>
          </reference>
          <reference field="1" count="1">
            <x v="0"/>
          </reference>
        </references>
      </pivotArea>
    </format>
    <format dxfId="2986">
      <pivotArea dataOnly="0" labelOnly="1" fieldPosition="0">
        <references count="2">
          <reference field="0" count="1" selected="0">
            <x v="20"/>
          </reference>
          <reference field="1" count="1">
            <x v="12"/>
          </reference>
        </references>
      </pivotArea>
    </format>
    <format dxfId="2985">
      <pivotArea dataOnly="0" labelOnly="1" fieldPosition="0">
        <references count="2">
          <reference field="0" count="1" selected="0">
            <x v="21"/>
          </reference>
          <reference field="1" count="1">
            <x v="8"/>
          </reference>
        </references>
      </pivotArea>
    </format>
    <format dxfId="2984">
      <pivotArea dataOnly="0" labelOnly="1" fieldPosition="0">
        <references count="2">
          <reference field="0" count="1" selected="0">
            <x v="22"/>
          </reference>
          <reference field="1" count="1">
            <x v="28"/>
          </reference>
        </references>
      </pivotArea>
    </format>
    <format dxfId="2983">
      <pivotArea dataOnly="0" labelOnly="1" fieldPosition="0">
        <references count="2">
          <reference field="0" count="1" selected="0">
            <x v="23"/>
          </reference>
          <reference field="1" count="1">
            <x v="2"/>
          </reference>
        </references>
      </pivotArea>
    </format>
    <format dxfId="2982">
      <pivotArea dataOnly="0" labelOnly="1" fieldPosition="0">
        <references count="2">
          <reference field="0" count="1" selected="0">
            <x v="24"/>
          </reference>
          <reference field="1" count="1">
            <x v="5"/>
          </reference>
        </references>
      </pivotArea>
    </format>
    <format dxfId="2981">
      <pivotArea dataOnly="0" labelOnly="1" fieldPosition="0">
        <references count="2">
          <reference field="0" count="1" selected="0">
            <x v="25"/>
          </reference>
          <reference field="1" count="1">
            <x v="29"/>
          </reference>
        </references>
      </pivotArea>
    </format>
    <format dxfId="2980">
      <pivotArea dataOnly="0" labelOnly="1" fieldPosition="0">
        <references count="2">
          <reference field="0" count="1" selected="0">
            <x v="26"/>
          </reference>
          <reference field="1" count="1">
            <x v="26"/>
          </reference>
        </references>
      </pivotArea>
    </format>
    <format dxfId="2979">
      <pivotArea dataOnly="0" labelOnly="1" fieldPosition="0">
        <references count="2">
          <reference field="0" count="1" selected="0">
            <x v="27"/>
          </reference>
          <reference field="1" count="1">
            <x v="22"/>
          </reference>
        </references>
      </pivotArea>
    </format>
    <format dxfId="2978">
      <pivotArea dataOnly="0" labelOnly="1" fieldPosition="0">
        <references count="2">
          <reference field="0" count="1" selected="0">
            <x v="28"/>
          </reference>
          <reference field="1" count="1">
            <x v="24"/>
          </reference>
        </references>
      </pivotArea>
    </format>
    <format dxfId="2977">
      <pivotArea dataOnly="0" labelOnly="1" fieldPosition="0">
        <references count="2">
          <reference field="0" count="1" selected="0">
            <x v="29"/>
          </reference>
          <reference field="1" count="1">
            <x v="21"/>
          </reference>
        </references>
      </pivotArea>
    </format>
    <format dxfId="2976">
      <pivotArea dataOnly="0" labelOnly="1" fieldPosition="0">
        <references count="2">
          <reference field="0" count="1" selected="0">
            <x v="30"/>
          </reference>
          <reference field="1" count="1">
            <x v="17"/>
          </reference>
        </references>
      </pivotArea>
    </format>
    <format dxfId="2975">
      <pivotArea dataOnly="0" labelOnly="1" fieldPosition="0">
        <references count="2">
          <reference field="0" count="1" selected="0">
            <x v="31"/>
          </reference>
          <reference field="1" count="1">
            <x v="1"/>
          </reference>
        </references>
      </pivotArea>
    </format>
    <format dxfId="2974">
      <pivotArea dataOnly="0" labelOnly="1" fieldPosition="0">
        <references count="2">
          <reference field="0" count="1" selected="0">
            <x v="32"/>
          </reference>
          <reference field="1" count="1">
            <x v="27"/>
          </reference>
        </references>
      </pivotArea>
    </format>
    <format dxfId="2973">
      <pivotArea dataOnly="0" labelOnly="1" fieldPosition="0">
        <references count="1">
          <reference field="0" count="1">
            <x v="0"/>
          </reference>
        </references>
      </pivotArea>
    </format>
    <format dxfId="2972">
      <pivotArea field="2" type="button" dataOnly="0" labelOnly="1" outline="0" axis="axisPage" fieldPosition="0"/>
    </format>
    <format dxfId="2971">
      <pivotArea dataOnly="0" labelOnly="1" fieldPosition="0">
        <references count="1">
          <reference field="0" count="0"/>
        </references>
      </pivotArea>
    </format>
    <format dxfId="2970">
      <pivotArea field="2" type="button" dataOnly="0" labelOnly="1" outline="0" axis="axisPage" fieldPosition="0"/>
    </format>
    <format dxfId="2969">
      <pivotArea dataOnly="0" labelOnly="1" fieldPosition="0">
        <references count="1">
          <reference field="0" count="0"/>
        </references>
      </pivotArea>
    </format>
    <format dxfId="2968">
      <pivotArea field="2" type="button" dataOnly="0" labelOnly="1" outline="0" axis="axisPage" fieldPosition="0"/>
    </format>
    <format dxfId="2967">
      <pivotArea dataOnly="0" labelOnly="1" fieldPosition="0">
        <references count="1">
          <reference field="0" count="0"/>
        </references>
      </pivotArea>
    </format>
    <format dxfId="2966">
      <pivotArea dataOnly="0" labelOnly="1" outline="0" fieldPosition="0">
        <references count="1">
          <reference field="0" count="0"/>
        </references>
      </pivotArea>
    </format>
    <format dxfId="2965">
      <pivotArea type="all" dataOnly="0" outline="0" fieldPosition="0"/>
    </format>
    <format dxfId="2964">
      <pivotArea dataOnly="0" labelOnly="1" fieldPosition="0">
        <references count="1">
          <reference field="0" count="0"/>
        </references>
      </pivotArea>
    </format>
    <format dxfId="2963">
      <pivotArea dataOnly="0" labelOnly="1" fieldPosition="0">
        <references count="2">
          <reference field="0" count="1" selected="0">
            <x v="0"/>
          </reference>
          <reference field="1" count="1">
            <x v="4"/>
          </reference>
        </references>
      </pivotArea>
    </format>
    <format dxfId="2962">
      <pivotArea dataOnly="0" labelOnly="1" fieldPosition="0">
        <references count="2">
          <reference field="0" count="1" selected="0">
            <x v="1"/>
          </reference>
          <reference field="1" count="1">
            <x v="7"/>
          </reference>
        </references>
      </pivotArea>
    </format>
    <format dxfId="2961">
      <pivotArea dataOnly="0" labelOnly="1" fieldPosition="0">
        <references count="2">
          <reference field="0" count="1" selected="0">
            <x v="2"/>
          </reference>
          <reference field="1" count="1">
            <x v="9"/>
          </reference>
        </references>
      </pivotArea>
    </format>
    <format dxfId="2960">
      <pivotArea dataOnly="0" labelOnly="1" fieldPosition="0">
        <references count="2">
          <reference field="0" count="1" selected="0">
            <x v="3"/>
          </reference>
          <reference field="1" count="1">
            <x v="13"/>
          </reference>
        </references>
      </pivotArea>
    </format>
    <format dxfId="2959">
      <pivotArea dataOnly="0" labelOnly="1" fieldPosition="0">
        <references count="2">
          <reference field="0" count="1" selected="0">
            <x v="4"/>
          </reference>
          <reference field="1" count="1">
            <x v="31"/>
          </reference>
        </references>
      </pivotArea>
    </format>
    <format dxfId="2958">
      <pivotArea dataOnly="0" labelOnly="1" fieldPosition="0">
        <references count="2">
          <reference field="0" count="1" selected="0">
            <x v="5"/>
          </reference>
          <reference field="1" count="1">
            <x v="11"/>
          </reference>
        </references>
      </pivotArea>
    </format>
    <format dxfId="2957">
      <pivotArea dataOnly="0" labelOnly="1" fieldPosition="0">
        <references count="2">
          <reference field="0" count="1" selected="0">
            <x v="6"/>
          </reference>
          <reference field="1" count="1">
            <x v="14"/>
          </reference>
        </references>
      </pivotArea>
    </format>
    <format dxfId="2956">
      <pivotArea dataOnly="0" labelOnly="1" fieldPosition="0">
        <references count="2">
          <reference field="0" count="1" selected="0">
            <x v="7"/>
          </reference>
          <reference field="1" count="1">
            <x v="3"/>
          </reference>
        </references>
      </pivotArea>
    </format>
    <format dxfId="2955">
      <pivotArea dataOnly="0" labelOnly="1" fieldPosition="0">
        <references count="2">
          <reference field="0" count="1" selected="0">
            <x v="8"/>
          </reference>
          <reference field="1" count="1">
            <x v="23"/>
          </reference>
        </references>
      </pivotArea>
    </format>
    <format dxfId="2954">
      <pivotArea dataOnly="0" labelOnly="1" fieldPosition="0">
        <references count="2">
          <reference field="0" count="1" selected="0">
            <x v="9"/>
          </reference>
          <reference field="1" count="1">
            <x v="25"/>
          </reference>
        </references>
      </pivotArea>
    </format>
    <format dxfId="2953">
      <pivotArea dataOnly="0" labelOnly="1" fieldPosition="0">
        <references count="2">
          <reference field="0" count="1" selected="0">
            <x v="10"/>
          </reference>
          <reference field="1" count="1">
            <x v="30"/>
          </reference>
        </references>
      </pivotArea>
    </format>
    <format dxfId="2952">
      <pivotArea dataOnly="0" labelOnly="1" fieldPosition="0">
        <references count="2">
          <reference field="0" count="1" selected="0">
            <x v="11"/>
          </reference>
          <reference field="1" count="1">
            <x v="16"/>
          </reference>
        </references>
      </pivotArea>
    </format>
    <format dxfId="2951">
      <pivotArea dataOnly="0" labelOnly="1" fieldPosition="0">
        <references count="2">
          <reference field="0" count="1" selected="0">
            <x v="12"/>
          </reference>
          <reference field="1" count="1">
            <x v="15"/>
          </reference>
        </references>
      </pivotArea>
    </format>
    <format dxfId="2950">
      <pivotArea dataOnly="0" labelOnly="1" fieldPosition="0">
        <references count="2">
          <reference field="0" count="1" selected="0">
            <x v="13"/>
          </reference>
          <reference field="1" count="1">
            <x v="19"/>
          </reference>
        </references>
      </pivotArea>
    </format>
    <format dxfId="2949">
      <pivotArea dataOnly="0" labelOnly="1" fieldPosition="0">
        <references count="2">
          <reference field="0" count="1" selected="0">
            <x v="14"/>
          </reference>
          <reference field="1" count="1">
            <x v="6"/>
          </reference>
        </references>
      </pivotArea>
    </format>
    <format dxfId="2948">
      <pivotArea dataOnly="0" labelOnly="1" fieldPosition="0">
        <references count="2">
          <reference field="0" count="1" selected="0">
            <x v="15"/>
          </reference>
          <reference field="1" count="1">
            <x v="10"/>
          </reference>
        </references>
      </pivotArea>
    </format>
    <format dxfId="2947">
      <pivotArea dataOnly="0" labelOnly="1" fieldPosition="0">
        <references count="2">
          <reference field="0" count="1" selected="0">
            <x v="16"/>
          </reference>
          <reference field="1" count="1">
            <x v="18"/>
          </reference>
        </references>
      </pivotArea>
    </format>
    <format dxfId="2946">
      <pivotArea dataOnly="0" labelOnly="1" fieldPosition="0">
        <references count="2">
          <reference field="0" count="1" selected="0">
            <x v="17"/>
          </reference>
          <reference field="1" count="1">
            <x v="20"/>
          </reference>
        </references>
      </pivotArea>
    </format>
    <format dxfId="2945">
      <pivotArea dataOnly="0" labelOnly="1" fieldPosition="0">
        <references count="2">
          <reference field="0" count="1" selected="0">
            <x v="18"/>
          </reference>
          <reference field="1" count="1">
            <x v="32"/>
          </reference>
        </references>
      </pivotArea>
    </format>
    <format dxfId="2944">
      <pivotArea dataOnly="0" labelOnly="1" fieldPosition="0">
        <references count="2">
          <reference field="0" count="1" selected="0">
            <x v="19"/>
          </reference>
          <reference field="1" count="1">
            <x v="0"/>
          </reference>
        </references>
      </pivotArea>
    </format>
    <format dxfId="2943">
      <pivotArea dataOnly="0" labelOnly="1" fieldPosition="0">
        <references count="2">
          <reference field="0" count="1" selected="0">
            <x v="20"/>
          </reference>
          <reference field="1" count="1">
            <x v="12"/>
          </reference>
        </references>
      </pivotArea>
    </format>
    <format dxfId="2942">
      <pivotArea dataOnly="0" labelOnly="1" fieldPosition="0">
        <references count="2">
          <reference field="0" count="1" selected="0">
            <x v="21"/>
          </reference>
          <reference field="1" count="1">
            <x v="8"/>
          </reference>
        </references>
      </pivotArea>
    </format>
    <format dxfId="2941">
      <pivotArea dataOnly="0" labelOnly="1" fieldPosition="0">
        <references count="2">
          <reference field="0" count="1" selected="0">
            <x v="22"/>
          </reference>
          <reference field="1" count="1">
            <x v="28"/>
          </reference>
        </references>
      </pivotArea>
    </format>
    <format dxfId="2940">
      <pivotArea dataOnly="0" labelOnly="1" fieldPosition="0">
        <references count="2">
          <reference field="0" count="1" selected="0">
            <x v="23"/>
          </reference>
          <reference field="1" count="1">
            <x v="2"/>
          </reference>
        </references>
      </pivotArea>
    </format>
    <format dxfId="2939">
      <pivotArea dataOnly="0" labelOnly="1" fieldPosition="0">
        <references count="2">
          <reference field="0" count="1" selected="0">
            <x v="24"/>
          </reference>
          <reference field="1" count="1">
            <x v="5"/>
          </reference>
        </references>
      </pivotArea>
    </format>
    <format dxfId="2938">
      <pivotArea dataOnly="0" labelOnly="1" fieldPosition="0">
        <references count="2">
          <reference field="0" count="1" selected="0">
            <x v="25"/>
          </reference>
          <reference field="1" count="1">
            <x v="29"/>
          </reference>
        </references>
      </pivotArea>
    </format>
    <format dxfId="2937">
      <pivotArea dataOnly="0" labelOnly="1" fieldPosition="0">
        <references count="2">
          <reference field="0" count="1" selected="0">
            <x v="26"/>
          </reference>
          <reference field="1" count="1">
            <x v="26"/>
          </reference>
        </references>
      </pivotArea>
    </format>
    <format dxfId="2936">
      <pivotArea dataOnly="0" labelOnly="1" fieldPosition="0">
        <references count="2">
          <reference field="0" count="1" selected="0">
            <x v="27"/>
          </reference>
          <reference field="1" count="1">
            <x v="22"/>
          </reference>
        </references>
      </pivotArea>
    </format>
    <format dxfId="2935">
      <pivotArea dataOnly="0" labelOnly="1" fieldPosition="0">
        <references count="2">
          <reference field="0" count="1" selected="0">
            <x v="28"/>
          </reference>
          <reference field="1" count="1">
            <x v="24"/>
          </reference>
        </references>
      </pivotArea>
    </format>
    <format dxfId="2934">
      <pivotArea dataOnly="0" labelOnly="1" fieldPosition="0">
        <references count="2">
          <reference field="0" count="1" selected="0">
            <x v="29"/>
          </reference>
          <reference field="1" count="1">
            <x v="21"/>
          </reference>
        </references>
      </pivotArea>
    </format>
    <format dxfId="2933">
      <pivotArea dataOnly="0" labelOnly="1" fieldPosition="0">
        <references count="2">
          <reference field="0" count="1" selected="0">
            <x v="30"/>
          </reference>
          <reference field="1" count="1">
            <x v="17"/>
          </reference>
        </references>
      </pivotArea>
    </format>
    <format dxfId="2932">
      <pivotArea dataOnly="0" labelOnly="1" fieldPosition="0">
        <references count="2">
          <reference field="0" count="1" selected="0">
            <x v="31"/>
          </reference>
          <reference field="1" count="1">
            <x v="1"/>
          </reference>
        </references>
      </pivotArea>
    </format>
    <format dxfId="2931">
      <pivotArea dataOnly="0" labelOnly="1" fieldPosition="0">
        <references count="2">
          <reference field="0" count="1" selected="0">
            <x v="32"/>
          </reference>
          <reference field="1" count="1">
            <x v="27"/>
          </reference>
        </references>
      </pivotArea>
    </format>
    <format dxfId="2930">
      <pivotArea type="all" dataOnly="0" outline="0" fieldPosition="0"/>
    </format>
    <format dxfId="2929">
      <pivotArea dataOnly="0" labelOnly="1" fieldPosition="0">
        <references count="1">
          <reference field="0" count="0"/>
        </references>
      </pivotArea>
    </format>
    <format dxfId="2928">
      <pivotArea dataOnly="0" labelOnly="1" fieldPosition="0">
        <references count="2">
          <reference field="0" count="1" selected="0">
            <x v="0"/>
          </reference>
          <reference field="1" count="1">
            <x v="4"/>
          </reference>
        </references>
      </pivotArea>
    </format>
    <format dxfId="2927">
      <pivotArea dataOnly="0" labelOnly="1" fieldPosition="0">
        <references count="2">
          <reference field="0" count="1" selected="0">
            <x v="1"/>
          </reference>
          <reference field="1" count="1">
            <x v="7"/>
          </reference>
        </references>
      </pivotArea>
    </format>
    <format dxfId="2926">
      <pivotArea dataOnly="0" labelOnly="1" fieldPosition="0">
        <references count="2">
          <reference field="0" count="1" selected="0">
            <x v="2"/>
          </reference>
          <reference field="1" count="1">
            <x v="9"/>
          </reference>
        </references>
      </pivotArea>
    </format>
    <format dxfId="2925">
      <pivotArea dataOnly="0" labelOnly="1" fieldPosition="0">
        <references count="2">
          <reference field="0" count="1" selected="0">
            <x v="3"/>
          </reference>
          <reference field="1" count="1">
            <x v="13"/>
          </reference>
        </references>
      </pivotArea>
    </format>
    <format dxfId="2924">
      <pivotArea dataOnly="0" labelOnly="1" fieldPosition="0">
        <references count="2">
          <reference field="0" count="1" selected="0">
            <x v="4"/>
          </reference>
          <reference field="1" count="1">
            <x v="31"/>
          </reference>
        </references>
      </pivotArea>
    </format>
    <format dxfId="2923">
      <pivotArea dataOnly="0" labelOnly="1" fieldPosition="0">
        <references count="2">
          <reference field="0" count="1" selected="0">
            <x v="5"/>
          </reference>
          <reference field="1" count="1">
            <x v="11"/>
          </reference>
        </references>
      </pivotArea>
    </format>
    <format dxfId="2922">
      <pivotArea dataOnly="0" labelOnly="1" fieldPosition="0">
        <references count="2">
          <reference field="0" count="1" selected="0">
            <x v="6"/>
          </reference>
          <reference field="1" count="1">
            <x v="14"/>
          </reference>
        </references>
      </pivotArea>
    </format>
    <format dxfId="2921">
      <pivotArea dataOnly="0" labelOnly="1" fieldPosition="0">
        <references count="2">
          <reference field="0" count="1" selected="0">
            <x v="7"/>
          </reference>
          <reference field="1" count="1">
            <x v="3"/>
          </reference>
        </references>
      </pivotArea>
    </format>
    <format dxfId="2920">
      <pivotArea dataOnly="0" labelOnly="1" fieldPosition="0">
        <references count="2">
          <reference field="0" count="1" selected="0">
            <x v="8"/>
          </reference>
          <reference field="1" count="1">
            <x v="23"/>
          </reference>
        </references>
      </pivotArea>
    </format>
    <format dxfId="2919">
      <pivotArea dataOnly="0" labelOnly="1" fieldPosition="0">
        <references count="2">
          <reference field="0" count="1" selected="0">
            <x v="9"/>
          </reference>
          <reference field="1" count="1">
            <x v="25"/>
          </reference>
        </references>
      </pivotArea>
    </format>
    <format dxfId="2918">
      <pivotArea dataOnly="0" labelOnly="1" fieldPosition="0">
        <references count="2">
          <reference field="0" count="1" selected="0">
            <x v="10"/>
          </reference>
          <reference field="1" count="1">
            <x v="30"/>
          </reference>
        </references>
      </pivotArea>
    </format>
    <format dxfId="2917">
      <pivotArea dataOnly="0" labelOnly="1" fieldPosition="0">
        <references count="2">
          <reference field="0" count="1" selected="0">
            <x v="11"/>
          </reference>
          <reference field="1" count="1">
            <x v="16"/>
          </reference>
        </references>
      </pivotArea>
    </format>
    <format dxfId="2916">
      <pivotArea dataOnly="0" labelOnly="1" fieldPosition="0">
        <references count="2">
          <reference field="0" count="1" selected="0">
            <x v="12"/>
          </reference>
          <reference field="1" count="1">
            <x v="15"/>
          </reference>
        </references>
      </pivotArea>
    </format>
    <format dxfId="2915">
      <pivotArea dataOnly="0" labelOnly="1" fieldPosition="0">
        <references count="2">
          <reference field="0" count="1" selected="0">
            <x v="13"/>
          </reference>
          <reference field="1" count="1">
            <x v="19"/>
          </reference>
        </references>
      </pivotArea>
    </format>
    <format dxfId="2914">
      <pivotArea dataOnly="0" labelOnly="1" fieldPosition="0">
        <references count="2">
          <reference field="0" count="1" selected="0">
            <x v="14"/>
          </reference>
          <reference field="1" count="1">
            <x v="6"/>
          </reference>
        </references>
      </pivotArea>
    </format>
    <format dxfId="2913">
      <pivotArea dataOnly="0" labelOnly="1" fieldPosition="0">
        <references count="2">
          <reference field="0" count="1" selected="0">
            <x v="15"/>
          </reference>
          <reference field="1" count="1">
            <x v="10"/>
          </reference>
        </references>
      </pivotArea>
    </format>
    <format dxfId="2912">
      <pivotArea dataOnly="0" labelOnly="1" fieldPosition="0">
        <references count="2">
          <reference field="0" count="1" selected="0">
            <x v="16"/>
          </reference>
          <reference field="1" count="1">
            <x v="18"/>
          </reference>
        </references>
      </pivotArea>
    </format>
    <format dxfId="2911">
      <pivotArea dataOnly="0" labelOnly="1" fieldPosition="0">
        <references count="2">
          <reference field="0" count="1" selected="0">
            <x v="17"/>
          </reference>
          <reference field="1" count="1">
            <x v="20"/>
          </reference>
        </references>
      </pivotArea>
    </format>
    <format dxfId="2910">
      <pivotArea dataOnly="0" labelOnly="1" fieldPosition="0">
        <references count="2">
          <reference field="0" count="1" selected="0">
            <x v="18"/>
          </reference>
          <reference field="1" count="1">
            <x v="32"/>
          </reference>
        </references>
      </pivotArea>
    </format>
    <format dxfId="2909">
      <pivotArea dataOnly="0" labelOnly="1" fieldPosition="0">
        <references count="2">
          <reference field="0" count="1" selected="0">
            <x v="19"/>
          </reference>
          <reference field="1" count="1">
            <x v="0"/>
          </reference>
        </references>
      </pivotArea>
    </format>
    <format dxfId="2908">
      <pivotArea dataOnly="0" labelOnly="1" fieldPosition="0">
        <references count="2">
          <reference field="0" count="1" selected="0">
            <x v="20"/>
          </reference>
          <reference field="1" count="1">
            <x v="12"/>
          </reference>
        </references>
      </pivotArea>
    </format>
    <format dxfId="2907">
      <pivotArea dataOnly="0" labelOnly="1" fieldPosition="0">
        <references count="2">
          <reference field="0" count="1" selected="0">
            <x v="21"/>
          </reference>
          <reference field="1" count="1">
            <x v="8"/>
          </reference>
        </references>
      </pivotArea>
    </format>
    <format dxfId="2906">
      <pivotArea dataOnly="0" labelOnly="1" fieldPosition="0">
        <references count="2">
          <reference field="0" count="1" selected="0">
            <x v="22"/>
          </reference>
          <reference field="1" count="1">
            <x v="28"/>
          </reference>
        </references>
      </pivotArea>
    </format>
    <format dxfId="2905">
      <pivotArea dataOnly="0" labelOnly="1" fieldPosition="0">
        <references count="2">
          <reference field="0" count="1" selected="0">
            <x v="23"/>
          </reference>
          <reference field="1" count="1">
            <x v="2"/>
          </reference>
        </references>
      </pivotArea>
    </format>
    <format dxfId="2904">
      <pivotArea dataOnly="0" labelOnly="1" fieldPosition="0">
        <references count="2">
          <reference field="0" count="1" selected="0">
            <x v="24"/>
          </reference>
          <reference field="1" count="1">
            <x v="5"/>
          </reference>
        </references>
      </pivotArea>
    </format>
    <format dxfId="2903">
      <pivotArea dataOnly="0" labelOnly="1" fieldPosition="0">
        <references count="2">
          <reference field="0" count="1" selected="0">
            <x v="25"/>
          </reference>
          <reference field="1" count="1">
            <x v="29"/>
          </reference>
        </references>
      </pivotArea>
    </format>
    <format dxfId="2902">
      <pivotArea dataOnly="0" labelOnly="1" fieldPosition="0">
        <references count="2">
          <reference field="0" count="1" selected="0">
            <x v="26"/>
          </reference>
          <reference field="1" count="1">
            <x v="26"/>
          </reference>
        </references>
      </pivotArea>
    </format>
    <format dxfId="2901">
      <pivotArea dataOnly="0" labelOnly="1" fieldPosition="0">
        <references count="2">
          <reference field="0" count="1" selected="0">
            <x v="27"/>
          </reference>
          <reference field="1" count="1">
            <x v="22"/>
          </reference>
        </references>
      </pivotArea>
    </format>
    <format dxfId="2900">
      <pivotArea dataOnly="0" labelOnly="1" fieldPosition="0">
        <references count="2">
          <reference field="0" count="1" selected="0">
            <x v="28"/>
          </reference>
          <reference field="1" count="1">
            <x v="24"/>
          </reference>
        </references>
      </pivotArea>
    </format>
    <format dxfId="2899">
      <pivotArea dataOnly="0" labelOnly="1" fieldPosition="0">
        <references count="2">
          <reference field="0" count="1" selected="0">
            <x v="29"/>
          </reference>
          <reference field="1" count="1">
            <x v="21"/>
          </reference>
        </references>
      </pivotArea>
    </format>
    <format dxfId="2898">
      <pivotArea dataOnly="0" labelOnly="1" fieldPosition="0">
        <references count="2">
          <reference field="0" count="1" selected="0">
            <x v="30"/>
          </reference>
          <reference field="1" count="1">
            <x v="17"/>
          </reference>
        </references>
      </pivotArea>
    </format>
    <format dxfId="2897">
      <pivotArea dataOnly="0" labelOnly="1" fieldPosition="0">
        <references count="2">
          <reference field="0" count="1" selected="0">
            <x v="31"/>
          </reference>
          <reference field="1" count="1">
            <x v="1"/>
          </reference>
        </references>
      </pivotArea>
    </format>
    <format dxfId="2896">
      <pivotArea dataOnly="0" labelOnly="1" fieldPosition="0">
        <references count="2">
          <reference field="0" count="1" selected="0">
            <x v="32"/>
          </reference>
          <reference field="1" count="1">
            <x v="27"/>
          </reference>
        </references>
      </pivotArea>
    </format>
    <format dxfId="2895">
      <pivotArea type="all" dataOnly="0" outline="0" fieldPosition="0"/>
    </format>
    <format dxfId="2894">
      <pivotArea dataOnly="0" labelOnly="1" fieldPosition="0">
        <references count="1">
          <reference field="0" count="0"/>
        </references>
      </pivotArea>
    </format>
    <format dxfId="2893">
      <pivotArea dataOnly="0" labelOnly="1" fieldPosition="0">
        <references count="2">
          <reference field="0" count="1" selected="0">
            <x v="0"/>
          </reference>
          <reference field="1" count="1">
            <x v="4"/>
          </reference>
        </references>
      </pivotArea>
    </format>
    <format dxfId="2892">
      <pivotArea dataOnly="0" labelOnly="1" fieldPosition="0">
        <references count="2">
          <reference field="0" count="1" selected="0">
            <x v="1"/>
          </reference>
          <reference field="1" count="1">
            <x v="7"/>
          </reference>
        </references>
      </pivotArea>
    </format>
    <format dxfId="2891">
      <pivotArea dataOnly="0" labelOnly="1" fieldPosition="0">
        <references count="2">
          <reference field="0" count="1" selected="0">
            <x v="2"/>
          </reference>
          <reference field="1" count="1">
            <x v="9"/>
          </reference>
        </references>
      </pivotArea>
    </format>
    <format dxfId="2890">
      <pivotArea dataOnly="0" labelOnly="1" fieldPosition="0">
        <references count="2">
          <reference field="0" count="1" selected="0">
            <x v="3"/>
          </reference>
          <reference field="1" count="1">
            <x v="13"/>
          </reference>
        </references>
      </pivotArea>
    </format>
    <format dxfId="2889">
      <pivotArea dataOnly="0" labelOnly="1" fieldPosition="0">
        <references count="2">
          <reference field="0" count="1" selected="0">
            <x v="4"/>
          </reference>
          <reference field="1" count="1">
            <x v="31"/>
          </reference>
        </references>
      </pivotArea>
    </format>
    <format dxfId="2888">
      <pivotArea dataOnly="0" labelOnly="1" fieldPosition="0">
        <references count="2">
          <reference field="0" count="1" selected="0">
            <x v="5"/>
          </reference>
          <reference field="1" count="1">
            <x v="11"/>
          </reference>
        </references>
      </pivotArea>
    </format>
    <format dxfId="2887">
      <pivotArea dataOnly="0" labelOnly="1" fieldPosition="0">
        <references count="2">
          <reference field="0" count="1" selected="0">
            <x v="6"/>
          </reference>
          <reference field="1" count="1">
            <x v="14"/>
          </reference>
        </references>
      </pivotArea>
    </format>
    <format dxfId="2886">
      <pivotArea dataOnly="0" labelOnly="1" fieldPosition="0">
        <references count="2">
          <reference field="0" count="1" selected="0">
            <x v="7"/>
          </reference>
          <reference field="1" count="1">
            <x v="3"/>
          </reference>
        </references>
      </pivotArea>
    </format>
    <format dxfId="2885">
      <pivotArea dataOnly="0" labelOnly="1" fieldPosition="0">
        <references count="2">
          <reference field="0" count="1" selected="0">
            <x v="8"/>
          </reference>
          <reference field="1" count="1">
            <x v="23"/>
          </reference>
        </references>
      </pivotArea>
    </format>
    <format dxfId="2884">
      <pivotArea dataOnly="0" labelOnly="1" fieldPosition="0">
        <references count="2">
          <reference field="0" count="1" selected="0">
            <x v="9"/>
          </reference>
          <reference field="1" count="1">
            <x v="25"/>
          </reference>
        </references>
      </pivotArea>
    </format>
    <format dxfId="2883">
      <pivotArea dataOnly="0" labelOnly="1" fieldPosition="0">
        <references count="2">
          <reference field="0" count="1" selected="0">
            <x v="10"/>
          </reference>
          <reference field="1" count="1">
            <x v="30"/>
          </reference>
        </references>
      </pivotArea>
    </format>
    <format dxfId="2882">
      <pivotArea dataOnly="0" labelOnly="1" fieldPosition="0">
        <references count="2">
          <reference field="0" count="1" selected="0">
            <x v="11"/>
          </reference>
          <reference field="1" count="1">
            <x v="16"/>
          </reference>
        </references>
      </pivotArea>
    </format>
    <format dxfId="2881">
      <pivotArea dataOnly="0" labelOnly="1" fieldPosition="0">
        <references count="2">
          <reference field="0" count="1" selected="0">
            <x v="12"/>
          </reference>
          <reference field="1" count="1">
            <x v="15"/>
          </reference>
        </references>
      </pivotArea>
    </format>
    <format dxfId="2880">
      <pivotArea dataOnly="0" labelOnly="1" fieldPosition="0">
        <references count="2">
          <reference field="0" count="1" selected="0">
            <x v="13"/>
          </reference>
          <reference field="1" count="1">
            <x v="19"/>
          </reference>
        </references>
      </pivotArea>
    </format>
    <format dxfId="2879">
      <pivotArea dataOnly="0" labelOnly="1" fieldPosition="0">
        <references count="2">
          <reference field="0" count="1" selected="0">
            <x v="14"/>
          </reference>
          <reference field="1" count="1">
            <x v="6"/>
          </reference>
        </references>
      </pivotArea>
    </format>
    <format dxfId="2878">
      <pivotArea dataOnly="0" labelOnly="1" fieldPosition="0">
        <references count="2">
          <reference field="0" count="1" selected="0">
            <x v="15"/>
          </reference>
          <reference field="1" count="1">
            <x v="10"/>
          </reference>
        </references>
      </pivotArea>
    </format>
    <format dxfId="2877">
      <pivotArea dataOnly="0" labelOnly="1" fieldPosition="0">
        <references count="2">
          <reference field="0" count="1" selected="0">
            <x v="16"/>
          </reference>
          <reference field="1" count="1">
            <x v="18"/>
          </reference>
        </references>
      </pivotArea>
    </format>
    <format dxfId="2876">
      <pivotArea dataOnly="0" labelOnly="1" fieldPosition="0">
        <references count="2">
          <reference field="0" count="1" selected="0">
            <x v="17"/>
          </reference>
          <reference field="1" count="1">
            <x v="20"/>
          </reference>
        </references>
      </pivotArea>
    </format>
    <format dxfId="2875">
      <pivotArea dataOnly="0" labelOnly="1" fieldPosition="0">
        <references count="2">
          <reference field="0" count="1" selected="0">
            <x v="18"/>
          </reference>
          <reference field="1" count="1">
            <x v="32"/>
          </reference>
        </references>
      </pivotArea>
    </format>
    <format dxfId="2874">
      <pivotArea dataOnly="0" labelOnly="1" fieldPosition="0">
        <references count="2">
          <reference field="0" count="1" selected="0">
            <x v="19"/>
          </reference>
          <reference field="1" count="1">
            <x v="0"/>
          </reference>
        </references>
      </pivotArea>
    </format>
    <format dxfId="2873">
      <pivotArea dataOnly="0" labelOnly="1" fieldPosition="0">
        <references count="2">
          <reference field="0" count="1" selected="0">
            <x v="20"/>
          </reference>
          <reference field="1" count="1">
            <x v="12"/>
          </reference>
        </references>
      </pivotArea>
    </format>
    <format dxfId="2872">
      <pivotArea dataOnly="0" labelOnly="1" fieldPosition="0">
        <references count="2">
          <reference field="0" count="1" selected="0">
            <x v="21"/>
          </reference>
          <reference field="1" count="1">
            <x v="8"/>
          </reference>
        </references>
      </pivotArea>
    </format>
    <format dxfId="2871">
      <pivotArea dataOnly="0" labelOnly="1" fieldPosition="0">
        <references count="2">
          <reference field="0" count="1" selected="0">
            <x v="22"/>
          </reference>
          <reference field="1" count="1">
            <x v="28"/>
          </reference>
        </references>
      </pivotArea>
    </format>
    <format dxfId="2870">
      <pivotArea dataOnly="0" labelOnly="1" fieldPosition="0">
        <references count="2">
          <reference field="0" count="1" selected="0">
            <x v="23"/>
          </reference>
          <reference field="1" count="1">
            <x v="2"/>
          </reference>
        </references>
      </pivotArea>
    </format>
    <format dxfId="2869">
      <pivotArea dataOnly="0" labelOnly="1" fieldPosition="0">
        <references count="2">
          <reference field="0" count="1" selected="0">
            <x v="24"/>
          </reference>
          <reference field="1" count="1">
            <x v="5"/>
          </reference>
        </references>
      </pivotArea>
    </format>
    <format dxfId="2868">
      <pivotArea dataOnly="0" labelOnly="1" fieldPosition="0">
        <references count="2">
          <reference field="0" count="1" selected="0">
            <x v="25"/>
          </reference>
          <reference field="1" count="1">
            <x v="29"/>
          </reference>
        </references>
      </pivotArea>
    </format>
    <format dxfId="2867">
      <pivotArea dataOnly="0" labelOnly="1" fieldPosition="0">
        <references count="2">
          <reference field="0" count="1" selected="0">
            <x v="26"/>
          </reference>
          <reference field="1" count="1">
            <x v="26"/>
          </reference>
        </references>
      </pivotArea>
    </format>
    <format dxfId="2866">
      <pivotArea dataOnly="0" labelOnly="1" fieldPosition="0">
        <references count="2">
          <reference field="0" count="1" selected="0">
            <x v="27"/>
          </reference>
          <reference field="1" count="1">
            <x v="22"/>
          </reference>
        </references>
      </pivotArea>
    </format>
    <format dxfId="2865">
      <pivotArea dataOnly="0" labelOnly="1" fieldPosition="0">
        <references count="2">
          <reference field="0" count="1" selected="0">
            <x v="28"/>
          </reference>
          <reference field="1" count="1">
            <x v="24"/>
          </reference>
        </references>
      </pivotArea>
    </format>
    <format dxfId="2864">
      <pivotArea dataOnly="0" labelOnly="1" fieldPosition="0">
        <references count="2">
          <reference field="0" count="1" selected="0">
            <x v="29"/>
          </reference>
          <reference field="1" count="1">
            <x v="21"/>
          </reference>
        </references>
      </pivotArea>
    </format>
    <format dxfId="2863">
      <pivotArea dataOnly="0" labelOnly="1" fieldPosition="0">
        <references count="2">
          <reference field="0" count="1" selected="0">
            <x v="30"/>
          </reference>
          <reference field="1" count="1">
            <x v="17"/>
          </reference>
        </references>
      </pivotArea>
    </format>
    <format dxfId="2862">
      <pivotArea dataOnly="0" labelOnly="1" fieldPosition="0">
        <references count="2">
          <reference field="0" count="1" selected="0">
            <x v="31"/>
          </reference>
          <reference field="1" count="1">
            <x v="1"/>
          </reference>
        </references>
      </pivotArea>
    </format>
    <format dxfId="2861">
      <pivotArea dataOnly="0" labelOnly="1" fieldPosition="0">
        <references count="2">
          <reference field="0" count="1" selected="0">
            <x v="32"/>
          </reference>
          <reference field="1" count="1">
            <x v="27"/>
          </reference>
        </references>
      </pivotArea>
    </format>
    <format dxfId="2860">
      <pivotArea field="2" type="button" dataOnly="0" labelOnly="1" outline="0" axis="axisPage" fieldPosition="0"/>
    </format>
    <format dxfId="2859">
      <pivotArea dataOnly="0" outline="0" fieldPosition="0">
        <references count="1">
          <reference field="2" count="0"/>
        </references>
      </pivotArea>
    </format>
    <format dxfId="2858">
      <pivotArea type="all" dataOnly="0" outline="0" fieldPosition="0"/>
    </format>
    <format dxfId="2857">
      <pivotArea dataOnly="0" labelOnly="1" fieldPosition="0">
        <references count="1">
          <reference field="0" count="0"/>
        </references>
      </pivotArea>
    </format>
    <format dxfId="2856">
      <pivotArea dataOnly="0" labelOnly="1" fieldPosition="0">
        <references count="2">
          <reference field="0" count="1" selected="0">
            <x v="0"/>
          </reference>
          <reference field="1" count="1">
            <x v="4"/>
          </reference>
        </references>
      </pivotArea>
    </format>
    <format dxfId="2855">
      <pivotArea dataOnly="0" labelOnly="1" fieldPosition="0">
        <references count="2">
          <reference field="0" count="1" selected="0">
            <x v="1"/>
          </reference>
          <reference field="1" count="1">
            <x v="7"/>
          </reference>
        </references>
      </pivotArea>
    </format>
    <format dxfId="2854">
      <pivotArea dataOnly="0" labelOnly="1" fieldPosition="0">
        <references count="2">
          <reference field="0" count="1" selected="0">
            <x v="2"/>
          </reference>
          <reference field="1" count="1">
            <x v="9"/>
          </reference>
        </references>
      </pivotArea>
    </format>
    <format dxfId="2853">
      <pivotArea dataOnly="0" labelOnly="1" fieldPosition="0">
        <references count="2">
          <reference field="0" count="1" selected="0">
            <x v="3"/>
          </reference>
          <reference field="1" count="1">
            <x v="13"/>
          </reference>
        </references>
      </pivotArea>
    </format>
    <format dxfId="2852">
      <pivotArea dataOnly="0" labelOnly="1" fieldPosition="0">
        <references count="2">
          <reference field="0" count="1" selected="0">
            <x v="4"/>
          </reference>
          <reference field="1" count="1">
            <x v="31"/>
          </reference>
        </references>
      </pivotArea>
    </format>
    <format dxfId="2851">
      <pivotArea dataOnly="0" labelOnly="1" fieldPosition="0">
        <references count="2">
          <reference field="0" count="1" selected="0">
            <x v="5"/>
          </reference>
          <reference field="1" count="1">
            <x v="11"/>
          </reference>
        </references>
      </pivotArea>
    </format>
    <format dxfId="2850">
      <pivotArea dataOnly="0" labelOnly="1" fieldPosition="0">
        <references count="2">
          <reference field="0" count="1" selected="0">
            <x v="6"/>
          </reference>
          <reference field="1" count="1">
            <x v="14"/>
          </reference>
        </references>
      </pivotArea>
    </format>
    <format dxfId="2849">
      <pivotArea dataOnly="0" labelOnly="1" fieldPosition="0">
        <references count="2">
          <reference field="0" count="1" selected="0">
            <x v="7"/>
          </reference>
          <reference field="1" count="1">
            <x v="3"/>
          </reference>
        </references>
      </pivotArea>
    </format>
    <format dxfId="2848">
      <pivotArea dataOnly="0" labelOnly="1" fieldPosition="0">
        <references count="2">
          <reference field="0" count="1" selected="0">
            <x v="8"/>
          </reference>
          <reference field="1" count="1">
            <x v="23"/>
          </reference>
        </references>
      </pivotArea>
    </format>
    <format dxfId="2847">
      <pivotArea dataOnly="0" labelOnly="1" fieldPosition="0">
        <references count="2">
          <reference field="0" count="1" selected="0">
            <x v="9"/>
          </reference>
          <reference field="1" count="1">
            <x v="25"/>
          </reference>
        </references>
      </pivotArea>
    </format>
    <format dxfId="2846">
      <pivotArea dataOnly="0" labelOnly="1" fieldPosition="0">
        <references count="2">
          <reference field="0" count="1" selected="0">
            <x v="10"/>
          </reference>
          <reference field="1" count="1">
            <x v="30"/>
          </reference>
        </references>
      </pivotArea>
    </format>
    <format dxfId="2845">
      <pivotArea dataOnly="0" labelOnly="1" fieldPosition="0">
        <references count="2">
          <reference field="0" count="1" selected="0">
            <x v="11"/>
          </reference>
          <reference field="1" count="1">
            <x v="16"/>
          </reference>
        </references>
      </pivotArea>
    </format>
    <format dxfId="2844">
      <pivotArea dataOnly="0" labelOnly="1" fieldPosition="0">
        <references count="2">
          <reference field="0" count="1" selected="0">
            <x v="12"/>
          </reference>
          <reference field="1" count="1">
            <x v="15"/>
          </reference>
        </references>
      </pivotArea>
    </format>
    <format dxfId="2843">
      <pivotArea dataOnly="0" labelOnly="1" fieldPosition="0">
        <references count="2">
          <reference field="0" count="1" selected="0">
            <x v="13"/>
          </reference>
          <reference field="1" count="1">
            <x v="19"/>
          </reference>
        </references>
      </pivotArea>
    </format>
    <format dxfId="2842">
      <pivotArea dataOnly="0" labelOnly="1" fieldPosition="0">
        <references count="2">
          <reference field="0" count="1" selected="0">
            <x v="14"/>
          </reference>
          <reference field="1" count="1">
            <x v="6"/>
          </reference>
        </references>
      </pivotArea>
    </format>
    <format dxfId="2841">
      <pivotArea dataOnly="0" labelOnly="1" fieldPosition="0">
        <references count="2">
          <reference field="0" count="1" selected="0">
            <x v="15"/>
          </reference>
          <reference field="1" count="1">
            <x v="10"/>
          </reference>
        </references>
      </pivotArea>
    </format>
    <format dxfId="2840">
      <pivotArea dataOnly="0" labelOnly="1" fieldPosition="0">
        <references count="2">
          <reference field="0" count="1" selected="0">
            <x v="16"/>
          </reference>
          <reference field="1" count="1">
            <x v="18"/>
          </reference>
        </references>
      </pivotArea>
    </format>
    <format dxfId="2839">
      <pivotArea dataOnly="0" labelOnly="1" fieldPosition="0">
        <references count="2">
          <reference field="0" count="1" selected="0">
            <x v="17"/>
          </reference>
          <reference field="1" count="1">
            <x v="20"/>
          </reference>
        </references>
      </pivotArea>
    </format>
    <format dxfId="2838">
      <pivotArea dataOnly="0" labelOnly="1" fieldPosition="0">
        <references count="2">
          <reference field="0" count="1" selected="0">
            <x v="18"/>
          </reference>
          <reference field="1" count="1">
            <x v="32"/>
          </reference>
        </references>
      </pivotArea>
    </format>
    <format dxfId="2837">
      <pivotArea dataOnly="0" labelOnly="1" fieldPosition="0">
        <references count="2">
          <reference field="0" count="1" selected="0">
            <x v="19"/>
          </reference>
          <reference field="1" count="1">
            <x v="0"/>
          </reference>
        </references>
      </pivotArea>
    </format>
    <format dxfId="2836">
      <pivotArea dataOnly="0" labelOnly="1" fieldPosition="0">
        <references count="2">
          <reference field="0" count="1" selected="0">
            <x v="20"/>
          </reference>
          <reference field="1" count="1">
            <x v="12"/>
          </reference>
        </references>
      </pivotArea>
    </format>
    <format dxfId="2835">
      <pivotArea dataOnly="0" labelOnly="1" fieldPosition="0">
        <references count="2">
          <reference field="0" count="1" selected="0">
            <x v="21"/>
          </reference>
          <reference field="1" count="1">
            <x v="8"/>
          </reference>
        </references>
      </pivotArea>
    </format>
    <format dxfId="2834">
      <pivotArea dataOnly="0" labelOnly="1" fieldPosition="0">
        <references count="2">
          <reference field="0" count="1" selected="0">
            <x v="22"/>
          </reference>
          <reference field="1" count="1">
            <x v="28"/>
          </reference>
        </references>
      </pivotArea>
    </format>
    <format dxfId="2833">
      <pivotArea dataOnly="0" labelOnly="1" fieldPosition="0">
        <references count="2">
          <reference field="0" count="1" selected="0">
            <x v="23"/>
          </reference>
          <reference field="1" count="1">
            <x v="2"/>
          </reference>
        </references>
      </pivotArea>
    </format>
    <format dxfId="2832">
      <pivotArea dataOnly="0" labelOnly="1" fieldPosition="0">
        <references count="2">
          <reference field="0" count="1" selected="0">
            <x v="24"/>
          </reference>
          <reference field="1" count="1">
            <x v="5"/>
          </reference>
        </references>
      </pivotArea>
    </format>
    <format dxfId="2831">
      <pivotArea dataOnly="0" labelOnly="1" fieldPosition="0">
        <references count="2">
          <reference field="0" count="1" selected="0">
            <x v="25"/>
          </reference>
          <reference field="1" count="1">
            <x v="29"/>
          </reference>
        </references>
      </pivotArea>
    </format>
    <format dxfId="2830">
      <pivotArea dataOnly="0" labelOnly="1" fieldPosition="0">
        <references count="2">
          <reference field="0" count="1" selected="0">
            <x v="26"/>
          </reference>
          <reference field="1" count="1">
            <x v="26"/>
          </reference>
        </references>
      </pivotArea>
    </format>
    <format dxfId="2829">
      <pivotArea dataOnly="0" labelOnly="1" fieldPosition="0">
        <references count="2">
          <reference field="0" count="1" selected="0">
            <x v="27"/>
          </reference>
          <reference field="1" count="1">
            <x v="22"/>
          </reference>
        </references>
      </pivotArea>
    </format>
    <format dxfId="2828">
      <pivotArea dataOnly="0" labelOnly="1" fieldPosition="0">
        <references count="2">
          <reference field="0" count="1" selected="0">
            <x v="28"/>
          </reference>
          <reference field="1" count="1">
            <x v="24"/>
          </reference>
        </references>
      </pivotArea>
    </format>
    <format dxfId="2827">
      <pivotArea dataOnly="0" labelOnly="1" fieldPosition="0">
        <references count="2">
          <reference field="0" count="1" selected="0">
            <x v="29"/>
          </reference>
          <reference field="1" count="1">
            <x v="21"/>
          </reference>
        </references>
      </pivotArea>
    </format>
    <format dxfId="2826">
      <pivotArea dataOnly="0" labelOnly="1" fieldPosition="0">
        <references count="2">
          <reference field="0" count="1" selected="0">
            <x v="30"/>
          </reference>
          <reference field="1" count="1">
            <x v="17"/>
          </reference>
        </references>
      </pivotArea>
    </format>
    <format dxfId="2825">
      <pivotArea dataOnly="0" labelOnly="1" fieldPosition="0">
        <references count="2">
          <reference field="0" count="1" selected="0">
            <x v="31"/>
          </reference>
          <reference field="1" count="1">
            <x v="1"/>
          </reference>
        </references>
      </pivotArea>
    </format>
    <format dxfId="2824">
      <pivotArea dataOnly="0" labelOnly="1" fieldPosition="0">
        <references count="2">
          <reference field="0" count="1" selected="0">
            <x v="32"/>
          </reference>
          <reference field="1" count="1">
            <x v="27"/>
          </reference>
        </references>
      </pivotArea>
    </format>
    <format dxfId="2823">
      <pivotArea type="all" dataOnly="0" outline="0" fieldPosition="0"/>
    </format>
    <format dxfId="2822">
      <pivotArea dataOnly="0" labelOnly="1" fieldPosition="0">
        <references count="1">
          <reference field="0" count="0"/>
        </references>
      </pivotArea>
    </format>
    <format dxfId="2821">
      <pivotArea dataOnly="0" labelOnly="1" fieldPosition="0">
        <references count="2">
          <reference field="0" count="1" selected="0">
            <x v="0"/>
          </reference>
          <reference field="1" count="1">
            <x v="4"/>
          </reference>
        </references>
      </pivotArea>
    </format>
    <format dxfId="2820">
      <pivotArea dataOnly="0" labelOnly="1" fieldPosition="0">
        <references count="2">
          <reference field="0" count="1" selected="0">
            <x v="1"/>
          </reference>
          <reference field="1" count="1">
            <x v="7"/>
          </reference>
        </references>
      </pivotArea>
    </format>
    <format dxfId="2819">
      <pivotArea dataOnly="0" labelOnly="1" fieldPosition="0">
        <references count="2">
          <reference field="0" count="1" selected="0">
            <x v="2"/>
          </reference>
          <reference field="1" count="1">
            <x v="9"/>
          </reference>
        </references>
      </pivotArea>
    </format>
    <format dxfId="2818">
      <pivotArea dataOnly="0" labelOnly="1" fieldPosition="0">
        <references count="2">
          <reference field="0" count="1" selected="0">
            <x v="3"/>
          </reference>
          <reference field="1" count="1">
            <x v="13"/>
          </reference>
        </references>
      </pivotArea>
    </format>
    <format dxfId="2817">
      <pivotArea dataOnly="0" labelOnly="1" fieldPosition="0">
        <references count="2">
          <reference field="0" count="1" selected="0">
            <x v="4"/>
          </reference>
          <reference field="1" count="1">
            <x v="31"/>
          </reference>
        </references>
      </pivotArea>
    </format>
    <format dxfId="2816">
      <pivotArea dataOnly="0" labelOnly="1" fieldPosition="0">
        <references count="2">
          <reference field="0" count="1" selected="0">
            <x v="5"/>
          </reference>
          <reference field="1" count="1">
            <x v="11"/>
          </reference>
        </references>
      </pivotArea>
    </format>
    <format dxfId="2815">
      <pivotArea dataOnly="0" labelOnly="1" fieldPosition="0">
        <references count="2">
          <reference field="0" count="1" selected="0">
            <x v="6"/>
          </reference>
          <reference field="1" count="1">
            <x v="14"/>
          </reference>
        </references>
      </pivotArea>
    </format>
    <format dxfId="2814">
      <pivotArea dataOnly="0" labelOnly="1" fieldPosition="0">
        <references count="2">
          <reference field="0" count="1" selected="0">
            <x v="7"/>
          </reference>
          <reference field="1" count="1">
            <x v="3"/>
          </reference>
        </references>
      </pivotArea>
    </format>
    <format dxfId="2813">
      <pivotArea dataOnly="0" labelOnly="1" fieldPosition="0">
        <references count="2">
          <reference field="0" count="1" selected="0">
            <x v="8"/>
          </reference>
          <reference field="1" count="1">
            <x v="23"/>
          </reference>
        </references>
      </pivotArea>
    </format>
    <format dxfId="2812">
      <pivotArea dataOnly="0" labelOnly="1" fieldPosition="0">
        <references count="2">
          <reference field="0" count="1" selected="0">
            <x v="9"/>
          </reference>
          <reference field="1" count="1">
            <x v="25"/>
          </reference>
        </references>
      </pivotArea>
    </format>
    <format dxfId="2811">
      <pivotArea dataOnly="0" labelOnly="1" fieldPosition="0">
        <references count="2">
          <reference field="0" count="1" selected="0">
            <x v="10"/>
          </reference>
          <reference field="1" count="1">
            <x v="30"/>
          </reference>
        </references>
      </pivotArea>
    </format>
    <format dxfId="2810">
      <pivotArea dataOnly="0" labelOnly="1" fieldPosition="0">
        <references count="2">
          <reference field="0" count="1" selected="0">
            <x v="11"/>
          </reference>
          <reference field="1" count="1">
            <x v="16"/>
          </reference>
        </references>
      </pivotArea>
    </format>
    <format dxfId="2809">
      <pivotArea dataOnly="0" labelOnly="1" fieldPosition="0">
        <references count="2">
          <reference field="0" count="1" selected="0">
            <x v="12"/>
          </reference>
          <reference field="1" count="1">
            <x v="15"/>
          </reference>
        </references>
      </pivotArea>
    </format>
    <format dxfId="2808">
      <pivotArea dataOnly="0" labelOnly="1" fieldPosition="0">
        <references count="2">
          <reference field="0" count="1" selected="0">
            <x v="13"/>
          </reference>
          <reference field="1" count="1">
            <x v="19"/>
          </reference>
        </references>
      </pivotArea>
    </format>
    <format dxfId="2807">
      <pivotArea dataOnly="0" labelOnly="1" fieldPosition="0">
        <references count="2">
          <reference field="0" count="1" selected="0">
            <x v="14"/>
          </reference>
          <reference field="1" count="1">
            <x v="6"/>
          </reference>
        </references>
      </pivotArea>
    </format>
    <format dxfId="2806">
      <pivotArea dataOnly="0" labelOnly="1" fieldPosition="0">
        <references count="2">
          <reference field="0" count="1" selected="0">
            <x v="15"/>
          </reference>
          <reference field="1" count="1">
            <x v="10"/>
          </reference>
        </references>
      </pivotArea>
    </format>
    <format dxfId="2805">
      <pivotArea dataOnly="0" labelOnly="1" fieldPosition="0">
        <references count="2">
          <reference field="0" count="1" selected="0">
            <x v="16"/>
          </reference>
          <reference field="1" count="1">
            <x v="18"/>
          </reference>
        </references>
      </pivotArea>
    </format>
    <format dxfId="2804">
      <pivotArea dataOnly="0" labelOnly="1" fieldPosition="0">
        <references count="2">
          <reference field="0" count="1" selected="0">
            <x v="17"/>
          </reference>
          <reference field="1" count="1">
            <x v="20"/>
          </reference>
        </references>
      </pivotArea>
    </format>
    <format dxfId="2803">
      <pivotArea dataOnly="0" labelOnly="1" fieldPosition="0">
        <references count="2">
          <reference field="0" count="1" selected="0">
            <x v="18"/>
          </reference>
          <reference field="1" count="1">
            <x v="32"/>
          </reference>
        </references>
      </pivotArea>
    </format>
    <format dxfId="2802">
      <pivotArea dataOnly="0" labelOnly="1" fieldPosition="0">
        <references count="2">
          <reference field="0" count="1" selected="0">
            <x v="19"/>
          </reference>
          <reference field="1" count="1">
            <x v="0"/>
          </reference>
        </references>
      </pivotArea>
    </format>
    <format dxfId="2801">
      <pivotArea dataOnly="0" labelOnly="1" fieldPosition="0">
        <references count="2">
          <reference field="0" count="1" selected="0">
            <x v="20"/>
          </reference>
          <reference field="1" count="1">
            <x v="12"/>
          </reference>
        </references>
      </pivotArea>
    </format>
    <format dxfId="2800">
      <pivotArea dataOnly="0" labelOnly="1" fieldPosition="0">
        <references count="2">
          <reference field="0" count="1" selected="0">
            <x v="21"/>
          </reference>
          <reference field="1" count="1">
            <x v="8"/>
          </reference>
        </references>
      </pivotArea>
    </format>
    <format dxfId="2799">
      <pivotArea dataOnly="0" labelOnly="1" fieldPosition="0">
        <references count="2">
          <reference field="0" count="1" selected="0">
            <x v="22"/>
          </reference>
          <reference field="1" count="1">
            <x v="28"/>
          </reference>
        </references>
      </pivotArea>
    </format>
    <format dxfId="2798">
      <pivotArea dataOnly="0" labelOnly="1" fieldPosition="0">
        <references count="2">
          <reference field="0" count="1" selected="0">
            <x v="23"/>
          </reference>
          <reference field="1" count="1">
            <x v="2"/>
          </reference>
        </references>
      </pivotArea>
    </format>
    <format dxfId="2797">
      <pivotArea dataOnly="0" labelOnly="1" fieldPosition="0">
        <references count="2">
          <reference field="0" count="1" selected="0">
            <x v="24"/>
          </reference>
          <reference field="1" count="1">
            <x v="5"/>
          </reference>
        </references>
      </pivotArea>
    </format>
    <format dxfId="2796">
      <pivotArea dataOnly="0" labelOnly="1" fieldPosition="0">
        <references count="2">
          <reference field="0" count="1" selected="0">
            <x v="25"/>
          </reference>
          <reference field="1" count="1">
            <x v="29"/>
          </reference>
        </references>
      </pivotArea>
    </format>
    <format dxfId="2795">
      <pivotArea dataOnly="0" labelOnly="1" fieldPosition="0">
        <references count="2">
          <reference field="0" count="1" selected="0">
            <x v="26"/>
          </reference>
          <reference field="1" count="1">
            <x v="26"/>
          </reference>
        </references>
      </pivotArea>
    </format>
    <format dxfId="2794">
      <pivotArea dataOnly="0" labelOnly="1" fieldPosition="0">
        <references count="2">
          <reference field="0" count="1" selected="0">
            <x v="27"/>
          </reference>
          <reference field="1" count="1">
            <x v="22"/>
          </reference>
        </references>
      </pivotArea>
    </format>
    <format dxfId="2793">
      <pivotArea dataOnly="0" labelOnly="1" fieldPosition="0">
        <references count="2">
          <reference field="0" count="1" selected="0">
            <x v="28"/>
          </reference>
          <reference field="1" count="1">
            <x v="24"/>
          </reference>
        </references>
      </pivotArea>
    </format>
    <format dxfId="2792">
      <pivotArea dataOnly="0" labelOnly="1" fieldPosition="0">
        <references count="2">
          <reference field="0" count="1" selected="0">
            <x v="29"/>
          </reference>
          <reference field="1" count="1">
            <x v="21"/>
          </reference>
        </references>
      </pivotArea>
    </format>
    <format dxfId="2791">
      <pivotArea dataOnly="0" labelOnly="1" fieldPosition="0">
        <references count="2">
          <reference field="0" count="1" selected="0">
            <x v="30"/>
          </reference>
          <reference field="1" count="1">
            <x v="17"/>
          </reference>
        </references>
      </pivotArea>
    </format>
    <format dxfId="2790">
      <pivotArea dataOnly="0" labelOnly="1" fieldPosition="0">
        <references count="2">
          <reference field="0" count="1" selected="0">
            <x v="31"/>
          </reference>
          <reference field="1" count="1">
            <x v="1"/>
          </reference>
        </references>
      </pivotArea>
    </format>
    <format dxfId="2789">
      <pivotArea dataOnly="0" labelOnly="1" fieldPosition="0">
        <references count="2">
          <reference field="0" count="1" selected="0">
            <x v="32"/>
          </reference>
          <reference field="1" count="1">
            <x v="27"/>
          </reference>
        </references>
      </pivotArea>
    </format>
    <format dxfId="2788">
      <pivotArea dataOnly="0" labelOnly="1" fieldPosition="0">
        <references count="1">
          <reference field="0" count="1">
            <x v="0"/>
          </reference>
        </references>
      </pivotArea>
    </format>
    <format dxfId="2787">
      <pivotArea dataOnly="0" labelOnly="1" fieldPosition="0">
        <references count="1">
          <reference field="0" count="0"/>
        </references>
      </pivotArea>
    </format>
    <format dxfId="2786">
      <pivotArea type="all" dataOnly="0" outline="0" fieldPosition="0"/>
    </format>
    <format dxfId="2785">
      <pivotArea dataOnly="0" labelOnly="1" fieldPosition="0">
        <references count="1">
          <reference field="0" count="0"/>
        </references>
      </pivotArea>
    </format>
    <format dxfId="2784">
      <pivotArea dataOnly="0" labelOnly="1" fieldPosition="0">
        <references count="2">
          <reference field="0" count="1" selected="0">
            <x v="0"/>
          </reference>
          <reference field="1" count="1">
            <x v="66"/>
          </reference>
        </references>
      </pivotArea>
    </format>
    <format dxfId="2783">
      <pivotArea dataOnly="0" labelOnly="1" fieldPosition="0">
        <references count="2">
          <reference field="0" count="1" selected="0">
            <x v="1"/>
          </reference>
          <reference field="1" count="1">
            <x v="67"/>
          </reference>
        </references>
      </pivotArea>
    </format>
    <format dxfId="2782">
      <pivotArea dataOnly="0" labelOnly="1" fieldPosition="0">
        <references count="2">
          <reference field="0" count="1" selected="0">
            <x v="2"/>
          </reference>
          <reference field="1" count="1">
            <x v="68"/>
          </reference>
        </references>
      </pivotArea>
    </format>
    <format dxfId="2781">
      <pivotArea dataOnly="0" labelOnly="1" fieldPosition="0">
        <references count="2">
          <reference field="0" count="1" selected="0">
            <x v="3"/>
          </reference>
          <reference field="1" count="1">
            <x v="69"/>
          </reference>
        </references>
      </pivotArea>
    </format>
    <format dxfId="2780">
      <pivotArea dataOnly="0" labelOnly="1" fieldPosition="0">
        <references count="2">
          <reference field="0" count="1" selected="0">
            <x v="4"/>
          </reference>
          <reference field="1" count="1">
            <x v="70"/>
          </reference>
        </references>
      </pivotArea>
    </format>
    <format dxfId="2779">
      <pivotArea dataOnly="0" labelOnly="1" fieldPosition="0">
        <references count="2">
          <reference field="0" count="1" selected="0">
            <x v="5"/>
          </reference>
          <reference field="1" count="1">
            <x v="71"/>
          </reference>
        </references>
      </pivotArea>
    </format>
    <format dxfId="2778">
      <pivotArea dataOnly="0" labelOnly="1" fieldPosition="0">
        <references count="2">
          <reference field="0" count="1" selected="0">
            <x v="6"/>
          </reference>
          <reference field="1" count="1">
            <x v="72"/>
          </reference>
        </references>
      </pivotArea>
    </format>
    <format dxfId="2777">
      <pivotArea dataOnly="0" labelOnly="1" fieldPosition="0">
        <references count="2">
          <reference field="0" count="1" selected="0">
            <x v="7"/>
          </reference>
          <reference field="1" count="1">
            <x v="73"/>
          </reference>
        </references>
      </pivotArea>
    </format>
    <format dxfId="2776">
      <pivotArea dataOnly="0" labelOnly="1" fieldPosition="0">
        <references count="2">
          <reference field="0" count="1" selected="0">
            <x v="8"/>
          </reference>
          <reference field="1" count="1">
            <x v="74"/>
          </reference>
        </references>
      </pivotArea>
    </format>
    <format dxfId="2775">
      <pivotArea dataOnly="0" labelOnly="1" fieldPosition="0">
        <references count="2">
          <reference field="0" count="1" selected="0">
            <x v="9"/>
          </reference>
          <reference field="1" count="1">
            <x v="75"/>
          </reference>
        </references>
      </pivotArea>
    </format>
    <format dxfId="2774">
      <pivotArea dataOnly="0" labelOnly="1" fieldPosition="0">
        <references count="2">
          <reference field="0" count="1" selected="0">
            <x v="10"/>
          </reference>
          <reference field="1" count="1">
            <x v="76"/>
          </reference>
        </references>
      </pivotArea>
    </format>
    <format dxfId="2773">
      <pivotArea dataOnly="0" labelOnly="1" fieldPosition="0">
        <references count="2">
          <reference field="0" count="1" selected="0">
            <x v="11"/>
          </reference>
          <reference field="1" count="1">
            <x v="77"/>
          </reference>
        </references>
      </pivotArea>
    </format>
    <format dxfId="2772">
      <pivotArea dataOnly="0" labelOnly="1" fieldPosition="0">
        <references count="2">
          <reference field="0" count="1" selected="0">
            <x v="12"/>
          </reference>
          <reference field="1" count="1">
            <x v="78"/>
          </reference>
        </references>
      </pivotArea>
    </format>
    <format dxfId="2771">
      <pivotArea dataOnly="0" labelOnly="1" fieldPosition="0">
        <references count="2">
          <reference field="0" count="1" selected="0">
            <x v="13"/>
          </reference>
          <reference field="1" count="1">
            <x v="79"/>
          </reference>
        </references>
      </pivotArea>
    </format>
    <format dxfId="2770">
      <pivotArea dataOnly="0" labelOnly="1" fieldPosition="0">
        <references count="2">
          <reference field="0" count="1" selected="0">
            <x v="14"/>
          </reference>
          <reference field="1" count="1">
            <x v="80"/>
          </reference>
        </references>
      </pivotArea>
    </format>
    <format dxfId="2769">
      <pivotArea dataOnly="0" labelOnly="1" fieldPosition="0">
        <references count="2">
          <reference field="0" count="1" selected="0">
            <x v="15"/>
          </reference>
          <reference field="1" count="1">
            <x v="81"/>
          </reference>
        </references>
      </pivotArea>
    </format>
    <format dxfId="2768">
      <pivotArea dataOnly="0" labelOnly="1" fieldPosition="0">
        <references count="2">
          <reference field="0" count="1" selected="0">
            <x v="16"/>
          </reference>
          <reference field="1" count="1">
            <x v="82"/>
          </reference>
        </references>
      </pivotArea>
    </format>
    <format dxfId="2767">
      <pivotArea dataOnly="0" labelOnly="1" fieldPosition="0">
        <references count="2">
          <reference field="0" count="1" selected="0">
            <x v="17"/>
          </reference>
          <reference field="1" count="1">
            <x v="83"/>
          </reference>
        </references>
      </pivotArea>
    </format>
    <format dxfId="2766">
      <pivotArea dataOnly="0" labelOnly="1" fieldPosition="0">
        <references count="2">
          <reference field="0" count="1" selected="0">
            <x v="18"/>
          </reference>
          <reference field="1" count="1">
            <x v="84"/>
          </reference>
        </references>
      </pivotArea>
    </format>
    <format dxfId="2765">
      <pivotArea dataOnly="0" labelOnly="1" fieldPosition="0">
        <references count="2">
          <reference field="0" count="1" selected="0">
            <x v="19"/>
          </reference>
          <reference field="1" count="1">
            <x v="85"/>
          </reference>
        </references>
      </pivotArea>
    </format>
    <format dxfId="2764">
      <pivotArea dataOnly="0" labelOnly="1" fieldPosition="0">
        <references count="2">
          <reference field="0" count="1" selected="0">
            <x v="20"/>
          </reference>
          <reference field="1" count="1">
            <x v="86"/>
          </reference>
        </references>
      </pivotArea>
    </format>
    <format dxfId="2763">
      <pivotArea dataOnly="0" labelOnly="1" fieldPosition="0">
        <references count="2">
          <reference field="0" count="1" selected="0">
            <x v="21"/>
          </reference>
          <reference field="1" count="1">
            <x v="87"/>
          </reference>
        </references>
      </pivotArea>
    </format>
    <format dxfId="2762">
      <pivotArea dataOnly="0" labelOnly="1" fieldPosition="0">
        <references count="2">
          <reference field="0" count="1" selected="0">
            <x v="22"/>
          </reference>
          <reference field="1" count="1">
            <x v="88"/>
          </reference>
        </references>
      </pivotArea>
    </format>
    <format dxfId="2761">
      <pivotArea dataOnly="0" labelOnly="1" fieldPosition="0">
        <references count="2">
          <reference field="0" count="1" selected="0">
            <x v="23"/>
          </reference>
          <reference field="1" count="1">
            <x v="89"/>
          </reference>
        </references>
      </pivotArea>
    </format>
    <format dxfId="2760">
      <pivotArea dataOnly="0" labelOnly="1" fieldPosition="0">
        <references count="2">
          <reference field="0" count="1" selected="0">
            <x v="24"/>
          </reference>
          <reference field="1" count="1">
            <x v="90"/>
          </reference>
        </references>
      </pivotArea>
    </format>
    <format dxfId="2759">
      <pivotArea dataOnly="0" labelOnly="1" fieldPosition="0">
        <references count="2">
          <reference field="0" count="1" selected="0">
            <x v="25"/>
          </reference>
          <reference field="1" count="1">
            <x v="91"/>
          </reference>
        </references>
      </pivotArea>
    </format>
    <format dxfId="2758">
      <pivotArea dataOnly="0" labelOnly="1" fieldPosition="0">
        <references count="2">
          <reference field="0" count="1" selected="0">
            <x v="26"/>
          </reference>
          <reference field="1" count="1">
            <x v="92"/>
          </reference>
        </references>
      </pivotArea>
    </format>
    <format dxfId="2757">
      <pivotArea dataOnly="0" labelOnly="1" fieldPosition="0">
        <references count="2">
          <reference field="0" count="1" selected="0">
            <x v="27"/>
          </reference>
          <reference field="1" count="1">
            <x v="93"/>
          </reference>
        </references>
      </pivotArea>
    </format>
    <format dxfId="2756">
      <pivotArea dataOnly="0" labelOnly="1" fieldPosition="0">
        <references count="2">
          <reference field="0" count="1" selected="0">
            <x v="28"/>
          </reference>
          <reference field="1" count="1">
            <x v="94"/>
          </reference>
        </references>
      </pivotArea>
    </format>
    <format dxfId="2755">
      <pivotArea dataOnly="0" labelOnly="1" fieldPosition="0">
        <references count="2">
          <reference field="0" count="1" selected="0">
            <x v="29"/>
          </reference>
          <reference field="1" count="1">
            <x v="95"/>
          </reference>
        </references>
      </pivotArea>
    </format>
    <format dxfId="2754">
      <pivotArea dataOnly="0" labelOnly="1" fieldPosition="0">
        <references count="2">
          <reference field="0" count="1" selected="0">
            <x v="30"/>
          </reference>
          <reference field="1" count="1">
            <x v="96"/>
          </reference>
        </references>
      </pivotArea>
    </format>
    <format dxfId="2753">
      <pivotArea dataOnly="0" labelOnly="1" fieldPosition="0">
        <references count="2">
          <reference field="0" count="1" selected="0">
            <x v="31"/>
          </reference>
          <reference field="1" count="1">
            <x v="97"/>
          </reference>
        </references>
      </pivotArea>
    </format>
    <format dxfId="2752">
      <pivotArea dataOnly="0" labelOnly="1" fieldPosition="0">
        <references count="2">
          <reference field="0" count="1" selected="0">
            <x v="32"/>
          </reference>
          <reference field="1" count="1">
            <x v="98"/>
          </reference>
        </references>
      </pivotArea>
    </format>
    <format dxfId="2751">
      <pivotArea type="all" dataOnly="0" outline="0" fieldPosition="0"/>
    </format>
    <format dxfId="2750">
      <pivotArea dataOnly="0" labelOnly="1" fieldPosition="0">
        <references count="1">
          <reference field="0" count="0"/>
        </references>
      </pivotArea>
    </format>
    <format dxfId="2749">
      <pivotArea dataOnly="0" labelOnly="1" fieldPosition="0">
        <references count="2">
          <reference field="0" count="1" selected="0">
            <x v="0"/>
          </reference>
          <reference field="1" count="1">
            <x v="66"/>
          </reference>
        </references>
      </pivotArea>
    </format>
    <format dxfId="2748">
      <pivotArea dataOnly="0" labelOnly="1" fieldPosition="0">
        <references count="2">
          <reference field="0" count="1" selected="0">
            <x v="1"/>
          </reference>
          <reference field="1" count="1">
            <x v="67"/>
          </reference>
        </references>
      </pivotArea>
    </format>
    <format dxfId="2747">
      <pivotArea dataOnly="0" labelOnly="1" fieldPosition="0">
        <references count="2">
          <reference field="0" count="1" selected="0">
            <x v="2"/>
          </reference>
          <reference field="1" count="1">
            <x v="68"/>
          </reference>
        </references>
      </pivotArea>
    </format>
    <format dxfId="2746">
      <pivotArea dataOnly="0" labelOnly="1" fieldPosition="0">
        <references count="2">
          <reference field="0" count="1" selected="0">
            <x v="3"/>
          </reference>
          <reference field="1" count="1">
            <x v="69"/>
          </reference>
        </references>
      </pivotArea>
    </format>
    <format dxfId="2745">
      <pivotArea dataOnly="0" labelOnly="1" fieldPosition="0">
        <references count="2">
          <reference field="0" count="1" selected="0">
            <x v="4"/>
          </reference>
          <reference field="1" count="1">
            <x v="70"/>
          </reference>
        </references>
      </pivotArea>
    </format>
    <format dxfId="2744">
      <pivotArea dataOnly="0" labelOnly="1" fieldPosition="0">
        <references count="2">
          <reference field="0" count="1" selected="0">
            <x v="5"/>
          </reference>
          <reference field="1" count="1">
            <x v="71"/>
          </reference>
        </references>
      </pivotArea>
    </format>
    <format dxfId="2743">
      <pivotArea dataOnly="0" labelOnly="1" fieldPosition="0">
        <references count="2">
          <reference field="0" count="1" selected="0">
            <x v="6"/>
          </reference>
          <reference field="1" count="1">
            <x v="72"/>
          </reference>
        </references>
      </pivotArea>
    </format>
    <format dxfId="2742">
      <pivotArea dataOnly="0" labelOnly="1" fieldPosition="0">
        <references count="2">
          <reference field="0" count="1" selected="0">
            <x v="7"/>
          </reference>
          <reference field="1" count="1">
            <x v="73"/>
          </reference>
        </references>
      </pivotArea>
    </format>
    <format dxfId="2741">
      <pivotArea dataOnly="0" labelOnly="1" fieldPosition="0">
        <references count="2">
          <reference field="0" count="1" selected="0">
            <x v="8"/>
          </reference>
          <reference field="1" count="1">
            <x v="74"/>
          </reference>
        </references>
      </pivotArea>
    </format>
    <format dxfId="2740">
      <pivotArea dataOnly="0" labelOnly="1" fieldPosition="0">
        <references count="2">
          <reference field="0" count="1" selected="0">
            <x v="9"/>
          </reference>
          <reference field="1" count="1">
            <x v="75"/>
          </reference>
        </references>
      </pivotArea>
    </format>
    <format dxfId="2739">
      <pivotArea dataOnly="0" labelOnly="1" fieldPosition="0">
        <references count="2">
          <reference field="0" count="1" selected="0">
            <x v="10"/>
          </reference>
          <reference field="1" count="1">
            <x v="76"/>
          </reference>
        </references>
      </pivotArea>
    </format>
    <format dxfId="2738">
      <pivotArea dataOnly="0" labelOnly="1" fieldPosition="0">
        <references count="2">
          <reference field="0" count="1" selected="0">
            <x v="11"/>
          </reference>
          <reference field="1" count="1">
            <x v="77"/>
          </reference>
        </references>
      </pivotArea>
    </format>
    <format dxfId="2737">
      <pivotArea dataOnly="0" labelOnly="1" fieldPosition="0">
        <references count="2">
          <reference field="0" count="1" selected="0">
            <x v="12"/>
          </reference>
          <reference field="1" count="1">
            <x v="78"/>
          </reference>
        </references>
      </pivotArea>
    </format>
    <format dxfId="2736">
      <pivotArea dataOnly="0" labelOnly="1" fieldPosition="0">
        <references count="2">
          <reference field="0" count="1" selected="0">
            <x v="13"/>
          </reference>
          <reference field="1" count="1">
            <x v="79"/>
          </reference>
        </references>
      </pivotArea>
    </format>
    <format dxfId="2735">
      <pivotArea dataOnly="0" labelOnly="1" fieldPosition="0">
        <references count="2">
          <reference field="0" count="1" selected="0">
            <x v="14"/>
          </reference>
          <reference field="1" count="1">
            <x v="80"/>
          </reference>
        </references>
      </pivotArea>
    </format>
    <format dxfId="2734">
      <pivotArea dataOnly="0" labelOnly="1" fieldPosition="0">
        <references count="2">
          <reference field="0" count="1" selected="0">
            <x v="15"/>
          </reference>
          <reference field="1" count="1">
            <x v="81"/>
          </reference>
        </references>
      </pivotArea>
    </format>
    <format dxfId="2733">
      <pivotArea dataOnly="0" labelOnly="1" fieldPosition="0">
        <references count="2">
          <reference field="0" count="1" selected="0">
            <x v="16"/>
          </reference>
          <reference field="1" count="1">
            <x v="82"/>
          </reference>
        </references>
      </pivotArea>
    </format>
    <format dxfId="2732">
      <pivotArea dataOnly="0" labelOnly="1" fieldPosition="0">
        <references count="2">
          <reference field="0" count="1" selected="0">
            <x v="17"/>
          </reference>
          <reference field="1" count="1">
            <x v="83"/>
          </reference>
        </references>
      </pivotArea>
    </format>
    <format dxfId="2731">
      <pivotArea dataOnly="0" labelOnly="1" fieldPosition="0">
        <references count="2">
          <reference field="0" count="1" selected="0">
            <x v="18"/>
          </reference>
          <reference field="1" count="1">
            <x v="84"/>
          </reference>
        </references>
      </pivotArea>
    </format>
    <format dxfId="2730">
      <pivotArea dataOnly="0" labelOnly="1" fieldPosition="0">
        <references count="2">
          <reference field="0" count="1" selected="0">
            <x v="19"/>
          </reference>
          <reference field="1" count="1">
            <x v="85"/>
          </reference>
        </references>
      </pivotArea>
    </format>
    <format dxfId="2729">
      <pivotArea dataOnly="0" labelOnly="1" fieldPosition="0">
        <references count="2">
          <reference field="0" count="1" selected="0">
            <x v="20"/>
          </reference>
          <reference field="1" count="1">
            <x v="86"/>
          </reference>
        </references>
      </pivotArea>
    </format>
    <format dxfId="2728">
      <pivotArea dataOnly="0" labelOnly="1" fieldPosition="0">
        <references count="2">
          <reference field="0" count="1" selected="0">
            <x v="21"/>
          </reference>
          <reference field="1" count="1">
            <x v="87"/>
          </reference>
        </references>
      </pivotArea>
    </format>
    <format dxfId="2727">
      <pivotArea dataOnly="0" labelOnly="1" fieldPosition="0">
        <references count="2">
          <reference field="0" count="1" selected="0">
            <x v="22"/>
          </reference>
          <reference field="1" count="1">
            <x v="88"/>
          </reference>
        </references>
      </pivotArea>
    </format>
    <format dxfId="2726">
      <pivotArea dataOnly="0" labelOnly="1" fieldPosition="0">
        <references count="2">
          <reference field="0" count="1" selected="0">
            <x v="23"/>
          </reference>
          <reference field="1" count="1">
            <x v="89"/>
          </reference>
        </references>
      </pivotArea>
    </format>
    <format dxfId="2725">
      <pivotArea dataOnly="0" labelOnly="1" fieldPosition="0">
        <references count="2">
          <reference field="0" count="1" selected="0">
            <x v="24"/>
          </reference>
          <reference field="1" count="1">
            <x v="90"/>
          </reference>
        </references>
      </pivotArea>
    </format>
    <format dxfId="2724">
      <pivotArea dataOnly="0" labelOnly="1" fieldPosition="0">
        <references count="2">
          <reference field="0" count="1" selected="0">
            <x v="25"/>
          </reference>
          <reference field="1" count="1">
            <x v="91"/>
          </reference>
        </references>
      </pivotArea>
    </format>
    <format dxfId="2723">
      <pivotArea dataOnly="0" labelOnly="1" fieldPosition="0">
        <references count="2">
          <reference field="0" count="1" selected="0">
            <x v="26"/>
          </reference>
          <reference field="1" count="1">
            <x v="92"/>
          </reference>
        </references>
      </pivotArea>
    </format>
    <format dxfId="2722">
      <pivotArea dataOnly="0" labelOnly="1" fieldPosition="0">
        <references count="2">
          <reference field="0" count="1" selected="0">
            <x v="27"/>
          </reference>
          <reference field="1" count="1">
            <x v="93"/>
          </reference>
        </references>
      </pivotArea>
    </format>
    <format dxfId="2721">
      <pivotArea dataOnly="0" labelOnly="1" fieldPosition="0">
        <references count="2">
          <reference field="0" count="1" selected="0">
            <x v="28"/>
          </reference>
          <reference field="1" count="1">
            <x v="94"/>
          </reference>
        </references>
      </pivotArea>
    </format>
    <format dxfId="2720">
      <pivotArea dataOnly="0" labelOnly="1" fieldPosition="0">
        <references count="2">
          <reference field="0" count="1" selected="0">
            <x v="29"/>
          </reference>
          <reference field="1" count="1">
            <x v="95"/>
          </reference>
        </references>
      </pivotArea>
    </format>
    <format dxfId="2719">
      <pivotArea dataOnly="0" labelOnly="1" fieldPosition="0">
        <references count="2">
          <reference field="0" count="1" selected="0">
            <x v="30"/>
          </reference>
          <reference field="1" count="1">
            <x v="96"/>
          </reference>
        </references>
      </pivotArea>
    </format>
    <format dxfId="2718">
      <pivotArea dataOnly="0" labelOnly="1" fieldPosition="0">
        <references count="2">
          <reference field="0" count="1" selected="0">
            <x v="31"/>
          </reference>
          <reference field="1" count="1">
            <x v="97"/>
          </reference>
        </references>
      </pivotArea>
    </format>
    <format dxfId="2717">
      <pivotArea dataOnly="0" labelOnly="1" fieldPosition="0">
        <references count="2">
          <reference field="0" count="1" selected="0">
            <x v="32"/>
          </reference>
          <reference field="1" count="1">
            <x v="98"/>
          </reference>
        </references>
      </pivotArea>
    </format>
    <format dxfId="2716">
      <pivotArea dataOnly="0" labelOnly="1" fieldPosition="0">
        <references count="2">
          <reference field="0" count="1" selected="0">
            <x v="0"/>
          </reference>
          <reference field="1" count="1">
            <x v="66"/>
          </reference>
        </references>
      </pivotArea>
    </format>
    <format dxfId="2715">
      <pivotArea dataOnly="0" labelOnly="1" fieldPosition="0">
        <references count="2">
          <reference field="0" count="1" selected="0">
            <x v="1"/>
          </reference>
          <reference field="1" count="1">
            <x v="67"/>
          </reference>
        </references>
      </pivotArea>
    </format>
    <format dxfId="2714">
      <pivotArea dataOnly="0" labelOnly="1" fieldPosition="0">
        <references count="2">
          <reference field="0" count="1" selected="0">
            <x v="2"/>
          </reference>
          <reference field="1" count="1">
            <x v="68"/>
          </reference>
        </references>
      </pivotArea>
    </format>
    <format dxfId="2713">
      <pivotArea dataOnly="0" labelOnly="1" fieldPosition="0">
        <references count="2">
          <reference field="0" count="1" selected="0">
            <x v="3"/>
          </reference>
          <reference field="1" count="1">
            <x v="69"/>
          </reference>
        </references>
      </pivotArea>
    </format>
    <format dxfId="2712">
      <pivotArea dataOnly="0" labelOnly="1" fieldPosition="0">
        <references count="2">
          <reference field="0" count="1" selected="0">
            <x v="4"/>
          </reference>
          <reference field="1" count="1">
            <x v="70"/>
          </reference>
        </references>
      </pivotArea>
    </format>
    <format dxfId="2711">
      <pivotArea dataOnly="0" labelOnly="1" fieldPosition="0">
        <references count="2">
          <reference field="0" count="1" selected="0">
            <x v="5"/>
          </reference>
          <reference field="1" count="1">
            <x v="71"/>
          </reference>
        </references>
      </pivotArea>
    </format>
    <format dxfId="2710">
      <pivotArea dataOnly="0" labelOnly="1" fieldPosition="0">
        <references count="2">
          <reference field="0" count="1" selected="0">
            <x v="6"/>
          </reference>
          <reference field="1" count="1">
            <x v="72"/>
          </reference>
        </references>
      </pivotArea>
    </format>
    <format dxfId="2709">
      <pivotArea dataOnly="0" labelOnly="1" fieldPosition="0">
        <references count="2">
          <reference field="0" count="1" selected="0">
            <x v="7"/>
          </reference>
          <reference field="1" count="1">
            <x v="73"/>
          </reference>
        </references>
      </pivotArea>
    </format>
    <format dxfId="2708">
      <pivotArea dataOnly="0" labelOnly="1" fieldPosition="0">
        <references count="2">
          <reference field="0" count="1" selected="0">
            <x v="8"/>
          </reference>
          <reference field="1" count="1">
            <x v="74"/>
          </reference>
        </references>
      </pivotArea>
    </format>
    <format dxfId="2707">
      <pivotArea dataOnly="0" labelOnly="1" fieldPosition="0">
        <references count="2">
          <reference field="0" count="1" selected="0">
            <x v="9"/>
          </reference>
          <reference field="1" count="1">
            <x v="75"/>
          </reference>
        </references>
      </pivotArea>
    </format>
    <format dxfId="2706">
      <pivotArea dataOnly="0" labelOnly="1" fieldPosition="0">
        <references count="2">
          <reference field="0" count="1" selected="0">
            <x v="10"/>
          </reference>
          <reference field="1" count="1">
            <x v="76"/>
          </reference>
        </references>
      </pivotArea>
    </format>
    <format dxfId="2705">
      <pivotArea dataOnly="0" labelOnly="1" fieldPosition="0">
        <references count="2">
          <reference field="0" count="1" selected="0">
            <x v="11"/>
          </reference>
          <reference field="1" count="1">
            <x v="77"/>
          </reference>
        </references>
      </pivotArea>
    </format>
    <format dxfId="2704">
      <pivotArea dataOnly="0" labelOnly="1" fieldPosition="0">
        <references count="2">
          <reference field="0" count="1" selected="0">
            <x v="12"/>
          </reference>
          <reference field="1" count="1">
            <x v="78"/>
          </reference>
        </references>
      </pivotArea>
    </format>
    <format dxfId="2703">
      <pivotArea dataOnly="0" labelOnly="1" fieldPosition="0">
        <references count="2">
          <reference field="0" count="1" selected="0">
            <x v="13"/>
          </reference>
          <reference field="1" count="1">
            <x v="79"/>
          </reference>
        </references>
      </pivotArea>
    </format>
    <format dxfId="2702">
      <pivotArea dataOnly="0" labelOnly="1" fieldPosition="0">
        <references count="2">
          <reference field="0" count="1" selected="0">
            <x v="14"/>
          </reference>
          <reference field="1" count="1">
            <x v="80"/>
          </reference>
        </references>
      </pivotArea>
    </format>
    <format dxfId="2701">
      <pivotArea dataOnly="0" labelOnly="1" fieldPosition="0">
        <references count="2">
          <reference field="0" count="1" selected="0">
            <x v="15"/>
          </reference>
          <reference field="1" count="1">
            <x v="81"/>
          </reference>
        </references>
      </pivotArea>
    </format>
    <format dxfId="2700">
      <pivotArea dataOnly="0" labelOnly="1" fieldPosition="0">
        <references count="2">
          <reference field="0" count="1" selected="0">
            <x v="16"/>
          </reference>
          <reference field="1" count="1">
            <x v="82"/>
          </reference>
        </references>
      </pivotArea>
    </format>
    <format dxfId="2699">
      <pivotArea dataOnly="0" labelOnly="1" fieldPosition="0">
        <references count="2">
          <reference field="0" count="1" selected="0">
            <x v="17"/>
          </reference>
          <reference field="1" count="1">
            <x v="83"/>
          </reference>
        </references>
      </pivotArea>
    </format>
    <format dxfId="2698">
      <pivotArea dataOnly="0" labelOnly="1" fieldPosition="0">
        <references count="2">
          <reference field="0" count="1" selected="0">
            <x v="18"/>
          </reference>
          <reference field="1" count="1">
            <x v="84"/>
          </reference>
        </references>
      </pivotArea>
    </format>
    <format dxfId="2697">
      <pivotArea dataOnly="0" labelOnly="1" fieldPosition="0">
        <references count="2">
          <reference field="0" count="1" selected="0">
            <x v="19"/>
          </reference>
          <reference field="1" count="1">
            <x v="85"/>
          </reference>
        </references>
      </pivotArea>
    </format>
    <format dxfId="2696">
      <pivotArea dataOnly="0" labelOnly="1" fieldPosition="0">
        <references count="2">
          <reference field="0" count="1" selected="0">
            <x v="20"/>
          </reference>
          <reference field="1" count="1">
            <x v="86"/>
          </reference>
        </references>
      </pivotArea>
    </format>
    <format dxfId="2695">
      <pivotArea dataOnly="0" labelOnly="1" fieldPosition="0">
        <references count="2">
          <reference field="0" count="1" selected="0">
            <x v="21"/>
          </reference>
          <reference field="1" count="1">
            <x v="87"/>
          </reference>
        </references>
      </pivotArea>
    </format>
    <format dxfId="2694">
      <pivotArea dataOnly="0" labelOnly="1" fieldPosition="0">
        <references count="2">
          <reference field="0" count="1" selected="0">
            <x v="22"/>
          </reference>
          <reference field="1" count="1">
            <x v="88"/>
          </reference>
        </references>
      </pivotArea>
    </format>
    <format dxfId="2693">
      <pivotArea dataOnly="0" labelOnly="1" fieldPosition="0">
        <references count="2">
          <reference field="0" count="1" selected="0">
            <x v="23"/>
          </reference>
          <reference field="1" count="1">
            <x v="89"/>
          </reference>
        </references>
      </pivotArea>
    </format>
    <format dxfId="2692">
      <pivotArea dataOnly="0" labelOnly="1" fieldPosition="0">
        <references count="2">
          <reference field="0" count="1" selected="0">
            <x v="24"/>
          </reference>
          <reference field="1" count="1">
            <x v="90"/>
          </reference>
        </references>
      </pivotArea>
    </format>
    <format dxfId="2691">
      <pivotArea dataOnly="0" labelOnly="1" fieldPosition="0">
        <references count="2">
          <reference field="0" count="1" selected="0">
            <x v="25"/>
          </reference>
          <reference field="1" count="1">
            <x v="91"/>
          </reference>
        </references>
      </pivotArea>
    </format>
    <format dxfId="2690">
      <pivotArea dataOnly="0" labelOnly="1" fieldPosition="0">
        <references count="2">
          <reference field="0" count="1" selected="0">
            <x v="26"/>
          </reference>
          <reference field="1" count="1">
            <x v="92"/>
          </reference>
        </references>
      </pivotArea>
    </format>
    <format dxfId="2689">
      <pivotArea dataOnly="0" labelOnly="1" fieldPosition="0">
        <references count="2">
          <reference field="0" count="1" selected="0">
            <x v="27"/>
          </reference>
          <reference field="1" count="1">
            <x v="93"/>
          </reference>
        </references>
      </pivotArea>
    </format>
    <format dxfId="2688">
      <pivotArea dataOnly="0" labelOnly="1" fieldPosition="0">
        <references count="2">
          <reference field="0" count="1" selected="0">
            <x v="28"/>
          </reference>
          <reference field="1" count="1">
            <x v="94"/>
          </reference>
        </references>
      </pivotArea>
    </format>
    <format dxfId="2687">
      <pivotArea dataOnly="0" labelOnly="1" fieldPosition="0">
        <references count="2">
          <reference field="0" count="1" selected="0">
            <x v="29"/>
          </reference>
          <reference field="1" count="1">
            <x v="95"/>
          </reference>
        </references>
      </pivotArea>
    </format>
    <format dxfId="2686">
      <pivotArea dataOnly="0" labelOnly="1" fieldPosition="0">
        <references count="2">
          <reference field="0" count="1" selected="0">
            <x v="30"/>
          </reference>
          <reference field="1" count="1">
            <x v="96"/>
          </reference>
        </references>
      </pivotArea>
    </format>
    <format dxfId="2685">
      <pivotArea dataOnly="0" labelOnly="1" fieldPosition="0">
        <references count="2">
          <reference field="0" count="1" selected="0">
            <x v="31"/>
          </reference>
          <reference field="1" count="1">
            <x v="97"/>
          </reference>
        </references>
      </pivotArea>
    </format>
    <format dxfId="2684">
      <pivotArea dataOnly="0" labelOnly="1" fieldPosition="0">
        <references count="2">
          <reference field="0" count="1" selected="0">
            <x v="32"/>
          </reference>
          <reference field="1" count="1">
            <x v="98"/>
          </reference>
        </references>
      </pivotArea>
    </format>
    <format dxfId="2683">
      <pivotArea type="all" dataOnly="0" outline="0" fieldPosition="0"/>
    </format>
    <format dxfId="2682">
      <pivotArea dataOnly="0" labelOnly="1" fieldPosition="0">
        <references count="1">
          <reference field="0" count="0"/>
        </references>
      </pivotArea>
    </format>
    <format dxfId="2681">
      <pivotArea dataOnly="0" labelOnly="1" fieldPosition="0">
        <references count="2">
          <reference field="0" count="1" selected="0">
            <x v="0"/>
          </reference>
          <reference field="1" count="1">
            <x v="4"/>
          </reference>
        </references>
      </pivotArea>
    </format>
    <format dxfId="2680">
      <pivotArea dataOnly="0" labelOnly="1" fieldPosition="0">
        <references count="2">
          <reference field="0" count="1" selected="0">
            <x v="1"/>
          </reference>
          <reference field="1" count="1">
            <x v="7"/>
          </reference>
        </references>
      </pivotArea>
    </format>
    <format dxfId="2679">
      <pivotArea dataOnly="0" labelOnly="1" fieldPosition="0">
        <references count="2">
          <reference field="0" count="1" selected="0">
            <x v="2"/>
          </reference>
          <reference field="1" count="1">
            <x v="9"/>
          </reference>
        </references>
      </pivotArea>
    </format>
    <format dxfId="2678">
      <pivotArea dataOnly="0" labelOnly="1" fieldPosition="0">
        <references count="2">
          <reference field="0" count="1" selected="0">
            <x v="3"/>
          </reference>
          <reference field="1" count="1">
            <x v="13"/>
          </reference>
        </references>
      </pivotArea>
    </format>
    <format dxfId="2677">
      <pivotArea dataOnly="0" labelOnly="1" fieldPosition="0">
        <references count="2">
          <reference field="0" count="1" selected="0">
            <x v="4"/>
          </reference>
          <reference field="1" count="1">
            <x v="31"/>
          </reference>
        </references>
      </pivotArea>
    </format>
    <format dxfId="2676">
      <pivotArea dataOnly="0" labelOnly="1" fieldPosition="0">
        <references count="2">
          <reference field="0" count="1" selected="0">
            <x v="5"/>
          </reference>
          <reference field="1" count="1">
            <x v="11"/>
          </reference>
        </references>
      </pivotArea>
    </format>
    <format dxfId="2675">
      <pivotArea dataOnly="0" labelOnly="1" fieldPosition="0">
        <references count="2">
          <reference field="0" count="1" selected="0">
            <x v="6"/>
          </reference>
          <reference field="1" count="1">
            <x v="14"/>
          </reference>
        </references>
      </pivotArea>
    </format>
    <format dxfId="2674">
      <pivotArea dataOnly="0" labelOnly="1" fieldPosition="0">
        <references count="2">
          <reference field="0" count="1" selected="0">
            <x v="7"/>
          </reference>
          <reference field="1" count="1">
            <x v="3"/>
          </reference>
        </references>
      </pivotArea>
    </format>
    <format dxfId="2673">
      <pivotArea dataOnly="0" labelOnly="1" fieldPosition="0">
        <references count="2">
          <reference field="0" count="1" selected="0">
            <x v="8"/>
          </reference>
          <reference field="1" count="1">
            <x v="23"/>
          </reference>
        </references>
      </pivotArea>
    </format>
    <format dxfId="2672">
      <pivotArea dataOnly="0" labelOnly="1" fieldPosition="0">
        <references count="2">
          <reference field="0" count="1" selected="0">
            <x v="9"/>
          </reference>
          <reference field="1" count="1">
            <x v="25"/>
          </reference>
        </references>
      </pivotArea>
    </format>
    <format dxfId="2671">
      <pivotArea dataOnly="0" labelOnly="1" fieldPosition="0">
        <references count="2">
          <reference field="0" count="1" selected="0">
            <x v="10"/>
          </reference>
          <reference field="1" count="1">
            <x v="30"/>
          </reference>
        </references>
      </pivotArea>
    </format>
    <format dxfId="2670">
      <pivotArea dataOnly="0" labelOnly="1" fieldPosition="0">
        <references count="2">
          <reference field="0" count="1" selected="0">
            <x v="11"/>
          </reference>
          <reference field="1" count="1">
            <x v="16"/>
          </reference>
        </references>
      </pivotArea>
    </format>
    <format dxfId="2669">
      <pivotArea dataOnly="0" labelOnly="1" fieldPosition="0">
        <references count="2">
          <reference field="0" count="1" selected="0">
            <x v="12"/>
          </reference>
          <reference field="1" count="1">
            <x v="15"/>
          </reference>
        </references>
      </pivotArea>
    </format>
    <format dxfId="2668">
      <pivotArea dataOnly="0" labelOnly="1" fieldPosition="0">
        <references count="2">
          <reference field="0" count="1" selected="0">
            <x v="13"/>
          </reference>
          <reference field="1" count="1">
            <x v="19"/>
          </reference>
        </references>
      </pivotArea>
    </format>
    <format dxfId="2667">
      <pivotArea dataOnly="0" labelOnly="1" fieldPosition="0">
        <references count="2">
          <reference field="0" count="1" selected="0">
            <x v="14"/>
          </reference>
          <reference field="1" count="1">
            <x v="6"/>
          </reference>
        </references>
      </pivotArea>
    </format>
    <format dxfId="2666">
      <pivotArea dataOnly="0" labelOnly="1" fieldPosition="0">
        <references count="2">
          <reference field="0" count="1" selected="0">
            <x v="15"/>
          </reference>
          <reference field="1" count="1">
            <x v="10"/>
          </reference>
        </references>
      </pivotArea>
    </format>
    <format dxfId="2665">
      <pivotArea dataOnly="0" labelOnly="1" fieldPosition="0">
        <references count="2">
          <reference field="0" count="1" selected="0">
            <x v="16"/>
          </reference>
          <reference field="1" count="1">
            <x v="18"/>
          </reference>
        </references>
      </pivotArea>
    </format>
    <format dxfId="2664">
      <pivotArea dataOnly="0" labelOnly="1" fieldPosition="0">
        <references count="2">
          <reference field="0" count="1" selected="0">
            <x v="17"/>
          </reference>
          <reference field="1" count="1">
            <x v="20"/>
          </reference>
        </references>
      </pivotArea>
    </format>
    <format dxfId="2663">
      <pivotArea dataOnly="0" labelOnly="1" fieldPosition="0">
        <references count="2">
          <reference field="0" count="1" selected="0">
            <x v="18"/>
          </reference>
          <reference field="1" count="1">
            <x v="32"/>
          </reference>
        </references>
      </pivotArea>
    </format>
    <format dxfId="2662">
      <pivotArea dataOnly="0" labelOnly="1" fieldPosition="0">
        <references count="2">
          <reference field="0" count="1" selected="0">
            <x v="19"/>
          </reference>
          <reference field="1" count="1">
            <x v="0"/>
          </reference>
        </references>
      </pivotArea>
    </format>
    <format dxfId="2661">
      <pivotArea dataOnly="0" labelOnly="1" fieldPosition="0">
        <references count="2">
          <reference field="0" count="1" selected="0">
            <x v="20"/>
          </reference>
          <reference field="1" count="1">
            <x v="12"/>
          </reference>
        </references>
      </pivotArea>
    </format>
    <format dxfId="2660">
      <pivotArea dataOnly="0" labelOnly="1" fieldPosition="0">
        <references count="2">
          <reference field="0" count="1" selected="0">
            <x v="21"/>
          </reference>
          <reference field="1" count="1">
            <x v="8"/>
          </reference>
        </references>
      </pivotArea>
    </format>
    <format dxfId="2659">
      <pivotArea dataOnly="0" labelOnly="1" fieldPosition="0">
        <references count="2">
          <reference field="0" count="1" selected="0">
            <x v="22"/>
          </reference>
          <reference field="1" count="1">
            <x v="28"/>
          </reference>
        </references>
      </pivotArea>
    </format>
    <format dxfId="2658">
      <pivotArea dataOnly="0" labelOnly="1" fieldPosition="0">
        <references count="2">
          <reference field="0" count="1" selected="0">
            <x v="23"/>
          </reference>
          <reference field="1" count="1">
            <x v="2"/>
          </reference>
        </references>
      </pivotArea>
    </format>
    <format dxfId="2657">
      <pivotArea dataOnly="0" labelOnly="1" fieldPosition="0">
        <references count="2">
          <reference field="0" count="1" selected="0">
            <x v="24"/>
          </reference>
          <reference field="1" count="1">
            <x v="5"/>
          </reference>
        </references>
      </pivotArea>
    </format>
    <format dxfId="2656">
      <pivotArea dataOnly="0" labelOnly="1" fieldPosition="0">
        <references count="2">
          <reference field="0" count="1" selected="0">
            <x v="25"/>
          </reference>
          <reference field="1" count="1">
            <x v="29"/>
          </reference>
        </references>
      </pivotArea>
    </format>
    <format dxfId="2655">
      <pivotArea dataOnly="0" labelOnly="1" fieldPosition="0">
        <references count="2">
          <reference field="0" count="1" selected="0">
            <x v="26"/>
          </reference>
          <reference field="1" count="1">
            <x v="26"/>
          </reference>
        </references>
      </pivotArea>
    </format>
    <format dxfId="2654">
      <pivotArea dataOnly="0" labelOnly="1" fieldPosition="0">
        <references count="2">
          <reference field="0" count="1" selected="0">
            <x v="27"/>
          </reference>
          <reference field="1" count="1">
            <x v="22"/>
          </reference>
        </references>
      </pivotArea>
    </format>
    <format dxfId="2653">
      <pivotArea dataOnly="0" labelOnly="1" fieldPosition="0">
        <references count="2">
          <reference field="0" count="1" selected="0">
            <x v="28"/>
          </reference>
          <reference field="1" count="1">
            <x v="24"/>
          </reference>
        </references>
      </pivotArea>
    </format>
    <format dxfId="2652">
      <pivotArea dataOnly="0" labelOnly="1" fieldPosition="0">
        <references count="2">
          <reference field="0" count="1" selected="0">
            <x v="29"/>
          </reference>
          <reference field="1" count="1">
            <x v="21"/>
          </reference>
        </references>
      </pivotArea>
    </format>
    <format dxfId="2651">
      <pivotArea dataOnly="0" labelOnly="1" fieldPosition="0">
        <references count="2">
          <reference field="0" count="1" selected="0">
            <x v="30"/>
          </reference>
          <reference field="1" count="1">
            <x v="17"/>
          </reference>
        </references>
      </pivotArea>
    </format>
    <format dxfId="2650">
      <pivotArea dataOnly="0" labelOnly="1" fieldPosition="0">
        <references count="2">
          <reference field="0" count="1" selected="0">
            <x v="31"/>
          </reference>
          <reference field="1" count="1">
            <x v="1"/>
          </reference>
        </references>
      </pivotArea>
    </format>
    <format dxfId="2649">
      <pivotArea dataOnly="0" labelOnly="1" fieldPosition="0">
        <references count="2">
          <reference field="0" count="1" selected="0">
            <x v="32"/>
          </reference>
          <reference field="1" count="1">
            <x v="27"/>
          </reference>
        </references>
      </pivotArea>
    </format>
    <format dxfId="2648">
      <pivotArea type="all" dataOnly="0" outline="0" fieldPosition="0"/>
    </format>
    <format dxfId="2647">
      <pivotArea dataOnly="0" labelOnly="1" fieldPosition="0">
        <references count="1">
          <reference field="0" count="0"/>
        </references>
      </pivotArea>
    </format>
    <format dxfId="2646">
      <pivotArea dataOnly="0" labelOnly="1" fieldPosition="0">
        <references count="2">
          <reference field="0" count="1" selected="0">
            <x v="0"/>
          </reference>
          <reference field="1" count="1">
            <x v="4"/>
          </reference>
        </references>
      </pivotArea>
    </format>
    <format dxfId="2645">
      <pivotArea dataOnly="0" labelOnly="1" fieldPosition="0">
        <references count="2">
          <reference field="0" count="1" selected="0">
            <x v="1"/>
          </reference>
          <reference field="1" count="1">
            <x v="7"/>
          </reference>
        </references>
      </pivotArea>
    </format>
    <format dxfId="2644">
      <pivotArea dataOnly="0" labelOnly="1" fieldPosition="0">
        <references count="2">
          <reference field="0" count="1" selected="0">
            <x v="2"/>
          </reference>
          <reference field="1" count="1">
            <x v="9"/>
          </reference>
        </references>
      </pivotArea>
    </format>
    <format dxfId="2643">
      <pivotArea dataOnly="0" labelOnly="1" fieldPosition="0">
        <references count="2">
          <reference field="0" count="1" selected="0">
            <x v="3"/>
          </reference>
          <reference field="1" count="1">
            <x v="13"/>
          </reference>
        </references>
      </pivotArea>
    </format>
    <format dxfId="2642">
      <pivotArea dataOnly="0" labelOnly="1" fieldPosition="0">
        <references count="2">
          <reference field="0" count="1" selected="0">
            <x v="4"/>
          </reference>
          <reference field="1" count="1">
            <x v="31"/>
          </reference>
        </references>
      </pivotArea>
    </format>
    <format dxfId="2641">
      <pivotArea dataOnly="0" labelOnly="1" fieldPosition="0">
        <references count="2">
          <reference field="0" count="1" selected="0">
            <x v="5"/>
          </reference>
          <reference field="1" count="1">
            <x v="11"/>
          </reference>
        </references>
      </pivotArea>
    </format>
    <format dxfId="2640">
      <pivotArea dataOnly="0" labelOnly="1" fieldPosition="0">
        <references count="2">
          <reference field="0" count="1" selected="0">
            <x v="6"/>
          </reference>
          <reference field="1" count="1">
            <x v="14"/>
          </reference>
        </references>
      </pivotArea>
    </format>
    <format dxfId="2639">
      <pivotArea dataOnly="0" labelOnly="1" fieldPosition="0">
        <references count="2">
          <reference field="0" count="1" selected="0">
            <x v="7"/>
          </reference>
          <reference field="1" count="1">
            <x v="3"/>
          </reference>
        </references>
      </pivotArea>
    </format>
    <format dxfId="2638">
      <pivotArea dataOnly="0" labelOnly="1" fieldPosition="0">
        <references count="2">
          <reference field="0" count="1" selected="0">
            <x v="8"/>
          </reference>
          <reference field="1" count="1">
            <x v="23"/>
          </reference>
        </references>
      </pivotArea>
    </format>
    <format dxfId="2637">
      <pivotArea dataOnly="0" labelOnly="1" fieldPosition="0">
        <references count="2">
          <reference field="0" count="1" selected="0">
            <x v="9"/>
          </reference>
          <reference field="1" count="1">
            <x v="25"/>
          </reference>
        </references>
      </pivotArea>
    </format>
    <format dxfId="2636">
      <pivotArea dataOnly="0" labelOnly="1" fieldPosition="0">
        <references count="2">
          <reference field="0" count="1" selected="0">
            <x v="10"/>
          </reference>
          <reference field="1" count="1">
            <x v="30"/>
          </reference>
        </references>
      </pivotArea>
    </format>
    <format dxfId="2635">
      <pivotArea dataOnly="0" labelOnly="1" fieldPosition="0">
        <references count="2">
          <reference field="0" count="1" selected="0">
            <x v="11"/>
          </reference>
          <reference field="1" count="1">
            <x v="16"/>
          </reference>
        </references>
      </pivotArea>
    </format>
    <format dxfId="2634">
      <pivotArea dataOnly="0" labelOnly="1" fieldPosition="0">
        <references count="2">
          <reference field="0" count="1" selected="0">
            <x v="12"/>
          </reference>
          <reference field="1" count="1">
            <x v="15"/>
          </reference>
        </references>
      </pivotArea>
    </format>
    <format dxfId="2633">
      <pivotArea dataOnly="0" labelOnly="1" fieldPosition="0">
        <references count="2">
          <reference field="0" count="1" selected="0">
            <x v="13"/>
          </reference>
          <reference field="1" count="1">
            <x v="19"/>
          </reference>
        </references>
      </pivotArea>
    </format>
    <format dxfId="2632">
      <pivotArea dataOnly="0" labelOnly="1" fieldPosition="0">
        <references count="2">
          <reference field="0" count="1" selected="0">
            <x v="14"/>
          </reference>
          <reference field="1" count="1">
            <x v="6"/>
          </reference>
        </references>
      </pivotArea>
    </format>
    <format dxfId="2631">
      <pivotArea dataOnly="0" labelOnly="1" fieldPosition="0">
        <references count="2">
          <reference field="0" count="1" selected="0">
            <x v="15"/>
          </reference>
          <reference field="1" count="1">
            <x v="10"/>
          </reference>
        </references>
      </pivotArea>
    </format>
    <format dxfId="2630">
      <pivotArea dataOnly="0" labelOnly="1" fieldPosition="0">
        <references count="2">
          <reference field="0" count="1" selected="0">
            <x v="16"/>
          </reference>
          <reference field="1" count="1">
            <x v="18"/>
          </reference>
        </references>
      </pivotArea>
    </format>
    <format dxfId="2629">
      <pivotArea dataOnly="0" labelOnly="1" fieldPosition="0">
        <references count="2">
          <reference field="0" count="1" selected="0">
            <x v="17"/>
          </reference>
          <reference field="1" count="1">
            <x v="20"/>
          </reference>
        </references>
      </pivotArea>
    </format>
    <format dxfId="2628">
      <pivotArea dataOnly="0" labelOnly="1" fieldPosition="0">
        <references count="2">
          <reference field="0" count="1" selected="0">
            <x v="18"/>
          </reference>
          <reference field="1" count="1">
            <x v="32"/>
          </reference>
        </references>
      </pivotArea>
    </format>
    <format dxfId="2627">
      <pivotArea dataOnly="0" labelOnly="1" fieldPosition="0">
        <references count="2">
          <reference field="0" count="1" selected="0">
            <x v="19"/>
          </reference>
          <reference field="1" count="1">
            <x v="0"/>
          </reference>
        </references>
      </pivotArea>
    </format>
    <format dxfId="2626">
      <pivotArea dataOnly="0" labelOnly="1" fieldPosition="0">
        <references count="2">
          <reference field="0" count="1" selected="0">
            <x v="20"/>
          </reference>
          <reference field="1" count="1">
            <x v="12"/>
          </reference>
        </references>
      </pivotArea>
    </format>
    <format dxfId="2625">
      <pivotArea dataOnly="0" labelOnly="1" fieldPosition="0">
        <references count="2">
          <reference field="0" count="1" selected="0">
            <x v="21"/>
          </reference>
          <reference field="1" count="1">
            <x v="8"/>
          </reference>
        </references>
      </pivotArea>
    </format>
    <format dxfId="2624">
      <pivotArea dataOnly="0" labelOnly="1" fieldPosition="0">
        <references count="2">
          <reference field="0" count="1" selected="0">
            <x v="22"/>
          </reference>
          <reference field="1" count="1">
            <x v="28"/>
          </reference>
        </references>
      </pivotArea>
    </format>
    <format dxfId="2623">
      <pivotArea dataOnly="0" labelOnly="1" fieldPosition="0">
        <references count="2">
          <reference field="0" count="1" selected="0">
            <x v="23"/>
          </reference>
          <reference field="1" count="1">
            <x v="2"/>
          </reference>
        </references>
      </pivotArea>
    </format>
    <format dxfId="2622">
      <pivotArea dataOnly="0" labelOnly="1" fieldPosition="0">
        <references count="2">
          <reference field="0" count="1" selected="0">
            <x v="24"/>
          </reference>
          <reference field="1" count="1">
            <x v="5"/>
          </reference>
        </references>
      </pivotArea>
    </format>
    <format dxfId="2621">
      <pivotArea dataOnly="0" labelOnly="1" fieldPosition="0">
        <references count="2">
          <reference field="0" count="1" selected="0">
            <x v="25"/>
          </reference>
          <reference field="1" count="1">
            <x v="29"/>
          </reference>
        </references>
      </pivotArea>
    </format>
    <format dxfId="2620">
      <pivotArea dataOnly="0" labelOnly="1" fieldPosition="0">
        <references count="2">
          <reference field="0" count="1" selected="0">
            <x v="26"/>
          </reference>
          <reference field="1" count="1">
            <x v="26"/>
          </reference>
        </references>
      </pivotArea>
    </format>
    <format dxfId="2619">
      <pivotArea dataOnly="0" labelOnly="1" fieldPosition="0">
        <references count="2">
          <reference field="0" count="1" selected="0">
            <x v="27"/>
          </reference>
          <reference field="1" count="1">
            <x v="22"/>
          </reference>
        </references>
      </pivotArea>
    </format>
    <format dxfId="2618">
      <pivotArea dataOnly="0" labelOnly="1" fieldPosition="0">
        <references count="2">
          <reference field="0" count="1" selected="0">
            <x v="28"/>
          </reference>
          <reference field="1" count="1">
            <x v="24"/>
          </reference>
        </references>
      </pivotArea>
    </format>
    <format dxfId="2617">
      <pivotArea dataOnly="0" labelOnly="1" fieldPosition="0">
        <references count="2">
          <reference field="0" count="1" selected="0">
            <x v="29"/>
          </reference>
          <reference field="1" count="1">
            <x v="21"/>
          </reference>
        </references>
      </pivotArea>
    </format>
    <format dxfId="2616">
      <pivotArea dataOnly="0" labelOnly="1" fieldPosition="0">
        <references count="2">
          <reference field="0" count="1" selected="0">
            <x v="30"/>
          </reference>
          <reference field="1" count="1">
            <x v="17"/>
          </reference>
        </references>
      </pivotArea>
    </format>
    <format dxfId="2615">
      <pivotArea dataOnly="0" labelOnly="1" fieldPosition="0">
        <references count="2">
          <reference field="0" count="1" selected="0">
            <x v="31"/>
          </reference>
          <reference field="1" count="1">
            <x v="1"/>
          </reference>
        </references>
      </pivotArea>
    </format>
    <format dxfId="2614">
      <pivotArea dataOnly="0" labelOnly="1" fieldPosition="0">
        <references count="2">
          <reference field="0" count="1" selected="0">
            <x v="32"/>
          </reference>
          <reference field="1" count="1">
            <x v="27"/>
          </reference>
        </references>
      </pivotArea>
    </format>
    <format dxfId="2613">
      <pivotArea field="2" type="button" dataOnly="0" labelOnly="1" outline="0" axis="axisPage" fieldPosition="0"/>
    </format>
    <format dxfId="2612">
      <pivotArea dataOnly="0" labelOnly="1" fieldPosition="0">
        <references count="1">
          <reference field="0" count="0"/>
        </references>
      </pivotArea>
    </format>
    <format dxfId="2611">
      <pivotArea dataOnly="0" labelOnly="1" outline="0" fieldPosition="0">
        <references count="1">
          <reference field="2" count="0"/>
        </references>
      </pivotArea>
    </format>
    <format dxfId="2610">
      <pivotArea dataOnly="0" labelOnly="1" outline="0" fieldPosition="0">
        <references count="1">
          <reference field="2" count="0"/>
        </references>
      </pivotArea>
    </format>
    <format dxfId="2609">
      <pivotArea type="all" dataOnly="0" outline="0" fieldPosition="0"/>
    </format>
    <format dxfId="2608">
      <pivotArea dataOnly="0" labelOnly="1" fieldPosition="0">
        <references count="1">
          <reference field="0" count="0"/>
        </references>
      </pivotArea>
    </format>
    <format dxfId="2607">
      <pivotArea dataOnly="0" labelOnly="1" fieldPosition="0">
        <references count="2">
          <reference field="0" count="1" selected="0">
            <x v="0"/>
          </reference>
          <reference field="1" count="1">
            <x v="4"/>
          </reference>
        </references>
      </pivotArea>
    </format>
    <format dxfId="2606">
      <pivotArea dataOnly="0" labelOnly="1" fieldPosition="0">
        <references count="2">
          <reference field="0" count="1" selected="0">
            <x v="1"/>
          </reference>
          <reference field="1" count="1">
            <x v="7"/>
          </reference>
        </references>
      </pivotArea>
    </format>
    <format dxfId="2605">
      <pivotArea dataOnly="0" labelOnly="1" fieldPosition="0">
        <references count="2">
          <reference field="0" count="1" selected="0">
            <x v="2"/>
          </reference>
          <reference field="1" count="1">
            <x v="9"/>
          </reference>
        </references>
      </pivotArea>
    </format>
    <format dxfId="2604">
      <pivotArea dataOnly="0" labelOnly="1" fieldPosition="0">
        <references count="2">
          <reference field="0" count="1" selected="0">
            <x v="3"/>
          </reference>
          <reference field="1" count="1">
            <x v="13"/>
          </reference>
        </references>
      </pivotArea>
    </format>
    <format dxfId="2603">
      <pivotArea dataOnly="0" labelOnly="1" fieldPosition="0">
        <references count="2">
          <reference field="0" count="1" selected="0">
            <x v="4"/>
          </reference>
          <reference field="1" count="1">
            <x v="31"/>
          </reference>
        </references>
      </pivotArea>
    </format>
    <format dxfId="2602">
      <pivotArea dataOnly="0" labelOnly="1" fieldPosition="0">
        <references count="2">
          <reference field="0" count="1" selected="0">
            <x v="5"/>
          </reference>
          <reference field="1" count="1">
            <x v="11"/>
          </reference>
        </references>
      </pivotArea>
    </format>
    <format dxfId="2601">
      <pivotArea dataOnly="0" labelOnly="1" fieldPosition="0">
        <references count="2">
          <reference field="0" count="1" selected="0">
            <x v="6"/>
          </reference>
          <reference field="1" count="1">
            <x v="14"/>
          </reference>
        </references>
      </pivotArea>
    </format>
    <format dxfId="2600">
      <pivotArea dataOnly="0" labelOnly="1" fieldPosition="0">
        <references count="2">
          <reference field="0" count="1" selected="0">
            <x v="7"/>
          </reference>
          <reference field="1" count="1">
            <x v="3"/>
          </reference>
        </references>
      </pivotArea>
    </format>
    <format dxfId="2599">
      <pivotArea dataOnly="0" labelOnly="1" fieldPosition="0">
        <references count="2">
          <reference field="0" count="1" selected="0">
            <x v="8"/>
          </reference>
          <reference field="1" count="1">
            <x v="23"/>
          </reference>
        </references>
      </pivotArea>
    </format>
    <format dxfId="2598">
      <pivotArea dataOnly="0" labelOnly="1" fieldPosition="0">
        <references count="2">
          <reference field="0" count="1" selected="0">
            <x v="9"/>
          </reference>
          <reference field="1" count="1">
            <x v="25"/>
          </reference>
        </references>
      </pivotArea>
    </format>
    <format dxfId="2597">
      <pivotArea dataOnly="0" labelOnly="1" fieldPosition="0">
        <references count="2">
          <reference field="0" count="1" selected="0">
            <x v="10"/>
          </reference>
          <reference field="1" count="1">
            <x v="30"/>
          </reference>
        </references>
      </pivotArea>
    </format>
    <format dxfId="2596">
      <pivotArea dataOnly="0" labelOnly="1" fieldPosition="0">
        <references count="2">
          <reference field="0" count="1" selected="0">
            <x v="11"/>
          </reference>
          <reference field="1" count="1">
            <x v="16"/>
          </reference>
        </references>
      </pivotArea>
    </format>
    <format dxfId="2595">
      <pivotArea dataOnly="0" labelOnly="1" fieldPosition="0">
        <references count="2">
          <reference field="0" count="1" selected="0">
            <x v="12"/>
          </reference>
          <reference field="1" count="1">
            <x v="15"/>
          </reference>
        </references>
      </pivotArea>
    </format>
    <format dxfId="2594">
      <pivotArea dataOnly="0" labelOnly="1" fieldPosition="0">
        <references count="2">
          <reference field="0" count="1" selected="0">
            <x v="13"/>
          </reference>
          <reference field="1" count="1">
            <x v="19"/>
          </reference>
        </references>
      </pivotArea>
    </format>
    <format dxfId="2593">
      <pivotArea dataOnly="0" labelOnly="1" fieldPosition="0">
        <references count="2">
          <reference field="0" count="1" selected="0">
            <x v="14"/>
          </reference>
          <reference field="1" count="1">
            <x v="6"/>
          </reference>
        </references>
      </pivotArea>
    </format>
    <format dxfId="2592">
      <pivotArea dataOnly="0" labelOnly="1" fieldPosition="0">
        <references count="2">
          <reference field="0" count="1" selected="0">
            <x v="15"/>
          </reference>
          <reference field="1" count="1">
            <x v="10"/>
          </reference>
        </references>
      </pivotArea>
    </format>
    <format dxfId="2591">
      <pivotArea dataOnly="0" labelOnly="1" fieldPosition="0">
        <references count="2">
          <reference field="0" count="1" selected="0">
            <x v="16"/>
          </reference>
          <reference field="1" count="1">
            <x v="18"/>
          </reference>
        </references>
      </pivotArea>
    </format>
    <format dxfId="2590">
      <pivotArea dataOnly="0" labelOnly="1" fieldPosition="0">
        <references count="2">
          <reference field="0" count="1" selected="0">
            <x v="17"/>
          </reference>
          <reference field="1" count="1">
            <x v="20"/>
          </reference>
        </references>
      </pivotArea>
    </format>
    <format dxfId="2589">
      <pivotArea dataOnly="0" labelOnly="1" fieldPosition="0">
        <references count="2">
          <reference field="0" count="1" selected="0">
            <x v="18"/>
          </reference>
          <reference field="1" count="1">
            <x v="32"/>
          </reference>
        </references>
      </pivotArea>
    </format>
    <format dxfId="2588">
      <pivotArea dataOnly="0" labelOnly="1" fieldPosition="0">
        <references count="2">
          <reference field="0" count="1" selected="0">
            <x v="19"/>
          </reference>
          <reference field="1" count="1">
            <x v="0"/>
          </reference>
        </references>
      </pivotArea>
    </format>
    <format dxfId="2587">
      <pivotArea dataOnly="0" labelOnly="1" fieldPosition="0">
        <references count="2">
          <reference field="0" count="1" selected="0">
            <x v="20"/>
          </reference>
          <reference field="1" count="1">
            <x v="12"/>
          </reference>
        </references>
      </pivotArea>
    </format>
    <format dxfId="2586">
      <pivotArea dataOnly="0" labelOnly="1" fieldPosition="0">
        <references count="2">
          <reference field="0" count="1" selected="0">
            <x v="21"/>
          </reference>
          <reference field="1" count="1">
            <x v="8"/>
          </reference>
        </references>
      </pivotArea>
    </format>
    <format dxfId="2585">
      <pivotArea dataOnly="0" labelOnly="1" fieldPosition="0">
        <references count="2">
          <reference field="0" count="1" selected="0">
            <x v="22"/>
          </reference>
          <reference field="1" count="1">
            <x v="28"/>
          </reference>
        </references>
      </pivotArea>
    </format>
    <format dxfId="2584">
      <pivotArea dataOnly="0" labelOnly="1" fieldPosition="0">
        <references count="2">
          <reference field="0" count="1" selected="0">
            <x v="23"/>
          </reference>
          <reference field="1" count="1">
            <x v="2"/>
          </reference>
        </references>
      </pivotArea>
    </format>
    <format dxfId="2583">
      <pivotArea dataOnly="0" labelOnly="1" fieldPosition="0">
        <references count="2">
          <reference field="0" count="1" selected="0">
            <x v="24"/>
          </reference>
          <reference field="1" count="1">
            <x v="5"/>
          </reference>
        </references>
      </pivotArea>
    </format>
    <format dxfId="2582">
      <pivotArea dataOnly="0" labelOnly="1" fieldPosition="0">
        <references count="2">
          <reference field="0" count="1" selected="0">
            <x v="25"/>
          </reference>
          <reference field="1" count="1">
            <x v="29"/>
          </reference>
        </references>
      </pivotArea>
    </format>
    <format dxfId="2581">
      <pivotArea dataOnly="0" labelOnly="1" fieldPosition="0">
        <references count="2">
          <reference field="0" count="1" selected="0">
            <x v="26"/>
          </reference>
          <reference field="1" count="1">
            <x v="26"/>
          </reference>
        </references>
      </pivotArea>
    </format>
    <format dxfId="2580">
      <pivotArea dataOnly="0" labelOnly="1" fieldPosition="0">
        <references count="2">
          <reference field="0" count="1" selected="0">
            <x v="27"/>
          </reference>
          <reference field="1" count="1">
            <x v="22"/>
          </reference>
        </references>
      </pivotArea>
    </format>
    <format dxfId="2579">
      <pivotArea dataOnly="0" labelOnly="1" fieldPosition="0">
        <references count="2">
          <reference field="0" count="1" selected="0">
            <x v="28"/>
          </reference>
          <reference field="1" count="1">
            <x v="24"/>
          </reference>
        </references>
      </pivotArea>
    </format>
    <format dxfId="2578">
      <pivotArea dataOnly="0" labelOnly="1" fieldPosition="0">
        <references count="2">
          <reference field="0" count="1" selected="0">
            <x v="29"/>
          </reference>
          <reference field="1" count="1">
            <x v="21"/>
          </reference>
        </references>
      </pivotArea>
    </format>
    <format dxfId="2577">
      <pivotArea dataOnly="0" labelOnly="1" fieldPosition="0">
        <references count="2">
          <reference field="0" count="1" selected="0">
            <x v="30"/>
          </reference>
          <reference field="1" count="1">
            <x v="17"/>
          </reference>
        </references>
      </pivotArea>
    </format>
    <format dxfId="2576">
      <pivotArea dataOnly="0" labelOnly="1" fieldPosition="0">
        <references count="2">
          <reference field="0" count="1" selected="0">
            <x v="31"/>
          </reference>
          <reference field="1" count="1">
            <x v="1"/>
          </reference>
        </references>
      </pivotArea>
    </format>
    <format dxfId="2575">
      <pivotArea dataOnly="0" labelOnly="1" fieldPosition="0">
        <references count="2">
          <reference field="0" count="1" selected="0">
            <x v="32"/>
          </reference>
          <reference field="1" count="1">
            <x v="27"/>
          </reference>
        </references>
      </pivotArea>
    </format>
    <format dxfId="2574">
      <pivotArea type="all" dataOnly="0" outline="0" fieldPosition="0"/>
    </format>
    <format dxfId="2573">
      <pivotArea dataOnly="0" labelOnly="1" fieldPosition="0">
        <references count="1">
          <reference field="0" count="0"/>
        </references>
      </pivotArea>
    </format>
    <format dxfId="2572">
      <pivotArea dataOnly="0" labelOnly="1" fieldPosition="0">
        <references count="2">
          <reference field="0" count="1" selected="0">
            <x v="0"/>
          </reference>
          <reference field="1" count="1">
            <x v="4"/>
          </reference>
        </references>
      </pivotArea>
    </format>
    <format dxfId="2571">
      <pivotArea dataOnly="0" labelOnly="1" fieldPosition="0">
        <references count="2">
          <reference field="0" count="1" selected="0">
            <x v="1"/>
          </reference>
          <reference field="1" count="1">
            <x v="7"/>
          </reference>
        </references>
      </pivotArea>
    </format>
    <format dxfId="2570">
      <pivotArea dataOnly="0" labelOnly="1" fieldPosition="0">
        <references count="2">
          <reference field="0" count="1" selected="0">
            <x v="2"/>
          </reference>
          <reference field="1" count="1">
            <x v="9"/>
          </reference>
        </references>
      </pivotArea>
    </format>
    <format dxfId="2569">
      <pivotArea dataOnly="0" labelOnly="1" fieldPosition="0">
        <references count="2">
          <reference field="0" count="1" selected="0">
            <x v="3"/>
          </reference>
          <reference field="1" count="1">
            <x v="13"/>
          </reference>
        </references>
      </pivotArea>
    </format>
    <format dxfId="2568">
      <pivotArea dataOnly="0" labelOnly="1" fieldPosition="0">
        <references count="2">
          <reference field="0" count="1" selected="0">
            <x v="4"/>
          </reference>
          <reference field="1" count="1">
            <x v="31"/>
          </reference>
        </references>
      </pivotArea>
    </format>
    <format dxfId="2567">
      <pivotArea dataOnly="0" labelOnly="1" fieldPosition="0">
        <references count="2">
          <reference field="0" count="1" selected="0">
            <x v="5"/>
          </reference>
          <reference field="1" count="1">
            <x v="11"/>
          </reference>
        </references>
      </pivotArea>
    </format>
    <format dxfId="2566">
      <pivotArea dataOnly="0" labelOnly="1" fieldPosition="0">
        <references count="2">
          <reference field="0" count="1" selected="0">
            <x v="6"/>
          </reference>
          <reference field="1" count="1">
            <x v="14"/>
          </reference>
        </references>
      </pivotArea>
    </format>
    <format dxfId="2565">
      <pivotArea dataOnly="0" labelOnly="1" fieldPosition="0">
        <references count="2">
          <reference field="0" count="1" selected="0">
            <x v="7"/>
          </reference>
          <reference field="1" count="1">
            <x v="3"/>
          </reference>
        </references>
      </pivotArea>
    </format>
    <format dxfId="2564">
      <pivotArea dataOnly="0" labelOnly="1" fieldPosition="0">
        <references count="2">
          <reference field="0" count="1" selected="0">
            <x v="8"/>
          </reference>
          <reference field="1" count="1">
            <x v="23"/>
          </reference>
        </references>
      </pivotArea>
    </format>
    <format dxfId="2563">
      <pivotArea dataOnly="0" labelOnly="1" fieldPosition="0">
        <references count="2">
          <reference field="0" count="1" selected="0">
            <x v="9"/>
          </reference>
          <reference field="1" count="1">
            <x v="25"/>
          </reference>
        </references>
      </pivotArea>
    </format>
    <format dxfId="2562">
      <pivotArea dataOnly="0" labelOnly="1" fieldPosition="0">
        <references count="2">
          <reference field="0" count="1" selected="0">
            <x v="10"/>
          </reference>
          <reference field="1" count="1">
            <x v="30"/>
          </reference>
        </references>
      </pivotArea>
    </format>
    <format dxfId="2561">
      <pivotArea dataOnly="0" labelOnly="1" fieldPosition="0">
        <references count="2">
          <reference field="0" count="1" selected="0">
            <x v="11"/>
          </reference>
          <reference field="1" count="1">
            <x v="16"/>
          </reference>
        </references>
      </pivotArea>
    </format>
    <format dxfId="2560">
      <pivotArea dataOnly="0" labelOnly="1" fieldPosition="0">
        <references count="2">
          <reference field="0" count="1" selected="0">
            <x v="12"/>
          </reference>
          <reference field="1" count="1">
            <x v="15"/>
          </reference>
        </references>
      </pivotArea>
    </format>
    <format dxfId="2559">
      <pivotArea dataOnly="0" labelOnly="1" fieldPosition="0">
        <references count="2">
          <reference field="0" count="1" selected="0">
            <x v="13"/>
          </reference>
          <reference field="1" count="1">
            <x v="19"/>
          </reference>
        </references>
      </pivotArea>
    </format>
    <format dxfId="2558">
      <pivotArea dataOnly="0" labelOnly="1" fieldPosition="0">
        <references count="2">
          <reference field="0" count="1" selected="0">
            <x v="14"/>
          </reference>
          <reference field="1" count="1">
            <x v="6"/>
          </reference>
        </references>
      </pivotArea>
    </format>
    <format dxfId="2557">
      <pivotArea dataOnly="0" labelOnly="1" fieldPosition="0">
        <references count="2">
          <reference field="0" count="1" selected="0">
            <x v="15"/>
          </reference>
          <reference field="1" count="1">
            <x v="10"/>
          </reference>
        </references>
      </pivotArea>
    </format>
    <format dxfId="2556">
      <pivotArea dataOnly="0" labelOnly="1" fieldPosition="0">
        <references count="2">
          <reference field="0" count="1" selected="0">
            <x v="16"/>
          </reference>
          <reference field="1" count="1">
            <x v="18"/>
          </reference>
        </references>
      </pivotArea>
    </format>
    <format dxfId="2555">
      <pivotArea dataOnly="0" labelOnly="1" fieldPosition="0">
        <references count="2">
          <reference field="0" count="1" selected="0">
            <x v="17"/>
          </reference>
          <reference field="1" count="1">
            <x v="20"/>
          </reference>
        </references>
      </pivotArea>
    </format>
    <format dxfId="2554">
      <pivotArea dataOnly="0" labelOnly="1" fieldPosition="0">
        <references count="2">
          <reference field="0" count="1" selected="0">
            <x v="18"/>
          </reference>
          <reference field="1" count="1">
            <x v="32"/>
          </reference>
        </references>
      </pivotArea>
    </format>
    <format dxfId="2553">
      <pivotArea dataOnly="0" labelOnly="1" fieldPosition="0">
        <references count="2">
          <reference field="0" count="1" selected="0">
            <x v="19"/>
          </reference>
          <reference field="1" count="1">
            <x v="0"/>
          </reference>
        </references>
      </pivotArea>
    </format>
    <format dxfId="2552">
      <pivotArea dataOnly="0" labelOnly="1" fieldPosition="0">
        <references count="2">
          <reference field="0" count="1" selected="0">
            <x v="20"/>
          </reference>
          <reference field="1" count="1">
            <x v="12"/>
          </reference>
        </references>
      </pivotArea>
    </format>
    <format dxfId="2551">
      <pivotArea dataOnly="0" labelOnly="1" fieldPosition="0">
        <references count="2">
          <reference field="0" count="1" selected="0">
            <x v="21"/>
          </reference>
          <reference field="1" count="1">
            <x v="8"/>
          </reference>
        </references>
      </pivotArea>
    </format>
    <format dxfId="2550">
      <pivotArea dataOnly="0" labelOnly="1" fieldPosition="0">
        <references count="2">
          <reference field="0" count="1" selected="0">
            <x v="22"/>
          </reference>
          <reference field="1" count="1">
            <x v="28"/>
          </reference>
        </references>
      </pivotArea>
    </format>
    <format dxfId="2549">
      <pivotArea dataOnly="0" labelOnly="1" fieldPosition="0">
        <references count="2">
          <reference field="0" count="1" selected="0">
            <x v="23"/>
          </reference>
          <reference field="1" count="1">
            <x v="2"/>
          </reference>
        </references>
      </pivotArea>
    </format>
    <format dxfId="2548">
      <pivotArea dataOnly="0" labelOnly="1" fieldPosition="0">
        <references count="2">
          <reference field="0" count="1" selected="0">
            <x v="24"/>
          </reference>
          <reference field="1" count="1">
            <x v="5"/>
          </reference>
        </references>
      </pivotArea>
    </format>
    <format dxfId="2547">
      <pivotArea dataOnly="0" labelOnly="1" fieldPosition="0">
        <references count="2">
          <reference field="0" count="1" selected="0">
            <x v="25"/>
          </reference>
          <reference field="1" count="1">
            <x v="29"/>
          </reference>
        </references>
      </pivotArea>
    </format>
    <format dxfId="2546">
      <pivotArea dataOnly="0" labelOnly="1" fieldPosition="0">
        <references count="2">
          <reference field="0" count="1" selected="0">
            <x v="26"/>
          </reference>
          <reference field="1" count="1">
            <x v="26"/>
          </reference>
        </references>
      </pivotArea>
    </format>
    <format dxfId="2545">
      <pivotArea dataOnly="0" labelOnly="1" fieldPosition="0">
        <references count="2">
          <reference field="0" count="1" selected="0">
            <x v="27"/>
          </reference>
          <reference field="1" count="1">
            <x v="22"/>
          </reference>
        </references>
      </pivotArea>
    </format>
    <format dxfId="2544">
      <pivotArea dataOnly="0" labelOnly="1" fieldPosition="0">
        <references count="2">
          <reference field="0" count="1" selected="0">
            <x v="28"/>
          </reference>
          <reference field="1" count="1">
            <x v="24"/>
          </reference>
        </references>
      </pivotArea>
    </format>
    <format dxfId="2543">
      <pivotArea dataOnly="0" labelOnly="1" fieldPosition="0">
        <references count="2">
          <reference field="0" count="1" selected="0">
            <x v="29"/>
          </reference>
          <reference field="1" count="1">
            <x v="21"/>
          </reference>
        </references>
      </pivotArea>
    </format>
    <format dxfId="2542">
      <pivotArea dataOnly="0" labelOnly="1" fieldPosition="0">
        <references count="2">
          <reference field="0" count="1" selected="0">
            <x v="30"/>
          </reference>
          <reference field="1" count="1">
            <x v="17"/>
          </reference>
        </references>
      </pivotArea>
    </format>
    <format dxfId="2541">
      <pivotArea dataOnly="0" labelOnly="1" fieldPosition="0">
        <references count="2">
          <reference field="0" count="1" selected="0">
            <x v="31"/>
          </reference>
          <reference field="1" count="1">
            <x v="1"/>
          </reference>
        </references>
      </pivotArea>
    </format>
    <format dxfId="2540">
      <pivotArea dataOnly="0" labelOnly="1" fieldPosition="0">
        <references count="2">
          <reference field="0" count="1" selected="0">
            <x v="32"/>
          </reference>
          <reference field="1" count="1">
            <x v="27"/>
          </reference>
        </references>
      </pivotArea>
    </format>
    <format dxfId="2539">
      <pivotArea dataOnly="0" labelOnly="1" fieldPosition="0">
        <references count="2">
          <reference field="0" count="1" selected="0">
            <x v="0"/>
          </reference>
          <reference field="1" count="1">
            <x v="100"/>
          </reference>
        </references>
      </pivotArea>
    </format>
    <format dxfId="2538">
      <pivotArea dataOnly="0" labelOnly="1" fieldPosition="0">
        <references count="2">
          <reference field="0" count="1" selected="0">
            <x v="1"/>
          </reference>
          <reference field="1" count="1">
            <x v="101"/>
          </reference>
        </references>
      </pivotArea>
    </format>
    <format dxfId="2537">
      <pivotArea dataOnly="0" labelOnly="1" fieldPosition="0">
        <references count="2">
          <reference field="0" count="1" selected="0">
            <x v="2"/>
          </reference>
          <reference field="1" count="1">
            <x v="102"/>
          </reference>
        </references>
      </pivotArea>
    </format>
    <format dxfId="2536">
      <pivotArea dataOnly="0" labelOnly="1" fieldPosition="0">
        <references count="2">
          <reference field="0" count="1" selected="0">
            <x v="3"/>
          </reference>
          <reference field="1" count="1">
            <x v="103"/>
          </reference>
        </references>
      </pivotArea>
    </format>
    <format dxfId="2535">
      <pivotArea dataOnly="0" labelOnly="1" fieldPosition="0">
        <references count="2">
          <reference field="0" count="1" selected="0">
            <x v="4"/>
          </reference>
          <reference field="1" count="1">
            <x v="104"/>
          </reference>
        </references>
      </pivotArea>
    </format>
    <format dxfId="2534">
      <pivotArea dataOnly="0" labelOnly="1" fieldPosition="0">
        <references count="2">
          <reference field="0" count="1" selected="0">
            <x v="5"/>
          </reference>
          <reference field="1" count="1">
            <x v="105"/>
          </reference>
        </references>
      </pivotArea>
    </format>
    <format dxfId="2533">
      <pivotArea dataOnly="0" labelOnly="1" fieldPosition="0">
        <references count="2">
          <reference field="0" count="1" selected="0">
            <x v="6"/>
          </reference>
          <reference field="1" count="1">
            <x v="106"/>
          </reference>
        </references>
      </pivotArea>
    </format>
    <format dxfId="2532">
      <pivotArea dataOnly="0" labelOnly="1" fieldPosition="0">
        <references count="2">
          <reference field="0" count="1" selected="0">
            <x v="7"/>
          </reference>
          <reference field="1" count="1">
            <x v="107"/>
          </reference>
        </references>
      </pivotArea>
    </format>
    <format dxfId="2531">
      <pivotArea dataOnly="0" labelOnly="1" fieldPosition="0">
        <references count="2">
          <reference field="0" count="1" selected="0">
            <x v="8"/>
          </reference>
          <reference field="1" count="1">
            <x v="108"/>
          </reference>
        </references>
      </pivotArea>
    </format>
    <format dxfId="2530">
      <pivotArea dataOnly="0" labelOnly="1" fieldPosition="0">
        <references count="2">
          <reference field="0" count="1" selected="0">
            <x v="9"/>
          </reference>
          <reference field="1" count="1">
            <x v="109"/>
          </reference>
        </references>
      </pivotArea>
    </format>
    <format dxfId="2529">
      <pivotArea dataOnly="0" labelOnly="1" fieldPosition="0">
        <references count="2">
          <reference field="0" count="1" selected="0">
            <x v="10"/>
          </reference>
          <reference field="1" count="1">
            <x v="110"/>
          </reference>
        </references>
      </pivotArea>
    </format>
    <format dxfId="2528">
      <pivotArea dataOnly="0" labelOnly="1" fieldPosition="0">
        <references count="2">
          <reference field="0" count="1" selected="0">
            <x v="11"/>
          </reference>
          <reference field="1" count="1">
            <x v="111"/>
          </reference>
        </references>
      </pivotArea>
    </format>
    <format dxfId="2527">
      <pivotArea dataOnly="0" labelOnly="1" fieldPosition="0">
        <references count="2">
          <reference field="0" count="1" selected="0">
            <x v="12"/>
          </reference>
          <reference field="1" count="1">
            <x v="112"/>
          </reference>
        </references>
      </pivotArea>
    </format>
    <format dxfId="2526">
      <pivotArea dataOnly="0" labelOnly="1" fieldPosition="0">
        <references count="2">
          <reference field="0" count="1" selected="0">
            <x v="13"/>
          </reference>
          <reference field="1" count="1">
            <x v="113"/>
          </reference>
        </references>
      </pivotArea>
    </format>
    <format dxfId="2525">
      <pivotArea dataOnly="0" labelOnly="1" fieldPosition="0">
        <references count="2">
          <reference field="0" count="1" selected="0">
            <x v="14"/>
          </reference>
          <reference field="1" count="1">
            <x v="114"/>
          </reference>
        </references>
      </pivotArea>
    </format>
    <format dxfId="2524">
      <pivotArea dataOnly="0" labelOnly="1" fieldPosition="0">
        <references count="2">
          <reference field="0" count="1" selected="0">
            <x v="15"/>
          </reference>
          <reference field="1" count="1">
            <x v="115"/>
          </reference>
        </references>
      </pivotArea>
    </format>
    <format dxfId="2523">
      <pivotArea dataOnly="0" labelOnly="1" fieldPosition="0">
        <references count="2">
          <reference field="0" count="1" selected="0">
            <x v="16"/>
          </reference>
          <reference field="1" count="1">
            <x v="116"/>
          </reference>
        </references>
      </pivotArea>
    </format>
    <format dxfId="2522">
      <pivotArea dataOnly="0" labelOnly="1" fieldPosition="0">
        <references count="2">
          <reference field="0" count="1" selected="0">
            <x v="17"/>
          </reference>
          <reference field="1" count="1">
            <x v="117"/>
          </reference>
        </references>
      </pivotArea>
    </format>
    <format dxfId="2521">
      <pivotArea dataOnly="0" labelOnly="1" fieldPosition="0">
        <references count="2">
          <reference field="0" count="1" selected="0">
            <x v="18"/>
          </reference>
          <reference field="1" count="1">
            <x v="118"/>
          </reference>
        </references>
      </pivotArea>
    </format>
    <format dxfId="2520">
      <pivotArea dataOnly="0" labelOnly="1" fieldPosition="0">
        <references count="2">
          <reference field="0" count="1" selected="0">
            <x v="19"/>
          </reference>
          <reference field="1" count="1">
            <x v="119"/>
          </reference>
        </references>
      </pivotArea>
    </format>
    <format dxfId="2519">
      <pivotArea dataOnly="0" labelOnly="1" fieldPosition="0">
        <references count="2">
          <reference field="0" count="1" selected="0">
            <x v="20"/>
          </reference>
          <reference field="1" count="1">
            <x v="120"/>
          </reference>
        </references>
      </pivotArea>
    </format>
    <format dxfId="2518">
      <pivotArea dataOnly="0" labelOnly="1" fieldPosition="0">
        <references count="2">
          <reference field="0" count="1" selected="0">
            <x v="21"/>
          </reference>
          <reference field="1" count="1">
            <x v="121"/>
          </reference>
        </references>
      </pivotArea>
    </format>
    <format dxfId="2517">
      <pivotArea dataOnly="0" labelOnly="1" fieldPosition="0">
        <references count="2">
          <reference field="0" count="1" selected="0">
            <x v="22"/>
          </reference>
          <reference field="1" count="1">
            <x v="122"/>
          </reference>
        </references>
      </pivotArea>
    </format>
    <format dxfId="2516">
      <pivotArea dataOnly="0" labelOnly="1" fieldPosition="0">
        <references count="2">
          <reference field="0" count="1" selected="0">
            <x v="23"/>
          </reference>
          <reference field="1" count="1">
            <x v="123"/>
          </reference>
        </references>
      </pivotArea>
    </format>
    <format dxfId="2515">
      <pivotArea dataOnly="0" labelOnly="1" fieldPosition="0">
        <references count="2">
          <reference field="0" count="1" selected="0">
            <x v="24"/>
          </reference>
          <reference field="1" count="1">
            <x v="124"/>
          </reference>
        </references>
      </pivotArea>
    </format>
    <format dxfId="2514">
      <pivotArea dataOnly="0" labelOnly="1" fieldPosition="0">
        <references count="2">
          <reference field="0" count="1" selected="0">
            <x v="25"/>
          </reference>
          <reference field="1" count="1">
            <x v="125"/>
          </reference>
        </references>
      </pivotArea>
    </format>
    <format dxfId="2513">
      <pivotArea dataOnly="0" labelOnly="1" fieldPosition="0">
        <references count="2">
          <reference field="0" count="1" selected="0">
            <x v="26"/>
          </reference>
          <reference field="1" count="1">
            <x v="126"/>
          </reference>
        </references>
      </pivotArea>
    </format>
    <format dxfId="2512">
      <pivotArea dataOnly="0" labelOnly="1" fieldPosition="0">
        <references count="2">
          <reference field="0" count="1" selected="0">
            <x v="27"/>
          </reference>
          <reference field="1" count="1">
            <x v="127"/>
          </reference>
        </references>
      </pivotArea>
    </format>
    <format dxfId="2511">
      <pivotArea dataOnly="0" labelOnly="1" fieldPosition="0">
        <references count="2">
          <reference field="0" count="1" selected="0">
            <x v="28"/>
          </reference>
          <reference field="1" count="1">
            <x v="128"/>
          </reference>
        </references>
      </pivotArea>
    </format>
    <format dxfId="2510">
      <pivotArea dataOnly="0" labelOnly="1" fieldPosition="0">
        <references count="2">
          <reference field="0" count="1" selected="0">
            <x v="29"/>
          </reference>
          <reference field="1" count="1">
            <x v="129"/>
          </reference>
        </references>
      </pivotArea>
    </format>
    <format dxfId="2509">
      <pivotArea dataOnly="0" labelOnly="1" fieldPosition="0">
        <references count="2">
          <reference field="0" count="1" selected="0">
            <x v="30"/>
          </reference>
          <reference field="1" count="1">
            <x v="130"/>
          </reference>
        </references>
      </pivotArea>
    </format>
    <format dxfId="2508">
      <pivotArea dataOnly="0" labelOnly="1" fieldPosition="0">
        <references count="2">
          <reference field="0" count="1" selected="0">
            <x v="31"/>
          </reference>
          <reference field="1" count="1">
            <x v="131"/>
          </reference>
        </references>
      </pivotArea>
    </format>
    <format dxfId="2507">
      <pivotArea dataOnly="0" labelOnly="1" fieldPosition="0">
        <references count="2">
          <reference field="0" count="1" selected="0">
            <x v="32"/>
          </reference>
          <reference field="1" count="1">
            <x v="132"/>
          </reference>
        </references>
      </pivotArea>
    </format>
    <format dxfId="2506">
      <pivotArea dataOnly="0" labelOnly="1" fieldPosition="0">
        <references count="2">
          <reference field="0" count="1" selected="0">
            <x v="1"/>
          </reference>
          <reference field="1" count="1">
            <x v="134"/>
          </reference>
        </references>
      </pivotArea>
    </format>
    <format dxfId="2505">
      <pivotArea dataOnly="0" labelOnly="1" fieldPosition="0">
        <references count="2">
          <reference field="0" count="1" selected="0">
            <x v="4"/>
          </reference>
          <reference field="1" count="1">
            <x v="137"/>
          </reference>
        </references>
      </pivotArea>
    </format>
    <format dxfId="2504">
      <pivotArea dataOnly="0" labelOnly="1" fieldPosition="0">
        <references count="2">
          <reference field="0" count="1" selected="0">
            <x v="6"/>
          </reference>
          <reference field="1" count="1">
            <x v="139"/>
          </reference>
        </references>
      </pivotArea>
    </format>
    <format dxfId="2503">
      <pivotArea dataOnly="0" labelOnly="1" fieldPosition="0">
        <references count="2">
          <reference field="0" count="1" selected="0">
            <x v="9"/>
          </reference>
          <reference field="1" count="1">
            <x v="142"/>
          </reference>
        </references>
      </pivotArea>
    </format>
    <format dxfId="2502">
      <pivotArea dataOnly="0" labelOnly="1" fieldPosition="0">
        <references count="2">
          <reference field="0" count="1" selected="0">
            <x v="12"/>
          </reference>
          <reference field="1" count="1">
            <x v="145"/>
          </reference>
        </references>
      </pivotArea>
    </format>
    <format dxfId="2501">
      <pivotArea dataOnly="0" labelOnly="1" fieldPosition="0">
        <references count="2">
          <reference field="0" count="1" selected="0">
            <x v="15"/>
          </reference>
          <reference field="1" count="1">
            <x v="148"/>
          </reference>
        </references>
      </pivotArea>
    </format>
    <format dxfId="2500">
      <pivotArea dataOnly="0" labelOnly="1" fieldPosition="0">
        <references count="2">
          <reference field="0" count="1" selected="0">
            <x v="17"/>
          </reference>
          <reference field="1" count="1">
            <x v="15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showDrill="0" rowGrandTotals="0" colGrandTotals="0" itemPrintTitles="1" createdVersion="6" indent="0" showHeaders="0" outline="1" outlineData="1" multipleFieldFilters="0" customListSort="0">
  <location ref="C9:D55" firstHeaderRow="0" firstDataRow="0" firstDataCol="2" rowPageCount="1" colPageCount="1"/>
  <pivotFields count="3">
    <pivotField axis="axisRow" outline="0" showAll="0" defaultSubtotal="0">
      <items count="47">
        <item x="0"/>
        <item x="1"/>
        <item x="2"/>
        <item x="3"/>
        <item x="4"/>
        <item x="5"/>
        <item x="6"/>
        <item x="7"/>
        <item x="8"/>
        <item x="9"/>
        <item x="10"/>
        <item x="11"/>
        <item x="12"/>
        <item x="13"/>
        <item x="14"/>
        <item x="15"/>
        <item x="16"/>
        <item x="17"/>
        <item x="18"/>
        <item x="19"/>
        <item x="20"/>
        <item x="21"/>
        <item x="22"/>
        <item x="23"/>
        <item x="24"/>
        <item x="30"/>
        <item x="25"/>
        <item x="31"/>
        <item x="26"/>
        <item x="32"/>
        <item x="27"/>
        <item x="33"/>
        <item x="28"/>
        <item x="34"/>
        <item x="29"/>
        <item x="35"/>
        <item x="36"/>
        <item x="37"/>
        <item x="38"/>
        <item x="39"/>
        <item x="40"/>
        <item x="41"/>
        <item x="42"/>
        <item x="43"/>
        <item x="44"/>
        <item x="45"/>
        <item x="46"/>
      </items>
    </pivotField>
    <pivotField axis="axisRow" outline="0" showAll="0" defaultSubtotal="0">
      <items count="791">
        <item m="1" x="440"/>
        <item m="1" x="684"/>
        <item m="1" x="215"/>
        <item m="1" x="507"/>
        <item m="1" x="210"/>
        <item m="1" x="300"/>
        <item m="1" x="546"/>
        <item m="1" x="488"/>
        <item m="1" x="539"/>
        <item m="1" x="706"/>
        <item m="1" x="63"/>
        <item m="1" x="202"/>
        <item m="1" x="744"/>
        <item m="1" x="90"/>
        <item m="1" x="222"/>
        <item m="1" x="129"/>
        <item m="1" x="240"/>
        <item m="1" x="216"/>
        <item m="1" x="456"/>
        <item m="1" x="730"/>
        <item m="1" x="274"/>
        <item m="1" x="227"/>
        <item m="1" x="353"/>
        <item m="1" x="191"/>
        <item m="1" x="206"/>
        <item m="1" x="162"/>
        <item m="1" x="224"/>
        <item m="1" x="429"/>
        <item m="1" x="425"/>
        <item m="1" x="239"/>
        <item m="1" x="252"/>
        <item m="1" x="69"/>
        <item m="1" x="445"/>
        <item m="1" x="132"/>
        <item m="1" x="735"/>
        <item m="1" x="723"/>
        <item x="46"/>
        <item m="1" x="107"/>
        <item m="1" x="273"/>
        <item m="1" x="83"/>
        <item m="1" x="703"/>
        <item m="1" x="518"/>
        <item m="1" x="754"/>
        <item m="1" x="540"/>
        <item m="1" x="696"/>
        <item m="1" x="58"/>
        <item m="1" x="349"/>
        <item m="1" x="414"/>
        <item m="1" x="87"/>
        <item m="1" x="664"/>
        <item m="1" x="89"/>
        <item m="1" x="680"/>
        <item x="42"/>
        <item m="1" x="311"/>
        <item m="1" x="378"/>
        <item m="1" x="533"/>
        <item m="1" x="436"/>
        <item m="1" x="461"/>
        <item m="1" x="774"/>
        <item m="1" x="279"/>
        <item m="1" x="655"/>
        <item x="37"/>
        <item m="1" x="315"/>
        <item m="1" x="506"/>
        <item m="1" x="397"/>
        <item m="1" x="244"/>
        <item m="1" x="565"/>
        <item m="1" x="580"/>
        <item m="1" x="233"/>
        <item m="1" x="586"/>
        <item m="1" x="659"/>
        <item m="1" x="49"/>
        <item m="1" x="161"/>
        <item m="1" x="704"/>
        <item m="1" x="762"/>
        <item m="1" x="672"/>
        <item m="1" x="468"/>
        <item m="1" x="537"/>
        <item m="1" x="92"/>
        <item m="1" x="241"/>
        <item m="1" x="649"/>
        <item m="1" x="648"/>
        <item m="1" x="187"/>
        <item m="1" x="600"/>
        <item m="1" x="59"/>
        <item m="1" x="589"/>
        <item m="1" x="328"/>
        <item m="1" x="134"/>
        <item m="1" x="563"/>
        <item m="1" x="536"/>
        <item m="1" x="732"/>
        <item m="1" x="464"/>
        <item m="1" x="639"/>
        <item m="1" x="728"/>
        <item m="1" x="345"/>
        <item m="1" x="188"/>
        <item m="1" x="192"/>
        <item m="1" x="147"/>
        <item m="1" x="519"/>
        <item m="1" x="205"/>
        <item m="1" x="271"/>
        <item x="44"/>
        <item m="1" x="605"/>
        <item x="45"/>
        <item m="1" x="223"/>
        <item m="1" x="354"/>
        <item m="1" x="485"/>
        <item m="1" x="201"/>
        <item m="1" x="370"/>
        <item m="1" x="471"/>
        <item m="1" x="289"/>
        <item m="1" x="411"/>
        <item m="1" x="467"/>
        <item m="1" x="428"/>
        <item m="1" x="738"/>
        <item m="1" x="387"/>
        <item m="1" x="478"/>
        <item m="1" x="587"/>
        <item x="13"/>
        <item x="14"/>
        <item m="1" x="190"/>
        <item m="1" x="99"/>
        <item m="1" x="671"/>
        <item m="1" x="352"/>
        <item m="1" x="312"/>
        <item m="1" x="131"/>
        <item m="1" x="344"/>
        <item m="1" x="617"/>
        <item m="1" x="776"/>
        <item m="1" x="145"/>
        <item m="1" x="693"/>
        <item m="1" x="578"/>
        <item m="1" x="47"/>
        <item m="1" x="133"/>
        <item m="1" x="95"/>
        <item x="29"/>
        <item m="1" x="608"/>
        <item x="36"/>
        <item m="1" x="319"/>
        <item m="1" x="714"/>
        <item m="1" x="590"/>
        <item m="1" x="448"/>
        <item m="1" x="629"/>
        <item m="1" x="641"/>
        <item m="1" x="731"/>
        <item m="1" x="721"/>
        <item m="1" x="661"/>
        <item m="1" x="323"/>
        <item m="1" x="168"/>
        <item m="1" x="522"/>
        <item m="1" x="410"/>
        <item m="1" x="673"/>
        <item m="1" x="282"/>
        <item m="1" x="601"/>
        <item m="1" x="502"/>
        <item m="1" x="326"/>
        <item m="1" x="647"/>
        <item m="1" x="395"/>
        <item m="1" x="287"/>
        <item m="1" x="269"/>
        <item m="1" x="68"/>
        <item m="1" x="263"/>
        <item m="1" x="610"/>
        <item m="1" x="431"/>
        <item m="1" x="487"/>
        <item m="1" x="457"/>
        <item m="1" x="618"/>
        <item m="1" x="84"/>
        <item m="1" x="406"/>
        <item m="1" x="376"/>
        <item m="1" x="207"/>
        <item m="1" x="108"/>
        <item m="1" x="441"/>
        <item m="1" x="91"/>
        <item m="1" x="392"/>
        <item m="1" x="446"/>
        <item m="1" x="159"/>
        <item m="1" x="734"/>
        <item m="1" x="733"/>
        <item m="1" x="339"/>
        <item m="1" x="329"/>
        <item m="1" x="615"/>
        <item m="1" x="593"/>
        <item m="1" x="193"/>
        <item m="1" x="379"/>
        <item m="1" x="447"/>
        <item m="1" x="422"/>
        <item m="1" x="195"/>
        <item m="1" x="50"/>
        <item m="1" x="100"/>
        <item m="1" x="504"/>
        <item m="1" x="582"/>
        <item m="1" x="662"/>
        <item m="1" x="56"/>
        <item m="1" x="299"/>
        <item m="1" x="121"/>
        <item m="1" x="301"/>
        <item m="1" x="637"/>
        <item m="1" x="150"/>
        <item m="1" x="419"/>
        <item m="1" x="736"/>
        <item m="1" x="544"/>
        <item m="1" x="530"/>
        <item m="1" x="764"/>
        <item x="28"/>
        <item m="1" x="362"/>
        <item m="1" x="306"/>
        <item m="1" x="465"/>
        <item m="1" x="495"/>
        <item m="1" x="450"/>
        <item m="1" x="729"/>
        <item m="1" x="551"/>
        <item m="1" x="619"/>
        <item m="1" x="473"/>
        <item m="1" x="577"/>
        <item m="1" x="705"/>
        <item m="1" x="562"/>
        <item x="26"/>
        <item m="1" x="174"/>
        <item m="1" x="122"/>
        <item m="1" x="242"/>
        <item m="1" x="298"/>
        <item m="1" x="667"/>
        <item m="1" x="144"/>
        <item m="1" x="675"/>
        <item m="1" x="652"/>
        <item m="1" x="470"/>
        <item m="1" x="416"/>
        <item m="1" x="139"/>
        <item m="1" x="722"/>
        <item m="1" x="701"/>
        <item m="1" x="462"/>
        <item m="1" x="302"/>
        <item m="1" x="509"/>
        <item x="25"/>
        <item m="1" x="571"/>
        <item m="1" x="293"/>
        <item m="1" x="529"/>
        <item m="1" x="493"/>
        <item x="40"/>
        <item m="1" x="294"/>
        <item m="1" x="402"/>
        <item m="1" x="72"/>
        <item m="1" x="492"/>
        <item m="1" x="320"/>
        <item m="1" x="307"/>
        <item m="1" x="255"/>
        <item m="1" x="694"/>
        <item m="1" x="426"/>
        <item m="1" x="260"/>
        <item m="1" x="166"/>
        <item m="1" x="369"/>
        <item x="39"/>
        <item m="1" x="234"/>
        <item m="1" x="212"/>
        <item x="11"/>
        <item m="1" x="264"/>
        <item m="1" x="548"/>
        <item m="1" x="143"/>
        <item m="1" x="466"/>
        <item m="1" x="475"/>
        <item m="1" x="388"/>
        <item m="1" x="275"/>
        <item m="1" x="574"/>
        <item m="1" x="303"/>
        <item m="1" x="766"/>
        <item m="1" x="183"/>
        <item m="1" x="128"/>
        <item m="1" x="526"/>
        <item m="1" x="75"/>
        <item m="1" x="602"/>
        <item m="1" x="295"/>
        <item m="1" x="258"/>
        <item m="1" x="623"/>
        <item m="1" x="340"/>
        <item m="1" x="318"/>
        <item m="1" x="743"/>
        <item m="1" x="573"/>
        <item m="1" x="508"/>
        <item m="1" x="74"/>
        <item m="1" x="616"/>
        <item m="1" x="707"/>
        <item m="1" x="596"/>
        <item m="1" x="383"/>
        <item m="1" x="98"/>
        <item m="1" x="398"/>
        <item m="1" x="494"/>
        <item m="1" x="603"/>
        <item m="1" x="598"/>
        <item m="1" x="249"/>
        <item m="1" x="613"/>
        <item m="1" x="635"/>
        <item m="1" x="246"/>
        <item m="1" x="674"/>
        <item m="1" x="566"/>
        <item m="1" x="640"/>
        <item m="1" x="219"/>
        <item m="1" x="496"/>
        <item m="1" x="768"/>
        <item m="1" x="777"/>
        <item m="1" x="136"/>
        <item m="1" x="719"/>
        <item x="12"/>
        <item m="1" x="80"/>
        <item m="1" x="469"/>
        <item m="1" x="758"/>
        <item m="1" x="152"/>
        <item m="1" x="628"/>
        <item m="1" x="81"/>
        <item m="1" x="699"/>
        <item m="1" x="158"/>
        <item m="1" x="498"/>
        <item m="1" x="280"/>
        <item m="1" x="94"/>
        <item m="1" x="676"/>
        <item m="1" x="109"/>
        <item m="1" x="520"/>
        <item m="1" x="209"/>
        <item m="1" x="331"/>
        <item m="1" x="310"/>
        <item m="1" x="361"/>
        <item m="1" x="135"/>
        <item m="1" x="399"/>
        <item m="1" x="654"/>
        <item x="23"/>
        <item m="1" x="79"/>
        <item m="1" x="525"/>
        <item m="1" x="198"/>
        <item m="1" x="185"/>
        <item m="1" x="197"/>
        <item m="1" x="644"/>
        <item m="1" x="393"/>
        <item m="1" x="443"/>
        <item m="1" x="218"/>
        <item m="1" x="401"/>
        <item m="1" x="685"/>
        <item m="1" x="749"/>
        <item m="1" x="653"/>
        <item m="1" x="180"/>
        <item m="1" x="490"/>
        <item m="1" x="718"/>
        <item m="1" x="146"/>
        <item m="1" x="235"/>
        <item m="1" x="112"/>
        <item m="1" x="184"/>
        <item m="1" x="636"/>
        <item m="1" x="52"/>
        <item m="1" x="505"/>
        <item m="1" x="186"/>
        <item m="1" x="251"/>
        <item m="1" x="296"/>
        <item m="1" x="400"/>
        <item m="1" x="217"/>
        <item m="1" x="765"/>
        <item m="1" x="367"/>
        <item m="1" x="570"/>
        <item m="1" x="750"/>
        <item m="1" x="709"/>
        <item m="1" x="373"/>
        <item m="1" x="359"/>
        <item m="1" x="584"/>
        <item m="1" x="179"/>
        <item m="1" x="178"/>
        <item m="1" x="262"/>
        <item m="1" x="375"/>
        <item m="1" x="716"/>
        <item m="1" x="213"/>
        <item m="1" x="142"/>
        <item m="1" x="437"/>
        <item m="1" x="154"/>
        <item m="1" x="116"/>
        <item m="1" x="60"/>
        <item m="1" x="62"/>
        <item m="1" x="497"/>
        <item m="1" x="396"/>
        <item m="1" x="442"/>
        <item m="1" x="690"/>
        <item m="1" x="720"/>
        <item m="1" x="103"/>
        <item m="1" x="276"/>
        <item m="1" x="634"/>
        <item m="1" x="229"/>
        <item m="1" x="642"/>
        <item m="1" x="65"/>
        <item m="1" x="177"/>
        <item m="1" x="510"/>
        <item m="1" x="542"/>
        <item m="1" x="737"/>
        <item m="1" x="421"/>
        <item m="1" x="390"/>
        <item m="1" x="631"/>
        <item m="1" x="61"/>
        <item m="1" x="761"/>
        <item m="1" x="486"/>
        <item m="1" x="272"/>
        <item m="1" x="115"/>
        <item m="1" x="481"/>
        <item m="1" x="337"/>
        <item m="1" x="408"/>
        <item m="1" x="156"/>
        <item m="1" x="727"/>
        <item m="1" x="374"/>
        <item m="1" x="773"/>
        <item m="1" x="633"/>
        <item m="1" x="491"/>
        <item m="1" x="444"/>
        <item m="1" x="745"/>
        <item m="1" x="433"/>
        <item m="1" x="78"/>
        <item m="1" x="149"/>
        <item m="1" x="669"/>
        <item m="1" x="692"/>
        <item m="1" x="386"/>
        <item m="1" x="477"/>
        <item m="1" x="665"/>
        <item m="1" x="583"/>
        <item m="1" x="196"/>
        <item m="1" x="101"/>
        <item m="1" x="327"/>
        <item m="1" x="568"/>
        <item m="1" x="607"/>
        <item m="1" x="230"/>
        <item m="1" x="726"/>
        <item m="1" x="377"/>
        <item m="1" x="666"/>
        <item x="34"/>
        <item m="1" x="686"/>
        <item m="1" x="157"/>
        <item m="1" x="55"/>
        <item m="1" x="747"/>
        <item m="1" x="254"/>
        <item m="1" x="474"/>
        <item m="1" x="194"/>
        <item m="1" x="751"/>
        <item m="1" x="137"/>
        <item m="1" x="220"/>
        <item m="1" x="172"/>
        <item m="1" x="66"/>
        <item m="1" x="86"/>
        <item m="1" x="363"/>
        <item m="1" x="663"/>
        <item m="1" x="517"/>
        <item m="1" x="651"/>
        <item m="1" x="695"/>
        <item m="1" x="697"/>
        <item m="1" x="321"/>
        <item m="1" x="612"/>
        <item m="1" x="620"/>
        <item x="32"/>
        <item m="1" x="140"/>
        <item m="1" x="226"/>
        <item m="1" x="480"/>
        <item m="1" x="604"/>
        <item m="1" x="624"/>
        <item m="1" x="698"/>
        <item m="1" x="170"/>
        <item m="1" x="278"/>
        <item m="1" x="668"/>
        <item m="1" x="724"/>
        <item m="1" x="532"/>
        <item m="1" x="501"/>
        <item x="35"/>
        <item m="1" x="259"/>
        <item m="1" x="365"/>
        <item m="1" x="547"/>
        <item m="1" x="784"/>
        <item m="1" x="561"/>
        <item m="1" x="324"/>
        <item m="1" x="755"/>
        <item m="1" x="559"/>
        <item m="1" x="160"/>
        <item m="1" x="789"/>
        <item m="1" x="708"/>
        <item m="1" x="341"/>
        <item m="1" x="775"/>
        <item m="1" x="588"/>
        <item m="1" x="346"/>
        <item m="1" x="82"/>
        <item m="1" x="175"/>
        <item m="1" x="357"/>
        <item m="1" x="125"/>
        <item m="1" x="534"/>
        <item m="1" x="785"/>
        <item m="1" x="250"/>
        <item m="1" x="717"/>
        <item m="1" x="460"/>
        <item m="1" x="700"/>
        <item m="1" x="169"/>
        <item m="1" x="484"/>
        <item m="1" x="171"/>
        <item m="1" x="638"/>
        <item m="1" x="515"/>
        <item m="1" x="290"/>
        <item m="1" x="385"/>
        <item m="1" x="554"/>
        <item x="24"/>
        <item m="1" x="739"/>
        <item m="1" x="238"/>
        <item m="1" x="176"/>
        <item m="1" x="622"/>
        <item m="1" x="407"/>
        <item m="1" x="164"/>
        <item m="1" x="689"/>
        <item m="1" x="106"/>
        <item m="1" x="740"/>
        <item m="1" x="438"/>
        <item m="1" x="500"/>
        <item m="1" x="772"/>
        <item m="1" x="786"/>
        <item m="1" x="439"/>
        <item m="1" x="420"/>
        <item m="1" x="643"/>
        <item m="1" x="286"/>
        <item m="1" x="423"/>
        <item m="1" x="309"/>
        <item m="1" x="683"/>
        <item m="1" x="253"/>
        <item m="1" x="476"/>
        <item m="1" x="527"/>
        <item m="1" x="317"/>
        <item m="1" x="556"/>
        <item m="1" x="609"/>
        <item x="27"/>
        <item x="30"/>
        <item x="31"/>
        <item m="1" x="713"/>
        <item m="1" x="358"/>
        <item m="1" x="236"/>
        <item m="1" x="558"/>
        <item m="1" x="557"/>
        <item m="1" x="418"/>
        <item m="1" x="594"/>
        <item m="1" x="538"/>
        <item m="1" x="265"/>
        <item m="1" x="503"/>
        <item m="1" x="599"/>
        <item m="1" x="105"/>
        <item m="1" x="591"/>
        <item m="1" x="332"/>
        <item m="1" x="682"/>
        <item m="1" x="454"/>
        <item x="43"/>
        <item m="1" x="585"/>
        <item m="1" x="746"/>
        <item x="41"/>
        <item m="1" x="459"/>
        <item m="1" x="725"/>
        <item m="1" x="104"/>
        <item m="1" x="645"/>
        <item m="1" x="553"/>
        <item m="1" x="391"/>
        <item m="1" x="343"/>
        <item m="1" x="51"/>
        <item m="1" x="380"/>
        <item m="1" x="225"/>
        <item m="1" x="569"/>
        <item m="1" x="780"/>
        <item m="1" x="292"/>
        <item m="1" x="243"/>
        <item m="1" x="285"/>
        <item m="1" x="453"/>
        <item m="1" x="770"/>
        <item m="1" x="114"/>
        <item m="1" x="434"/>
        <item m="1" x="630"/>
        <item m="1" x="281"/>
        <item m="1" x="681"/>
        <item m="1" x="625"/>
        <item m="1" x="787"/>
        <item m="1" x="163"/>
        <item m="1" x="778"/>
        <item m="1" x="102"/>
        <item m="1" x="167"/>
        <item m="1" x="97"/>
        <item m="1" x="771"/>
        <item m="1" x="523"/>
        <item m="1" x="141"/>
        <item m="1" x="783"/>
        <item m="1" x="267"/>
        <item m="1" x="483"/>
        <item m="1" x="93"/>
        <item m="1" x="759"/>
        <item m="1" x="715"/>
        <item m="1" x="73"/>
        <item m="1" x="305"/>
        <item m="1" x="355"/>
        <item m="1" x="550"/>
        <item m="1" x="521"/>
        <item m="1" x="313"/>
        <item m="1" x="316"/>
        <item m="1" x="336"/>
        <item m="1" x="516"/>
        <item m="1" x="756"/>
        <item m="1" x="541"/>
        <item m="1" x="118"/>
        <item m="1" x="479"/>
        <item m="1" x="153"/>
        <item x="38"/>
        <item m="1" x="322"/>
        <item m="1" x="130"/>
        <item m="1" x="782"/>
        <item m="1" x="611"/>
        <item m="1" x="64"/>
        <item m="1" x="348"/>
        <item m="1" x="413"/>
        <item m="1" x="412"/>
        <item x="33"/>
        <item m="1" x="381"/>
        <item m="1" x="552"/>
        <item m="1" x="257"/>
        <item m="1" x="284"/>
        <item m="1" x="360"/>
        <item m="1" x="283"/>
        <item m="1" x="528"/>
        <item m="1" x="248"/>
        <item m="1" x="511"/>
        <item m="1" x="449"/>
        <item m="1" x="658"/>
        <item m="1" x="748"/>
        <item m="1" x="71"/>
        <item m="1" x="424"/>
        <item m="1" x="208"/>
        <item m="1" x="124"/>
        <item m="1" x="126"/>
        <item m="1" x="214"/>
        <item m="1" x="371"/>
        <item m="1" x="291"/>
        <item m="1" x="545"/>
        <item m="1" x="54"/>
        <item x="0"/>
        <item x="1"/>
        <item x="2"/>
        <item x="3"/>
        <item x="4"/>
        <item x="5"/>
        <item x="6"/>
        <item x="7"/>
        <item x="8"/>
        <item m="1" x="531"/>
        <item x="10"/>
        <item x="15"/>
        <item x="16"/>
        <item x="17"/>
        <item x="18"/>
        <item x="19"/>
        <item x="20"/>
        <item x="21"/>
        <item x="22"/>
        <item x="9"/>
        <item m="1" x="57"/>
        <item m="1" x="543"/>
        <item m="1" x="646"/>
        <item m="1" x="702"/>
        <item m="1" x="53"/>
        <item m="1" x="266"/>
        <item m="1" x="710"/>
        <item m="1" x="405"/>
        <item m="1" x="564"/>
        <item m="1" x="96"/>
        <item m="1" x="576"/>
        <item m="1" x="356"/>
        <item m="1" x="606"/>
        <item m="1" x="679"/>
        <item m="1" x="76"/>
        <item m="1" x="231"/>
        <item m="1" x="632"/>
        <item m="1" x="270"/>
        <item m="1" x="614"/>
        <item m="1" x="211"/>
        <item m="1" x="567"/>
        <item m="1" x="247"/>
        <item m="1" x="350"/>
        <item m="1" x="463"/>
        <item m="1" x="535"/>
        <item m="1" x="579"/>
        <item m="1" x="347"/>
        <item m="1" x="572"/>
        <item m="1" x="458"/>
        <item m="1" x="455"/>
        <item m="1" x="351"/>
        <item m="1" x="120"/>
        <item m="1" x="119"/>
        <item m="1" x="372"/>
        <item m="1" x="382"/>
        <item m="1" x="117"/>
        <item m="1" x="330"/>
        <item m="1" x="592"/>
        <item m="1" x="308"/>
        <item m="1" x="779"/>
        <item m="1" x="199"/>
        <item m="1" x="472"/>
        <item m="1" x="165"/>
        <item m="1" x="555"/>
        <item m="1" x="182"/>
        <item m="1" x="549"/>
        <item m="1" x="335"/>
        <item m="1" x="757"/>
        <item m="1" x="364"/>
        <item m="1" x="237"/>
        <item m="1" x="451"/>
        <item m="1" x="113"/>
        <item m="1" x="790"/>
        <item m="1" x="404"/>
        <item m="1" x="314"/>
        <item m="1" x="560"/>
        <item m="1" x="691"/>
        <item m="1" x="621"/>
        <item m="1" x="325"/>
        <item m="1" x="430"/>
        <item m="1" x="741"/>
        <item m="1" x="513"/>
        <item m="1" x="650"/>
        <item m="1" x="742"/>
        <item m="1" x="712"/>
        <item m="1" x="482"/>
        <item m="1" x="769"/>
        <item m="1" x="678"/>
        <item m="1" x="499"/>
        <item m="1" x="368"/>
        <item m="1" x="711"/>
        <item m="1" x="677"/>
        <item m="1" x="753"/>
        <item m="1" x="333"/>
        <item m="1" x="221"/>
        <item m="1" x="48"/>
        <item m="1" x="203"/>
        <item m="1" x="660"/>
        <item m="1" x="760"/>
        <item m="1" x="245"/>
        <item m="1" x="688"/>
        <item m="1" x="268"/>
        <item m="1" x="288"/>
        <item m="1" x="342"/>
        <item m="1" x="384"/>
        <item m="1" x="409"/>
        <item m="1" x="200"/>
        <item m="1" x="334"/>
        <item m="1" x="389"/>
        <item m="1" x="155"/>
        <item m="1" x="70"/>
        <item m="1" x="687"/>
        <item m="1" x="763"/>
        <item m="1" x="781"/>
        <item m="1" x="432"/>
        <item m="1" x="261"/>
        <item m="1" x="514"/>
        <item m="1" x="366"/>
        <item m="1" x="435"/>
        <item m="1" x="173"/>
        <item m="1" x="752"/>
        <item m="1" x="277"/>
        <item m="1" x="85"/>
        <item m="1" x="656"/>
        <item m="1" x="111"/>
        <item m="1" x="626"/>
        <item m="1" x="88"/>
        <item m="1" x="452"/>
        <item m="1" x="595"/>
        <item m="1" x="415"/>
        <item m="1" x="394"/>
        <item m="1" x="788"/>
        <item m="1" x="767"/>
        <item m="1" x="512"/>
        <item m="1" x="417"/>
        <item m="1" x="627"/>
        <item m="1" x="232"/>
        <item m="1" x="581"/>
        <item m="1" x="338"/>
        <item m="1" x="524"/>
        <item m="1" x="403"/>
        <item m="1" x="204"/>
        <item m="1" x="181"/>
        <item m="1" x="256"/>
        <item m="1" x="138"/>
        <item m="1" x="670"/>
        <item m="1" x="597"/>
        <item m="1" x="575"/>
        <item m="1" x="110"/>
        <item m="1" x="297"/>
        <item m="1" x="189"/>
        <item m="1" x="427"/>
        <item m="1" x="228"/>
        <item m="1" x="148"/>
        <item m="1" x="304"/>
        <item m="1" x="657"/>
        <item m="1" x="123"/>
        <item m="1" x="489"/>
        <item m="1" x="67"/>
        <item m="1" x="127"/>
        <item m="1" x="151"/>
        <item m="1" x="77"/>
      </items>
    </pivotField>
    <pivotField axis="axisPage" multipleItemSelectionAllowed="1" showAll="0" defaultSubtotal="0">
      <items count="6">
        <item m="1" x="2"/>
        <item m="1" x="5"/>
        <item h="1" m="1" x="3"/>
        <item m="1" x="4"/>
        <item x="0"/>
        <item x="1"/>
      </items>
    </pivotField>
  </pivotFields>
  <rowFields count="2">
    <field x="0"/>
    <field x="1"/>
  </rowFields>
  <rowItems count="47">
    <i>
      <x/>
      <x v="629"/>
    </i>
    <i>
      <x v="1"/>
      <x v="630"/>
    </i>
    <i>
      <x v="2"/>
      <x v="631"/>
    </i>
    <i>
      <x v="3"/>
      <x v="632"/>
    </i>
    <i>
      <x v="4"/>
      <x v="633"/>
    </i>
    <i>
      <x v="5"/>
      <x v="634"/>
    </i>
    <i>
      <x v="6"/>
      <x v="635"/>
    </i>
    <i>
      <x v="7"/>
      <x v="636"/>
    </i>
    <i>
      <x v="8"/>
      <x v="637"/>
    </i>
    <i>
      <x v="9"/>
      <x v="648"/>
    </i>
    <i>
      <x v="10"/>
      <x v="639"/>
    </i>
    <i>
      <x v="11"/>
      <x v="255"/>
    </i>
    <i>
      <x v="12"/>
      <x v="302"/>
    </i>
    <i>
      <x v="13"/>
      <x v="118"/>
    </i>
    <i>
      <x v="14"/>
      <x v="119"/>
    </i>
    <i>
      <x v="15"/>
      <x v="640"/>
    </i>
    <i>
      <x v="16"/>
      <x v="641"/>
    </i>
    <i>
      <x v="17"/>
      <x v="642"/>
    </i>
    <i>
      <x v="18"/>
      <x v="643"/>
    </i>
    <i>
      <x v="19"/>
      <x v="644"/>
    </i>
    <i>
      <x v="20"/>
      <x v="645"/>
    </i>
    <i>
      <x v="21"/>
      <x v="646"/>
    </i>
    <i>
      <x v="22"/>
      <x v="647"/>
    </i>
    <i>
      <x v="23"/>
      <x v="324"/>
    </i>
    <i>
      <x v="24"/>
      <x v="495"/>
    </i>
    <i>
      <x v="25"/>
      <x v="523"/>
    </i>
    <i>
      <x v="26"/>
      <x v="234"/>
    </i>
    <i>
      <x v="27"/>
      <x v="524"/>
    </i>
    <i>
      <x v="28"/>
      <x v="217"/>
    </i>
    <i>
      <x v="29"/>
      <x v="448"/>
    </i>
    <i>
      <x v="30"/>
      <x v="522"/>
    </i>
    <i>
      <x v="31"/>
      <x v="606"/>
    </i>
    <i>
      <x v="32"/>
      <x v="204"/>
    </i>
    <i>
      <x v="33"/>
      <x v="425"/>
    </i>
    <i>
      <x v="34"/>
      <x v="135"/>
    </i>
    <i>
      <x v="35"/>
      <x v="461"/>
    </i>
    <i>
      <x v="36"/>
      <x v="137"/>
    </i>
    <i>
      <x v="37"/>
      <x v="61"/>
    </i>
    <i>
      <x v="38"/>
      <x v="597"/>
    </i>
    <i>
      <x v="39"/>
      <x v="252"/>
    </i>
    <i>
      <x v="40"/>
      <x v="239"/>
    </i>
    <i>
      <x v="41"/>
      <x v="544"/>
    </i>
    <i>
      <x v="42"/>
      <x v="52"/>
    </i>
    <i>
      <x v="43"/>
      <x v="541"/>
    </i>
    <i>
      <x v="44"/>
      <x v="101"/>
    </i>
    <i>
      <x v="45"/>
      <x v="103"/>
    </i>
    <i>
      <x v="46"/>
      <x v="36"/>
    </i>
  </rowItems>
  <colItems count="1">
    <i/>
  </colItems>
  <pageFields count="1">
    <pageField fld="2" hier="-1"/>
  </pageFields>
  <formats count="705">
    <format dxfId="2499">
      <pivotArea type="all" dataOnly="0" outline="0" fieldPosition="0"/>
    </format>
    <format dxfId="2498">
      <pivotArea dataOnly="0" labelOnly="1" fieldPosition="0">
        <references count="1">
          <reference field="0" count="0"/>
        </references>
      </pivotArea>
    </format>
    <format dxfId="2497">
      <pivotArea dataOnly="0" labelOnly="1" fieldPosition="0">
        <references count="2">
          <reference field="0" count="1" selected="0">
            <x v="0"/>
          </reference>
          <reference field="1" count="1">
            <x v="482"/>
          </reference>
        </references>
      </pivotArea>
    </format>
    <format dxfId="2496">
      <pivotArea dataOnly="0" labelOnly="1" fieldPosition="0">
        <references count="2">
          <reference field="0" count="1" selected="0">
            <x v="1"/>
          </reference>
          <reference field="1" count="1">
            <x v="159"/>
          </reference>
        </references>
      </pivotArea>
    </format>
    <format dxfId="2495">
      <pivotArea dataOnly="0" labelOnly="1" fieldPosition="0">
        <references count="2">
          <reference field="0" count="1" selected="0">
            <x v="2"/>
          </reference>
          <reference field="1" count="1">
            <x v="275"/>
          </reference>
        </references>
      </pivotArea>
    </format>
    <format dxfId="2494">
      <pivotArea dataOnly="0" labelOnly="1" fieldPosition="0">
        <references count="2">
          <reference field="0" count="1" selected="0">
            <x v="3"/>
          </reference>
          <reference field="1" count="1">
            <x v="278"/>
          </reference>
        </references>
      </pivotArea>
    </format>
    <format dxfId="2493">
      <pivotArea dataOnly="0" labelOnly="1" fieldPosition="0">
        <references count="2">
          <reference field="0" count="1" selected="0">
            <x v="4"/>
          </reference>
          <reference field="1" count="1">
            <x v="277"/>
          </reference>
        </references>
      </pivotArea>
    </format>
    <format dxfId="2492">
      <pivotArea dataOnly="0" labelOnly="1" fieldPosition="0">
        <references count="2">
          <reference field="0" count="1" selected="0">
            <x v="5"/>
          </reference>
          <reference field="1" count="1">
            <x v="121"/>
          </reference>
        </references>
      </pivotArea>
    </format>
    <format dxfId="2491">
      <pivotArea dataOnly="0" labelOnly="1" fieldPosition="0">
        <references count="2">
          <reference field="0" count="1" selected="0">
            <x v="6"/>
          </reference>
          <reference field="1" count="1">
            <x v="437"/>
          </reference>
        </references>
      </pivotArea>
    </format>
    <format dxfId="2490">
      <pivotArea dataOnly="0" labelOnly="1" fieldPosition="0">
        <references count="2">
          <reference field="0" count="1" selected="0">
            <x v="7"/>
          </reference>
          <reference field="1" count="1">
            <x v="206"/>
          </reference>
        </references>
      </pivotArea>
    </format>
    <format dxfId="2489">
      <pivotArea dataOnly="0" labelOnly="1" fieldPosition="0">
        <references count="2">
          <reference field="0" count="1" selected="0">
            <x v="8"/>
          </reference>
          <reference field="1" count="1">
            <x v="456"/>
          </reference>
        </references>
      </pivotArea>
    </format>
    <format dxfId="2488">
      <pivotArea dataOnly="0" labelOnly="1" fieldPosition="0">
        <references count="2">
          <reference field="0" count="1" selected="0">
            <x v="9"/>
          </reference>
          <reference field="1" count="1">
            <x v="254"/>
          </reference>
        </references>
      </pivotArea>
    </format>
    <format dxfId="2487">
      <pivotArea dataOnly="0" labelOnly="1" fieldPosition="0">
        <references count="2">
          <reference field="0" count="1" selected="0">
            <x v="10"/>
          </reference>
          <reference field="1" count="1">
            <x v="455"/>
          </reference>
        </references>
      </pivotArea>
    </format>
    <format dxfId="2486">
      <pivotArea dataOnly="0" labelOnly="1" fieldPosition="0">
        <references count="2">
          <reference field="0" count="1" selected="0">
            <x v="11"/>
          </reference>
          <reference field="1" count="1">
            <x v="555"/>
          </reference>
        </references>
      </pivotArea>
    </format>
    <format dxfId="2485">
      <pivotArea dataOnly="0" labelOnly="1" fieldPosition="0">
        <references count="2">
          <reference field="0" count="1" selected="0">
            <x v="12"/>
          </reference>
          <reference field="1" count="1">
            <x v="308"/>
          </reference>
        </references>
      </pivotArea>
    </format>
    <format dxfId="2484">
      <pivotArea dataOnly="0" labelOnly="1" fieldPosition="0">
        <references count="2">
          <reference field="0" count="1" selected="0">
            <x v="13"/>
          </reference>
          <reference field="1" count="1">
            <x v="125"/>
          </reference>
        </references>
      </pivotArea>
    </format>
    <format dxfId="2483">
      <pivotArea dataOnly="0" labelOnly="1" fieldPosition="0">
        <references count="2">
          <reference field="0" count="1" selected="0">
            <x v="14"/>
          </reference>
          <reference field="1" count="1">
            <x v="120"/>
          </reference>
        </references>
      </pivotArea>
    </format>
    <format dxfId="2482">
      <pivotArea dataOnly="0" labelOnly="1" fieldPosition="0">
        <references count="2">
          <reference field="0" count="1" selected="0">
            <x v="15"/>
          </reference>
          <reference field="1" count="1">
            <x v="272"/>
          </reference>
        </references>
      </pivotArea>
    </format>
    <format dxfId="2481">
      <pivotArea dataOnly="0" labelOnly="1" fieldPosition="0">
        <references count="2">
          <reference field="0" count="1" selected="0">
            <x v="16"/>
          </reference>
          <reference field="1" count="1">
            <x v="273"/>
          </reference>
        </references>
      </pivotArea>
    </format>
    <format dxfId="2480">
      <pivotArea dataOnly="0" labelOnly="1" fieldPosition="0">
        <references count="2">
          <reference field="0" count="1" selected="0">
            <x v="17"/>
          </reference>
          <reference field="1" count="1">
            <x v="21"/>
          </reference>
        </references>
      </pivotArea>
    </format>
    <format dxfId="2479">
      <pivotArea dataOnly="0" labelOnly="1" fieldPosition="0">
        <references count="2">
          <reference field="0" count="1" selected="0">
            <x v="18"/>
          </reference>
          <reference field="1" count="1">
            <x v="450"/>
          </reference>
        </references>
      </pivotArea>
    </format>
    <format dxfId="2478">
      <pivotArea dataOnly="0" labelOnly="1" fieldPosition="0">
        <references count="2">
          <reference field="0" count="1" selected="0">
            <x v="19"/>
          </reference>
          <reference field="1" count="1">
            <x v="274"/>
          </reference>
        </references>
      </pivotArea>
    </format>
    <format dxfId="2477">
      <pivotArea dataOnly="0" labelOnly="1" fieldPosition="0">
        <references count="2">
          <reference field="0" count="1" selected="0">
            <x v="20"/>
          </reference>
          <reference field="1" count="1">
            <x v="486"/>
          </reference>
        </references>
      </pivotArea>
    </format>
    <format dxfId="2476">
      <pivotArea dataOnly="0" labelOnly="1" fieldPosition="0">
        <references count="2">
          <reference field="0" count="1" selected="0">
            <x v="21"/>
          </reference>
          <reference field="1" count="1">
            <x v="434"/>
          </reference>
        </references>
      </pivotArea>
    </format>
    <format dxfId="2475">
      <pivotArea dataOnly="0" labelOnly="1" fieldPosition="0">
        <references count="2">
          <reference field="0" count="1" selected="0">
            <x v="22"/>
          </reference>
          <reference field="1" count="1">
            <x v="223"/>
          </reference>
        </references>
      </pivotArea>
    </format>
    <format dxfId="2474">
      <pivotArea dataOnly="0" labelOnly="1" fieldPosition="0">
        <references count="2">
          <reference field="0" count="1" selected="0">
            <x v="23"/>
          </reference>
          <reference field="1" count="1">
            <x v="320"/>
          </reference>
        </references>
      </pivotArea>
    </format>
    <format dxfId="2473">
      <pivotArea dataOnly="0" labelOnly="1" fieldPosition="0">
        <references count="2">
          <reference field="0" count="1" selected="0">
            <x v="24"/>
          </reference>
          <reference field="1" count="1">
            <x v="151"/>
          </reference>
        </references>
      </pivotArea>
    </format>
    <format dxfId="2472">
      <pivotArea dataOnly="0" labelOnly="1" fieldPosition="0">
        <references count="2">
          <reference field="0" count="1" selected="0">
            <x v="25"/>
          </reference>
          <reference field="1" count="1">
            <x v="517"/>
          </reference>
        </references>
      </pivotArea>
    </format>
    <format dxfId="2471">
      <pivotArea dataOnly="0" labelOnly="1" fieldPosition="0">
        <references count="2">
          <reference field="0" count="1" selected="0">
            <x v="26"/>
          </reference>
          <reference field="1" count="1">
            <x v="150"/>
          </reference>
        </references>
      </pivotArea>
    </format>
    <format dxfId="2470">
      <pivotArea dataOnly="0" labelOnly="1" fieldPosition="0">
        <references count="2">
          <reference field="0" count="1" selected="0">
            <x v="27"/>
          </reference>
          <reference field="1" count="1">
            <x v="516"/>
          </reference>
        </references>
      </pivotArea>
    </format>
    <format dxfId="2469">
      <pivotArea dataOnly="0" labelOnly="1" fieldPosition="0">
        <references count="2">
          <reference field="0" count="1" selected="0">
            <x v="28"/>
          </reference>
          <reference field="1" count="1">
            <x v="153"/>
          </reference>
        </references>
      </pivotArea>
    </format>
    <format dxfId="2468">
      <pivotArea dataOnly="0" labelOnly="1" fieldPosition="0">
        <references count="2">
          <reference field="0" count="1" selected="0">
            <x v="29"/>
          </reference>
          <reference field="1" count="1">
            <x v="152"/>
          </reference>
        </references>
      </pivotArea>
    </format>
    <format dxfId="2467">
      <pivotArea dataOnly="0" labelOnly="1" fieldPosition="0">
        <references count="2">
          <reference field="0" count="1" selected="0">
            <x v="30"/>
          </reference>
          <reference field="1" count="1">
            <x v="518"/>
          </reference>
        </references>
      </pivotArea>
    </format>
    <format dxfId="2466">
      <pivotArea dataOnly="0" labelOnly="1" fieldPosition="0">
        <references count="2">
          <reference field="0" count="1" selected="0">
            <x v="31"/>
          </reference>
          <reference field="1" count="1">
            <x v="298"/>
          </reference>
        </references>
      </pivotArea>
    </format>
    <format dxfId="2465">
      <pivotArea dataOnly="0" labelOnly="1" fieldPosition="0">
        <references count="2">
          <reference field="0" count="1" selected="0">
            <x v="32"/>
          </reference>
          <reference field="1" count="1">
            <x v="203"/>
          </reference>
        </references>
      </pivotArea>
    </format>
    <format dxfId="2464">
      <pivotArea dataOnly="0" labelOnly="1" fieldPosition="0">
        <references count="2">
          <reference field="0" count="1" selected="0">
            <x v="33"/>
          </reference>
          <reference field="1" count="1">
            <x v="426"/>
          </reference>
        </references>
      </pivotArea>
    </format>
    <format dxfId="2463">
      <pivotArea dataOnly="0" labelOnly="1" fieldPosition="0">
        <references count="2">
          <reference field="0" count="1" selected="0">
            <x v="34"/>
          </reference>
          <reference field="1" count="1">
            <x v="149"/>
          </reference>
        </references>
      </pivotArea>
    </format>
    <format dxfId="2462">
      <pivotArea dataOnly="0" labelOnly="1" fieldPosition="0">
        <references count="2">
          <reference field="0" count="1" selected="0">
            <x v="35"/>
          </reference>
          <reference field="1" count="1">
            <x v="460"/>
          </reference>
        </references>
      </pivotArea>
    </format>
    <format dxfId="2461">
      <pivotArea dataOnly="0" labelOnly="1" fieldPosition="0">
        <references count="2">
          <reference field="0" count="1" selected="0">
            <x v="36"/>
          </reference>
          <reference field="1" count="1">
            <x v="154"/>
          </reference>
        </references>
      </pivotArea>
    </format>
    <format dxfId="2460">
      <pivotArea dataOnly="0" labelOnly="1" fieldPosition="0">
        <references count="2">
          <reference field="0" count="1" selected="0">
            <x v="37"/>
          </reference>
          <reference field="1" count="1">
            <x v="91"/>
          </reference>
        </references>
      </pivotArea>
    </format>
    <format dxfId="2459">
      <pivotArea dataOnly="0" labelOnly="1" fieldPosition="0">
        <references count="2">
          <reference field="0" count="1" selected="0">
            <x v="38"/>
          </reference>
          <reference field="1" count="1">
            <x v="244"/>
          </reference>
        </references>
      </pivotArea>
    </format>
    <format dxfId="2458">
      <pivotArea dataOnly="0" labelOnly="1" fieldPosition="0">
        <references count="2">
          <reference field="0" count="1" selected="0">
            <x v="39"/>
          </reference>
          <reference field="1" count="1">
            <x v="445"/>
          </reference>
        </references>
      </pivotArea>
    </format>
    <format dxfId="2457">
      <pivotArea dataOnly="0" labelOnly="1" fieldPosition="0">
        <references count="2">
          <reference field="0" count="1" selected="0">
            <x v="40"/>
          </reference>
          <reference field="1" count="1">
            <x v="167"/>
          </reference>
        </references>
      </pivotArea>
    </format>
    <format dxfId="2456">
      <pivotArea dataOnly="0" labelOnly="1" fieldPosition="0">
        <references count="2">
          <reference field="0" count="1" selected="0">
            <x v="41"/>
          </reference>
          <reference field="1" count="1">
            <x v="542"/>
          </reference>
        </references>
      </pivotArea>
    </format>
    <format dxfId="2455">
      <pivotArea dataOnly="0" labelOnly="1" fieldPosition="0">
        <references count="2">
          <reference field="0" count="1" selected="0">
            <x v="42"/>
          </reference>
          <reference field="1" count="1">
            <x v="481"/>
          </reference>
        </references>
      </pivotArea>
    </format>
    <format dxfId="2454">
      <pivotArea dataOnly="0" labelOnly="1" fieldPosition="0">
        <references count="2">
          <reference field="0" count="1" selected="0">
            <x v="43"/>
          </reference>
          <reference field="1" count="1">
            <x v="168"/>
          </reference>
        </references>
      </pivotArea>
    </format>
    <format dxfId="2453">
      <pivotArea dataOnly="0" labelOnly="1" fieldPosition="0">
        <references count="2">
          <reference field="0" count="1" selected="0">
            <x v="44"/>
          </reference>
          <reference field="1" count="1">
            <x v="326"/>
          </reference>
        </references>
      </pivotArea>
    </format>
    <format dxfId="2452">
      <pivotArea dataOnly="0" labelOnly="1" fieldPosition="0">
        <references count="2">
          <reference field="0" count="1" selected="0">
            <x v="45"/>
          </reference>
          <reference field="1" count="1">
            <x v="87"/>
          </reference>
        </references>
      </pivotArea>
    </format>
    <format dxfId="2451">
      <pivotArea dataOnly="0" labelOnly="1" fieldPosition="0">
        <references count="2">
          <reference field="0" count="1" selected="0">
            <x v="46"/>
          </reference>
          <reference field="1" count="1">
            <x v="30"/>
          </reference>
        </references>
      </pivotArea>
    </format>
    <format dxfId="2450">
      <pivotArea type="all" dataOnly="0" outline="0" fieldPosition="0"/>
    </format>
    <format dxfId="2449">
      <pivotArea dataOnly="0" labelOnly="1" fieldPosition="0">
        <references count="1">
          <reference field="0" count="0"/>
        </references>
      </pivotArea>
    </format>
    <format dxfId="2448">
      <pivotArea dataOnly="0" labelOnly="1" fieldPosition="0">
        <references count="2">
          <reference field="0" count="1" selected="0">
            <x v="0"/>
          </reference>
          <reference field="1" count="1">
            <x v="482"/>
          </reference>
        </references>
      </pivotArea>
    </format>
    <format dxfId="2447">
      <pivotArea dataOnly="0" labelOnly="1" fieldPosition="0">
        <references count="2">
          <reference field="0" count="1" selected="0">
            <x v="1"/>
          </reference>
          <reference field="1" count="1">
            <x v="159"/>
          </reference>
        </references>
      </pivotArea>
    </format>
    <format dxfId="2446">
      <pivotArea dataOnly="0" labelOnly="1" fieldPosition="0">
        <references count="2">
          <reference field="0" count="1" selected="0">
            <x v="2"/>
          </reference>
          <reference field="1" count="1">
            <x v="275"/>
          </reference>
        </references>
      </pivotArea>
    </format>
    <format dxfId="2445">
      <pivotArea dataOnly="0" labelOnly="1" fieldPosition="0">
        <references count="2">
          <reference field="0" count="1" selected="0">
            <x v="3"/>
          </reference>
          <reference field="1" count="1">
            <x v="278"/>
          </reference>
        </references>
      </pivotArea>
    </format>
    <format dxfId="2444">
      <pivotArea dataOnly="0" labelOnly="1" fieldPosition="0">
        <references count="2">
          <reference field="0" count="1" selected="0">
            <x v="4"/>
          </reference>
          <reference field="1" count="1">
            <x v="277"/>
          </reference>
        </references>
      </pivotArea>
    </format>
    <format dxfId="2443">
      <pivotArea dataOnly="0" labelOnly="1" fieldPosition="0">
        <references count="2">
          <reference field="0" count="1" selected="0">
            <x v="5"/>
          </reference>
          <reference field="1" count="1">
            <x v="121"/>
          </reference>
        </references>
      </pivotArea>
    </format>
    <format dxfId="2442">
      <pivotArea dataOnly="0" labelOnly="1" fieldPosition="0">
        <references count="2">
          <reference field="0" count="1" selected="0">
            <x v="6"/>
          </reference>
          <reference field="1" count="1">
            <x v="437"/>
          </reference>
        </references>
      </pivotArea>
    </format>
    <format dxfId="2441">
      <pivotArea dataOnly="0" labelOnly="1" fieldPosition="0">
        <references count="2">
          <reference field="0" count="1" selected="0">
            <x v="7"/>
          </reference>
          <reference field="1" count="1">
            <x v="206"/>
          </reference>
        </references>
      </pivotArea>
    </format>
    <format dxfId="2440">
      <pivotArea dataOnly="0" labelOnly="1" fieldPosition="0">
        <references count="2">
          <reference field="0" count="1" selected="0">
            <x v="8"/>
          </reference>
          <reference field="1" count="1">
            <x v="456"/>
          </reference>
        </references>
      </pivotArea>
    </format>
    <format dxfId="2439">
      <pivotArea dataOnly="0" labelOnly="1" fieldPosition="0">
        <references count="2">
          <reference field="0" count="1" selected="0">
            <x v="9"/>
          </reference>
          <reference field="1" count="1">
            <x v="254"/>
          </reference>
        </references>
      </pivotArea>
    </format>
    <format dxfId="2438">
      <pivotArea dataOnly="0" labelOnly="1" fieldPosition="0">
        <references count="2">
          <reference field="0" count="1" selected="0">
            <x v="10"/>
          </reference>
          <reference field="1" count="1">
            <x v="455"/>
          </reference>
        </references>
      </pivotArea>
    </format>
    <format dxfId="2437">
      <pivotArea dataOnly="0" labelOnly="1" fieldPosition="0">
        <references count="2">
          <reference field="0" count="1" selected="0">
            <x v="11"/>
          </reference>
          <reference field="1" count="1">
            <x v="555"/>
          </reference>
        </references>
      </pivotArea>
    </format>
    <format dxfId="2436">
      <pivotArea dataOnly="0" labelOnly="1" fieldPosition="0">
        <references count="2">
          <reference field="0" count="1" selected="0">
            <x v="12"/>
          </reference>
          <reference field="1" count="1">
            <x v="308"/>
          </reference>
        </references>
      </pivotArea>
    </format>
    <format dxfId="2435">
      <pivotArea dataOnly="0" labelOnly="1" fieldPosition="0">
        <references count="2">
          <reference field="0" count="1" selected="0">
            <x v="13"/>
          </reference>
          <reference field="1" count="1">
            <x v="125"/>
          </reference>
        </references>
      </pivotArea>
    </format>
    <format dxfId="2434">
      <pivotArea dataOnly="0" labelOnly="1" fieldPosition="0">
        <references count="2">
          <reference field="0" count="1" selected="0">
            <x v="14"/>
          </reference>
          <reference field="1" count="1">
            <x v="120"/>
          </reference>
        </references>
      </pivotArea>
    </format>
    <format dxfId="2433">
      <pivotArea dataOnly="0" labelOnly="1" fieldPosition="0">
        <references count="2">
          <reference field="0" count="1" selected="0">
            <x v="15"/>
          </reference>
          <reference field="1" count="1">
            <x v="272"/>
          </reference>
        </references>
      </pivotArea>
    </format>
    <format dxfId="2432">
      <pivotArea dataOnly="0" labelOnly="1" fieldPosition="0">
        <references count="2">
          <reference field="0" count="1" selected="0">
            <x v="16"/>
          </reference>
          <reference field="1" count="1">
            <x v="273"/>
          </reference>
        </references>
      </pivotArea>
    </format>
    <format dxfId="2431">
      <pivotArea dataOnly="0" labelOnly="1" fieldPosition="0">
        <references count="2">
          <reference field="0" count="1" selected="0">
            <x v="17"/>
          </reference>
          <reference field="1" count="1">
            <x v="21"/>
          </reference>
        </references>
      </pivotArea>
    </format>
    <format dxfId="2430">
      <pivotArea dataOnly="0" labelOnly="1" fieldPosition="0">
        <references count="2">
          <reference field="0" count="1" selected="0">
            <x v="18"/>
          </reference>
          <reference field="1" count="1">
            <x v="450"/>
          </reference>
        </references>
      </pivotArea>
    </format>
    <format dxfId="2429">
      <pivotArea dataOnly="0" labelOnly="1" fieldPosition="0">
        <references count="2">
          <reference field="0" count="1" selected="0">
            <x v="19"/>
          </reference>
          <reference field="1" count="1">
            <x v="274"/>
          </reference>
        </references>
      </pivotArea>
    </format>
    <format dxfId="2428">
      <pivotArea dataOnly="0" labelOnly="1" fieldPosition="0">
        <references count="2">
          <reference field="0" count="1" selected="0">
            <x v="20"/>
          </reference>
          <reference field="1" count="1">
            <x v="486"/>
          </reference>
        </references>
      </pivotArea>
    </format>
    <format dxfId="2427">
      <pivotArea dataOnly="0" labelOnly="1" fieldPosition="0">
        <references count="2">
          <reference field="0" count="1" selected="0">
            <x v="21"/>
          </reference>
          <reference field="1" count="1">
            <x v="434"/>
          </reference>
        </references>
      </pivotArea>
    </format>
    <format dxfId="2426">
      <pivotArea dataOnly="0" labelOnly="1" fieldPosition="0">
        <references count="2">
          <reference field="0" count="1" selected="0">
            <x v="22"/>
          </reference>
          <reference field="1" count="1">
            <x v="223"/>
          </reference>
        </references>
      </pivotArea>
    </format>
    <format dxfId="2425">
      <pivotArea dataOnly="0" labelOnly="1" fieldPosition="0">
        <references count="2">
          <reference field="0" count="1" selected="0">
            <x v="23"/>
          </reference>
          <reference field="1" count="1">
            <x v="320"/>
          </reference>
        </references>
      </pivotArea>
    </format>
    <format dxfId="2424">
      <pivotArea dataOnly="0" labelOnly="1" fieldPosition="0">
        <references count="2">
          <reference field="0" count="1" selected="0">
            <x v="24"/>
          </reference>
          <reference field="1" count="1">
            <x v="151"/>
          </reference>
        </references>
      </pivotArea>
    </format>
    <format dxfId="2423">
      <pivotArea dataOnly="0" labelOnly="1" fieldPosition="0">
        <references count="2">
          <reference field="0" count="1" selected="0">
            <x v="25"/>
          </reference>
          <reference field="1" count="1">
            <x v="517"/>
          </reference>
        </references>
      </pivotArea>
    </format>
    <format dxfId="2422">
      <pivotArea dataOnly="0" labelOnly="1" fieldPosition="0">
        <references count="2">
          <reference field="0" count="1" selected="0">
            <x v="26"/>
          </reference>
          <reference field="1" count="1">
            <x v="150"/>
          </reference>
        </references>
      </pivotArea>
    </format>
    <format dxfId="2421">
      <pivotArea dataOnly="0" labelOnly="1" fieldPosition="0">
        <references count="2">
          <reference field="0" count="1" selected="0">
            <x v="27"/>
          </reference>
          <reference field="1" count="1">
            <x v="516"/>
          </reference>
        </references>
      </pivotArea>
    </format>
    <format dxfId="2420">
      <pivotArea dataOnly="0" labelOnly="1" fieldPosition="0">
        <references count="2">
          <reference field="0" count="1" selected="0">
            <x v="28"/>
          </reference>
          <reference field="1" count="1">
            <x v="153"/>
          </reference>
        </references>
      </pivotArea>
    </format>
    <format dxfId="2419">
      <pivotArea dataOnly="0" labelOnly="1" fieldPosition="0">
        <references count="2">
          <reference field="0" count="1" selected="0">
            <x v="29"/>
          </reference>
          <reference field="1" count="1">
            <x v="152"/>
          </reference>
        </references>
      </pivotArea>
    </format>
    <format dxfId="2418">
      <pivotArea dataOnly="0" labelOnly="1" fieldPosition="0">
        <references count="2">
          <reference field="0" count="1" selected="0">
            <x v="30"/>
          </reference>
          <reference field="1" count="1">
            <x v="518"/>
          </reference>
        </references>
      </pivotArea>
    </format>
    <format dxfId="2417">
      <pivotArea dataOnly="0" labelOnly="1" fieldPosition="0">
        <references count="2">
          <reference field="0" count="1" selected="0">
            <x v="31"/>
          </reference>
          <reference field="1" count="1">
            <x v="298"/>
          </reference>
        </references>
      </pivotArea>
    </format>
    <format dxfId="2416">
      <pivotArea dataOnly="0" labelOnly="1" fieldPosition="0">
        <references count="2">
          <reference field="0" count="1" selected="0">
            <x v="32"/>
          </reference>
          <reference field="1" count="1">
            <x v="203"/>
          </reference>
        </references>
      </pivotArea>
    </format>
    <format dxfId="2415">
      <pivotArea dataOnly="0" labelOnly="1" fieldPosition="0">
        <references count="2">
          <reference field="0" count="1" selected="0">
            <x v="33"/>
          </reference>
          <reference field="1" count="1">
            <x v="426"/>
          </reference>
        </references>
      </pivotArea>
    </format>
    <format dxfId="2414">
      <pivotArea dataOnly="0" labelOnly="1" fieldPosition="0">
        <references count="2">
          <reference field="0" count="1" selected="0">
            <x v="34"/>
          </reference>
          <reference field="1" count="1">
            <x v="149"/>
          </reference>
        </references>
      </pivotArea>
    </format>
    <format dxfId="2413">
      <pivotArea dataOnly="0" labelOnly="1" fieldPosition="0">
        <references count="2">
          <reference field="0" count="1" selected="0">
            <x v="35"/>
          </reference>
          <reference field="1" count="1">
            <x v="460"/>
          </reference>
        </references>
      </pivotArea>
    </format>
    <format dxfId="2412">
      <pivotArea dataOnly="0" labelOnly="1" fieldPosition="0">
        <references count="2">
          <reference field="0" count="1" selected="0">
            <x v="36"/>
          </reference>
          <reference field="1" count="1">
            <x v="154"/>
          </reference>
        </references>
      </pivotArea>
    </format>
    <format dxfId="2411">
      <pivotArea dataOnly="0" labelOnly="1" fieldPosition="0">
        <references count="2">
          <reference field="0" count="1" selected="0">
            <x v="37"/>
          </reference>
          <reference field="1" count="1">
            <x v="91"/>
          </reference>
        </references>
      </pivotArea>
    </format>
    <format dxfId="2410">
      <pivotArea dataOnly="0" labelOnly="1" fieldPosition="0">
        <references count="2">
          <reference field="0" count="1" selected="0">
            <x v="38"/>
          </reference>
          <reference field="1" count="1">
            <x v="244"/>
          </reference>
        </references>
      </pivotArea>
    </format>
    <format dxfId="2409">
      <pivotArea dataOnly="0" labelOnly="1" fieldPosition="0">
        <references count="2">
          <reference field="0" count="1" selected="0">
            <x v="39"/>
          </reference>
          <reference field="1" count="1">
            <x v="445"/>
          </reference>
        </references>
      </pivotArea>
    </format>
    <format dxfId="2408">
      <pivotArea dataOnly="0" labelOnly="1" fieldPosition="0">
        <references count="2">
          <reference field="0" count="1" selected="0">
            <x v="40"/>
          </reference>
          <reference field="1" count="1">
            <x v="167"/>
          </reference>
        </references>
      </pivotArea>
    </format>
    <format dxfId="2407">
      <pivotArea dataOnly="0" labelOnly="1" fieldPosition="0">
        <references count="2">
          <reference field="0" count="1" selected="0">
            <x v="41"/>
          </reference>
          <reference field="1" count="1">
            <x v="542"/>
          </reference>
        </references>
      </pivotArea>
    </format>
    <format dxfId="2406">
      <pivotArea dataOnly="0" labelOnly="1" fieldPosition="0">
        <references count="2">
          <reference field="0" count="1" selected="0">
            <x v="42"/>
          </reference>
          <reference field="1" count="1">
            <x v="481"/>
          </reference>
        </references>
      </pivotArea>
    </format>
    <format dxfId="2405">
      <pivotArea dataOnly="0" labelOnly="1" fieldPosition="0">
        <references count="2">
          <reference field="0" count="1" selected="0">
            <x v="43"/>
          </reference>
          <reference field="1" count="1">
            <x v="168"/>
          </reference>
        </references>
      </pivotArea>
    </format>
    <format dxfId="2404">
      <pivotArea dataOnly="0" labelOnly="1" fieldPosition="0">
        <references count="2">
          <reference field="0" count="1" selected="0">
            <x v="44"/>
          </reference>
          <reference field="1" count="1">
            <x v="326"/>
          </reference>
        </references>
      </pivotArea>
    </format>
    <format dxfId="2403">
      <pivotArea dataOnly="0" labelOnly="1" fieldPosition="0">
        <references count="2">
          <reference field="0" count="1" selected="0">
            <x v="45"/>
          </reference>
          <reference field="1" count="1">
            <x v="87"/>
          </reference>
        </references>
      </pivotArea>
    </format>
    <format dxfId="2402">
      <pivotArea dataOnly="0" labelOnly="1" fieldPosition="0">
        <references count="2">
          <reference field="0" count="1" selected="0">
            <x v="46"/>
          </reference>
          <reference field="1" count="1">
            <x v="30"/>
          </reference>
        </references>
      </pivotArea>
    </format>
    <format dxfId="2401">
      <pivotArea type="all" dataOnly="0" outline="0" fieldPosition="0"/>
    </format>
    <format dxfId="2400">
      <pivotArea dataOnly="0" labelOnly="1" fieldPosition="0">
        <references count="1">
          <reference field="0" count="0"/>
        </references>
      </pivotArea>
    </format>
    <format dxfId="2399">
      <pivotArea dataOnly="0" labelOnly="1" fieldPosition="0">
        <references count="2">
          <reference field="0" count="1" selected="0">
            <x v="0"/>
          </reference>
          <reference field="1" count="1">
            <x v="482"/>
          </reference>
        </references>
      </pivotArea>
    </format>
    <format dxfId="2398">
      <pivotArea dataOnly="0" labelOnly="1" fieldPosition="0">
        <references count="2">
          <reference field="0" count="1" selected="0">
            <x v="1"/>
          </reference>
          <reference field="1" count="1">
            <x v="159"/>
          </reference>
        </references>
      </pivotArea>
    </format>
    <format dxfId="2397">
      <pivotArea dataOnly="0" labelOnly="1" fieldPosition="0">
        <references count="2">
          <reference field="0" count="1" selected="0">
            <x v="2"/>
          </reference>
          <reference field="1" count="1">
            <x v="275"/>
          </reference>
        </references>
      </pivotArea>
    </format>
    <format dxfId="2396">
      <pivotArea dataOnly="0" labelOnly="1" fieldPosition="0">
        <references count="2">
          <reference field="0" count="1" selected="0">
            <x v="3"/>
          </reference>
          <reference field="1" count="1">
            <x v="278"/>
          </reference>
        </references>
      </pivotArea>
    </format>
    <format dxfId="2395">
      <pivotArea dataOnly="0" labelOnly="1" fieldPosition="0">
        <references count="2">
          <reference field="0" count="1" selected="0">
            <x v="4"/>
          </reference>
          <reference field="1" count="1">
            <x v="277"/>
          </reference>
        </references>
      </pivotArea>
    </format>
    <format dxfId="2394">
      <pivotArea dataOnly="0" labelOnly="1" fieldPosition="0">
        <references count="2">
          <reference field="0" count="1" selected="0">
            <x v="5"/>
          </reference>
          <reference field="1" count="1">
            <x v="121"/>
          </reference>
        </references>
      </pivotArea>
    </format>
    <format dxfId="2393">
      <pivotArea dataOnly="0" labelOnly="1" fieldPosition="0">
        <references count="2">
          <reference field="0" count="1" selected="0">
            <x v="6"/>
          </reference>
          <reference field="1" count="1">
            <x v="437"/>
          </reference>
        </references>
      </pivotArea>
    </format>
    <format dxfId="2392">
      <pivotArea dataOnly="0" labelOnly="1" fieldPosition="0">
        <references count="2">
          <reference field="0" count="1" selected="0">
            <x v="7"/>
          </reference>
          <reference field="1" count="1">
            <x v="206"/>
          </reference>
        </references>
      </pivotArea>
    </format>
    <format dxfId="2391">
      <pivotArea dataOnly="0" labelOnly="1" fieldPosition="0">
        <references count="2">
          <reference field="0" count="1" selected="0">
            <x v="8"/>
          </reference>
          <reference field="1" count="1">
            <x v="456"/>
          </reference>
        </references>
      </pivotArea>
    </format>
    <format dxfId="2390">
      <pivotArea dataOnly="0" labelOnly="1" fieldPosition="0">
        <references count="2">
          <reference field="0" count="1" selected="0">
            <x v="9"/>
          </reference>
          <reference field="1" count="1">
            <x v="254"/>
          </reference>
        </references>
      </pivotArea>
    </format>
    <format dxfId="2389">
      <pivotArea dataOnly="0" labelOnly="1" fieldPosition="0">
        <references count="2">
          <reference field="0" count="1" selected="0">
            <x v="10"/>
          </reference>
          <reference field="1" count="1">
            <x v="455"/>
          </reference>
        </references>
      </pivotArea>
    </format>
    <format dxfId="2388">
      <pivotArea dataOnly="0" labelOnly="1" fieldPosition="0">
        <references count="2">
          <reference field="0" count="1" selected="0">
            <x v="11"/>
          </reference>
          <reference field="1" count="1">
            <x v="555"/>
          </reference>
        </references>
      </pivotArea>
    </format>
    <format dxfId="2387">
      <pivotArea dataOnly="0" labelOnly="1" fieldPosition="0">
        <references count="2">
          <reference field="0" count="1" selected="0">
            <x v="12"/>
          </reference>
          <reference field="1" count="1">
            <x v="308"/>
          </reference>
        </references>
      </pivotArea>
    </format>
    <format dxfId="2386">
      <pivotArea dataOnly="0" labelOnly="1" fieldPosition="0">
        <references count="2">
          <reference field="0" count="1" selected="0">
            <x v="13"/>
          </reference>
          <reference field="1" count="1">
            <x v="125"/>
          </reference>
        </references>
      </pivotArea>
    </format>
    <format dxfId="2385">
      <pivotArea dataOnly="0" labelOnly="1" fieldPosition="0">
        <references count="2">
          <reference field="0" count="1" selected="0">
            <x v="14"/>
          </reference>
          <reference field="1" count="1">
            <x v="120"/>
          </reference>
        </references>
      </pivotArea>
    </format>
    <format dxfId="2384">
      <pivotArea dataOnly="0" labelOnly="1" fieldPosition="0">
        <references count="2">
          <reference field="0" count="1" selected="0">
            <x v="15"/>
          </reference>
          <reference field="1" count="1">
            <x v="272"/>
          </reference>
        </references>
      </pivotArea>
    </format>
    <format dxfId="2383">
      <pivotArea dataOnly="0" labelOnly="1" fieldPosition="0">
        <references count="2">
          <reference field="0" count="1" selected="0">
            <x v="16"/>
          </reference>
          <reference field="1" count="1">
            <x v="273"/>
          </reference>
        </references>
      </pivotArea>
    </format>
    <format dxfId="2382">
      <pivotArea dataOnly="0" labelOnly="1" fieldPosition="0">
        <references count="2">
          <reference field="0" count="1" selected="0">
            <x v="17"/>
          </reference>
          <reference field="1" count="1">
            <x v="21"/>
          </reference>
        </references>
      </pivotArea>
    </format>
    <format dxfId="2381">
      <pivotArea dataOnly="0" labelOnly="1" fieldPosition="0">
        <references count="2">
          <reference field="0" count="1" selected="0">
            <x v="18"/>
          </reference>
          <reference field="1" count="1">
            <x v="450"/>
          </reference>
        </references>
      </pivotArea>
    </format>
    <format dxfId="2380">
      <pivotArea dataOnly="0" labelOnly="1" fieldPosition="0">
        <references count="2">
          <reference field="0" count="1" selected="0">
            <x v="19"/>
          </reference>
          <reference field="1" count="1">
            <x v="274"/>
          </reference>
        </references>
      </pivotArea>
    </format>
    <format dxfId="2379">
      <pivotArea dataOnly="0" labelOnly="1" fieldPosition="0">
        <references count="2">
          <reference field="0" count="1" selected="0">
            <x v="20"/>
          </reference>
          <reference field="1" count="1">
            <x v="486"/>
          </reference>
        </references>
      </pivotArea>
    </format>
    <format dxfId="2378">
      <pivotArea dataOnly="0" labelOnly="1" fieldPosition="0">
        <references count="2">
          <reference field="0" count="1" selected="0">
            <x v="21"/>
          </reference>
          <reference field="1" count="1">
            <x v="434"/>
          </reference>
        </references>
      </pivotArea>
    </format>
    <format dxfId="2377">
      <pivotArea dataOnly="0" labelOnly="1" fieldPosition="0">
        <references count="2">
          <reference field="0" count="1" selected="0">
            <x v="22"/>
          </reference>
          <reference field="1" count="1">
            <x v="223"/>
          </reference>
        </references>
      </pivotArea>
    </format>
    <format dxfId="2376">
      <pivotArea dataOnly="0" labelOnly="1" fieldPosition="0">
        <references count="2">
          <reference field="0" count="1" selected="0">
            <x v="23"/>
          </reference>
          <reference field="1" count="1">
            <x v="320"/>
          </reference>
        </references>
      </pivotArea>
    </format>
    <format dxfId="2375">
      <pivotArea dataOnly="0" labelOnly="1" fieldPosition="0">
        <references count="2">
          <reference field="0" count="1" selected="0">
            <x v="24"/>
          </reference>
          <reference field="1" count="1">
            <x v="151"/>
          </reference>
        </references>
      </pivotArea>
    </format>
    <format dxfId="2374">
      <pivotArea dataOnly="0" labelOnly="1" fieldPosition="0">
        <references count="2">
          <reference field="0" count="1" selected="0">
            <x v="25"/>
          </reference>
          <reference field="1" count="1">
            <x v="517"/>
          </reference>
        </references>
      </pivotArea>
    </format>
    <format dxfId="2373">
      <pivotArea dataOnly="0" labelOnly="1" fieldPosition="0">
        <references count="2">
          <reference field="0" count="1" selected="0">
            <x v="26"/>
          </reference>
          <reference field="1" count="1">
            <x v="150"/>
          </reference>
        </references>
      </pivotArea>
    </format>
    <format dxfId="2372">
      <pivotArea dataOnly="0" labelOnly="1" fieldPosition="0">
        <references count="2">
          <reference field="0" count="1" selected="0">
            <x v="27"/>
          </reference>
          <reference field="1" count="1">
            <x v="516"/>
          </reference>
        </references>
      </pivotArea>
    </format>
    <format dxfId="2371">
      <pivotArea dataOnly="0" labelOnly="1" fieldPosition="0">
        <references count="2">
          <reference field="0" count="1" selected="0">
            <x v="28"/>
          </reference>
          <reference field="1" count="1">
            <x v="153"/>
          </reference>
        </references>
      </pivotArea>
    </format>
    <format dxfId="2370">
      <pivotArea dataOnly="0" labelOnly="1" fieldPosition="0">
        <references count="2">
          <reference field="0" count="1" selected="0">
            <x v="29"/>
          </reference>
          <reference field="1" count="1">
            <x v="152"/>
          </reference>
        </references>
      </pivotArea>
    </format>
    <format dxfId="2369">
      <pivotArea dataOnly="0" labelOnly="1" fieldPosition="0">
        <references count="2">
          <reference field="0" count="1" selected="0">
            <x v="30"/>
          </reference>
          <reference field="1" count="1">
            <x v="518"/>
          </reference>
        </references>
      </pivotArea>
    </format>
    <format dxfId="2368">
      <pivotArea dataOnly="0" labelOnly="1" fieldPosition="0">
        <references count="2">
          <reference field="0" count="1" selected="0">
            <x v="31"/>
          </reference>
          <reference field="1" count="1">
            <x v="298"/>
          </reference>
        </references>
      </pivotArea>
    </format>
    <format dxfId="2367">
      <pivotArea dataOnly="0" labelOnly="1" fieldPosition="0">
        <references count="2">
          <reference field="0" count="1" selected="0">
            <x v="32"/>
          </reference>
          <reference field="1" count="1">
            <x v="203"/>
          </reference>
        </references>
      </pivotArea>
    </format>
    <format dxfId="2366">
      <pivotArea dataOnly="0" labelOnly="1" fieldPosition="0">
        <references count="2">
          <reference field="0" count="1" selected="0">
            <x v="33"/>
          </reference>
          <reference field="1" count="1">
            <x v="426"/>
          </reference>
        </references>
      </pivotArea>
    </format>
    <format dxfId="2365">
      <pivotArea dataOnly="0" labelOnly="1" fieldPosition="0">
        <references count="2">
          <reference field="0" count="1" selected="0">
            <x v="34"/>
          </reference>
          <reference field="1" count="1">
            <x v="149"/>
          </reference>
        </references>
      </pivotArea>
    </format>
    <format dxfId="2364">
      <pivotArea dataOnly="0" labelOnly="1" fieldPosition="0">
        <references count="2">
          <reference field="0" count="1" selected="0">
            <x v="35"/>
          </reference>
          <reference field="1" count="1">
            <x v="460"/>
          </reference>
        </references>
      </pivotArea>
    </format>
    <format dxfId="2363">
      <pivotArea dataOnly="0" labelOnly="1" fieldPosition="0">
        <references count="2">
          <reference field="0" count="1" selected="0">
            <x v="36"/>
          </reference>
          <reference field="1" count="1">
            <x v="154"/>
          </reference>
        </references>
      </pivotArea>
    </format>
    <format dxfId="2362">
      <pivotArea dataOnly="0" labelOnly="1" fieldPosition="0">
        <references count="2">
          <reference field="0" count="1" selected="0">
            <x v="37"/>
          </reference>
          <reference field="1" count="1">
            <x v="91"/>
          </reference>
        </references>
      </pivotArea>
    </format>
    <format dxfId="2361">
      <pivotArea dataOnly="0" labelOnly="1" fieldPosition="0">
        <references count="2">
          <reference field="0" count="1" selected="0">
            <x v="38"/>
          </reference>
          <reference field="1" count="1">
            <x v="244"/>
          </reference>
        </references>
      </pivotArea>
    </format>
    <format dxfId="2360">
      <pivotArea dataOnly="0" labelOnly="1" fieldPosition="0">
        <references count="2">
          <reference field="0" count="1" selected="0">
            <x v="39"/>
          </reference>
          <reference field="1" count="1">
            <x v="445"/>
          </reference>
        </references>
      </pivotArea>
    </format>
    <format dxfId="2359">
      <pivotArea dataOnly="0" labelOnly="1" fieldPosition="0">
        <references count="2">
          <reference field="0" count="1" selected="0">
            <x v="40"/>
          </reference>
          <reference field="1" count="1">
            <x v="167"/>
          </reference>
        </references>
      </pivotArea>
    </format>
    <format dxfId="2358">
      <pivotArea dataOnly="0" labelOnly="1" fieldPosition="0">
        <references count="2">
          <reference field="0" count="1" selected="0">
            <x v="41"/>
          </reference>
          <reference field="1" count="1">
            <x v="542"/>
          </reference>
        </references>
      </pivotArea>
    </format>
    <format dxfId="2357">
      <pivotArea dataOnly="0" labelOnly="1" fieldPosition="0">
        <references count="2">
          <reference field="0" count="1" selected="0">
            <x v="42"/>
          </reference>
          <reference field="1" count="1">
            <x v="481"/>
          </reference>
        </references>
      </pivotArea>
    </format>
    <format dxfId="2356">
      <pivotArea dataOnly="0" labelOnly="1" fieldPosition="0">
        <references count="2">
          <reference field="0" count="1" selected="0">
            <x v="43"/>
          </reference>
          <reference field="1" count="1">
            <x v="168"/>
          </reference>
        </references>
      </pivotArea>
    </format>
    <format dxfId="2355">
      <pivotArea dataOnly="0" labelOnly="1" fieldPosition="0">
        <references count="2">
          <reference field="0" count="1" selected="0">
            <x v="44"/>
          </reference>
          <reference field="1" count="1">
            <x v="326"/>
          </reference>
        </references>
      </pivotArea>
    </format>
    <format dxfId="2354">
      <pivotArea dataOnly="0" labelOnly="1" fieldPosition="0">
        <references count="2">
          <reference field="0" count="1" selected="0">
            <x v="45"/>
          </reference>
          <reference field="1" count="1">
            <x v="87"/>
          </reference>
        </references>
      </pivotArea>
    </format>
    <format dxfId="2353">
      <pivotArea dataOnly="0" labelOnly="1" fieldPosition="0">
        <references count="2">
          <reference field="0" count="1" selected="0">
            <x v="46"/>
          </reference>
          <reference field="1" count="1">
            <x v="30"/>
          </reference>
        </references>
      </pivotArea>
    </format>
    <format dxfId="2352">
      <pivotArea type="all" dataOnly="0" outline="0" fieldPosition="0"/>
    </format>
    <format dxfId="2351">
      <pivotArea dataOnly="0" labelOnly="1" fieldPosition="0">
        <references count="1">
          <reference field="0" count="0"/>
        </references>
      </pivotArea>
    </format>
    <format dxfId="2350">
      <pivotArea dataOnly="0" labelOnly="1" fieldPosition="0">
        <references count="2">
          <reference field="0" count="1" selected="0">
            <x v="0"/>
          </reference>
          <reference field="1" count="1">
            <x v="482"/>
          </reference>
        </references>
      </pivotArea>
    </format>
    <format dxfId="2349">
      <pivotArea dataOnly="0" labelOnly="1" fieldPosition="0">
        <references count="2">
          <reference field="0" count="1" selected="0">
            <x v="1"/>
          </reference>
          <reference field="1" count="1">
            <x v="159"/>
          </reference>
        </references>
      </pivotArea>
    </format>
    <format dxfId="2348">
      <pivotArea dataOnly="0" labelOnly="1" fieldPosition="0">
        <references count="2">
          <reference field="0" count="1" selected="0">
            <x v="2"/>
          </reference>
          <reference field="1" count="1">
            <x v="275"/>
          </reference>
        </references>
      </pivotArea>
    </format>
    <format dxfId="2347">
      <pivotArea dataOnly="0" labelOnly="1" fieldPosition="0">
        <references count="2">
          <reference field="0" count="1" selected="0">
            <x v="3"/>
          </reference>
          <reference field="1" count="1">
            <x v="278"/>
          </reference>
        </references>
      </pivotArea>
    </format>
    <format dxfId="2346">
      <pivotArea dataOnly="0" labelOnly="1" fieldPosition="0">
        <references count="2">
          <reference field="0" count="1" selected="0">
            <x v="4"/>
          </reference>
          <reference field="1" count="1">
            <x v="277"/>
          </reference>
        </references>
      </pivotArea>
    </format>
    <format dxfId="2345">
      <pivotArea dataOnly="0" labelOnly="1" fieldPosition="0">
        <references count="2">
          <reference field="0" count="1" selected="0">
            <x v="5"/>
          </reference>
          <reference field="1" count="1">
            <x v="121"/>
          </reference>
        </references>
      </pivotArea>
    </format>
    <format dxfId="2344">
      <pivotArea dataOnly="0" labelOnly="1" fieldPosition="0">
        <references count="2">
          <reference field="0" count="1" selected="0">
            <x v="6"/>
          </reference>
          <reference field="1" count="1">
            <x v="437"/>
          </reference>
        </references>
      </pivotArea>
    </format>
    <format dxfId="2343">
      <pivotArea dataOnly="0" labelOnly="1" fieldPosition="0">
        <references count="2">
          <reference field="0" count="1" selected="0">
            <x v="7"/>
          </reference>
          <reference field="1" count="1">
            <x v="206"/>
          </reference>
        </references>
      </pivotArea>
    </format>
    <format dxfId="2342">
      <pivotArea dataOnly="0" labelOnly="1" fieldPosition="0">
        <references count="2">
          <reference field="0" count="1" selected="0">
            <x v="8"/>
          </reference>
          <reference field="1" count="1">
            <x v="456"/>
          </reference>
        </references>
      </pivotArea>
    </format>
    <format dxfId="2341">
      <pivotArea dataOnly="0" labelOnly="1" fieldPosition="0">
        <references count="2">
          <reference field="0" count="1" selected="0">
            <x v="9"/>
          </reference>
          <reference field="1" count="1">
            <x v="254"/>
          </reference>
        </references>
      </pivotArea>
    </format>
    <format dxfId="2340">
      <pivotArea dataOnly="0" labelOnly="1" fieldPosition="0">
        <references count="2">
          <reference field="0" count="1" selected="0">
            <x v="10"/>
          </reference>
          <reference field="1" count="1">
            <x v="455"/>
          </reference>
        </references>
      </pivotArea>
    </format>
    <format dxfId="2339">
      <pivotArea dataOnly="0" labelOnly="1" fieldPosition="0">
        <references count="2">
          <reference field="0" count="1" selected="0">
            <x v="11"/>
          </reference>
          <reference field="1" count="1">
            <x v="555"/>
          </reference>
        </references>
      </pivotArea>
    </format>
    <format dxfId="2338">
      <pivotArea dataOnly="0" labelOnly="1" fieldPosition="0">
        <references count="2">
          <reference field="0" count="1" selected="0">
            <x v="12"/>
          </reference>
          <reference field="1" count="1">
            <x v="308"/>
          </reference>
        </references>
      </pivotArea>
    </format>
    <format dxfId="2337">
      <pivotArea dataOnly="0" labelOnly="1" fieldPosition="0">
        <references count="2">
          <reference field="0" count="1" selected="0">
            <x v="13"/>
          </reference>
          <reference field="1" count="1">
            <x v="125"/>
          </reference>
        </references>
      </pivotArea>
    </format>
    <format dxfId="2336">
      <pivotArea dataOnly="0" labelOnly="1" fieldPosition="0">
        <references count="2">
          <reference field="0" count="1" selected="0">
            <x v="14"/>
          </reference>
          <reference field="1" count="1">
            <x v="120"/>
          </reference>
        </references>
      </pivotArea>
    </format>
    <format dxfId="2335">
      <pivotArea dataOnly="0" labelOnly="1" fieldPosition="0">
        <references count="2">
          <reference field="0" count="1" selected="0">
            <x v="15"/>
          </reference>
          <reference field="1" count="1">
            <x v="272"/>
          </reference>
        </references>
      </pivotArea>
    </format>
    <format dxfId="2334">
      <pivotArea dataOnly="0" labelOnly="1" fieldPosition="0">
        <references count="2">
          <reference field="0" count="1" selected="0">
            <x v="16"/>
          </reference>
          <reference field="1" count="1">
            <x v="273"/>
          </reference>
        </references>
      </pivotArea>
    </format>
    <format dxfId="2333">
      <pivotArea dataOnly="0" labelOnly="1" fieldPosition="0">
        <references count="2">
          <reference field="0" count="1" selected="0">
            <x v="17"/>
          </reference>
          <reference field="1" count="1">
            <x v="21"/>
          </reference>
        </references>
      </pivotArea>
    </format>
    <format dxfId="2332">
      <pivotArea dataOnly="0" labelOnly="1" fieldPosition="0">
        <references count="2">
          <reference field="0" count="1" selected="0">
            <x v="18"/>
          </reference>
          <reference field="1" count="1">
            <x v="450"/>
          </reference>
        </references>
      </pivotArea>
    </format>
    <format dxfId="2331">
      <pivotArea dataOnly="0" labelOnly="1" fieldPosition="0">
        <references count="2">
          <reference field="0" count="1" selected="0">
            <x v="19"/>
          </reference>
          <reference field="1" count="1">
            <x v="274"/>
          </reference>
        </references>
      </pivotArea>
    </format>
    <format dxfId="2330">
      <pivotArea dataOnly="0" labelOnly="1" fieldPosition="0">
        <references count="2">
          <reference field="0" count="1" selected="0">
            <x v="20"/>
          </reference>
          <reference field="1" count="1">
            <x v="486"/>
          </reference>
        </references>
      </pivotArea>
    </format>
    <format dxfId="2329">
      <pivotArea dataOnly="0" labelOnly="1" fieldPosition="0">
        <references count="2">
          <reference field="0" count="1" selected="0">
            <x v="21"/>
          </reference>
          <reference field="1" count="1">
            <x v="434"/>
          </reference>
        </references>
      </pivotArea>
    </format>
    <format dxfId="2328">
      <pivotArea dataOnly="0" labelOnly="1" fieldPosition="0">
        <references count="2">
          <reference field="0" count="1" selected="0">
            <x v="22"/>
          </reference>
          <reference field="1" count="1">
            <x v="223"/>
          </reference>
        </references>
      </pivotArea>
    </format>
    <format dxfId="2327">
      <pivotArea dataOnly="0" labelOnly="1" fieldPosition="0">
        <references count="2">
          <reference field="0" count="1" selected="0">
            <x v="23"/>
          </reference>
          <reference field="1" count="1">
            <x v="320"/>
          </reference>
        </references>
      </pivotArea>
    </format>
    <format dxfId="2326">
      <pivotArea dataOnly="0" labelOnly="1" fieldPosition="0">
        <references count="2">
          <reference field="0" count="1" selected="0">
            <x v="24"/>
          </reference>
          <reference field="1" count="1">
            <x v="151"/>
          </reference>
        </references>
      </pivotArea>
    </format>
    <format dxfId="2325">
      <pivotArea dataOnly="0" labelOnly="1" fieldPosition="0">
        <references count="2">
          <reference field="0" count="1" selected="0">
            <x v="25"/>
          </reference>
          <reference field="1" count="1">
            <x v="517"/>
          </reference>
        </references>
      </pivotArea>
    </format>
    <format dxfId="2324">
      <pivotArea dataOnly="0" labelOnly="1" fieldPosition="0">
        <references count="2">
          <reference field="0" count="1" selected="0">
            <x v="26"/>
          </reference>
          <reference field="1" count="1">
            <x v="150"/>
          </reference>
        </references>
      </pivotArea>
    </format>
    <format dxfId="2323">
      <pivotArea dataOnly="0" labelOnly="1" fieldPosition="0">
        <references count="2">
          <reference field="0" count="1" selected="0">
            <x v="27"/>
          </reference>
          <reference field="1" count="1">
            <x v="516"/>
          </reference>
        </references>
      </pivotArea>
    </format>
    <format dxfId="2322">
      <pivotArea dataOnly="0" labelOnly="1" fieldPosition="0">
        <references count="2">
          <reference field="0" count="1" selected="0">
            <x v="28"/>
          </reference>
          <reference field="1" count="1">
            <x v="153"/>
          </reference>
        </references>
      </pivotArea>
    </format>
    <format dxfId="2321">
      <pivotArea dataOnly="0" labelOnly="1" fieldPosition="0">
        <references count="2">
          <reference field="0" count="1" selected="0">
            <x v="29"/>
          </reference>
          <reference field="1" count="1">
            <x v="152"/>
          </reference>
        </references>
      </pivotArea>
    </format>
    <format dxfId="2320">
      <pivotArea dataOnly="0" labelOnly="1" fieldPosition="0">
        <references count="2">
          <reference field="0" count="1" selected="0">
            <x v="30"/>
          </reference>
          <reference field="1" count="1">
            <x v="518"/>
          </reference>
        </references>
      </pivotArea>
    </format>
    <format dxfId="2319">
      <pivotArea dataOnly="0" labelOnly="1" fieldPosition="0">
        <references count="2">
          <reference field="0" count="1" selected="0">
            <x v="31"/>
          </reference>
          <reference field="1" count="1">
            <x v="298"/>
          </reference>
        </references>
      </pivotArea>
    </format>
    <format dxfId="2318">
      <pivotArea dataOnly="0" labelOnly="1" fieldPosition="0">
        <references count="2">
          <reference field="0" count="1" selected="0">
            <x v="32"/>
          </reference>
          <reference field="1" count="1">
            <x v="203"/>
          </reference>
        </references>
      </pivotArea>
    </format>
    <format dxfId="2317">
      <pivotArea dataOnly="0" labelOnly="1" fieldPosition="0">
        <references count="2">
          <reference field="0" count="1" selected="0">
            <x v="33"/>
          </reference>
          <reference field="1" count="1">
            <x v="426"/>
          </reference>
        </references>
      </pivotArea>
    </format>
    <format dxfId="2316">
      <pivotArea dataOnly="0" labelOnly="1" fieldPosition="0">
        <references count="2">
          <reference field="0" count="1" selected="0">
            <x v="34"/>
          </reference>
          <reference field="1" count="1">
            <x v="149"/>
          </reference>
        </references>
      </pivotArea>
    </format>
    <format dxfId="2315">
      <pivotArea dataOnly="0" labelOnly="1" fieldPosition="0">
        <references count="2">
          <reference field="0" count="1" selected="0">
            <x v="35"/>
          </reference>
          <reference field="1" count="1">
            <x v="460"/>
          </reference>
        </references>
      </pivotArea>
    </format>
    <format dxfId="2314">
      <pivotArea dataOnly="0" labelOnly="1" fieldPosition="0">
        <references count="2">
          <reference field="0" count="1" selected="0">
            <x v="36"/>
          </reference>
          <reference field="1" count="1">
            <x v="154"/>
          </reference>
        </references>
      </pivotArea>
    </format>
    <format dxfId="2313">
      <pivotArea dataOnly="0" labelOnly="1" fieldPosition="0">
        <references count="2">
          <reference field="0" count="1" selected="0">
            <x v="37"/>
          </reference>
          <reference field="1" count="1">
            <x v="91"/>
          </reference>
        </references>
      </pivotArea>
    </format>
    <format dxfId="2312">
      <pivotArea dataOnly="0" labelOnly="1" fieldPosition="0">
        <references count="2">
          <reference field="0" count="1" selected="0">
            <x v="38"/>
          </reference>
          <reference field="1" count="1">
            <x v="244"/>
          </reference>
        </references>
      </pivotArea>
    </format>
    <format dxfId="2311">
      <pivotArea dataOnly="0" labelOnly="1" fieldPosition="0">
        <references count="2">
          <reference field="0" count="1" selected="0">
            <x v="39"/>
          </reference>
          <reference field="1" count="1">
            <x v="445"/>
          </reference>
        </references>
      </pivotArea>
    </format>
    <format dxfId="2310">
      <pivotArea dataOnly="0" labelOnly="1" fieldPosition="0">
        <references count="2">
          <reference field="0" count="1" selected="0">
            <x v="40"/>
          </reference>
          <reference field="1" count="1">
            <x v="167"/>
          </reference>
        </references>
      </pivotArea>
    </format>
    <format dxfId="2309">
      <pivotArea dataOnly="0" labelOnly="1" fieldPosition="0">
        <references count="2">
          <reference field="0" count="1" selected="0">
            <x v="41"/>
          </reference>
          <reference field="1" count="1">
            <x v="542"/>
          </reference>
        </references>
      </pivotArea>
    </format>
    <format dxfId="2308">
      <pivotArea dataOnly="0" labelOnly="1" fieldPosition="0">
        <references count="2">
          <reference field="0" count="1" selected="0">
            <x v="42"/>
          </reference>
          <reference field="1" count="1">
            <x v="481"/>
          </reference>
        </references>
      </pivotArea>
    </format>
    <format dxfId="2307">
      <pivotArea dataOnly="0" labelOnly="1" fieldPosition="0">
        <references count="2">
          <reference field="0" count="1" selected="0">
            <x v="43"/>
          </reference>
          <reference field="1" count="1">
            <x v="168"/>
          </reference>
        </references>
      </pivotArea>
    </format>
    <format dxfId="2306">
      <pivotArea dataOnly="0" labelOnly="1" fieldPosition="0">
        <references count="2">
          <reference field="0" count="1" selected="0">
            <x v="44"/>
          </reference>
          <reference field="1" count="1">
            <x v="326"/>
          </reference>
        </references>
      </pivotArea>
    </format>
    <format dxfId="2305">
      <pivotArea dataOnly="0" labelOnly="1" fieldPosition="0">
        <references count="2">
          <reference field="0" count="1" selected="0">
            <x v="45"/>
          </reference>
          <reference field="1" count="1">
            <x v="87"/>
          </reference>
        </references>
      </pivotArea>
    </format>
    <format dxfId="2304">
      <pivotArea dataOnly="0" labelOnly="1" fieldPosition="0">
        <references count="2">
          <reference field="0" count="1" selected="0">
            <x v="46"/>
          </reference>
          <reference field="1" count="1">
            <x v="30"/>
          </reference>
        </references>
      </pivotArea>
    </format>
    <format dxfId="2303">
      <pivotArea type="all" dataOnly="0" outline="0" fieldPosition="0"/>
    </format>
    <format dxfId="2302">
      <pivotArea dataOnly="0" labelOnly="1" fieldPosition="0">
        <references count="1">
          <reference field="0" count="0"/>
        </references>
      </pivotArea>
    </format>
    <format dxfId="2301">
      <pivotArea dataOnly="0" labelOnly="1" fieldPosition="0">
        <references count="2">
          <reference field="0" count="1" selected="0">
            <x v="0"/>
          </reference>
          <reference field="1" count="1">
            <x v="482"/>
          </reference>
        </references>
      </pivotArea>
    </format>
    <format dxfId="2300">
      <pivotArea dataOnly="0" labelOnly="1" fieldPosition="0">
        <references count="2">
          <reference field="0" count="1" selected="0">
            <x v="1"/>
          </reference>
          <reference field="1" count="1">
            <x v="159"/>
          </reference>
        </references>
      </pivotArea>
    </format>
    <format dxfId="2299">
      <pivotArea dataOnly="0" labelOnly="1" fieldPosition="0">
        <references count="2">
          <reference field="0" count="1" selected="0">
            <x v="2"/>
          </reference>
          <reference field="1" count="1">
            <x v="275"/>
          </reference>
        </references>
      </pivotArea>
    </format>
    <format dxfId="2298">
      <pivotArea dataOnly="0" labelOnly="1" fieldPosition="0">
        <references count="2">
          <reference field="0" count="1" selected="0">
            <x v="3"/>
          </reference>
          <reference field="1" count="1">
            <x v="278"/>
          </reference>
        </references>
      </pivotArea>
    </format>
    <format dxfId="2297">
      <pivotArea dataOnly="0" labelOnly="1" fieldPosition="0">
        <references count="2">
          <reference field="0" count="1" selected="0">
            <x v="4"/>
          </reference>
          <reference field="1" count="1">
            <x v="277"/>
          </reference>
        </references>
      </pivotArea>
    </format>
    <format dxfId="2296">
      <pivotArea dataOnly="0" labelOnly="1" fieldPosition="0">
        <references count="2">
          <reference field="0" count="1" selected="0">
            <x v="5"/>
          </reference>
          <reference field="1" count="1">
            <x v="121"/>
          </reference>
        </references>
      </pivotArea>
    </format>
    <format dxfId="2295">
      <pivotArea dataOnly="0" labelOnly="1" fieldPosition="0">
        <references count="2">
          <reference field="0" count="1" selected="0">
            <x v="6"/>
          </reference>
          <reference field="1" count="1">
            <x v="437"/>
          </reference>
        </references>
      </pivotArea>
    </format>
    <format dxfId="2294">
      <pivotArea dataOnly="0" labelOnly="1" fieldPosition="0">
        <references count="2">
          <reference field="0" count="1" selected="0">
            <x v="7"/>
          </reference>
          <reference field="1" count="1">
            <x v="206"/>
          </reference>
        </references>
      </pivotArea>
    </format>
    <format dxfId="2293">
      <pivotArea dataOnly="0" labelOnly="1" fieldPosition="0">
        <references count="2">
          <reference field="0" count="1" selected="0">
            <x v="8"/>
          </reference>
          <reference field="1" count="1">
            <x v="456"/>
          </reference>
        </references>
      </pivotArea>
    </format>
    <format dxfId="2292">
      <pivotArea dataOnly="0" labelOnly="1" fieldPosition="0">
        <references count="2">
          <reference field="0" count="1" selected="0">
            <x v="9"/>
          </reference>
          <reference field="1" count="1">
            <x v="254"/>
          </reference>
        </references>
      </pivotArea>
    </format>
    <format dxfId="2291">
      <pivotArea dataOnly="0" labelOnly="1" fieldPosition="0">
        <references count="2">
          <reference field="0" count="1" selected="0">
            <x v="10"/>
          </reference>
          <reference field="1" count="1">
            <x v="455"/>
          </reference>
        </references>
      </pivotArea>
    </format>
    <format dxfId="2290">
      <pivotArea dataOnly="0" labelOnly="1" fieldPosition="0">
        <references count="2">
          <reference field="0" count="1" selected="0">
            <x v="11"/>
          </reference>
          <reference field="1" count="1">
            <x v="555"/>
          </reference>
        </references>
      </pivotArea>
    </format>
    <format dxfId="2289">
      <pivotArea dataOnly="0" labelOnly="1" fieldPosition="0">
        <references count="2">
          <reference field="0" count="1" selected="0">
            <x v="12"/>
          </reference>
          <reference field="1" count="1">
            <x v="308"/>
          </reference>
        </references>
      </pivotArea>
    </format>
    <format dxfId="2288">
      <pivotArea dataOnly="0" labelOnly="1" fieldPosition="0">
        <references count="2">
          <reference field="0" count="1" selected="0">
            <x v="13"/>
          </reference>
          <reference field="1" count="1">
            <x v="125"/>
          </reference>
        </references>
      </pivotArea>
    </format>
    <format dxfId="2287">
      <pivotArea dataOnly="0" labelOnly="1" fieldPosition="0">
        <references count="2">
          <reference field="0" count="1" selected="0">
            <x v="14"/>
          </reference>
          <reference field="1" count="1">
            <x v="120"/>
          </reference>
        </references>
      </pivotArea>
    </format>
    <format dxfId="2286">
      <pivotArea dataOnly="0" labelOnly="1" fieldPosition="0">
        <references count="2">
          <reference field="0" count="1" selected="0">
            <x v="15"/>
          </reference>
          <reference field="1" count="1">
            <x v="272"/>
          </reference>
        </references>
      </pivotArea>
    </format>
    <format dxfId="2285">
      <pivotArea dataOnly="0" labelOnly="1" fieldPosition="0">
        <references count="2">
          <reference field="0" count="1" selected="0">
            <x v="16"/>
          </reference>
          <reference field="1" count="1">
            <x v="273"/>
          </reference>
        </references>
      </pivotArea>
    </format>
    <format dxfId="2284">
      <pivotArea dataOnly="0" labelOnly="1" fieldPosition="0">
        <references count="2">
          <reference field="0" count="1" selected="0">
            <x v="17"/>
          </reference>
          <reference field="1" count="1">
            <x v="21"/>
          </reference>
        </references>
      </pivotArea>
    </format>
    <format dxfId="2283">
      <pivotArea dataOnly="0" labelOnly="1" fieldPosition="0">
        <references count="2">
          <reference field="0" count="1" selected="0">
            <x v="18"/>
          </reference>
          <reference field="1" count="1">
            <x v="450"/>
          </reference>
        </references>
      </pivotArea>
    </format>
    <format dxfId="2282">
      <pivotArea dataOnly="0" labelOnly="1" fieldPosition="0">
        <references count="2">
          <reference field="0" count="1" selected="0">
            <x v="19"/>
          </reference>
          <reference field="1" count="1">
            <x v="274"/>
          </reference>
        </references>
      </pivotArea>
    </format>
    <format dxfId="2281">
      <pivotArea dataOnly="0" labelOnly="1" fieldPosition="0">
        <references count="2">
          <reference field="0" count="1" selected="0">
            <x v="20"/>
          </reference>
          <reference field="1" count="1">
            <x v="486"/>
          </reference>
        </references>
      </pivotArea>
    </format>
    <format dxfId="2280">
      <pivotArea dataOnly="0" labelOnly="1" fieldPosition="0">
        <references count="2">
          <reference field="0" count="1" selected="0">
            <x v="21"/>
          </reference>
          <reference field="1" count="1">
            <x v="434"/>
          </reference>
        </references>
      </pivotArea>
    </format>
    <format dxfId="2279">
      <pivotArea dataOnly="0" labelOnly="1" fieldPosition="0">
        <references count="2">
          <reference field="0" count="1" selected="0">
            <x v="22"/>
          </reference>
          <reference field="1" count="1">
            <x v="223"/>
          </reference>
        </references>
      </pivotArea>
    </format>
    <format dxfId="2278">
      <pivotArea dataOnly="0" labelOnly="1" fieldPosition="0">
        <references count="2">
          <reference field="0" count="1" selected="0">
            <x v="23"/>
          </reference>
          <reference field="1" count="1">
            <x v="320"/>
          </reference>
        </references>
      </pivotArea>
    </format>
    <format dxfId="2277">
      <pivotArea dataOnly="0" labelOnly="1" fieldPosition="0">
        <references count="2">
          <reference field="0" count="1" selected="0">
            <x v="24"/>
          </reference>
          <reference field="1" count="1">
            <x v="151"/>
          </reference>
        </references>
      </pivotArea>
    </format>
    <format dxfId="2276">
      <pivotArea dataOnly="0" labelOnly="1" fieldPosition="0">
        <references count="2">
          <reference field="0" count="1" selected="0">
            <x v="25"/>
          </reference>
          <reference field="1" count="1">
            <x v="517"/>
          </reference>
        </references>
      </pivotArea>
    </format>
    <format dxfId="2275">
      <pivotArea dataOnly="0" labelOnly="1" fieldPosition="0">
        <references count="2">
          <reference field="0" count="1" selected="0">
            <x v="26"/>
          </reference>
          <reference field="1" count="1">
            <x v="150"/>
          </reference>
        </references>
      </pivotArea>
    </format>
    <format dxfId="2274">
      <pivotArea dataOnly="0" labelOnly="1" fieldPosition="0">
        <references count="2">
          <reference field="0" count="1" selected="0">
            <x v="27"/>
          </reference>
          <reference field="1" count="1">
            <x v="516"/>
          </reference>
        </references>
      </pivotArea>
    </format>
    <format dxfId="2273">
      <pivotArea dataOnly="0" labelOnly="1" fieldPosition="0">
        <references count="2">
          <reference field="0" count="1" selected="0">
            <x v="28"/>
          </reference>
          <reference field="1" count="1">
            <x v="153"/>
          </reference>
        </references>
      </pivotArea>
    </format>
    <format dxfId="2272">
      <pivotArea dataOnly="0" labelOnly="1" fieldPosition="0">
        <references count="2">
          <reference field="0" count="1" selected="0">
            <x v="29"/>
          </reference>
          <reference field="1" count="1">
            <x v="152"/>
          </reference>
        </references>
      </pivotArea>
    </format>
    <format dxfId="2271">
      <pivotArea dataOnly="0" labelOnly="1" fieldPosition="0">
        <references count="2">
          <reference field="0" count="1" selected="0">
            <x v="30"/>
          </reference>
          <reference field="1" count="1">
            <x v="518"/>
          </reference>
        </references>
      </pivotArea>
    </format>
    <format dxfId="2270">
      <pivotArea dataOnly="0" labelOnly="1" fieldPosition="0">
        <references count="2">
          <reference field="0" count="1" selected="0">
            <x v="31"/>
          </reference>
          <reference field="1" count="1">
            <x v="298"/>
          </reference>
        </references>
      </pivotArea>
    </format>
    <format dxfId="2269">
      <pivotArea dataOnly="0" labelOnly="1" fieldPosition="0">
        <references count="2">
          <reference field="0" count="1" selected="0">
            <x v="32"/>
          </reference>
          <reference field="1" count="1">
            <x v="203"/>
          </reference>
        </references>
      </pivotArea>
    </format>
    <format dxfId="2268">
      <pivotArea dataOnly="0" labelOnly="1" fieldPosition="0">
        <references count="2">
          <reference field="0" count="1" selected="0">
            <x v="33"/>
          </reference>
          <reference field="1" count="1">
            <x v="426"/>
          </reference>
        </references>
      </pivotArea>
    </format>
    <format dxfId="2267">
      <pivotArea dataOnly="0" labelOnly="1" fieldPosition="0">
        <references count="2">
          <reference field="0" count="1" selected="0">
            <x v="34"/>
          </reference>
          <reference field="1" count="1">
            <x v="149"/>
          </reference>
        </references>
      </pivotArea>
    </format>
    <format dxfId="2266">
      <pivotArea dataOnly="0" labelOnly="1" fieldPosition="0">
        <references count="2">
          <reference field="0" count="1" selected="0">
            <x v="35"/>
          </reference>
          <reference field="1" count="1">
            <x v="460"/>
          </reference>
        </references>
      </pivotArea>
    </format>
    <format dxfId="2265">
      <pivotArea dataOnly="0" labelOnly="1" fieldPosition="0">
        <references count="2">
          <reference field="0" count="1" selected="0">
            <x v="36"/>
          </reference>
          <reference field="1" count="1">
            <x v="154"/>
          </reference>
        </references>
      </pivotArea>
    </format>
    <format dxfId="2264">
      <pivotArea dataOnly="0" labelOnly="1" fieldPosition="0">
        <references count="2">
          <reference field="0" count="1" selected="0">
            <x v="37"/>
          </reference>
          <reference field="1" count="1">
            <x v="91"/>
          </reference>
        </references>
      </pivotArea>
    </format>
    <format dxfId="2263">
      <pivotArea dataOnly="0" labelOnly="1" fieldPosition="0">
        <references count="2">
          <reference field="0" count="1" selected="0">
            <x v="38"/>
          </reference>
          <reference field="1" count="1">
            <x v="244"/>
          </reference>
        </references>
      </pivotArea>
    </format>
    <format dxfId="2262">
      <pivotArea dataOnly="0" labelOnly="1" fieldPosition="0">
        <references count="2">
          <reference field="0" count="1" selected="0">
            <x v="39"/>
          </reference>
          <reference field="1" count="1">
            <x v="445"/>
          </reference>
        </references>
      </pivotArea>
    </format>
    <format dxfId="2261">
      <pivotArea dataOnly="0" labelOnly="1" fieldPosition="0">
        <references count="2">
          <reference field="0" count="1" selected="0">
            <x v="40"/>
          </reference>
          <reference field="1" count="1">
            <x v="167"/>
          </reference>
        </references>
      </pivotArea>
    </format>
    <format dxfId="2260">
      <pivotArea dataOnly="0" labelOnly="1" fieldPosition="0">
        <references count="2">
          <reference field="0" count="1" selected="0">
            <x v="41"/>
          </reference>
          <reference field="1" count="1">
            <x v="542"/>
          </reference>
        </references>
      </pivotArea>
    </format>
    <format dxfId="2259">
      <pivotArea dataOnly="0" labelOnly="1" fieldPosition="0">
        <references count="2">
          <reference field="0" count="1" selected="0">
            <x v="42"/>
          </reference>
          <reference field="1" count="1">
            <x v="481"/>
          </reference>
        </references>
      </pivotArea>
    </format>
    <format dxfId="2258">
      <pivotArea dataOnly="0" labelOnly="1" fieldPosition="0">
        <references count="2">
          <reference field="0" count="1" selected="0">
            <x v="43"/>
          </reference>
          <reference field="1" count="1">
            <x v="168"/>
          </reference>
        </references>
      </pivotArea>
    </format>
    <format dxfId="2257">
      <pivotArea dataOnly="0" labelOnly="1" fieldPosition="0">
        <references count="2">
          <reference field="0" count="1" selected="0">
            <x v="44"/>
          </reference>
          <reference field="1" count="1">
            <x v="326"/>
          </reference>
        </references>
      </pivotArea>
    </format>
    <format dxfId="2256">
      <pivotArea dataOnly="0" labelOnly="1" fieldPosition="0">
        <references count="2">
          <reference field="0" count="1" selected="0">
            <x v="45"/>
          </reference>
          <reference field="1" count="1">
            <x v="87"/>
          </reference>
        </references>
      </pivotArea>
    </format>
    <format dxfId="2255">
      <pivotArea dataOnly="0" labelOnly="1" fieldPosition="0">
        <references count="2">
          <reference field="0" count="1" selected="0">
            <x v="46"/>
          </reference>
          <reference field="1" count="1">
            <x v="30"/>
          </reference>
        </references>
      </pivotArea>
    </format>
    <format dxfId="2254">
      <pivotArea type="all" dataOnly="0" outline="0" fieldPosition="0"/>
    </format>
    <format dxfId="2253">
      <pivotArea dataOnly="0" labelOnly="1" fieldPosition="0">
        <references count="1">
          <reference field="0" count="0"/>
        </references>
      </pivotArea>
    </format>
    <format dxfId="2252">
      <pivotArea dataOnly="0" labelOnly="1" fieldPosition="0">
        <references count="2">
          <reference field="0" count="1" selected="0">
            <x v="0"/>
          </reference>
          <reference field="1" count="1">
            <x v="482"/>
          </reference>
        </references>
      </pivotArea>
    </format>
    <format dxfId="2251">
      <pivotArea dataOnly="0" labelOnly="1" fieldPosition="0">
        <references count="2">
          <reference field="0" count="1" selected="0">
            <x v="1"/>
          </reference>
          <reference field="1" count="1">
            <x v="159"/>
          </reference>
        </references>
      </pivotArea>
    </format>
    <format dxfId="2250">
      <pivotArea dataOnly="0" labelOnly="1" fieldPosition="0">
        <references count="2">
          <reference field="0" count="1" selected="0">
            <x v="2"/>
          </reference>
          <reference field="1" count="1">
            <x v="275"/>
          </reference>
        </references>
      </pivotArea>
    </format>
    <format dxfId="2249">
      <pivotArea dataOnly="0" labelOnly="1" fieldPosition="0">
        <references count="2">
          <reference field="0" count="1" selected="0">
            <x v="3"/>
          </reference>
          <reference field="1" count="1">
            <x v="278"/>
          </reference>
        </references>
      </pivotArea>
    </format>
    <format dxfId="2248">
      <pivotArea dataOnly="0" labelOnly="1" fieldPosition="0">
        <references count="2">
          <reference field="0" count="1" selected="0">
            <x v="4"/>
          </reference>
          <reference field="1" count="1">
            <x v="277"/>
          </reference>
        </references>
      </pivotArea>
    </format>
    <format dxfId="2247">
      <pivotArea dataOnly="0" labelOnly="1" fieldPosition="0">
        <references count="2">
          <reference field="0" count="1" selected="0">
            <x v="5"/>
          </reference>
          <reference field="1" count="1">
            <x v="121"/>
          </reference>
        </references>
      </pivotArea>
    </format>
    <format dxfId="2246">
      <pivotArea dataOnly="0" labelOnly="1" fieldPosition="0">
        <references count="2">
          <reference field="0" count="1" selected="0">
            <x v="6"/>
          </reference>
          <reference field="1" count="1">
            <x v="437"/>
          </reference>
        </references>
      </pivotArea>
    </format>
    <format dxfId="2245">
      <pivotArea dataOnly="0" labelOnly="1" fieldPosition="0">
        <references count="2">
          <reference field="0" count="1" selected="0">
            <x v="7"/>
          </reference>
          <reference field="1" count="1">
            <x v="206"/>
          </reference>
        </references>
      </pivotArea>
    </format>
    <format dxfId="2244">
      <pivotArea dataOnly="0" labelOnly="1" fieldPosition="0">
        <references count="2">
          <reference field="0" count="1" selected="0">
            <x v="8"/>
          </reference>
          <reference field="1" count="1">
            <x v="456"/>
          </reference>
        </references>
      </pivotArea>
    </format>
    <format dxfId="2243">
      <pivotArea dataOnly="0" labelOnly="1" fieldPosition="0">
        <references count="2">
          <reference field="0" count="1" selected="0">
            <x v="9"/>
          </reference>
          <reference field="1" count="1">
            <x v="254"/>
          </reference>
        </references>
      </pivotArea>
    </format>
    <format dxfId="2242">
      <pivotArea dataOnly="0" labelOnly="1" fieldPosition="0">
        <references count="2">
          <reference field="0" count="1" selected="0">
            <x v="10"/>
          </reference>
          <reference field="1" count="1">
            <x v="455"/>
          </reference>
        </references>
      </pivotArea>
    </format>
    <format dxfId="2241">
      <pivotArea dataOnly="0" labelOnly="1" fieldPosition="0">
        <references count="2">
          <reference field="0" count="1" selected="0">
            <x v="11"/>
          </reference>
          <reference field="1" count="1">
            <x v="555"/>
          </reference>
        </references>
      </pivotArea>
    </format>
    <format dxfId="2240">
      <pivotArea dataOnly="0" labelOnly="1" fieldPosition="0">
        <references count="2">
          <reference field="0" count="1" selected="0">
            <x v="12"/>
          </reference>
          <reference field="1" count="1">
            <x v="308"/>
          </reference>
        </references>
      </pivotArea>
    </format>
    <format dxfId="2239">
      <pivotArea dataOnly="0" labelOnly="1" fieldPosition="0">
        <references count="2">
          <reference field="0" count="1" selected="0">
            <x v="13"/>
          </reference>
          <reference field="1" count="1">
            <x v="125"/>
          </reference>
        </references>
      </pivotArea>
    </format>
    <format dxfId="2238">
      <pivotArea dataOnly="0" labelOnly="1" fieldPosition="0">
        <references count="2">
          <reference field="0" count="1" selected="0">
            <x v="14"/>
          </reference>
          <reference field="1" count="1">
            <x v="120"/>
          </reference>
        </references>
      </pivotArea>
    </format>
    <format dxfId="2237">
      <pivotArea dataOnly="0" labelOnly="1" fieldPosition="0">
        <references count="2">
          <reference field="0" count="1" selected="0">
            <x v="15"/>
          </reference>
          <reference field="1" count="1">
            <x v="272"/>
          </reference>
        </references>
      </pivotArea>
    </format>
    <format dxfId="2236">
      <pivotArea dataOnly="0" labelOnly="1" fieldPosition="0">
        <references count="2">
          <reference field="0" count="1" selected="0">
            <x v="16"/>
          </reference>
          <reference field="1" count="1">
            <x v="273"/>
          </reference>
        </references>
      </pivotArea>
    </format>
    <format dxfId="2235">
      <pivotArea dataOnly="0" labelOnly="1" fieldPosition="0">
        <references count="2">
          <reference field="0" count="1" selected="0">
            <x v="17"/>
          </reference>
          <reference field="1" count="1">
            <x v="21"/>
          </reference>
        </references>
      </pivotArea>
    </format>
    <format dxfId="2234">
      <pivotArea dataOnly="0" labelOnly="1" fieldPosition="0">
        <references count="2">
          <reference field="0" count="1" selected="0">
            <x v="18"/>
          </reference>
          <reference field="1" count="1">
            <x v="450"/>
          </reference>
        </references>
      </pivotArea>
    </format>
    <format dxfId="2233">
      <pivotArea dataOnly="0" labelOnly="1" fieldPosition="0">
        <references count="2">
          <reference field="0" count="1" selected="0">
            <x v="19"/>
          </reference>
          <reference field="1" count="1">
            <x v="274"/>
          </reference>
        </references>
      </pivotArea>
    </format>
    <format dxfId="2232">
      <pivotArea dataOnly="0" labelOnly="1" fieldPosition="0">
        <references count="2">
          <reference field="0" count="1" selected="0">
            <x v="20"/>
          </reference>
          <reference field="1" count="1">
            <x v="486"/>
          </reference>
        </references>
      </pivotArea>
    </format>
    <format dxfId="2231">
      <pivotArea dataOnly="0" labelOnly="1" fieldPosition="0">
        <references count="2">
          <reference field="0" count="1" selected="0">
            <x v="21"/>
          </reference>
          <reference field="1" count="1">
            <x v="434"/>
          </reference>
        </references>
      </pivotArea>
    </format>
    <format dxfId="2230">
      <pivotArea dataOnly="0" labelOnly="1" fieldPosition="0">
        <references count="2">
          <reference field="0" count="1" selected="0">
            <x v="22"/>
          </reference>
          <reference field="1" count="1">
            <x v="223"/>
          </reference>
        </references>
      </pivotArea>
    </format>
    <format dxfId="2229">
      <pivotArea dataOnly="0" labelOnly="1" fieldPosition="0">
        <references count="2">
          <reference field="0" count="1" selected="0">
            <x v="23"/>
          </reference>
          <reference field="1" count="1">
            <x v="320"/>
          </reference>
        </references>
      </pivotArea>
    </format>
    <format dxfId="2228">
      <pivotArea dataOnly="0" labelOnly="1" fieldPosition="0">
        <references count="2">
          <reference field="0" count="1" selected="0">
            <x v="24"/>
          </reference>
          <reference field="1" count="1">
            <x v="151"/>
          </reference>
        </references>
      </pivotArea>
    </format>
    <format dxfId="2227">
      <pivotArea dataOnly="0" labelOnly="1" fieldPosition="0">
        <references count="2">
          <reference field="0" count="1" selected="0">
            <x v="25"/>
          </reference>
          <reference field="1" count="1">
            <x v="517"/>
          </reference>
        </references>
      </pivotArea>
    </format>
    <format dxfId="2226">
      <pivotArea dataOnly="0" labelOnly="1" fieldPosition="0">
        <references count="2">
          <reference field="0" count="1" selected="0">
            <x v="26"/>
          </reference>
          <reference field="1" count="1">
            <x v="150"/>
          </reference>
        </references>
      </pivotArea>
    </format>
    <format dxfId="2225">
      <pivotArea dataOnly="0" labelOnly="1" fieldPosition="0">
        <references count="2">
          <reference field="0" count="1" selected="0">
            <x v="27"/>
          </reference>
          <reference field="1" count="1">
            <x v="516"/>
          </reference>
        </references>
      </pivotArea>
    </format>
    <format dxfId="2224">
      <pivotArea dataOnly="0" labelOnly="1" fieldPosition="0">
        <references count="2">
          <reference field="0" count="1" selected="0">
            <x v="28"/>
          </reference>
          <reference field="1" count="1">
            <x v="153"/>
          </reference>
        </references>
      </pivotArea>
    </format>
    <format dxfId="2223">
      <pivotArea dataOnly="0" labelOnly="1" fieldPosition="0">
        <references count="2">
          <reference field="0" count="1" selected="0">
            <x v="29"/>
          </reference>
          <reference field="1" count="1">
            <x v="152"/>
          </reference>
        </references>
      </pivotArea>
    </format>
    <format dxfId="2222">
      <pivotArea dataOnly="0" labelOnly="1" fieldPosition="0">
        <references count="2">
          <reference field="0" count="1" selected="0">
            <x v="30"/>
          </reference>
          <reference field="1" count="1">
            <x v="518"/>
          </reference>
        </references>
      </pivotArea>
    </format>
    <format dxfId="2221">
      <pivotArea dataOnly="0" labelOnly="1" fieldPosition="0">
        <references count="2">
          <reference field="0" count="1" selected="0">
            <x v="31"/>
          </reference>
          <reference field="1" count="1">
            <x v="298"/>
          </reference>
        </references>
      </pivotArea>
    </format>
    <format dxfId="2220">
      <pivotArea dataOnly="0" labelOnly="1" fieldPosition="0">
        <references count="2">
          <reference field="0" count="1" selected="0">
            <x v="32"/>
          </reference>
          <reference field="1" count="1">
            <x v="203"/>
          </reference>
        </references>
      </pivotArea>
    </format>
    <format dxfId="2219">
      <pivotArea dataOnly="0" labelOnly="1" fieldPosition="0">
        <references count="2">
          <reference field="0" count="1" selected="0">
            <x v="33"/>
          </reference>
          <reference field="1" count="1">
            <x v="426"/>
          </reference>
        </references>
      </pivotArea>
    </format>
    <format dxfId="2218">
      <pivotArea dataOnly="0" labelOnly="1" fieldPosition="0">
        <references count="2">
          <reference field="0" count="1" selected="0">
            <x v="34"/>
          </reference>
          <reference field="1" count="1">
            <x v="149"/>
          </reference>
        </references>
      </pivotArea>
    </format>
    <format dxfId="2217">
      <pivotArea dataOnly="0" labelOnly="1" fieldPosition="0">
        <references count="2">
          <reference field="0" count="1" selected="0">
            <x v="35"/>
          </reference>
          <reference field="1" count="1">
            <x v="460"/>
          </reference>
        </references>
      </pivotArea>
    </format>
    <format dxfId="2216">
      <pivotArea dataOnly="0" labelOnly="1" fieldPosition="0">
        <references count="2">
          <reference field="0" count="1" selected="0">
            <x v="36"/>
          </reference>
          <reference field="1" count="1">
            <x v="154"/>
          </reference>
        </references>
      </pivotArea>
    </format>
    <format dxfId="2215">
      <pivotArea dataOnly="0" labelOnly="1" fieldPosition="0">
        <references count="2">
          <reference field="0" count="1" selected="0">
            <x v="37"/>
          </reference>
          <reference field="1" count="1">
            <x v="91"/>
          </reference>
        </references>
      </pivotArea>
    </format>
    <format dxfId="2214">
      <pivotArea dataOnly="0" labelOnly="1" fieldPosition="0">
        <references count="2">
          <reference field="0" count="1" selected="0">
            <x v="38"/>
          </reference>
          <reference field="1" count="1">
            <x v="244"/>
          </reference>
        </references>
      </pivotArea>
    </format>
    <format dxfId="2213">
      <pivotArea dataOnly="0" labelOnly="1" fieldPosition="0">
        <references count="2">
          <reference field="0" count="1" selected="0">
            <x v="39"/>
          </reference>
          <reference field="1" count="1">
            <x v="445"/>
          </reference>
        </references>
      </pivotArea>
    </format>
    <format dxfId="2212">
      <pivotArea dataOnly="0" labelOnly="1" fieldPosition="0">
        <references count="2">
          <reference field="0" count="1" selected="0">
            <x v="40"/>
          </reference>
          <reference field="1" count="1">
            <x v="167"/>
          </reference>
        </references>
      </pivotArea>
    </format>
    <format dxfId="2211">
      <pivotArea dataOnly="0" labelOnly="1" fieldPosition="0">
        <references count="2">
          <reference field="0" count="1" selected="0">
            <x v="41"/>
          </reference>
          <reference field="1" count="1">
            <x v="542"/>
          </reference>
        </references>
      </pivotArea>
    </format>
    <format dxfId="2210">
      <pivotArea dataOnly="0" labelOnly="1" fieldPosition="0">
        <references count="2">
          <reference field="0" count="1" selected="0">
            <x v="42"/>
          </reference>
          <reference field="1" count="1">
            <x v="481"/>
          </reference>
        </references>
      </pivotArea>
    </format>
    <format dxfId="2209">
      <pivotArea dataOnly="0" labelOnly="1" fieldPosition="0">
        <references count="2">
          <reference field="0" count="1" selected="0">
            <x v="43"/>
          </reference>
          <reference field="1" count="1">
            <x v="168"/>
          </reference>
        </references>
      </pivotArea>
    </format>
    <format dxfId="2208">
      <pivotArea dataOnly="0" labelOnly="1" fieldPosition="0">
        <references count="2">
          <reference field="0" count="1" selected="0">
            <x v="44"/>
          </reference>
          <reference field="1" count="1">
            <x v="326"/>
          </reference>
        </references>
      </pivotArea>
    </format>
    <format dxfId="2207">
      <pivotArea dataOnly="0" labelOnly="1" fieldPosition="0">
        <references count="2">
          <reference field="0" count="1" selected="0">
            <x v="45"/>
          </reference>
          <reference field="1" count="1">
            <x v="87"/>
          </reference>
        </references>
      </pivotArea>
    </format>
    <format dxfId="2206">
      <pivotArea dataOnly="0" labelOnly="1" fieldPosition="0">
        <references count="2">
          <reference field="0" count="1" selected="0">
            <x v="46"/>
          </reference>
          <reference field="1" count="1">
            <x v="30"/>
          </reference>
        </references>
      </pivotArea>
    </format>
    <format dxfId="2205">
      <pivotArea dataOnly="0" labelOnly="1" fieldPosition="0">
        <references count="1">
          <reference field="0" count="0"/>
        </references>
      </pivotArea>
    </format>
    <format dxfId="2204">
      <pivotArea dataOnly="0" labelOnly="1" fieldPosition="0">
        <references count="1">
          <reference field="0" count="0"/>
        </references>
      </pivotArea>
    </format>
    <format dxfId="2203">
      <pivotArea dataOnly="0" labelOnly="1" fieldPosition="0">
        <references count="2">
          <reference field="0" count="1" selected="0">
            <x v="0"/>
          </reference>
          <reference field="1" count="1">
            <x v="482"/>
          </reference>
        </references>
      </pivotArea>
    </format>
    <format dxfId="2202">
      <pivotArea dataOnly="0" labelOnly="1" fieldPosition="0">
        <references count="1">
          <reference field="0" count="1">
            <x v="0"/>
          </reference>
        </references>
      </pivotArea>
    </format>
    <format dxfId="2201">
      <pivotArea dataOnly="0" labelOnly="1" fieldPosition="0">
        <references count="2">
          <reference field="0" count="1" selected="0">
            <x v="0"/>
          </reference>
          <reference field="1" count="1">
            <x v="482"/>
          </reference>
        </references>
      </pivotArea>
    </format>
    <format dxfId="2200">
      <pivotArea type="all" dataOnly="0" outline="0" fieldPosition="0"/>
    </format>
    <format dxfId="2199">
      <pivotArea dataOnly="0" labelOnly="1" fieldPosition="0">
        <references count="1">
          <reference field="0" count="0"/>
        </references>
      </pivotArea>
    </format>
    <format dxfId="2198">
      <pivotArea dataOnly="0" labelOnly="1" fieldPosition="0">
        <references count="2">
          <reference field="0" count="1" selected="0">
            <x v="0"/>
          </reference>
          <reference field="1" count="1">
            <x v="482"/>
          </reference>
        </references>
      </pivotArea>
    </format>
    <format dxfId="2197">
      <pivotArea dataOnly="0" labelOnly="1" fieldPosition="0">
        <references count="2">
          <reference field="0" count="1" selected="0">
            <x v="1"/>
          </reference>
          <reference field="1" count="1">
            <x v="159"/>
          </reference>
        </references>
      </pivotArea>
    </format>
    <format dxfId="2196">
      <pivotArea dataOnly="0" labelOnly="1" fieldPosition="0">
        <references count="2">
          <reference field="0" count="1" selected="0">
            <x v="2"/>
          </reference>
          <reference field="1" count="1">
            <x v="275"/>
          </reference>
        </references>
      </pivotArea>
    </format>
    <format dxfId="2195">
      <pivotArea dataOnly="0" labelOnly="1" fieldPosition="0">
        <references count="2">
          <reference field="0" count="1" selected="0">
            <x v="3"/>
          </reference>
          <reference field="1" count="1">
            <x v="278"/>
          </reference>
        </references>
      </pivotArea>
    </format>
    <format dxfId="2194">
      <pivotArea dataOnly="0" labelOnly="1" fieldPosition="0">
        <references count="2">
          <reference field="0" count="1" selected="0">
            <x v="4"/>
          </reference>
          <reference field="1" count="1">
            <x v="277"/>
          </reference>
        </references>
      </pivotArea>
    </format>
    <format dxfId="2193">
      <pivotArea dataOnly="0" labelOnly="1" fieldPosition="0">
        <references count="2">
          <reference field="0" count="1" selected="0">
            <x v="5"/>
          </reference>
          <reference field="1" count="1">
            <x v="121"/>
          </reference>
        </references>
      </pivotArea>
    </format>
    <format dxfId="2192">
      <pivotArea dataOnly="0" labelOnly="1" fieldPosition="0">
        <references count="2">
          <reference field="0" count="1" selected="0">
            <x v="6"/>
          </reference>
          <reference field="1" count="1">
            <x v="437"/>
          </reference>
        </references>
      </pivotArea>
    </format>
    <format dxfId="2191">
      <pivotArea dataOnly="0" labelOnly="1" fieldPosition="0">
        <references count="2">
          <reference field="0" count="1" selected="0">
            <x v="7"/>
          </reference>
          <reference field="1" count="1">
            <x v="206"/>
          </reference>
        </references>
      </pivotArea>
    </format>
    <format dxfId="2190">
      <pivotArea dataOnly="0" labelOnly="1" fieldPosition="0">
        <references count="2">
          <reference field="0" count="1" selected="0">
            <x v="8"/>
          </reference>
          <reference field="1" count="1">
            <x v="456"/>
          </reference>
        </references>
      </pivotArea>
    </format>
    <format dxfId="2189">
      <pivotArea dataOnly="0" labelOnly="1" fieldPosition="0">
        <references count="2">
          <reference field="0" count="1" selected="0">
            <x v="9"/>
          </reference>
          <reference field="1" count="1">
            <x v="254"/>
          </reference>
        </references>
      </pivotArea>
    </format>
    <format dxfId="2188">
      <pivotArea dataOnly="0" labelOnly="1" fieldPosition="0">
        <references count="2">
          <reference field="0" count="1" selected="0">
            <x v="10"/>
          </reference>
          <reference field="1" count="1">
            <x v="455"/>
          </reference>
        </references>
      </pivotArea>
    </format>
    <format dxfId="2187">
      <pivotArea dataOnly="0" labelOnly="1" fieldPosition="0">
        <references count="2">
          <reference field="0" count="1" selected="0">
            <x v="11"/>
          </reference>
          <reference field="1" count="1">
            <x v="555"/>
          </reference>
        </references>
      </pivotArea>
    </format>
    <format dxfId="2186">
      <pivotArea dataOnly="0" labelOnly="1" fieldPosition="0">
        <references count="2">
          <reference field="0" count="1" selected="0">
            <x v="12"/>
          </reference>
          <reference field="1" count="1">
            <x v="308"/>
          </reference>
        </references>
      </pivotArea>
    </format>
    <format dxfId="2185">
      <pivotArea dataOnly="0" labelOnly="1" fieldPosition="0">
        <references count="2">
          <reference field="0" count="1" selected="0">
            <x v="13"/>
          </reference>
          <reference field="1" count="1">
            <x v="125"/>
          </reference>
        </references>
      </pivotArea>
    </format>
    <format dxfId="2184">
      <pivotArea dataOnly="0" labelOnly="1" fieldPosition="0">
        <references count="2">
          <reference field="0" count="1" selected="0">
            <x v="14"/>
          </reference>
          <reference field="1" count="1">
            <x v="120"/>
          </reference>
        </references>
      </pivotArea>
    </format>
    <format dxfId="2183">
      <pivotArea dataOnly="0" labelOnly="1" fieldPosition="0">
        <references count="2">
          <reference field="0" count="1" selected="0">
            <x v="15"/>
          </reference>
          <reference field="1" count="1">
            <x v="272"/>
          </reference>
        </references>
      </pivotArea>
    </format>
    <format dxfId="2182">
      <pivotArea dataOnly="0" labelOnly="1" fieldPosition="0">
        <references count="2">
          <reference field="0" count="1" selected="0">
            <x v="16"/>
          </reference>
          <reference field="1" count="1">
            <x v="273"/>
          </reference>
        </references>
      </pivotArea>
    </format>
    <format dxfId="2181">
      <pivotArea dataOnly="0" labelOnly="1" fieldPosition="0">
        <references count="2">
          <reference field="0" count="1" selected="0">
            <x v="17"/>
          </reference>
          <reference field="1" count="1">
            <x v="21"/>
          </reference>
        </references>
      </pivotArea>
    </format>
    <format dxfId="2180">
      <pivotArea dataOnly="0" labelOnly="1" fieldPosition="0">
        <references count="2">
          <reference field="0" count="1" selected="0">
            <x v="18"/>
          </reference>
          <reference field="1" count="1">
            <x v="450"/>
          </reference>
        </references>
      </pivotArea>
    </format>
    <format dxfId="2179">
      <pivotArea dataOnly="0" labelOnly="1" fieldPosition="0">
        <references count="2">
          <reference field="0" count="1" selected="0">
            <x v="19"/>
          </reference>
          <reference field="1" count="1">
            <x v="274"/>
          </reference>
        </references>
      </pivotArea>
    </format>
    <format dxfId="2178">
      <pivotArea dataOnly="0" labelOnly="1" fieldPosition="0">
        <references count="2">
          <reference field="0" count="1" selected="0">
            <x v="20"/>
          </reference>
          <reference field="1" count="1">
            <x v="486"/>
          </reference>
        </references>
      </pivotArea>
    </format>
    <format dxfId="2177">
      <pivotArea dataOnly="0" labelOnly="1" fieldPosition="0">
        <references count="2">
          <reference field="0" count="1" selected="0">
            <x v="21"/>
          </reference>
          <reference field="1" count="1">
            <x v="434"/>
          </reference>
        </references>
      </pivotArea>
    </format>
    <format dxfId="2176">
      <pivotArea dataOnly="0" labelOnly="1" fieldPosition="0">
        <references count="2">
          <reference field="0" count="1" selected="0">
            <x v="22"/>
          </reference>
          <reference field="1" count="1">
            <x v="223"/>
          </reference>
        </references>
      </pivotArea>
    </format>
    <format dxfId="2175">
      <pivotArea dataOnly="0" labelOnly="1" fieldPosition="0">
        <references count="2">
          <reference field="0" count="1" selected="0">
            <x v="23"/>
          </reference>
          <reference field="1" count="1">
            <x v="320"/>
          </reference>
        </references>
      </pivotArea>
    </format>
    <format dxfId="2174">
      <pivotArea dataOnly="0" labelOnly="1" fieldPosition="0">
        <references count="2">
          <reference field="0" count="1" selected="0">
            <x v="24"/>
          </reference>
          <reference field="1" count="1">
            <x v="151"/>
          </reference>
        </references>
      </pivotArea>
    </format>
    <format dxfId="2173">
      <pivotArea dataOnly="0" labelOnly="1" fieldPosition="0">
        <references count="2">
          <reference field="0" count="1" selected="0">
            <x v="25"/>
          </reference>
          <reference field="1" count="1">
            <x v="517"/>
          </reference>
        </references>
      </pivotArea>
    </format>
    <format dxfId="2172">
      <pivotArea dataOnly="0" labelOnly="1" fieldPosition="0">
        <references count="2">
          <reference field="0" count="1" selected="0">
            <x v="26"/>
          </reference>
          <reference field="1" count="1">
            <x v="150"/>
          </reference>
        </references>
      </pivotArea>
    </format>
    <format dxfId="2171">
      <pivotArea dataOnly="0" labelOnly="1" fieldPosition="0">
        <references count="2">
          <reference field="0" count="1" selected="0">
            <x v="27"/>
          </reference>
          <reference field="1" count="1">
            <x v="516"/>
          </reference>
        </references>
      </pivotArea>
    </format>
    <format dxfId="2170">
      <pivotArea dataOnly="0" labelOnly="1" fieldPosition="0">
        <references count="2">
          <reference field="0" count="1" selected="0">
            <x v="28"/>
          </reference>
          <reference field="1" count="1">
            <x v="153"/>
          </reference>
        </references>
      </pivotArea>
    </format>
    <format dxfId="2169">
      <pivotArea dataOnly="0" labelOnly="1" fieldPosition="0">
        <references count="2">
          <reference field="0" count="1" selected="0">
            <x v="29"/>
          </reference>
          <reference field="1" count="1">
            <x v="152"/>
          </reference>
        </references>
      </pivotArea>
    </format>
    <format dxfId="2168">
      <pivotArea dataOnly="0" labelOnly="1" fieldPosition="0">
        <references count="2">
          <reference field="0" count="1" selected="0">
            <x v="30"/>
          </reference>
          <reference field="1" count="1">
            <x v="518"/>
          </reference>
        </references>
      </pivotArea>
    </format>
    <format dxfId="2167">
      <pivotArea dataOnly="0" labelOnly="1" fieldPosition="0">
        <references count="2">
          <reference field="0" count="1" selected="0">
            <x v="31"/>
          </reference>
          <reference field="1" count="1">
            <x v="298"/>
          </reference>
        </references>
      </pivotArea>
    </format>
    <format dxfId="2166">
      <pivotArea dataOnly="0" labelOnly="1" fieldPosition="0">
        <references count="2">
          <reference field="0" count="1" selected="0">
            <x v="32"/>
          </reference>
          <reference field="1" count="1">
            <x v="203"/>
          </reference>
        </references>
      </pivotArea>
    </format>
    <format dxfId="2165">
      <pivotArea dataOnly="0" labelOnly="1" fieldPosition="0">
        <references count="2">
          <reference field="0" count="1" selected="0">
            <x v="33"/>
          </reference>
          <reference field="1" count="1">
            <x v="426"/>
          </reference>
        </references>
      </pivotArea>
    </format>
    <format dxfId="2164">
      <pivotArea dataOnly="0" labelOnly="1" fieldPosition="0">
        <references count="2">
          <reference field="0" count="1" selected="0">
            <x v="34"/>
          </reference>
          <reference field="1" count="1">
            <x v="149"/>
          </reference>
        </references>
      </pivotArea>
    </format>
    <format dxfId="2163">
      <pivotArea dataOnly="0" labelOnly="1" fieldPosition="0">
        <references count="2">
          <reference field="0" count="1" selected="0">
            <x v="35"/>
          </reference>
          <reference field="1" count="1">
            <x v="460"/>
          </reference>
        </references>
      </pivotArea>
    </format>
    <format dxfId="2162">
      <pivotArea dataOnly="0" labelOnly="1" fieldPosition="0">
        <references count="2">
          <reference field="0" count="1" selected="0">
            <x v="36"/>
          </reference>
          <reference field="1" count="1">
            <x v="154"/>
          </reference>
        </references>
      </pivotArea>
    </format>
    <format dxfId="2161">
      <pivotArea dataOnly="0" labelOnly="1" fieldPosition="0">
        <references count="2">
          <reference field="0" count="1" selected="0">
            <x v="37"/>
          </reference>
          <reference field="1" count="1">
            <x v="91"/>
          </reference>
        </references>
      </pivotArea>
    </format>
    <format dxfId="2160">
      <pivotArea dataOnly="0" labelOnly="1" fieldPosition="0">
        <references count="2">
          <reference field="0" count="1" selected="0">
            <x v="38"/>
          </reference>
          <reference field="1" count="1">
            <x v="244"/>
          </reference>
        </references>
      </pivotArea>
    </format>
    <format dxfId="2159">
      <pivotArea dataOnly="0" labelOnly="1" fieldPosition="0">
        <references count="2">
          <reference field="0" count="1" selected="0">
            <x v="39"/>
          </reference>
          <reference field="1" count="1">
            <x v="445"/>
          </reference>
        </references>
      </pivotArea>
    </format>
    <format dxfId="2158">
      <pivotArea dataOnly="0" labelOnly="1" fieldPosition="0">
        <references count="2">
          <reference field="0" count="1" selected="0">
            <x v="40"/>
          </reference>
          <reference field="1" count="1">
            <x v="167"/>
          </reference>
        </references>
      </pivotArea>
    </format>
    <format dxfId="2157">
      <pivotArea dataOnly="0" labelOnly="1" fieldPosition="0">
        <references count="2">
          <reference field="0" count="1" selected="0">
            <x v="41"/>
          </reference>
          <reference field="1" count="1">
            <x v="542"/>
          </reference>
        </references>
      </pivotArea>
    </format>
    <format dxfId="2156">
      <pivotArea dataOnly="0" labelOnly="1" fieldPosition="0">
        <references count="2">
          <reference field="0" count="1" selected="0">
            <x v="42"/>
          </reference>
          <reference field="1" count="1">
            <x v="481"/>
          </reference>
        </references>
      </pivotArea>
    </format>
    <format dxfId="2155">
      <pivotArea dataOnly="0" labelOnly="1" fieldPosition="0">
        <references count="2">
          <reference field="0" count="1" selected="0">
            <x v="43"/>
          </reference>
          <reference field="1" count="1">
            <x v="168"/>
          </reference>
        </references>
      </pivotArea>
    </format>
    <format dxfId="2154">
      <pivotArea dataOnly="0" labelOnly="1" fieldPosition="0">
        <references count="2">
          <reference field="0" count="1" selected="0">
            <x v="44"/>
          </reference>
          <reference field="1" count="1">
            <x v="326"/>
          </reference>
        </references>
      </pivotArea>
    </format>
    <format dxfId="2153">
      <pivotArea dataOnly="0" labelOnly="1" fieldPosition="0">
        <references count="2">
          <reference field="0" count="1" selected="0">
            <x v="45"/>
          </reference>
          <reference field="1" count="1">
            <x v="87"/>
          </reference>
        </references>
      </pivotArea>
    </format>
    <format dxfId="2152">
      <pivotArea dataOnly="0" labelOnly="1" fieldPosition="0">
        <references count="2">
          <reference field="0" count="1" selected="0">
            <x v="46"/>
          </reference>
          <reference field="1" count="1">
            <x v="30"/>
          </reference>
        </references>
      </pivotArea>
    </format>
    <format dxfId="2151">
      <pivotArea type="all" dataOnly="0" outline="0" fieldPosition="0"/>
    </format>
    <format dxfId="2150">
      <pivotArea dataOnly="0" labelOnly="1" fieldPosition="0">
        <references count="1">
          <reference field="0" count="0"/>
        </references>
      </pivotArea>
    </format>
    <format dxfId="2149">
      <pivotArea dataOnly="0" labelOnly="1" fieldPosition="0">
        <references count="2">
          <reference field="0" count="1" selected="0">
            <x v="0"/>
          </reference>
          <reference field="1" count="1">
            <x v="482"/>
          </reference>
        </references>
      </pivotArea>
    </format>
    <format dxfId="2148">
      <pivotArea dataOnly="0" labelOnly="1" fieldPosition="0">
        <references count="2">
          <reference field="0" count="1" selected="0">
            <x v="1"/>
          </reference>
          <reference field="1" count="1">
            <x v="159"/>
          </reference>
        </references>
      </pivotArea>
    </format>
    <format dxfId="2147">
      <pivotArea dataOnly="0" labelOnly="1" fieldPosition="0">
        <references count="2">
          <reference field="0" count="1" selected="0">
            <x v="2"/>
          </reference>
          <reference field="1" count="1">
            <x v="275"/>
          </reference>
        </references>
      </pivotArea>
    </format>
    <format dxfId="2146">
      <pivotArea dataOnly="0" labelOnly="1" fieldPosition="0">
        <references count="2">
          <reference field="0" count="1" selected="0">
            <x v="3"/>
          </reference>
          <reference field="1" count="1">
            <x v="278"/>
          </reference>
        </references>
      </pivotArea>
    </format>
    <format dxfId="2145">
      <pivotArea dataOnly="0" labelOnly="1" fieldPosition="0">
        <references count="2">
          <reference field="0" count="1" selected="0">
            <x v="4"/>
          </reference>
          <reference field="1" count="1">
            <x v="277"/>
          </reference>
        </references>
      </pivotArea>
    </format>
    <format dxfId="2144">
      <pivotArea dataOnly="0" labelOnly="1" fieldPosition="0">
        <references count="2">
          <reference field="0" count="1" selected="0">
            <x v="5"/>
          </reference>
          <reference field="1" count="1">
            <x v="121"/>
          </reference>
        </references>
      </pivotArea>
    </format>
    <format dxfId="2143">
      <pivotArea dataOnly="0" labelOnly="1" fieldPosition="0">
        <references count="2">
          <reference field="0" count="1" selected="0">
            <x v="6"/>
          </reference>
          <reference field="1" count="1">
            <x v="437"/>
          </reference>
        </references>
      </pivotArea>
    </format>
    <format dxfId="2142">
      <pivotArea dataOnly="0" labelOnly="1" fieldPosition="0">
        <references count="2">
          <reference field="0" count="1" selected="0">
            <x v="7"/>
          </reference>
          <reference field="1" count="1">
            <x v="206"/>
          </reference>
        </references>
      </pivotArea>
    </format>
    <format dxfId="2141">
      <pivotArea dataOnly="0" labelOnly="1" fieldPosition="0">
        <references count="2">
          <reference field="0" count="1" selected="0">
            <x v="8"/>
          </reference>
          <reference field="1" count="1">
            <x v="456"/>
          </reference>
        </references>
      </pivotArea>
    </format>
    <format dxfId="2140">
      <pivotArea dataOnly="0" labelOnly="1" fieldPosition="0">
        <references count="2">
          <reference field="0" count="1" selected="0">
            <x v="9"/>
          </reference>
          <reference field="1" count="1">
            <x v="254"/>
          </reference>
        </references>
      </pivotArea>
    </format>
    <format dxfId="2139">
      <pivotArea dataOnly="0" labelOnly="1" fieldPosition="0">
        <references count="2">
          <reference field="0" count="1" selected="0">
            <x v="10"/>
          </reference>
          <reference field="1" count="1">
            <x v="455"/>
          </reference>
        </references>
      </pivotArea>
    </format>
    <format dxfId="2138">
      <pivotArea dataOnly="0" labelOnly="1" fieldPosition="0">
        <references count="2">
          <reference field="0" count="1" selected="0">
            <x v="11"/>
          </reference>
          <reference field="1" count="1">
            <x v="555"/>
          </reference>
        </references>
      </pivotArea>
    </format>
    <format dxfId="2137">
      <pivotArea dataOnly="0" labelOnly="1" fieldPosition="0">
        <references count="2">
          <reference field="0" count="1" selected="0">
            <x v="12"/>
          </reference>
          <reference field="1" count="1">
            <x v="308"/>
          </reference>
        </references>
      </pivotArea>
    </format>
    <format dxfId="2136">
      <pivotArea dataOnly="0" labelOnly="1" fieldPosition="0">
        <references count="2">
          <reference field="0" count="1" selected="0">
            <x v="13"/>
          </reference>
          <reference field="1" count="1">
            <x v="125"/>
          </reference>
        </references>
      </pivotArea>
    </format>
    <format dxfId="2135">
      <pivotArea dataOnly="0" labelOnly="1" fieldPosition="0">
        <references count="2">
          <reference field="0" count="1" selected="0">
            <x v="14"/>
          </reference>
          <reference field="1" count="1">
            <x v="120"/>
          </reference>
        </references>
      </pivotArea>
    </format>
    <format dxfId="2134">
      <pivotArea dataOnly="0" labelOnly="1" fieldPosition="0">
        <references count="2">
          <reference field="0" count="1" selected="0">
            <x v="15"/>
          </reference>
          <reference field="1" count="1">
            <x v="272"/>
          </reference>
        </references>
      </pivotArea>
    </format>
    <format dxfId="2133">
      <pivotArea dataOnly="0" labelOnly="1" fieldPosition="0">
        <references count="2">
          <reference field="0" count="1" selected="0">
            <x v="16"/>
          </reference>
          <reference field="1" count="1">
            <x v="273"/>
          </reference>
        </references>
      </pivotArea>
    </format>
    <format dxfId="2132">
      <pivotArea dataOnly="0" labelOnly="1" fieldPosition="0">
        <references count="2">
          <reference field="0" count="1" selected="0">
            <x v="17"/>
          </reference>
          <reference field="1" count="1">
            <x v="21"/>
          </reference>
        </references>
      </pivotArea>
    </format>
    <format dxfId="2131">
      <pivotArea dataOnly="0" labelOnly="1" fieldPosition="0">
        <references count="2">
          <reference field="0" count="1" selected="0">
            <x v="18"/>
          </reference>
          <reference field="1" count="1">
            <x v="450"/>
          </reference>
        </references>
      </pivotArea>
    </format>
    <format dxfId="2130">
      <pivotArea dataOnly="0" labelOnly="1" fieldPosition="0">
        <references count="2">
          <reference field="0" count="1" selected="0">
            <x v="19"/>
          </reference>
          <reference field="1" count="1">
            <x v="274"/>
          </reference>
        </references>
      </pivotArea>
    </format>
    <format dxfId="2129">
      <pivotArea dataOnly="0" labelOnly="1" fieldPosition="0">
        <references count="2">
          <reference field="0" count="1" selected="0">
            <x v="20"/>
          </reference>
          <reference field="1" count="1">
            <x v="486"/>
          </reference>
        </references>
      </pivotArea>
    </format>
    <format dxfId="2128">
      <pivotArea dataOnly="0" labelOnly="1" fieldPosition="0">
        <references count="2">
          <reference field="0" count="1" selected="0">
            <x v="21"/>
          </reference>
          <reference field="1" count="1">
            <x v="434"/>
          </reference>
        </references>
      </pivotArea>
    </format>
    <format dxfId="2127">
      <pivotArea dataOnly="0" labelOnly="1" fieldPosition="0">
        <references count="2">
          <reference field="0" count="1" selected="0">
            <x v="22"/>
          </reference>
          <reference field="1" count="1">
            <x v="223"/>
          </reference>
        </references>
      </pivotArea>
    </format>
    <format dxfId="2126">
      <pivotArea dataOnly="0" labelOnly="1" fieldPosition="0">
        <references count="2">
          <reference field="0" count="1" selected="0">
            <x v="23"/>
          </reference>
          <reference field="1" count="1">
            <x v="320"/>
          </reference>
        </references>
      </pivotArea>
    </format>
    <format dxfId="2125">
      <pivotArea dataOnly="0" labelOnly="1" fieldPosition="0">
        <references count="2">
          <reference field="0" count="1" selected="0">
            <x v="24"/>
          </reference>
          <reference field="1" count="1">
            <x v="151"/>
          </reference>
        </references>
      </pivotArea>
    </format>
    <format dxfId="2124">
      <pivotArea dataOnly="0" labelOnly="1" fieldPosition="0">
        <references count="2">
          <reference field="0" count="1" selected="0">
            <x v="25"/>
          </reference>
          <reference field="1" count="1">
            <x v="517"/>
          </reference>
        </references>
      </pivotArea>
    </format>
    <format dxfId="2123">
      <pivotArea dataOnly="0" labelOnly="1" fieldPosition="0">
        <references count="2">
          <reference field="0" count="1" selected="0">
            <x v="26"/>
          </reference>
          <reference field="1" count="1">
            <x v="150"/>
          </reference>
        </references>
      </pivotArea>
    </format>
    <format dxfId="2122">
      <pivotArea dataOnly="0" labelOnly="1" fieldPosition="0">
        <references count="2">
          <reference field="0" count="1" selected="0">
            <x v="27"/>
          </reference>
          <reference field="1" count="1">
            <x v="516"/>
          </reference>
        </references>
      </pivotArea>
    </format>
    <format dxfId="2121">
      <pivotArea dataOnly="0" labelOnly="1" fieldPosition="0">
        <references count="2">
          <reference field="0" count="1" selected="0">
            <x v="28"/>
          </reference>
          <reference field="1" count="1">
            <x v="153"/>
          </reference>
        </references>
      </pivotArea>
    </format>
    <format dxfId="2120">
      <pivotArea dataOnly="0" labelOnly="1" fieldPosition="0">
        <references count="2">
          <reference field="0" count="1" selected="0">
            <x v="29"/>
          </reference>
          <reference field="1" count="1">
            <x v="152"/>
          </reference>
        </references>
      </pivotArea>
    </format>
    <format dxfId="2119">
      <pivotArea dataOnly="0" labelOnly="1" fieldPosition="0">
        <references count="2">
          <reference field="0" count="1" selected="0">
            <x v="30"/>
          </reference>
          <reference field="1" count="1">
            <x v="518"/>
          </reference>
        </references>
      </pivotArea>
    </format>
    <format dxfId="2118">
      <pivotArea dataOnly="0" labelOnly="1" fieldPosition="0">
        <references count="2">
          <reference field="0" count="1" selected="0">
            <x v="31"/>
          </reference>
          <reference field="1" count="1">
            <x v="298"/>
          </reference>
        </references>
      </pivotArea>
    </format>
    <format dxfId="2117">
      <pivotArea dataOnly="0" labelOnly="1" fieldPosition="0">
        <references count="2">
          <reference field="0" count="1" selected="0">
            <x v="32"/>
          </reference>
          <reference field="1" count="1">
            <x v="203"/>
          </reference>
        </references>
      </pivotArea>
    </format>
    <format dxfId="2116">
      <pivotArea dataOnly="0" labelOnly="1" fieldPosition="0">
        <references count="2">
          <reference field="0" count="1" selected="0">
            <x v="33"/>
          </reference>
          <reference field="1" count="1">
            <x v="426"/>
          </reference>
        </references>
      </pivotArea>
    </format>
    <format dxfId="2115">
      <pivotArea dataOnly="0" labelOnly="1" fieldPosition="0">
        <references count="2">
          <reference field="0" count="1" selected="0">
            <x v="34"/>
          </reference>
          <reference field="1" count="1">
            <x v="149"/>
          </reference>
        </references>
      </pivotArea>
    </format>
    <format dxfId="2114">
      <pivotArea dataOnly="0" labelOnly="1" fieldPosition="0">
        <references count="2">
          <reference field="0" count="1" selected="0">
            <x v="35"/>
          </reference>
          <reference field="1" count="1">
            <x v="460"/>
          </reference>
        </references>
      </pivotArea>
    </format>
    <format dxfId="2113">
      <pivotArea dataOnly="0" labelOnly="1" fieldPosition="0">
        <references count="2">
          <reference field="0" count="1" selected="0">
            <x v="36"/>
          </reference>
          <reference field="1" count="1">
            <x v="154"/>
          </reference>
        </references>
      </pivotArea>
    </format>
    <format dxfId="2112">
      <pivotArea dataOnly="0" labelOnly="1" fieldPosition="0">
        <references count="2">
          <reference field="0" count="1" selected="0">
            <x v="37"/>
          </reference>
          <reference field="1" count="1">
            <x v="91"/>
          </reference>
        </references>
      </pivotArea>
    </format>
    <format dxfId="2111">
      <pivotArea dataOnly="0" labelOnly="1" fieldPosition="0">
        <references count="2">
          <reference field="0" count="1" selected="0">
            <x v="38"/>
          </reference>
          <reference field="1" count="1">
            <x v="244"/>
          </reference>
        </references>
      </pivotArea>
    </format>
    <format dxfId="2110">
      <pivotArea dataOnly="0" labelOnly="1" fieldPosition="0">
        <references count="2">
          <reference field="0" count="1" selected="0">
            <x v="39"/>
          </reference>
          <reference field="1" count="1">
            <x v="445"/>
          </reference>
        </references>
      </pivotArea>
    </format>
    <format dxfId="2109">
      <pivotArea dataOnly="0" labelOnly="1" fieldPosition="0">
        <references count="2">
          <reference field="0" count="1" selected="0">
            <x v="40"/>
          </reference>
          <reference field="1" count="1">
            <x v="167"/>
          </reference>
        </references>
      </pivotArea>
    </format>
    <format dxfId="2108">
      <pivotArea dataOnly="0" labelOnly="1" fieldPosition="0">
        <references count="2">
          <reference field="0" count="1" selected="0">
            <x v="41"/>
          </reference>
          <reference field="1" count="1">
            <x v="542"/>
          </reference>
        </references>
      </pivotArea>
    </format>
    <format dxfId="2107">
      <pivotArea dataOnly="0" labelOnly="1" fieldPosition="0">
        <references count="2">
          <reference field="0" count="1" selected="0">
            <x v="42"/>
          </reference>
          <reference field="1" count="1">
            <x v="481"/>
          </reference>
        </references>
      </pivotArea>
    </format>
    <format dxfId="2106">
      <pivotArea dataOnly="0" labelOnly="1" fieldPosition="0">
        <references count="2">
          <reference field="0" count="1" selected="0">
            <x v="43"/>
          </reference>
          <reference field="1" count="1">
            <x v="168"/>
          </reference>
        </references>
      </pivotArea>
    </format>
    <format dxfId="2105">
      <pivotArea dataOnly="0" labelOnly="1" fieldPosition="0">
        <references count="2">
          <reference field="0" count="1" selected="0">
            <x v="44"/>
          </reference>
          <reference field="1" count="1">
            <x v="326"/>
          </reference>
        </references>
      </pivotArea>
    </format>
    <format dxfId="2104">
      <pivotArea dataOnly="0" labelOnly="1" fieldPosition="0">
        <references count="2">
          <reference field="0" count="1" selected="0">
            <x v="45"/>
          </reference>
          <reference field="1" count="1">
            <x v="87"/>
          </reference>
        </references>
      </pivotArea>
    </format>
    <format dxfId="2103">
      <pivotArea dataOnly="0" labelOnly="1" fieldPosition="0">
        <references count="2">
          <reference field="0" count="1" selected="0">
            <x v="46"/>
          </reference>
          <reference field="1" count="1">
            <x v="30"/>
          </reference>
        </references>
      </pivotArea>
    </format>
    <format dxfId="2102">
      <pivotArea type="all" dataOnly="0" outline="0" fieldPosition="0"/>
    </format>
    <format dxfId="2101">
      <pivotArea dataOnly="0" labelOnly="1" fieldPosition="0">
        <references count="1">
          <reference field="0" count="0"/>
        </references>
      </pivotArea>
    </format>
    <format dxfId="2100">
      <pivotArea dataOnly="0" labelOnly="1" fieldPosition="0">
        <references count="2">
          <reference field="0" count="1" selected="0">
            <x v="0"/>
          </reference>
          <reference field="1" count="1">
            <x v="482"/>
          </reference>
        </references>
      </pivotArea>
    </format>
    <format dxfId="2099">
      <pivotArea dataOnly="0" labelOnly="1" fieldPosition="0">
        <references count="2">
          <reference field="0" count="1" selected="0">
            <x v="1"/>
          </reference>
          <reference field="1" count="1">
            <x v="159"/>
          </reference>
        </references>
      </pivotArea>
    </format>
    <format dxfId="2098">
      <pivotArea dataOnly="0" labelOnly="1" fieldPosition="0">
        <references count="2">
          <reference field="0" count="1" selected="0">
            <x v="2"/>
          </reference>
          <reference field="1" count="1">
            <x v="275"/>
          </reference>
        </references>
      </pivotArea>
    </format>
    <format dxfId="2097">
      <pivotArea dataOnly="0" labelOnly="1" fieldPosition="0">
        <references count="2">
          <reference field="0" count="1" selected="0">
            <x v="3"/>
          </reference>
          <reference field="1" count="1">
            <x v="278"/>
          </reference>
        </references>
      </pivotArea>
    </format>
    <format dxfId="2096">
      <pivotArea dataOnly="0" labelOnly="1" fieldPosition="0">
        <references count="2">
          <reference field="0" count="1" selected="0">
            <x v="4"/>
          </reference>
          <reference field="1" count="1">
            <x v="277"/>
          </reference>
        </references>
      </pivotArea>
    </format>
    <format dxfId="2095">
      <pivotArea dataOnly="0" labelOnly="1" fieldPosition="0">
        <references count="2">
          <reference field="0" count="1" selected="0">
            <x v="5"/>
          </reference>
          <reference field="1" count="1">
            <x v="121"/>
          </reference>
        </references>
      </pivotArea>
    </format>
    <format dxfId="2094">
      <pivotArea dataOnly="0" labelOnly="1" fieldPosition="0">
        <references count="2">
          <reference field="0" count="1" selected="0">
            <x v="6"/>
          </reference>
          <reference field="1" count="1">
            <x v="437"/>
          </reference>
        </references>
      </pivotArea>
    </format>
    <format dxfId="2093">
      <pivotArea dataOnly="0" labelOnly="1" fieldPosition="0">
        <references count="2">
          <reference field="0" count="1" selected="0">
            <x v="7"/>
          </reference>
          <reference field="1" count="1">
            <x v="206"/>
          </reference>
        </references>
      </pivotArea>
    </format>
    <format dxfId="2092">
      <pivotArea dataOnly="0" labelOnly="1" fieldPosition="0">
        <references count="2">
          <reference field="0" count="1" selected="0">
            <x v="8"/>
          </reference>
          <reference field="1" count="1">
            <x v="456"/>
          </reference>
        </references>
      </pivotArea>
    </format>
    <format dxfId="2091">
      <pivotArea dataOnly="0" labelOnly="1" fieldPosition="0">
        <references count="2">
          <reference field="0" count="1" selected="0">
            <x v="9"/>
          </reference>
          <reference field="1" count="1">
            <x v="254"/>
          </reference>
        </references>
      </pivotArea>
    </format>
    <format dxfId="2090">
      <pivotArea dataOnly="0" labelOnly="1" fieldPosition="0">
        <references count="2">
          <reference field="0" count="1" selected="0">
            <x v="10"/>
          </reference>
          <reference field="1" count="1">
            <x v="455"/>
          </reference>
        </references>
      </pivotArea>
    </format>
    <format dxfId="2089">
      <pivotArea dataOnly="0" labelOnly="1" fieldPosition="0">
        <references count="2">
          <reference field="0" count="1" selected="0">
            <x v="11"/>
          </reference>
          <reference field="1" count="1">
            <x v="555"/>
          </reference>
        </references>
      </pivotArea>
    </format>
    <format dxfId="2088">
      <pivotArea dataOnly="0" labelOnly="1" fieldPosition="0">
        <references count="2">
          <reference field="0" count="1" selected="0">
            <x v="12"/>
          </reference>
          <reference field="1" count="1">
            <x v="308"/>
          </reference>
        </references>
      </pivotArea>
    </format>
    <format dxfId="2087">
      <pivotArea dataOnly="0" labelOnly="1" fieldPosition="0">
        <references count="2">
          <reference field="0" count="1" selected="0">
            <x v="13"/>
          </reference>
          <reference field="1" count="1">
            <x v="125"/>
          </reference>
        </references>
      </pivotArea>
    </format>
    <format dxfId="2086">
      <pivotArea dataOnly="0" labelOnly="1" fieldPosition="0">
        <references count="2">
          <reference field="0" count="1" selected="0">
            <x v="14"/>
          </reference>
          <reference field="1" count="1">
            <x v="120"/>
          </reference>
        </references>
      </pivotArea>
    </format>
    <format dxfId="2085">
      <pivotArea dataOnly="0" labelOnly="1" fieldPosition="0">
        <references count="2">
          <reference field="0" count="1" selected="0">
            <x v="15"/>
          </reference>
          <reference field="1" count="1">
            <x v="272"/>
          </reference>
        </references>
      </pivotArea>
    </format>
    <format dxfId="2084">
      <pivotArea dataOnly="0" labelOnly="1" fieldPosition="0">
        <references count="2">
          <reference field="0" count="1" selected="0">
            <x v="16"/>
          </reference>
          <reference field="1" count="1">
            <x v="273"/>
          </reference>
        </references>
      </pivotArea>
    </format>
    <format dxfId="2083">
      <pivotArea dataOnly="0" labelOnly="1" fieldPosition="0">
        <references count="2">
          <reference field="0" count="1" selected="0">
            <x v="17"/>
          </reference>
          <reference field="1" count="1">
            <x v="21"/>
          </reference>
        </references>
      </pivotArea>
    </format>
    <format dxfId="2082">
      <pivotArea dataOnly="0" labelOnly="1" fieldPosition="0">
        <references count="2">
          <reference field="0" count="1" selected="0">
            <x v="18"/>
          </reference>
          <reference field="1" count="1">
            <x v="450"/>
          </reference>
        </references>
      </pivotArea>
    </format>
    <format dxfId="2081">
      <pivotArea dataOnly="0" labelOnly="1" fieldPosition="0">
        <references count="2">
          <reference field="0" count="1" selected="0">
            <x v="19"/>
          </reference>
          <reference field="1" count="1">
            <x v="274"/>
          </reference>
        </references>
      </pivotArea>
    </format>
    <format dxfId="2080">
      <pivotArea dataOnly="0" labelOnly="1" fieldPosition="0">
        <references count="2">
          <reference field="0" count="1" selected="0">
            <x v="20"/>
          </reference>
          <reference field="1" count="1">
            <x v="486"/>
          </reference>
        </references>
      </pivotArea>
    </format>
    <format dxfId="2079">
      <pivotArea dataOnly="0" labelOnly="1" fieldPosition="0">
        <references count="2">
          <reference field="0" count="1" selected="0">
            <x v="21"/>
          </reference>
          <reference field="1" count="1">
            <x v="434"/>
          </reference>
        </references>
      </pivotArea>
    </format>
    <format dxfId="2078">
      <pivotArea dataOnly="0" labelOnly="1" fieldPosition="0">
        <references count="2">
          <reference field="0" count="1" selected="0">
            <x v="22"/>
          </reference>
          <reference field="1" count="1">
            <x v="223"/>
          </reference>
        </references>
      </pivotArea>
    </format>
    <format dxfId="2077">
      <pivotArea dataOnly="0" labelOnly="1" fieldPosition="0">
        <references count="2">
          <reference field="0" count="1" selected="0">
            <x v="23"/>
          </reference>
          <reference field="1" count="1">
            <x v="320"/>
          </reference>
        </references>
      </pivotArea>
    </format>
    <format dxfId="2076">
      <pivotArea dataOnly="0" labelOnly="1" fieldPosition="0">
        <references count="2">
          <reference field="0" count="1" selected="0">
            <x v="24"/>
          </reference>
          <reference field="1" count="1">
            <x v="151"/>
          </reference>
        </references>
      </pivotArea>
    </format>
    <format dxfId="2075">
      <pivotArea dataOnly="0" labelOnly="1" fieldPosition="0">
        <references count="2">
          <reference field="0" count="1" selected="0">
            <x v="25"/>
          </reference>
          <reference field="1" count="1">
            <x v="517"/>
          </reference>
        </references>
      </pivotArea>
    </format>
    <format dxfId="2074">
      <pivotArea dataOnly="0" labelOnly="1" fieldPosition="0">
        <references count="2">
          <reference field="0" count="1" selected="0">
            <x v="26"/>
          </reference>
          <reference field="1" count="1">
            <x v="150"/>
          </reference>
        </references>
      </pivotArea>
    </format>
    <format dxfId="2073">
      <pivotArea dataOnly="0" labelOnly="1" fieldPosition="0">
        <references count="2">
          <reference field="0" count="1" selected="0">
            <x v="27"/>
          </reference>
          <reference field="1" count="1">
            <x v="516"/>
          </reference>
        </references>
      </pivotArea>
    </format>
    <format dxfId="2072">
      <pivotArea dataOnly="0" labelOnly="1" fieldPosition="0">
        <references count="2">
          <reference field="0" count="1" selected="0">
            <x v="28"/>
          </reference>
          <reference field="1" count="1">
            <x v="153"/>
          </reference>
        </references>
      </pivotArea>
    </format>
    <format dxfId="2071">
      <pivotArea dataOnly="0" labelOnly="1" fieldPosition="0">
        <references count="2">
          <reference field="0" count="1" selected="0">
            <x v="29"/>
          </reference>
          <reference field="1" count="1">
            <x v="152"/>
          </reference>
        </references>
      </pivotArea>
    </format>
    <format dxfId="2070">
      <pivotArea dataOnly="0" labelOnly="1" fieldPosition="0">
        <references count="2">
          <reference field="0" count="1" selected="0">
            <x v="30"/>
          </reference>
          <reference field="1" count="1">
            <x v="518"/>
          </reference>
        </references>
      </pivotArea>
    </format>
    <format dxfId="2069">
      <pivotArea dataOnly="0" labelOnly="1" fieldPosition="0">
        <references count="2">
          <reference field="0" count="1" selected="0">
            <x v="31"/>
          </reference>
          <reference field="1" count="1">
            <x v="298"/>
          </reference>
        </references>
      </pivotArea>
    </format>
    <format dxfId="2068">
      <pivotArea dataOnly="0" labelOnly="1" fieldPosition="0">
        <references count="2">
          <reference field="0" count="1" selected="0">
            <x v="32"/>
          </reference>
          <reference field="1" count="1">
            <x v="203"/>
          </reference>
        </references>
      </pivotArea>
    </format>
    <format dxfId="2067">
      <pivotArea dataOnly="0" labelOnly="1" fieldPosition="0">
        <references count="2">
          <reference field="0" count="1" selected="0">
            <x v="33"/>
          </reference>
          <reference field="1" count="1">
            <x v="426"/>
          </reference>
        </references>
      </pivotArea>
    </format>
    <format dxfId="2066">
      <pivotArea dataOnly="0" labelOnly="1" fieldPosition="0">
        <references count="2">
          <reference field="0" count="1" selected="0">
            <x v="34"/>
          </reference>
          <reference field="1" count="1">
            <x v="149"/>
          </reference>
        </references>
      </pivotArea>
    </format>
    <format dxfId="2065">
      <pivotArea dataOnly="0" labelOnly="1" fieldPosition="0">
        <references count="2">
          <reference field="0" count="1" selected="0">
            <x v="35"/>
          </reference>
          <reference field="1" count="1">
            <x v="460"/>
          </reference>
        </references>
      </pivotArea>
    </format>
    <format dxfId="2064">
      <pivotArea dataOnly="0" labelOnly="1" fieldPosition="0">
        <references count="2">
          <reference field="0" count="1" selected="0">
            <x v="36"/>
          </reference>
          <reference field="1" count="1">
            <x v="154"/>
          </reference>
        </references>
      </pivotArea>
    </format>
    <format dxfId="2063">
      <pivotArea dataOnly="0" labelOnly="1" fieldPosition="0">
        <references count="2">
          <reference field="0" count="1" selected="0">
            <x v="37"/>
          </reference>
          <reference field="1" count="1">
            <x v="91"/>
          </reference>
        </references>
      </pivotArea>
    </format>
    <format dxfId="2062">
      <pivotArea dataOnly="0" labelOnly="1" fieldPosition="0">
        <references count="2">
          <reference field="0" count="1" selected="0">
            <x v="38"/>
          </reference>
          <reference field="1" count="1">
            <x v="244"/>
          </reference>
        </references>
      </pivotArea>
    </format>
    <format dxfId="2061">
      <pivotArea dataOnly="0" labelOnly="1" fieldPosition="0">
        <references count="2">
          <reference field="0" count="1" selected="0">
            <x v="39"/>
          </reference>
          <reference field="1" count="1">
            <x v="445"/>
          </reference>
        </references>
      </pivotArea>
    </format>
    <format dxfId="2060">
      <pivotArea dataOnly="0" labelOnly="1" fieldPosition="0">
        <references count="2">
          <reference field="0" count="1" selected="0">
            <x v="40"/>
          </reference>
          <reference field="1" count="1">
            <x v="167"/>
          </reference>
        </references>
      </pivotArea>
    </format>
    <format dxfId="2059">
      <pivotArea dataOnly="0" labelOnly="1" fieldPosition="0">
        <references count="2">
          <reference field="0" count="1" selected="0">
            <x v="41"/>
          </reference>
          <reference field="1" count="1">
            <x v="542"/>
          </reference>
        </references>
      </pivotArea>
    </format>
    <format dxfId="2058">
      <pivotArea dataOnly="0" labelOnly="1" fieldPosition="0">
        <references count="2">
          <reference field="0" count="1" selected="0">
            <x v="42"/>
          </reference>
          <reference field="1" count="1">
            <x v="481"/>
          </reference>
        </references>
      </pivotArea>
    </format>
    <format dxfId="2057">
      <pivotArea dataOnly="0" labelOnly="1" fieldPosition="0">
        <references count="2">
          <reference field="0" count="1" selected="0">
            <x v="43"/>
          </reference>
          <reference field="1" count="1">
            <x v="168"/>
          </reference>
        </references>
      </pivotArea>
    </format>
    <format dxfId="2056">
      <pivotArea dataOnly="0" labelOnly="1" fieldPosition="0">
        <references count="2">
          <reference field="0" count="1" selected="0">
            <x v="44"/>
          </reference>
          <reference field="1" count="1">
            <x v="326"/>
          </reference>
        </references>
      </pivotArea>
    </format>
    <format dxfId="2055">
      <pivotArea dataOnly="0" labelOnly="1" fieldPosition="0">
        <references count="2">
          <reference field="0" count="1" selected="0">
            <x v="45"/>
          </reference>
          <reference field="1" count="1">
            <x v="87"/>
          </reference>
        </references>
      </pivotArea>
    </format>
    <format dxfId="2054">
      <pivotArea dataOnly="0" labelOnly="1" fieldPosition="0">
        <references count="2">
          <reference field="0" count="1" selected="0">
            <x v="46"/>
          </reference>
          <reference field="1" count="1">
            <x v="30"/>
          </reference>
        </references>
      </pivotArea>
    </format>
    <format dxfId="2053">
      <pivotArea type="all" dataOnly="0" outline="0" fieldPosition="0"/>
    </format>
    <format dxfId="2052">
      <pivotArea dataOnly="0" labelOnly="1" fieldPosition="0">
        <references count="1">
          <reference field="0" count="0"/>
        </references>
      </pivotArea>
    </format>
    <format dxfId="2051">
      <pivotArea dataOnly="0" labelOnly="1" fieldPosition="0">
        <references count="2">
          <reference field="0" count="1" selected="0">
            <x v="0"/>
          </reference>
          <reference field="1" count="1">
            <x v="482"/>
          </reference>
        </references>
      </pivotArea>
    </format>
    <format dxfId="2050">
      <pivotArea dataOnly="0" labelOnly="1" fieldPosition="0">
        <references count="2">
          <reference field="0" count="1" selected="0">
            <x v="1"/>
          </reference>
          <reference field="1" count="1">
            <x v="159"/>
          </reference>
        </references>
      </pivotArea>
    </format>
    <format dxfId="2049">
      <pivotArea dataOnly="0" labelOnly="1" fieldPosition="0">
        <references count="2">
          <reference field="0" count="1" selected="0">
            <x v="2"/>
          </reference>
          <reference field="1" count="1">
            <x v="275"/>
          </reference>
        </references>
      </pivotArea>
    </format>
    <format dxfId="2048">
      <pivotArea dataOnly="0" labelOnly="1" fieldPosition="0">
        <references count="2">
          <reference field="0" count="1" selected="0">
            <x v="3"/>
          </reference>
          <reference field="1" count="1">
            <x v="278"/>
          </reference>
        </references>
      </pivotArea>
    </format>
    <format dxfId="2047">
      <pivotArea dataOnly="0" labelOnly="1" fieldPosition="0">
        <references count="2">
          <reference field="0" count="1" selected="0">
            <x v="4"/>
          </reference>
          <reference field="1" count="1">
            <x v="277"/>
          </reference>
        </references>
      </pivotArea>
    </format>
    <format dxfId="2046">
      <pivotArea dataOnly="0" labelOnly="1" fieldPosition="0">
        <references count="2">
          <reference field="0" count="1" selected="0">
            <x v="5"/>
          </reference>
          <reference field="1" count="1">
            <x v="121"/>
          </reference>
        </references>
      </pivotArea>
    </format>
    <format dxfId="2045">
      <pivotArea dataOnly="0" labelOnly="1" fieldPosition="0">
        <references count="2">
          <reference field="0" count="1" selected="0">
            <x v="6"/>
          </reference>
          <reference field="1" count="1">
            <x v="437"/>
          </reference>
        </references>
      </pivotArea>
    </format>
    <format dxfId="2044">
      <pivotArea dataOnly="0" labelOnly="1" fieldPosition="0">
        <references count="2">
          <reference field="0" count="1" selected="0">
            <x v="7"/>
          </reference>
          <reference field="1" count="1">
            <x v="206"/>
          </reference>
        </references>
      </pivotArea>
    </format>
    <format dxfId="2043">
      <pivotArea dataOnly="0" labelOnly="1" fieldPosition="0">
        <references count="2">
          <reference field="0" count="1" selected="0">
            <x v="8"/>
          </reference>
          <reference field="1" count="1">
            <x v="456"/>
          </reference>
        </references>
      </pivotArea>
    </format>
    <format dxfId="2042">
      <pivotArea dataOnly="0" labelOnly="1" fieldPosition="0">
        <references count="2">
          <reference field="0" count="1" selected="0">
            <x v="9"/>
          </reference>
          <reference field="1" count="1">
            <x v="254"/>
          </reference>
        </references>
      </pivotArea>
    </format>
    <format dxfId="2041">
      <pivotArea dataOnly="0" labelOnly="1" fieldPosition="0">
        <references count="2">
          <reference field="0" count="1" selected="0">
            <x v="10"/>
          </reference>
          <reference field="1" count="1">
            <x v="455"/>
          </reference>
        </references>
      </pivotArea>
    </format>
    <format dxfId="2040">
      <pivotArea dataOnly="0" labelOnly="1" fieldPosition="0">
        <references count="2">
          <reference field="0" count="1" selected="0">
            <x v="11"/>
          </reference>
          <reference field="1" count="1">
            <x v="555"/>
          </reference>
        </references>
      </pivotArea>
    </format>
    <format dxfId="2039">
      <pivotArea dataOnly="0" labelOnly="1" fieldPosition="0">
        <references count="2">
          <reference field="0" count="1" selected="0">
            <x v="12"/>
          </reference>
          <reference field="1" count="1">
            <x v="308"/>
          </reference>
        </references>
      </pivotArea>
    </format>
    <format dxfId="2038">
      <pivotArea dataOnly="0" labelOnly="1" fieldPosition="0">
        <references count="2">
          <reference field="0" count="1" selected="0">
            <x v="13"/>
          </reference>
          <reference field="1" count="1">
            <x v="125"/>
          </reference>
        </references>
      </pivotArea>
    </format>
    <format dxfId="2037">
      <pivotArea dataOnly="0" labelOnly="1" fieldPosition="0">
        <references count="2">
          <reference field="0" count="1" selected="0">
            <x v="14"/>
          </reference>
          <reference field="1" count="1">
            <x v="120"/>
          </reference>
        </references>
      </pivotArea>
    </format>
    <format dxfId="2036">
      <pivotArea dataOnly="0" labelOnly="1" fieldPosition="0">
        <references count="2">
          <reference field="0" count="1" selected="0">
            <x v="15"/>
          </reference>
          <reference field="1" count="1">
            <x v="272"/>
          </reference>
        </references>
      </pivotArea>
    </format>
    <format dxfId="2035">
      <pivotArea dataOnly="0" labelOnly="1" fieldPosition="0">
        <references count="2">
          <reference field="0" count="1" selected="0">
            <x v="16"/>
          </reference>
          <reference field="1" count="1">
            <x v="273"/>
          </reference>
        </references>
      </pivotArea>
    </format>
    <format dxfId="2034">
      <pivotArea dataOnly="0" labelOnly="1" fieldPosition="0">
        <references count="2">
          <reference field="0" count="1" selected="0">
            <x v="17"/>
          </reference>
          <reference field="1" count="1">
            <x v="21"/>
          </reference>
        </references>
      </pivotArea>
    </format>
    <format dxfId="2033">
      <pivotArea dataOnly="0" labelOnly="1" fieldPosition="0">
        <references count="2">
          <reference field="0" count="1" selected="0">
            <x v="18"/>
          </reference>
          <reference field="1" count="1">
            <x v="450"/>
          </reference>
        </references>
      </pivotArea>
    </format>
    <format dxfId="2032">
      <pivotArea dataOnly="0" labelOnly="1" fieldPosition="0">
        <references count="2">
          <reference field="0" count="1" selected="0">
            <x v="19"/>
          </reference>
          <reference field="1" count="1">
            <x v="274"/>
          </reference>
        </references>
      </pivotArea>
    </format>
    <format dxfId="2031">
      <pivotArea dataOnly="0" labelOnly="1" fieldPosition="0">
        <references count="2">
          <reference field="0" count="1" selected="0">
            <x v="20"/>
          </reference>
          <reference field="1" count="1">
            <x v="486"/>
          </reference>
        </references>
      </pivotArea>
    </format>
    <format dxfId="2030">
      <pivotArea dataOnly="0" labelOnly="1" fieldPosition="0">
        <references count="2">
          <reference field="0" count="1" selected="0">
            <x v="21"/>
          </reference>
          <reference field="1" count="1">
            <x v="434"/>
          </reference>
        </references>
      </pivotArea>
    </format>
    <format dxfId="2029">
      <pivotArea dataOnly="0" labelOnly="1" fieldPosition="0">
        <references count="2">
          <reference field="0" count="1" selected="0">
            <x v="22"/>
          </reference>
          <reference field="1" count="1">
            <x v="223"/>
          </reference>
        </references>
      </pivotArea>
    </format>
    <format dxfId="2028">
      <pivotArea dataOnly="0" labelOnly="1" fieldPosition="0">
        <references count="2">
          <reference field="0" count="1" selected="0">
            <x v="23"/>
          </reference>
          <reference field="1" count="1">
            <x v="320"/>
          </reference>
        </references>
      </pivotArea>
    </format>
    <format dxfId="2027">
      <pivotArea dataOnly="0" labelOnly="1" fieldPosition="0">
        <references count="2">
          <reference field="0" count="1" selected="0">
            <x v="24"/>
          </reference>
          <reference field="1" count="1">
            <x v="151"/>
          </reference>
        </references>
      </pivotArea>
    </format>
    <format dxfId="2026">
      <pivotArea dataOnly="0" labelOnly="1" fieldPosition="0">
        <references count="2">
          <reference field="0" count="1" selected="0">
            <x v="25"/>
          </reference>
          <reference field="1" count="1">
            <x v="517"/>
          </reference>
        </references>
      </pivotArea>
    </format>
    <format dxfId="2025">
      <pivotArea dataOnly="0" labelOnly="1" fieldPosition="0">
        <references count="2">
          <reference field="0" count="1" selected="0">
            <x v="26"/>
          </reference>
          <reference field="1" count="1">
            <x v="150"/>
          </reference>
        </references>
      </pivotArea>
    </format>
    <format dxfId="2024">
      <pivotArea dataOnly="0" labelOnly="1" fieldPosition="0">
        <references count="2">
          <reference field="0" count="1" selected="0">
            <x v="27"/>
          </reference>
          <reference field="1" count="1">
            <x v="516"/>
          </reference>
        </references>
      </pivotArea>
    </format>
    <format dxfId="2023">
      <pivotArea dataOnly="0" labelOnly="1" fieldPosition="0">
        <references count="2">
          <reference field="0" count="1" selected="0">
            <x v="28"/>
          </reference>
          <reference field="1" count="1">
            <x v="153"/>
          </reference>
        </references>
      </pivotArea>
    </format>
    <format dxfId="2022">
      <pivotArea dataOnly="0" labelOnly="1" fieldPosition="0">
        <references count="2">
          <reference field="0" count="1" selected="0">
            <x v="29"/>
          </reference>
          <reference field="1" count="1">
            <x v="152"/>
          </reference>
        </references>
      </pivotArea>
    </format>
    <format dxfId="2021">
      <pivotArea dataOnly="0" labelOnly="1" fieldPosition="0">
        <references count="2">
          <reference field="0" count="1" selected="0">
            <x v="30"/>
          </reference>
          <reference field="1" count="1">
            <x v="518"/>
          </reference>
        </references>
      </pivotArea>
    </format>
    <format dxfId="2020">
      <pivotArea dataOnly="0" labelOnly="1" fieldPosition="0">
        <references count="2">
          <reference field="0" count="1" selected="0">
            <x v="31"/>
          </reference>
          <reference field="1" count="1">
            <x v="298"/>
          </reference>
        </references>
      </pivotArea>
    </format>
    <format dxfId="2019">
      <pivotArea dataOnly="0" labelOnly="1" fieldPosition="0">
        <references count="2">
          <reference field="0" count="1" selected="0">
            <x v="32"/>
          </reference>
          <reference field="1" count="1">
            <x v="203"/>
          </reference>
        </references>
      </pivotArea>
    </format>
    <format dxfId="2018">
      <pivotArea dataOnly="0" labelOnly="1" fieldPosition="0">
        <references count="2">
          <reference field="0" count="1" selected="0">
            <x v="33"/>
          </reference>
          <reference field="1" count="1">
            <x v="426"/>
          </reference>
        </references>
      </pivotArea>
    </format>
    <format dxfId="2017">
      <pivotArea dataOnly="0" labelOnly="1" fieldPosition="0">
        <references count="2">
          <reference field="0" count="1" selected="0">
            <x v="34"/>
          </reference>
          <reference field="1" count="1">
            <x v="149"/>
          </reference>
        </references>
      </pivotArea>
    </format>
    <format dxfId="2016">
      <pivotArea dataOnly="0" labelOnly="1" fieldPosition="0">
        <references count="2">
          <reference field="0" count="1" selected="0">
            <x v="35"/>
          </reference>
          <reference field="1" count="1">
            <x v="460"/>
          </reference>
        </references>
      </pivotArea>
    </format>
    <format dxfId="2015">
      <pivotArea dataOnly="0" labelOnly="1" fieldPosition="0">
        <references count="2">
          <reference field="0" count="1" selected="0">
            <x v="36"/>
          </reference>
          <reference field="1" count="1">
            <x v="154"/>
          </reference>
        </references>
      </pivotArea>
    </format>
    <format dxfId="2014">
      <pivotArea dataOnly="0" labelOnly="1" fieldPosition="0">
        <references count="2">
          <reference field="0" count="1" selected="0">
            <x v="37"/>
          </reference>
          <reference field="1" count="1">
            <x v="91"/>
          </reference>
        </references>
      </pivotArea>
    </format>
    <format dxfId="2013">
      <pivotArea dataOnly="0" labelOnly="1" fieldPosition="0">
        <references count="2">
          <reference field="0" count="1" selected="0">
            <x v="38"/>
          </reference>
          <reference field="1" count="1">
            <x v="244"/>
          </reference>
        </references>
      </pivotArea>
    </format>
    <format dxfId="2012">
      <pivotArea dataOnly="0" labelOnly="1" fieldPosition="0">
        <references count="2">
          <reference field="0" count="1" selected="0">
            <x v="39"/>
          </reference>
          <reference field="1" count="1">
            <x v="445"/>
          </reference>
        </references>
      </pivotArea>
    </format>
    <format dxfId="2011">
      <pivotArea dataOnly="0" labelOnly="1" fieldPosition="0">
        <references count="2">
          <reference field="0" count="1" selected="0">
            <x v="40"/>
          </reference>
          <reference field="1" count="1">
            <x v="167"/>
          </reference>
        </references>
      </pivotArea>
    </format>
    <format dxfId="2010">
      <pivotArea dataOnly="0" labelOnly="1" fieldPosition="0">
        <references count="2">
          <reference field="0" count="1" selected="0">
            <x v="41"/>
          </reference>
          <reference field="1" count="1">
            <x v="542"/>
          </reference>
        </references>
      </pivotArea>
    </format>
    <format dxfId="2009">
      <pivotArea dataOnly="0" labelOnly="1" fieldPosition="0">
        <references count="2">
          <reference field="0" count="1" selected="0">
            <x v="42"/>
          </reference>
          <reference field="1" count="1">
            <x v="481"/>
          </reference>
        </references>
      </pivotArea>
    </format>
    <format dxfId="2008">
      <pivotArea dataOnly="0" labelOnly="1" fieldPosition="0">
        <references count="2">
          <reference field="0" count="1" selected="0">
            <x v="43"/>
          </reference>
          <reference field="1" count="1">
            <x v="168"/>
          </reference>
        </references>
      </pivotArea>
    </format>
    <format dxfId="2007">
      <pivotArea dataOnly="0" labelOnly="1" fieldPosition="0">
        <references count="2">
          <reference field="0" count="1" selected="0">
            <x v="44"/>
          </reference>
          <reference field="1" count="1">
            <x v="326"/>
          </reference>
        </references>
      </pivotArea>
    </format>
    <format dxfId="2006">
      <pivotArea dataOnly="0" labelOnly="1" fieldPosition="0">
        <references count="2">
          <reference field="0" count="1" selected="0">
            <x v="45"/>
          </reference>
          <reference field="1" count="1">
            <x v="87"/>
          </reference>
        </references>
      </pivotArea>
    </format>
    <format dxfId="2005">
      <pivotArea dataOnly="0" labelOnly="1" fieldPosition="0">
        <references count="2">
          <reference field="0" count="1" selected="0">
            <x v="46"/>
          </reference>
          <reference field="1" count="1">
            <x v="30"/>
          </reference>
        </references>
      </pivotArea>
    </format>
    <format dxfId="2004">
      <pivotArea dataOnly="0" labelOnly="1" fieldPosition="0">
        <references count="2">
          <reference field="0" count="1" selected="0">
            <x v="0"/>
          </reference>
          <reference field="1" count="1">
            <x v="482"/>
          </reference>
        </references>
      </pivotArea>
    </format>
    <format dxfId="2003">
      <pivotArea dataOnly="0" labelOnly="1" fieldPosition="0">
        <references count="2">
          <reference field="0" count="1" selected="0">
            <x v="1"/>
          </reference>
          <reference field="1" count="1">
            <x v="159"/>
          </reference>
        </references>
      </pivotArea>
    </format>
    <format dxfId="2002">
      <pivotArea dataOnly="0" labelOnly="1" fieldPosition="0">
        <references count="2">
          <reference field="0" count="1" selected="0">
            <x v="2"/>
          </reference>
          <reference field="1" count="1">
            <x v="275"/>
          </reference>
        </references>
      </pivotArea>
    </format>
    <format dxfId="2001">
      <pivotArea dataOnly="0" labelOnly="1" fieldPosition="0">
        <references count="2">
          <reference field="0" count="1" selected="0">
            <x v="3"/>
          </reference>
          <reference field="1" count="1">
            <x v="278"/>
          </reference>
        </references>
      </pivotArea>
    </format>
    <format dxfId="2000">
      <pivotArea dataOnly="0" labelOnly="1" fieldPosition="0">
        <references count="2">
          <reference field="0" count="1" selected="0">
            <x v="4"/>
          </reference>
          <reference field="1" count="1">
            <x v="277"/>
          </reference>
        </references>
      </pivotArea>
    </format>
    <format dxfId="1999">
      <pivotArea dataOnly="0" labelOnly="1" fieldPosition="0">
        <references count="2">
          <reference field="0" count="1" selected="0">
            <x v="5"/>
          </reference>
          <reference field="1" count="1">
            <x v="121"/>
          </reference>
        </references>
      </pivotArea>
    </format>
    <format dxfId="1998">
      <pivotArea dataOnly="0" labelOnly="1" fieldPosition="0">
        <references count="2">
          <reference field="0" count="1" selected="0">
            <x v="6"/>
          </reference>
          <reference field="1" count="1">
            <x v="437"/>
          </reference>
        </references>
      </pivotArea>
    </format>
    <format dxfId="1997">
      <pivotArea dataOnly="0" labelOnly="1" fieldPosition="0">
        <references count="2">
          <reference field="0" count="1" selected="0">
            <x v="7"/>
          </reference>
          <reference field="1" count="1">
            <x v="206"/>
          </reference>
        </references>
      </pivotArea>
    </format>
    <format dxfId="1996">
      <pivotArea dataOnly="0" labelOnly="1" fieldPosition="0">
        <references count="2">
          <reference field="0" count="1" selected="0">
            <x v="8"/>
          </reference>
          <reference field="1" count="1">
            <x v="456"/>
          </reference>
        </references>
      </pivotArea>
    </format>
    <format dxfId="1995">
      <pivotArea dataOnly="0" labelOnly="1" fieldPosition="0">
        <references count="2">
          <reference field="0" count="1" selected="0">
            <x v="9"/>
          </reference>
          <reference field="1" count="1">
            <x v="254"/>
          </reference>
        </references>
      </pivotArea>
    </format>
    <format dxfId="1994">
      <pivotArea dataOnly="0" labelOnly="1" fieldPosition="0">
        <references count="2">
          <reference field="0" count="1" selected="0">
            <x v="10"/>
          </reference>
          <reference field="1" count="1">
            <x v="455"/>
          </reference>
        </references>
      </pivotArea>
    </format>
    <format dxfId="1993">
      <pivotArea dataOnly="0" labelOnly="1" fieldPosition="0">
        <references count="2">
          <reference field="0" count="1" selected="0">
            <x v="11"/>
          </reference>
          <reference field="1" count="1">
            <x v="555"/>
          </reference>
        </references>
      </pivotArea>
    </format>
    <format dxfId="1992">
      <pivotArea dataOnly="0" labelOnly="1" fieldPosition="0">
        <references count="2">
          <reference field="0" count="1" selected="0">
            <x v="12"/>
          </reference>
          <reference field="1" count="1">
            <x v="308"/>
          </reference>
        </references>
      </pivotArea>
    </format>
    <format dxfId="1991">
      <pivotArea dataOnly="0" labelOnly="1" fieldPosition="0">
        <references count="2">
          <reference field="0" count="1" selected="0">
            <x v="13"/>
          </reference>
          <reference field="1" count="1">
            <x v="125"/>
          </reference>
        </references>
      </pivotArea>
    </format>
    <format dxfId="1990">
      <pivotArea dataOnly="0" labelOnly="1" fieldPosition="0">
        <references count="2">
          <reference field="0" count="1" selected="0">
            <x v="14"/>
          </reference>
          <reference field="1" count="1">
            <x v="120"/>
          </reference>
        </references>
      </pivotArea>
    </format>
    <format dxfId="1989">
      <pivotArea dataOnly="0" labelOnly="1" fieldPosition="0">
        <references count="2">
          <reference field="0" count="1" selected="0">
            <x v="15"/>
          </reference>
          <reference field="1" count="1">
            <x v="272"/>
          </reference>
        </references>
      </pivotArea>
    </format>
    <format dxfId="1988">
      <pivotArea dataOnly="0" labelOnly="1" fieldPosition="0">
        <references count="2">
          <reference field="0" count="1" selected="0">
            <x v="16"/>
          </reference>
          <reference field="1" count="1">
            <x v="273"/>
          </reference>
        </references>
      </pivotArea>
    </format>
    <format dxfId="1987">
      <pivotArea dataOnly="0" labelOnly="1" fieldPosition="0">
        <references count="2">
          <reference field="0" count="1" selected="0">
            <x v="17"/>
          </reference>
          <reference field="1" count="1">
            <x v="21"/>
          </reference>
        </references>
      </pivotArea>
    </format>
    <format dxfId="1986">
      <pivotArea dataOnly="0" labelOnly="1" fieldPosition="0">
        <references count="2">
          <reference field="0" count="1" selected="0">
            <x v="18"/>
          </reference>
          <reference field="1" count="1">
            <x v="450"/>
          </reference>
        </references>
      </pivotArea>
    </format>
    <format dxfId="1985">
      <pivotArea dataOnly="0" labelOnly="1" fieldPosition="0">
        <references count="2">
          <reference field="0" count="1" selected="0">
            <x v="19"/>
          </reference>
          <reference field="1" count="1">
            <x v="274"/>
          </reference>
        </references>
      </pivotArea>
    </format>
    <format dxfId="1984">
      <pivotArea dataOnly="0" labelOnly="1" fieldPosition="0">
        <references count="2">
          <reference field="0" count="1" selected="0">
            <x v="20"/>
          </reference>
          <reference field="1" count="1">
            <x v="486"/>
          </reference>
        </references>
      </pivotArea>
    </format>
    <format dxfId="1983">
      <pivotArea dataOnly="0" labelOnly="1" fieldPosition="0">
        <references count="2">
          <reference field="0" count="1" selected="0">
            <x v="21"/>
          </reference>
          <reference field="1" count="1">
            <x v="434"/>
          </reference>
        </references>
      </pivotArea>
    </format>
    <format dxfId="1982">
      <pivotArea dataOnly="0" labelOnly="1" fieldPosition="0">
        <references count="2">
          <reference field="0" count="1" selected="0">
            <x v="22"/>
          </reference>
          <reference field="1" count="1">
            <x v="223"/>
          </reference>
        </references>
      </pivotArea>
    </format>
    <format dxfId="1981">
      <pivotArea dataOnly="0" labelOnly="1" fieldPosition="0">
        <references count="2">
          <reference field="0" count="1" selected="0">
            <x v="23"/>
          </reference>
          <reference field="1" count="1">
            <x v="320"/>
          </reference>
        </references>
      </pivotArea>
    </format>
    <format dxfId="1980">
      <pivotArea dataOnly="0" labelOnly="1" fieldPosition="0">
        <references count="2">
          <reference field="0" count="1" selected="0">
            <x v="24"/>
          </reference>
          <reference field="1" count="1">
            <x v="151"/>
          </reference>
        </references>
      </pivotArea>
    </format>
    <format dxfId="1979">
      <pivotArea dataOnly="0" labelOnly="1" fieldPosition="0">
        <references count="2">
          <reference field="0" count="1" selected="0">
            <x v="25"/>
          </reference>
          <reference field="1" count="1">
            <x v="517"/>
          </reference>
        </references>
      </pivotArea>
    </format>
    <format dxfId="1978">
      <pivotArea dataOnly="0" labelOnly="1" fieldPosition="0">
        <references count="2">
          <reference field="0" count="1" selected="0">
            <x v="26"/>
          </reference>
          <reference field="1" count="1">
            <x v="150"/>
          </reference>
        </references>
      </pivotArea>
    </format>
    <format dxfId="1977">
      <pivotArea dataOnly="0" labelOnly="1" fieldPosition="0">
        <references count="2">
          <reference field="0" count="1" selected="0">
            <x v="27"/>
          </reference>
          <reference field="1" count="1">
            <x v="516"/>
          </reference>
        </references>
      </pivotArea>
    </format>
    <format dxfId="1976">
      <pivotArea dataOnly="0" labelOnly="1" fieldPosition="0">
        <references count="2">
          <reference field="0" count="1" selected="0">
            <x v="28"/>
          </reference>
          <reference field="1" count="1">
            <x v="153"/>
          </reference>
        </references>
      </pivotArea>
    </format>
    <format dxfId="1975">
      <pivotArea dataOnly="0" labelOnly="1" fieldPosition="0">
        <references count="2">
          <reference field="0" count="1" selected="0">
            <x v="29"/>
          </reference>
          <reference field="1" count="1">
            <x v="152"/>
          </reference>
        </references>
      </pivotArea>
    </format>
    <format dxfId="1974">
      <pivotArea dataOnly="0" labelOnly="1" fieldPosition="0">
        <references count="2">
          <reference field="0" count="1" selected="0">
            <x v="30"/>
          </reference>
          <reference field="1" count="1">
            <x v="518"/>
          </reference>
        </references>
      </pivotArea>
    </format>
    <format dxfId="1973">
      <pivotArea dataOnly="0" labelOnly="1" fieldPosition="0">
        <references count="2">
          <reference field="0" count="1" selected="0">
            <x v="31"/>
          </reference>
          <reference field="1" count="1">
            <x v="298"/>
          </reference>
        </references>
      </pivotArea>
    </format>
    <format dxfId="1972">
      <pivotArea dataOnly="0" labelOnly="1" fieldPosition="0">
        <references count="2">
          <reference field="0" count="1" selected="0">
            <x v="32"/>
          </reference>
          <reference field="1" count="1">
            <x v="203"/>
          </reference>
        </references>
      </pivotArea>
    </format>
    <format dxfId="1971">
      <pivotArea dataOnly="0" labelOnly="1" fieldPosition="0">
        <references count="2">
          <reference field="0" count="1" selected="0">
            <x v="33"/>
          </reference>
          <reference field="1" count="1">
            <x v="426"/>
          </reference>
        </references>
      </pivotArea>
    </format>
    <format dxfId="1970">
      <pivotArea dataOnly="0" labelOnly="1" fieldPosition="0">
        <references count="2">
          <reference field="0" count="1" selected="0">
            <x v="34"/>
          </reference>
          <reference field="1" count="1">
            <x v="149"/>
          </reference>
        </references>
      </pivotArea>
    </format>
    <format dxfId="1969">
      <pivotArea dataOnly="0" labelOnly="1" fieldPosition="0">
        <references count="2">
          <reference field="0" count="1" selected="0">
            <x v="35"/>
          </reference>
          <reference field="1" count="1">
            <x v="460"/>
          </reference>
        </references>
      </pivotArea>
    </format>
    <format dxfId="1968">
      <pivotArea dataOnly="0" labelOnly="1" fieldPosition="0">
        <references count="2">
          <reference field="0" count="1" selected="0">
            <x v="36"/>
          </reference>
          <reference field="1" count="1">
            <x v="154"/>
          </reference>
        </references>
      </pivotArea>
    </format>
    <format dxfId="1967">
      <pivotArea dataOnly="0" labelOnly="1" fieldPosition="0">
        <references count="2">
          <reference field="0" count="1" selected="0">
            <x v="37"/>
          </reference>
          <reference field="1" count="1">
            <x v="91"/>
          </reference>
        </references>
      </pivotArea>
    </format>
    <format dxfId="1966">
      <pivotArea dataOnly="0" labelOnly="1" fieldPosition="0">
        <references count="2">
          <reference field="0" count="1" selected="0">
            <x v="38"/>
          </reference>
          <reference field="1" count="1">
            <x v="244"/>
          </reference>
        </references>
      </pivotArea>
    </format>
    <format dxfId="1965">
      <pivotArea dataOnly="0" labelOnly="1" fieldPosition="0">
        <references count="2">
          <reference field="0" count="1" selected="0">
            <x v="39"/>
          </reference>
          <reference field="1" count="1">
            <x v="445"/>
          </reference>
        </references>
      </pivotArea>
    </format>
    <format dxfId="1964">
      <pivotArea dataOnly="0" labelOnly="1" fieldPosition="0">
        <references count="2">
          <reference field="0" count="1" selected="0">
            <x v="40"/>
          </reference>
          <reference field="1" count="1">
            <x v="167"/>
          </reference>
        </references>
      </pivotArea>
    </format>
    <format dxfId="1963">
      <pivotArea dataOnly="0" labelOnly="1" fieldPosition="0">
        <references count="2">
          <reference field="0" count="1" selected="0">
            <x v="41"/>
          </reference>
          <reference field="1" count="1">
            <x v="542"/>
          </reference>
        </references>
      </pivotArea>
    </format>
    <format dxfId="1962">
      <pivotArea dataOnly="0" labelOnly="1" fieldPosition="0">
        <references count="2">
          <reference field="0" count="1" selected="0">
            <x v="42"/>
          </reference>
          <reference field="1" count="1">
            <x v="481"/>
          </reference>
        </references>
      </pivotArea>
    </format>
    <format dxfId="1961">
      <pivotArea dataOnly="0" labelOnly="1" fieldPosition="0">
        <references count="2">
          <reference field="0" count="1" selected="0">
            <x v="43"/>
          </reference>
          <reference field="1" count="1">
            <x v="168"/>
          </reference>
        </references>
      </pivotArea>
    </format>
    <format dxfId="1960">
      <pivotArea dataOnly="0" labelOnly="1" fieldPosition="0">
        <references count="2">
          <reference field="0" count="1" selected="0">
            <x v="44"/>
          </reference>
          <reference field="1" count="1">
            <x v="326"/>
          </reference>
        </references>
      </pivotArea>
    </format>
    <format dxfId="1959">
      <pivotArea dataOnly="0" labelOnly="1" fieldPosition="0">
        <references count="2">
          <reference field="0" count="1" selected="0">
            <x v="45"/>
          </reference>
          <reference field="1" count="1">
            <x v="87"/>
          </reference>
        </references>
      </pivotArea>
    </format>
    <format dxfId="1958">
      <pivotArea dataOnly="0" labelOnly="1" fieldPosition="0">
        <references count="2">
          <reference field="0" count="1" selected="0">
            <x v="46"/>
          </reference>
          <reference field="1" count="1">
            <x v="30"/>
          </reference>
        </references>
      </pivotArea>
    </format>
    <format dxfId="1957">
      <pivotArea dataOnly="0" labelOnly="1" fieldPosition="0">
        <references count="2">
          <reference field="0" count="1" selected="0">
            <x v="0"/>
          </reference>
          <reference field="1" count="1">
            <x v="629"/>
          </reference>
        </references>
      </pivotArea>
    </format>
    <format dxfId="1956">
      <pivotArea dataOnly="0" labelOnly="1" fieldPosition="0">
        <references count="2">
          <reference field="0" count="1" selected="0">
            <x v="1"/>
          </reference>
          <reference field="1" count="1">
            <x v="630"/>
          </reference>
        </references>
      </pivotArea>
    </format>
    <format dxfId="1955">
      <pivotArea dataOnly="0" labelOnly="1" fieldPosition="0">
        <references count="2">
          <reference field="0" count="1" selected="0">
            <x v="2"/>
          </reference>
          <reference field="1" count="1">
            <x v="631"/>
          </reference>
        </references>
      </pivotArea>
    </format>
    <format dxfId="1954">
      <pivotArea dataOnly="0" labelOnly="1" fieldPosition="0">
        <references count="2">
          <reference field="0" count="1" selected="0">
            <x v="3"/>
          </reference>
          <reference field="1" count="1">
            <x v="632"/>
          </reference>
        </references>
      </pivotArea>
    </format>
    <format dxfId="1953">
      <pivotArea dataOnly="0" labelOnly="1" fieldPosition="0">
        <references count="2">
          <reference field="0" count="1" selected="0">
            <x v="4"/>
          </reference>
          <reference field="1" count="1">
            <x v="633"/>
          </reference>
        </references>
      </pivotArea>
    </format>
    <format dxfId="1952">
      <pivotArea dataOnly="0" labelOnly="1" fieldPosition="0">
        <references count="2">
          <reference field="0" count="1" selected="0">
            <x v="5"/>
          </reference>
          <reference field="1" count="1">
            <x v="634"/>
          </reference>
        </references>
      </pivotArea>
    </format>
    <format dxfId="1951">
      <pivotArea dataOnly="0" labelOnly="1" fieldPosition="0">
        <references count="2">
          <reference field="0" count="1" selected="0">
            <x v="6"/>
          </reference>
          <reference field="1" count="1">
            <x v="635"/>
          </reference>
        </references>
      </pivotArea>
    </format>
    <format dxfId="1950">
      <pivotArea dataOnly="0" labelOnly="1" fieldPosition="0">
        <references count="2">
          <reference field="0" count="1" selected="0">
            <x v="7"/>
          </reference>
          <reference field="1" count="1">
            <x v="636"/>
          </reference>
        </references>
      </pivotArea>
    </format>
    <format dxfId="1949">
      <pivotArea dataOnly="0" labelOnly="1" fieldPosition="0">
        <references count="2">
          <reference field="0" count="1" selected="0">
            <x v="8"/>
          </reference>
          <reference field="1" count="1">
            <x v="637"/>
          </reference>
        </references>
      </pivotArea>
    </format>
    <format dxfId="1948">
      <pivotArea dataOnly="0" labelOnly="1" fieldPosition="0">
        <references count="2">
          <reference field="0" count="1" selected="0">
            <x v="9"/>
          </reference>
          <reference field="1" count="1">
            <x v="638"/>
          </reference>
        </references>
      </pivotArea>
    </format>
    <format dxfId="1947">
      <pivotArea dataOnly="0" labelOnly="1" fieldPosition="0">
        <references count="2">
          <reference field="0" count="1" selected="0">
            <x v="10"/>
          </reference>
          <reference field="1" count="1">
            <x v="639"/>
          </reference>
        </references>
      </pivotArea>
    </format>
    <format dxfId="1946">
      <pivotArea dataOnly="0" labelOnly="1" fieldPosition="0">
        <references count="2">
          <reference field="0" count="1" selected="0">
            <x v="11"/>
          </reference>
          <reference field="1" count="1">
            <x v="255"/>
          </reference>
        </references>
      </pivotArea>
    </format>
    <format dxfId="1945">
      <pivotArea dataOnly="0" labelOnly="1" fieldPosition="0">
        <references count="2">
          <reference field="0" count="1" selected="0">
            <x v="12"/>
          </reference>
          <reference field="1" count="1">
            <x v="302"/>
          </reference>
        </references>
      </pivotArea>
    </format>
    <format dxfId="1944">
      <pivotArea dataOnly="0" labelOnly="1" fieldPosition="0">
        <references count="2">
          <reference field="0" count="1" selected="0">
            <x v="13"/>
          </reference>
          <reference field="1" count="1">
            <x v="118"/>
          </reference>
        </references>
      </pivotArea>
    </format>
    <format dxfId="1943">
      <pivotArea dataOnly="0" labelOnly="1" fieldPosition="0">
        <references count="2">
          <reference field="0" count="1" selected="0">
            <x v="14"/>
          </reference>
          <reference field="1" count="1">
            <x v="119"/>
          </reference>
        </references>
      </pivotArea>
    </format>
    <format dxfId="1942">
      <pivotArea dataOnly="0" labelOnly="1" fieldPosition="0">
        <references count="2">
          <reference field="0" count="1" selected="0">
            <x v="15"/>
          </reference>
          <reference field="1" count="1">
            <x v="640"/>
          </reference>
        </references>
      </pivotArea>
    </format>
    <format dxfId="1941">
      <pivotArea dataOnly="0" labelOnly="1" fieldPosition="0">
        <references count="2">
          <reference field="0" count="1" selected="0">
            <x v="16"/>
          </reference>
          <reference field="1" count="1">
            <x v="641"/>
          </reference>
        </references>
      </pivotArea>
    </format>
    <format dxfId="1940">
      <pivotArea dataOnly="0" labelOnly="1" fieldPosition="0">
        <references count="2">
          <reference field="0" count="1" selected="0">
            <x v="17"/>
          </reference>
          <reference field="1" count="1">
            <x v="642"/>
          </reference>
        </references>
      </pivotArea>
    </format>
    <format dxfId="1939">
      <pivotArea dataOnly="0" labelOnly="1" fieldPosition="0">
        <references count="2">
          <reference field="0" count="1" selected="0">
            <x v="18"/>
          </reference>
          <reference field="1" count="1">
            <x v="643"/>
          </reference>
        </references>
      </pivotArea>
    </format>
    <format dxfId="1938">
      <pivotArea dataOnly="0" labelOnly="1" fieldPosition="0">
        <references count="2">
          <reference field="0" count="1" selected="0">
            <x v="19"/>
          </reference>
          <reference field="1" count="1">
            <x v="644"/>
          </reference>
        </references>
      </pivotArea>
    </format>
    <format dxfId="1937">
      <pivotArea dataOnly="0" labelOnly="1" fieldPosition="0">
        <references count="2">
          <reference field="0" count="1" selected="0">
            <x v="20"/>
          </reference>
          <reference field="1" count="1">
            <x v="645"/>
          </reference>
        </references>
      </pivotArea>
    </format>
    <format dxfId="1936">
      <pivotArea dataOnly="0" labelOnly="1" fieldPosition="0">
        <references count="2">
          <reference field="0" count="1" selected="0">
            <x v="21"/>
          </reference>
          <reference field="1" count="1">
            <x v="646"/>
          </reference>
        </references>
      </pivotArea>
    </format>
    <format dxfId="1935">
      <pivotArea dataOnly="0" labelOnly="1" fieldPosition="0">
        <references count="2">
          <reference field="0" count="1" selected="0">
            <x v="22"/>
          </reference>
          <reference field="1" count="1">
            <x v="647"/>
          </reference>
        </references>
      </pivotArea>
    </format>
    <format dxfId="1934">
      <pivotArea dataOnly="0" labelOnly="1" fieldPosition="0">
        <references count="2">
          <reference field="0" count="1" selected="0">
            <x v="23"/>
          </reference>
          <reference field="1" count="1">
            <x v="324"/>
          </reference>
        </references>
      </pivotArea>
    </format>
    <format dxfId="1933">
      <pivotArea dataOnly="0" labelOnly="1" fieldPosition="0">
        <references count="2">
          <reference field="0" count="1" selected="0">
            <x v="24"/>
          </reference>
          <reference field="1" count="1">
            <x v="495"/>
          </reference>
        </references>
      </pivotArea>
    </format>
    <format dxfId="1932">
      <pivotArea dataOnly="0" labelOnly="1" fieldPosition="0">
        <references count="2">
          <reference field="0" count="1" selected="0">
            <x v="25"/>
          </reference>
          <reference field="1" count="1">
            <x v="523"/>
          </reference>
        </references>
      </pivotArea>
    </format>
    <format dxfId="1931">
      <pivotArea dataOnly="0" labelOnly="1" fieldPosition="0">
        <references count="2">
          <reference field="0" count="1" selected="0">
            <x v="26"/>
          </reference>
          <reference field="1" count="1">
            <x v="234"/>
          </reference>
        </references>
      </pivotArea>
    </format>
    <format dxfId="1930">
      <pivotArea dataOnly="0" labelOnly="1" fieldPosition="0">
        <references count="2">
          <reference field="0" count="1" selected="0">
            <x v="27"/>
          </reference>
          <reference field="1" count="1">
            <x v="524"/>
          </reference>
        </references>
      </pivotArea>
    </format>
    <format dxfId="1929">
      <pivotArea dataOnly="0" labelOnly="1" fieldPosition="0">
        <references count="2">
          <reference field="0" count="1" selected="0">
            <x v="28"/>
          </reference>
          <reference field="1" count="1">
            <x v="217"/>
          </reference>
        </references>
      </pivotArea>
    </format>
    <format dxfId="1928">
      <pivotArea dataOnly="0" labelOnly="1" fieldPosition="0">
        <references count="2">
          <reference field="0" count="1" selected="0">
            <x v="29"/>
          </reference>
          <reference field="1" count="1">
            <x v="448"/>
          </reference>
        </references>
      </pivotArea>
    </format>
    <format dxfId="1927">
      <pivotArea dataOnly="0" labelOnly="1" fieldPosition="0">
        <references count="2">
          <reference field="0" count="1" selected="0">
            <x v="30"/>
          </reference>
          <reference field="1" count="1">
            <x v="522"/>
          </reference>
        </references>
      </pivotArea>
    </format>
    <format dxfId="1926">
      <pivotArea dataOnly="0" labelOnly="1" fieldPosition="0">
        <references count="2">
          <reference field="0" count="1" selected="0">
            <x v="31"/>
          </reference>
          <reference field="1" count="1">
            <x v="606"/>
          </reference>
        </references>
      </pivotArea>
    </format>
    <format dxfId="1925">
      <pivotArea dataOnly="0" labelOnly="1" fieldPosition="0">
        <references count="2">
          <reference field="0" count="1" selected="0">
            <x v="32"/>
          </reference>
          <reference field="1" count="1">
            <x v="204"/>
          </reference>
        </references>
      </pivotArea>
    </format>
    <format dxfId="1924">
      <pivotArea dataOnly="0" labelOnly="1" fieldPosition="0">
        <references count="2">
          <reference field="0" count="1" selected="0">
            <x v="33"/>
          </reference>
          <reference field="1" count="1">
            <x v="425"/>
          </reference>
        </references>
      </pivotArea>
    </format>
    <format dxfId="1923">
      <pivotArea dataOnly="0" labelOnly="1" fieldPosition="0">
        <references count="2">
          <reference field="0" count="1" selected="0">
            <x v="34"/>
          </reference>
          <reference field="1" count="1">
            <x v="135"/>
          </reference>
        </references>
      </pivotArea>
    </format>
    <format dxfId="1922">
      <pivotArea dataOnly="0" labelOnly="1" fieldPosition="0">
        <references count="2">
          <reference field="0" count="1" selected="0">
            <x v="35"/>
          </reference>
          <reference field="1" count="1">
            <x v="461"/>
          </reference>
        </references>
      </pivotArea>
    </format>
    <format dxfId="1921">
      <pivotArea dataOnly="0" labelOnly="1" fieldPosition="0">
        <references count="2">
          <reference field="0" count="1" selected="0">
            <x v="36"/>
          </reference>
          <reference field="1" count="1">
            <x v="137"/>
          </reference>
        </references>
      </pivotArea>
    </format>
    <format dxfId="1920">
      <pivotArea dataOnly="0" labelOnly="1" fieldPosition="0">
        <references count="2">
          <reference field="0" count="1" selected="0">
            <x v="37"/>
          </reference>
          <reference field="1" count="1">
            <x v="61"/>
          </reference>
        </references>
      </pivotArea>
    </format>
    <format dxfId="1919">
      <pivotArea dataOnly="0" labelOnly="1" fieldPosition="0">
        <references count="2">
          <reference field="0" count="1" selected="0">
            <x v="38"/>
          </reference>
          <reference field="1" count="1">
            <x v="597"/>
          </reference>
        </references>
      </pivotArea>
    </format>
    <format dxfId="1918">
      <pivotArea dataOnly="0" labelOnly="1" fieldPosition="0">
        <references count="2">
          <reference field="0" count="1" selected="0">
            <x v="39"/>
          </reference>
          <reference field="1" count="1">
            <x v="252"/>
          </reference>
        </references>
      </pivotArea>
    </format>
    <format dxfId="1917">
      <pivotArea dataOnly="0" labelOnly="1" fieldPosition="0">
        <references count="2">
          <reference field="0" count="1" selected="0">
            <x v="40"/>
          </reference>
          <reference field="1" count="1">
            <x v="239"/>
          </reference>
        </references>
      </pivotArea>
    </format>
    <format dxfId="1916">
      <pivotArea dataOnly="0" labelOnly="1" fieldPosition="0">
        <references count="2">
          <reference field="0" count="1" selected="0">
            <x v="41"/>
          </reference>
          <reference field="1" count="1">
            <x v="544"/>
          </reference>
        </references>
      </pivotArea>
    </format>
    <format dxfId="1915">
      <pivotArea dataOnly="0" labelOnly="1" fieldPosition="0">
        <references count="2">
          <reference field="0" count="1" selected="0">
            <x v="42"/>
          </reference>
          <reference field="1" count="1">
            <x v="52"/>
          </reference>
        </references>
      </pivotArea>
    </format>
    <format dxfId="1914">
      <pivotArea dataOnly="0" labelOnly="1" fieldPosition="0">
        <references count="2">
          <reference field="0" count="1" selected="0">
            <x v="43"/>
          </reference>
          <reference field="1" count="1">
            <x v="541"/>
          </reference>
        </references>
      </pivotArea>
    </format>
    <format dxfId="1913">
      <pivotArea dataOnly="0" labelOnly="1" fieldPosition="0">
        <references count="2">
          <reference field="0" count="1" selected="0">
            <x v="44"/>
          </reference>
          <reference field="1" count="1">
            <x v="101"/>
          </reference>
        </references>
      </pivotArea>
    </format>
    <format dxfId="1912">
      <pivotArea dataOnly="0" labelOnly="1" fieldPosition="0">
        <references count="2">
          <reference field="0" count="1" selected="0">
            <x v="45"/>
          </reference>
          <reference field="1" count="1">
            <x v="103"/>
          </reference>
        </references>
      </pivotArea>
    </format>
    <format dxfId="1911">
      <pivotArea dataOnly="0" labelOnly="1" fieldPosition="0">
        <references count="2">
          <reference field="0" count="1" selected="0">
            <x v="46"/>
          </reference>
          <reference field="1" count="1">
            <x v="36"/>
          </reference>
        </references>
      </pivotArea>
    </format>
    <format dxfId="1910">
      <pivotArea type="all" dataOnly="0" outline="0" fieldPosition="0"/>
    </format>
    <format dxfId="1909">
      <pivotArea dataOnly="0" labelOnly="1" fieldPosition="0">
        <references count="1">
          <reference field="0" count="0"/>
        </references>
      </pivotArea>
    </format>
    <format dxfId="1908">
      <pivotArea dataOnly="0" labelOnly="1" fieldPosition="0">
        <references count="2">
          <reference field="0" count="1" selected="0">
            <x v="0"/>
          </reference>
          <reference field="1" count="1">
            <x v="629"/>
          </reference>
        </references>
      </pivotArea>
    </format>
    <format dxfId="1907">
      <pivotArea dataOnly="0" labelOnly="1" fieldPosition="0">
        <references count="2">
          <reference field="0" count="1" selected="0">
            <x v="1"/>
          </reference>
          <reference field="1" count="1">
            <x v="630"/>
          </reference>
        </references>
      </pivotArea>
    </format>
    <format dxfId="1906">
      <pivotArea dataOnly="0" labelOnly="1" fieldPosition="0">
        <references count="2">
          <reference field="0" count="1" selected="0">
            <x v="2"/>
          </reference>
          <reference field="1" count="1">
            <x v="631"/>
          </reference>
        </references>
      </pivotArea>
    </format>
    <format dxfId="1905">
      <pivotArea dataOnly="0" labelOnly="1" fieldPosition="0">
        <references count="2">
          <reference field="0" count="1" selected="0">
            <x v="3"/>
          </reference>
          <reference field="1" count="1">
            <x v="632"/>
          </reference>
        </references>
      </pivotArea>
    </format>
    <format dxfId="1904">
      <pivotArea dataOnly="0" labelOnly="1" fieldPosition="0">
        <references count="2">
          <reference field="0" count="1" selected="0">
            <x v="4"/>
          </reference>
          <reference field="1" count="1">
            <x v="633"/>
          </reference>
        </references>
      </pivotArea>
    </format>
    <format dxfId="1903">
      <pivotArea dataOnly="0" labelOnly="1" fieldPosition="0">
        <references count="2">
          <reference field="0" count="1" selected="0">
            <x v="5"/>
          </reference>
          <reference field="1" count="1">
            <x v="634"/>
          </reference>
        </references>
      </pivotArea>
    </format>
    <format dxfId="1902">
      <pivotArea dataOnly="0" labelOnly="1" fieldPosition="0">
        <references count="2">
          <reference field="0" count="1" selected="0">
            <x v="6"/>
          </reference>
          <reference field="1" count="1">
            <x v="635"/>
          </reference>
        </references>
      </pivotArea>
    </format>
    <format dxfId="1901">
      <pivotArea dataOnly="0" labelOnly="1" fieldPosition="0">
        <references count="2">
          <reference field="0" count="1" selected="0">
            <x v="7"/>
          </reference>
          <reference field="1" count="1">
            <x v="636"/>
          </reference>
        </references>
      </pivotArea>
    </format>
    <format dxfId="1900">
      <pivotArea dataOnly="0" labelOnly="1" fieldPosition="0">
        <references count="2">
          <reference field="0" count="1" selected="0">
            <x v="8"/>
          </reference>
          <reference field="1" count="1">
            <x v="637"/>
          </reference>
        </references>
      </pivotArea>
    </format>
    <format dxfId="1899">
      <pivotArea dataOnly="0" labelOnly="1" fieldPosition="0">
        <references count="2">
          <reference field="0" count="1" selected="0">
            <x v="9"/>
          </reference>
          <reference field="1" count="1">
            <x v="638"/>
          </reference>
        </references>
      </pivotArea>
    </format>
    <format dxfId="1898">
      <pivotArea dataOnly="0" labelOnly="1" fieldPosition="0">
        <references count="2">
          <reference field="0" count="1" selected="0">
            <x v="10"/>
          </reference>
          <reference field="1" count="1">
            <x v="639"/>
          </reference>
        </references>
      </pivotArea>
    </format>
    <format dxfId="1897">
      <pivotArea dataOnly="0" labelOnly="1" fieldPosition="0">
        <references count="2">
          <reference field="0" count="1" selected="0">
            <x v="11"/>
          </reference>
          <reference field="1" count="1">
            <x v="255"/>
          </reference>
        </references>
      </pivotArea>
    </format>
    <format dxfId="1896">
      <pivotArea dataOnly="0" labelOnly="1" fieldPosition="0">
        <references count="2">
          <reference field="0" count="1" selected="0">
            <x v="12"/>
          </reference>
          <reference field="1" count="1">
            <x v="302"/>
          </reference>
        </references>
      </pivotArea>
    </format>
    <format dxfId="1895">
      <pivotArea dataOnly="0" labelOnly="1" fieldPosition="0">
        <references count="2">
          <reference field="0" count="1" selected="0">
            <x v="13"/>
          </reference>
          <reference field="1" count="1">
            <x v="118"/>
          </reference>
        </references>
      </pivotArea>
    </format>
    <format dxfId="1894">
      <pivotArea dataOnly="0" labelOnly="1" fieldPosition="0">
        <references count="2">
          <reference field="0" count="1" selected="0">
            <x v="14"/>
          </reference>
          <reference field="1" count="1">
            <x v="119"/>
          </reference>
        </references>
      </pivotArea>
    </format>
    <format dxfId="1893">
      <pivotArea dataOnly="0" labelOnly="1" fieldPosition="0">
        <references count="2">
          <reference field="0" count="1" selected="0">
            <x v="15"/>
          </reference>
          <reference field="1" count="1">
            <x v="640"/>
          </reference>
        </references>
      </pivotArea>
    </format>
    <format dxfId="1892">
      <pivotArea dataOnly="0" labelOnly="1" fieldPosition="0">
        <references count="2">
          <reference field="0" count="1" selected="0">
            <x v="16"/>
          </reference>
          <reference field="1" count="1">
            <x v="641"/>
          </reference>
        </references>
      </pivotArea>
    </format>
    <format dxfId="1891">
      <pivotArea dataOnly="0" labelOnly="1" fieldPosition="0">
        <references count="2">
          <reference field="0" count="1" selected="0">
            <x v="17"/>
          </reference>
          <reference field="1" count="1">
            <x v="642"/>
          </reference>
        </references>
      </pivotArea>
    </format>
    <format dxfId="1890">
      <pivotArea dataOnly="0" labelOnly="1" fieldPosition="0">
        <references count="2">
          <reference field="0" count="1" selected="0">
            <x v="18"/>
          </reference>
          <reference field="1" count="1">
            <x v="643"/>
          </reference>
        </references>
      </pivotArea>
    </format>
    <format dxfId="1889">
      <pivotArea dataOnly="0" labelOnly="1" fieldPosition="0">
        <references count="2">
          <reference field="0" count="1" selected="0">
            <x v="19"/>
          </reference>
          <reference field="1" count="1">
            <x v="644"/>
          </reference>
        </references>
      </pivotArea>
    </format>
    <format dxfId="1888">
      <pivotArea dataOnly="0" labelOnly="1" fieldPosition="0">
        <references count="2">
          <reference field="0" count="1" selected="0">
            <x v="20"/>
          </reference>
          <reference field="1" count="1">
            <x v="645"/>
          </reference>
        </references>
      </pivotArea>
    </format>
    <format dxfId="1887">
      <pivotArea dataOnly="0" labelOnly="1" fieldPosition="0">
        <references count="2">
          <reference field="0" count="1" selected="0">
            <x v="21"/>
          </reference>
          <reference field="1" count="1">
            <x v="646"/>
          </reference>
        </references>
      </pivotArea>
    </format>
    <format dxfId="1886">
      <pivotArea dataOnly="0" labelOnly="1" fieldPosition="0">
        <references count="2">
          <reference field="0" count="1" selected="0">
            <x v="22"/>
          </reference>
          <reference field="1" count="1">
            <x v="647"/>
          </reference>
        </references>
      </pivotArea>
    </format>
    <format dxfId="1885">
      <pivotArea dataOnly="0" labelOnly="1" fieldPosition="0">
        <references count="2">
          <reference field="0" count="1" selected="0">
            <x v="23"/>
          </reference>
          <reference field="1" count="1">
            <x v="324"/>
          </reference>
        </references>
      </pivotArea>
    </format>
    <format dxfId="1884">
      <pivotArea dataOnly="0" labelOnly="1" fieldPosition="0">
        <references count="2">
          <reference field="0" count="1" selected="0">
            <x v="24"/>
          </reference>
          <reference field="1" count="1">
            <x v="495"/>
          </reference>
        </references>
      </pivotArea>
    </format>
    <format dxfId="1883">
      <pivotArea dataOnly="0" labelOnly="1" fieldPosition="0">
        <references count="2">
          <reference field="0" count="1" selected="0">
            <x v="25"/>
          </reference>
          <reference field="1" count="1">
            <x v="523"/>
          </reference>
        </references>
      </pivotArea>
    </format>
    <format dxfId="1882">
      <pivotArea dataOnly="0" labelOnly="1" fieldPosition="0">
        <references count="2">
          <reference field="0" count="1" selected="0">
            <x v="26"/>
          </reference>
          <reference field="1" count="1">
            <x v="234"/>
          </reference>
        </references>
      </pivotArea>
    </format>
    <format dxfId="1881">
      <pivotArea dataOnly="0" labelOnly="1" fieldPosition="0">
        <references count="2">
          <reference field="0" count="1" selected="0">
            <x v="27"/>
          </reference>
          <reference field="1" count="1">
            <x v="524"/>
          </reference>
        </references>
      </pivotArea>
    </format>
    <format dxfId="1880">
      <pivotArea dataOnly="0" labelOnly="1" fieldPosition="0">
        <references count="2">
          <reference field="0" count="1" selected="0">
            <x v="28"/>
          </reference>
          <reference field="1" count="1">
            <x v="217"/>
          </reference>
        </references>
      </pivotArea>
    </format>
    <format dxfId="1879">
      <pivotArea dataOnly="0" labelOnly="1" fieldPosition="0">
        <references count="2">
          <reference field="0" count="1" selected="0">
            <x v="29"/>
          </reference>
          <reference field="1" count="1">
            <x v="448"/>
          </reference>
        </references>
      </pivotArea>
    </format>
    <format dxfId="1878">
      <pivotArea dataOnly="0" labelOnly="1" fieldPosition="0">
        <references count="2">
          <reference field="0" count="1" selected="0">
            <x v="30"/>
          </reference>
          <reference field="1" count="1">
            <x v="522"/>
          </reference>
        </references>
      </pivotArea>
    </format>
    <format dxfId="1877">
      <pivotArea dataOnly="0" labelOnly="1" fieldPosition="0">
        <references count="2">
          <reference field="0" count="1" selected="0">
            <x v="31"/>
          </reference>
          <reference field="1" count="1">
            <x v="606"/>
          </reference>
        </references>
      </pivotArea>
    </format>
    <format dxfId="1876">
      <pivotArea dataOnly="0" labelOnly="1" fieldPosition="0">
        <references count="2">
          <reference field="0" count="1" selected="0">
            <x v="32"/>
          </reference>
          <reference field="1" count="1">
            <x v="204"/>
          </reference>
        </references>
      </pivotArea>
    </format>
    <format dxfId="1875">
      <pivotArea dataOnly="0" labelOnly="1" fieldPosition="0">
        <references count="2">
          <reference field="0" count="1" selected="0">
            <x v="33"/>
          </reference>
          <reference field="1" count="1">
            <x v="425"/>
          </reference>
        </references>
      </pivotArea>
    </format>
    <format dxfId="1874">
      <pivotArea dataOnly="0" labelOnly="1" fieldPosition="0">
        <references count="2">
          <reference field="0" count="1" selected="0">
            <x v="34"/>
          </reference>
          <reference field="1" count="1">
            <x v="135"/>
          </reference>
        </references>
      </pivotArea>
    </format>
    <format dxfId="1873">
      <pivotArea dataOnly="0" labelOnly="1" fieldPosition="0">
        <references count="2">
          <reference field="0" count="1" selected="0">
            <x v="35"/>
          </reference>
          <reference field="1" count="1">
            <x v="461"/>
          </reference>
        </references>
      </pivotArea>
    </format>
    <format dxfId="1872">
      <pivotArea dataOnly="0" labelOnly="1" fieldPosition="0">
        <references count="2">
          <reference field="0" count="1" selected="0">
            <x v="36"/>
          </reference>
          <reference field="1" count="1">
            <x v="137"/>
          </reference>
        </references>
      </pivotArea>
    </format>
    <format dxfId="1871">
      <pivotArea dataOnly="0" labelOnly="1" fieldPosition="0">
        <references count="2">
          <reference field="0" count="1" selected="0">
            <x v="37"/>
          </reference>
          <reference field="1" count="1">
            <x v="61"/>
          </reference>
        </references>
      </pivotArea>
    </format>
    <format dxfId="1870">
      <pivotArea dataOnly="0" labelOnly="1" fieldPosition="0">
        <references count="2">
          <reference field="0" count="1" selected="0">
            <x v="38"/>
          </reference>
          <reference field="1" count="1">
            <x v="597"/>
          </reference>
        </references>
      </pivotArea>
    </format>
    <format dxfId="1869">
      <pivotArea dataOnly="0" labelOnly="1" fieldPosition="0">
        <references count="2">
          <reference field="0" count="1" selected="0">
            <x v="39"/>
          </reference>
          <reference field="1" count="1">
            <x v="252"/>
          </reference>
        </references>
      </pivotArea>
    </format>
    <format dxfId="1868">
      <pivotArea dataOnly="0" labelOnly="1" fieldPosition="0">
        <references count="2">
          <reference field="0" count="1" selected="0">
            <x v="40"/>
          </reference>
          <reference field="1" count="1">
            <x v="239"/>
          </reference>
        </references>
      </pivotArea>
    </format>
    <format dxfId="1867">
      <pivotArea dataOnly="0" labelOnly="1" fieldPosition="0">
        <references count="2">
          <reference field="0" count="1" selected="0">
            <x v="41"/>
          </reference>
          <reference field="1" count="1">
            <x v="544"/>
          </reference>
        </references>
      </pivotArea>
    </format>
    <format dxfId="1866">
      <pivotArea dataOnly="0" labelOnly="1" fieldPosition="0">
        <references count="2">
          <reference field="0" count="1" selected="0">
            <x v="42"/>
          </reference>
          <reference field="1" count="1">
            <x v="52"/>
          </reference>
        </references>
      </pivotArea>
    </format>
    <format dxfId="1865">
      <pivotArea dataOnly="0" labelOnly="1" fieldPosition="0">
        <references count="2">
          <reference field="0" count="1" selected="0">
            <x v="43"/>
          </reference>
          <reference field="1" count="1">
            <x v="541"/>
          </reference>
        </references>
      </pivotArea>
    </format>
    <format dxfId="1864">
      <pivotArea dataOnly="0" labelOnly="1" fieldPosition="0">
        <references count="2">
          <reference field="0" count="1" selected="0">
            <x v="44"/>
          </reference>
          <reference field="1" count="1">
            <x v="101"/>
          </reference>
        </references>
      </pivotArea>
    </format>
    <format dxfId="1863">
      <pivotArea dataOnly="0" labelOnly="1" fieldPosition="0">
        <references count="2">
          <reference field="0" count="1" selected="0">
            <x v="45"/>
          </reference>
          <reference field="1" count="1">
            <x v="103"/>
          </reference>
        </references>
      </pivotArea>
    </format>
    <format dxfId="1862">
      <pivotArea dataOnly="0" labelOnly="1" fieldPosition="0">
        <references count="2">
          <reference field="0" count="1" selected="0">
            <x v="46"/>
          </reference>
          <reference field="1" count="1">
            <x v="36"/>
          </reference>
        </references>
      </pivotArea>
    </format>
    <format dxfId="1861">
      <pivotArea type="all" dataOnly="0" outline="0" fieldPosition="0"/>
    </format>
    <format dxfId="1860">
      <pivotArea dataOnly="0" labelOnly="1" fieldPosition="0">
        <references count="1">
          <reference field="0" count="0"/>
        </references>
      </pivotArea>
    </format>
    <format dxfId="1859">
      <pivotArea dataOnly="0" labelOnly="1" fieldPosition="0">
        <references count="2">
          <reference field="0" count="1" selected="0">
            <x v="0"/>
          </reference>
          <reference field="1" count="1">
            <x v="629"/>
          </reference>
        </references>
      </pivotArea>
    </format>
    <format dxfId="1858">
      <pivotArea dataOnly="0" labelOnly="1" fieldPosition="0">
        <references count="2">
          <reference field="0" count="1" selected="0">
            <x v="1"/>
          </reference>
          <reference field="1" count="1">
            <x v="630"/>
          </reference>
        </references>
      </pivotArea>
    </format>
    <format dxfId="1857">
      <pivotArea dataOnly="0" labelOnly="1" fieldPosition="0">
        <references count="2">
          <reference field="0" count="1" selected="0">
            <x v="2"/>
          </reference>
          <reference field="1" count="1">
            <x v="631"/>
          </reference>
        </references>
      </pivotArea>
    </format>
    <format dxfId="1856">
      <pivotArea dataOnly="0" labelOnly="1" fieldPosition="0">
        <references count="2">
          <reference field="0" count="1" selected="0">
            <x v="3"/>
          </reference>
          <reference field="1" count="1">
            <x v="632"/>
          </reference>
        </references>
      </pivotArea>
    </format>
    <format dxfId="1855">
      <pivotArea dataOnly="0" labelOnly="1" fieldPosition="0">
        <references count="2">
          <reference field="0" count="1" selected="0">
            <x v="4"/>
          </reference>
          <reference field="1" count="1">
            <x v="633"/>
          </reference>
        </references>
      </pivotArea>
    </format>
    <format dxfId="1854">
      <pivotArea dataOnly="0" labelOnly="1" fieldPosition="0">
        <references count="2">
          <reference field="0" count="1" selected="0">
            <x v="5"/>
          </reference>
          <reference field="1" count="1">
            <x v="634"/>
          </reference>
        </references>
      </pivotArea>
    </format>
    <format dxfId="1853">
      <pivotArea dataOnly="0" labelOnly="1" fieldPosition="0">
        <references count="2">
          <reference field="0" count="1" selected="0">
            <x v="6"/>
          </reference>
          <reference field="1" count="1">
            <x v="635"/>
          </reference>
        </references>
      </pivotArea>
    </format>
    <format dxfId="1852">
      <pivotArea dataOnly="0" labelOnly="1" fieldPosition="0">
        <references count="2">
          <reference field="0" count="1" selected="0">
            <x v="7"/>
          </reference>
          <reference field="1" count="1">
            <x v="636"/>
          </reference>
        </references>
      </pivotArea>
    </format>
    <format dxfId="1851">
      <pivotArea dataOnly="0" labelOnly="1" fieldPosition="0">
        <references count="2">
          <reference field="0" count="1" selected="0">
            <x v="8"/>
          </reference>
          <reference field="1" count="1">
            <x v="637"/>
          </reference>
        </references>
      </pivotArea>
    </format>
    <format dxfId="1850">
      <pivotArea dataOnly="0" labelOnly="1" fieldPosition="0">
        <references count="2">
          <reference field="0" count="1" selected="0">
            <x v="9"/>
          </reference>
          <reference field="1" count="1">
            <x v="638"/>
          </reference>
        </references>
      </pivotArea>
    </format>
    <format dxfId="1849">
      <pivotArea dataOnly="0" labelOnly="1" fieldPosition="0">
        <references count="2">
          <reference field="0" count="1" selected="0">
            <x v="10"/>
          </reference>
          <reference field="1" count="1">
            <x v="639"/>
          </reference>
        </references>
      </pivotArea>
    </format>
    <format dxfId="1848">
      <pivotArea dataOnly="0" labelOnly="1" fieldPosition="0">
        <references count="2">
          <reference field="0" count="1" selected="0">
            <x v="11"/>
          </reference>
          <reference field="1" count="1">
            <x v="255"/>
          </reference>
        </references>
      </pivotArea>
    </format>
    <format dxfId="1847">
      <pivotArea dataOnly="0" labelOnly="1" fieldPosition="0">
        <references count="2">
          <reference field="0" count="1" selected="0">
            <x v="12"/>
          </reference>
          <reference field="1" count="1">
            <x v="302"/>
          </reference>
        </references>
      </pivotArea>
    </format>
    <format dxfId="1846">
      <pivotArea dataOnly="0" labelOnly="1" fieldPosition="0">
        <references count="2">
          <reference field="0" count="1" selected="0">
            <x v="13"/>
          </reference>
          <reference field="1" count="1">
            <x v="118"/>
          </reference>
        </references>
      </pivotArea>
    </format>
    <format dxfId="1845">
      <pivotArea dataOnly="0" labelOnly="1" fieldPosition="0">
        <references count="2">
          <reference field="0" count="1" selected="0">
            <x v="14"/>
          </reference>
          <reference field="1" count="1">
            <x v="119"/>
          </reference>
        </references>
      </pivotArea>
    </format>
    <format dxfId="1844">
      <pivotArea dataOnly="0" labelOnly="1" fieldPosition="0">
        <references count="2">
          <reference field="0" count="1" selected="0">
            <x v="15"/>
          </reference>
          <reference field="1" count="1">
            <x v="640"/>
          </reference>
        </references>
      </pivotArea>
    </format>
    <format dxfId="1843">
      <pivotArea dataOnly="0" labelOnly="1" fieldPosition="0">
        <references count="2">
          <reference field="0" count="1" selected="0">
            <x v="16"/>
          </reference>
          <reference field="1" count="1">
            <x v="641"/>
          </reference>
        </references>
      </pivotArea>
    </format>
    <format dxfId="1842">
      <pivotArea dataOnly="0" labelOnly="1" fieldPosition="0">
        <references count="2">
          <reference field="0" count="1" selected="0">
            <x v="17"/>
          </reference>
          <reference field="1" count="1">
            <x v="642"/>
          </reference>
        </references>
      </pivotArea>
    </format>
    <format dxfId="1841">
      <pivotArea dataOnly="0" labelOnly="1" fieldPosition="0">
        <references count="2">
          <reference field="0" count="1" selected="0">
            <x v="18"/>
          </reference>
          <reference field="1" count="1">
            <x v="643"/>
          </reference>
        </references>
      </pivotArea>
    </format>
    <format dxfId="1840">
      <pivotArea dataOnly="0" labelOnly="1" fieldPosition="0">
        <references count="2">
          <reference field="0" count="1" selected="0">
            <x v="19"/>
          </reference>
          <reference field="1" count="1">
            <x v="644"/>
          </reference>
        </references>
      </pivotArea>
    </format>
    <format dxfId="1839">
      <pivotArea dataOnly="0" labelOnly="1" fieldPosition="0">
        <references count="2">
          <reference field="0" count="1" selected="0">
            <x v="20"/>
          </reference>
          <reference field="1" count="1">
            <x v="645"/>
          </reference>
        </references>
      </pivotArea>
    </format>
    <format dxfId="1838">
      <pivotArea dataOnly="0" labelOnly="1" fieldPosition="0">
        <references count="2">
          <reference field="0" count="1" selected="0">
            <x v="21"/>
          </reference>
          <reference field="1" count="1">
            <x v="646"/>
          </reference>
        </references>
      </pivotArea>
    </format>
    <format dxfId="1837">
      <pivotArea dataOnly="0" labelOnly="1" fieldPosition="0">
        <references count="2">
          <reference field="0" count="1" selected="0">
            <x v="22"/>
          </reference>
          <reference field="1" count="1">
            <x v="647"/>
          </reference>
        </references>
      </pivotArea>
    </format>
    <format dxfId="1836">
      <pivotArea dataOnly="0" labelOnly="1" fieldPosition="0">
        <references count="2">
          <reference field="0" count="1" selected="0">
            <x v="23"/>
          </reference>
          <reference field="1" count="1">
            <x v="324"/>
          </reference>
        </references>
      </pivotArea>
    </format>
    <format dxfId="1835">
      <pivotArea dataOnly="0" labelOnly="1" fieldPosition="0">
        <references count="2">
          <reference field="0" count="1" selected="0">
            <x v="24"/>
          </reference>
          <reference field="1" count="1">
            <x v="495"/>
          </reference>
        </references>
      </pivotArea>
    </format>
    <format dxfId="1834">
      <pivotArea dataOnly="0" labelOnly="1" fieldPosition="0">
        <references count="2">
          <reference field="0" count="1" selected="0">
            <x v="25"/>
          </reference>
          <reference field="1" count="1">
            <x v="523"/>
          </reference>
        </references>
      </pivotArea>
    </format>
    <format dxfId="1833">
      <pivotArea dataOnly="0" labelOnly="1" fieldPosition="0">
        <references count="2">
          <reference field="0" count="1" selected="0">
            <x v="26"/>
          </reference>
          <reference field="1" count="1">
            <x v="234"/>
          </reference>
        </references>
      </pivotArea>
    </format>
    <format dxfId="1832">
      <pivotArea dataOnly="0" labelOnly="1" fieldPosition="0">
        <references count="2">
          <reference field="0" count="1" selected="0">
            <x v="27"/>
          </reference>
          <reference field="1" count="1">
            <x v="524"/>
          </reference>
        </references>
      </pivotArea>
    </format>
    <format dxfId="1831">
      <pivotArea dataOnly="0" labelOnly="1" fieldPosition="0">
        <references count="2">
          <reference field="0" count="1" selected="0">
            <x v="28"/>
          </reference>
          <reference field="1" count="1">
            <x v="217"/>
          </reference>
        </references>
      </pivotArea>
    </format>
    <format dxfId="1830">
      <pivotArea dataOnly="0" labelOnly="1" fieldPosition="0">
        <references count="2">
          <reference field="0" count="1" selected="0">
            <x v="29"/>
          </reference>
          <reference field="1" count="1">
            <x v="448"/>
          </reference>
        </references>
      </pivotArea>
    </format>
    <format dxfId="1829">
      <pivotArea dataOnly="0" labelOnly="1" fieldPosition="0">
        <references count="2">
          <reference field="0" count="1" selected="0">
            <x v="30"/>
          </reference>
          <reference field="1" count="1">
            <x v="522"/>
          </reference>
        </references>
      </pivotArea>
    </format>
    <format dxfId="1828">
      <pivotArea dataOnly="0" labelOnly="1" fieldPosition="0">
        <references count="2">
          <reference field="0" count="1" selected="0">
            <x v="31"/>
          </reference>
          <reference field="1" count="1">
            <x v="606"/>
          </reference>
        </references>
      </pivotArea>
    </format>
    <format dxfId="1827">
      <pivotArea dataOnly="0" labelOnly="1" fieldPosition="0">
        <references count="2">
          <reference field="0" count="1" selected="0">
            <x v="32"/>
          </reference>
          <reference field="1" count="1">
            <x v="204"/>
          </reference>
        </references>
      </pivotArea>
    </format>
    <format dxfId="1826">
      <pivotArea dataOnly="0" labelOnly="1" fieldPosition="0">
        <references count="2">
          <reference field="0" count="1" selected="0">
            <x v="33"/>
          </reference>
          <reference field="1" count="1">
            <x v="425"/>
          </reference>
        </references>
      </pivotArea>
    </format>
    <format dxfId="1825">
      <pivotArea dataOnly="0" labelOnly="1" fieldPosition="0">
        <references count="2">
          <reference field="0" count="1" selected="0">
            <x v="34"/>
          </reference>
          <reference field="1" count="1">
            <x v="135"/>
          </reference>
        </references>
      </pivotArea>
    </format>
    <format dxfId="1824">
      <pivotArea dataOnly="0" labelOnly="1" fieldPosition="0">
        <references count="2">
          <reference field="0" count="1" selected="0">
            <x v="35"/>
          </reference>
          <reference field="1" count="1">
            <x v="461"/>
          </reference>
        </references>
      </pivotArea>
    </format>
    <format dxfId="1823">
      <pivotArea dataOnly="0" labelOnly="1" fieldPosition="0">
        <references count="2">
          <reference field="0" count="1" selected="0">
            <x v="36"/>
          </reference>
          <reference field="1" count="1">
            <x v="137"/>
          </reference>
        </references>
      </pivotArea>
    </format>
    <format dxfId="1822">
      <pivotArea dataOnly="0" labelOnly="1" fieldPosition="0">
        <references count="2">
          <reference field="0" count="1" selected="0">
            <x v="37"/>
          </reference>
          <reference field="1" count="1">
            <x v="61"/>
          </reference>
        </references>
      </pivotArea>
    </format>
    <format dxfId="1821">
      <pivotArea dataOnly="0" labelOnly="1" fieldPosition="0">
        <references count="2">
          <reference field="0" count="1" selected="0">
            <x v="38"/>
          </reference>
          <reference field="1" count="1">
            <x v="597"/>
          </reference>
        </references>
      </pivotArea>
    </format>
    <format dxfId="1820">
      <pivotArea dataOnly="0" labelOnly="1" fieldPosition="0">
        <references count="2">
          <reference field="0" count="1" selected="0">
            <x v="39"/>
          </reference>
          <reference field="1" count="1">
            <x v="252"/>
          </reference>
        </references>
      </pivotArea>
    </format>
    <format dxfId="1819">
      <pivotArea dataOnly="0" labelOnly="1" fieldPosition="0">
        <references count="2">
          <reference field="0" count="1" selected="0">
            <x v="40"/>
          </reference>
          <reference field="1" count="1">
            <x v="239"/>
          </reference>
        </references>
      </pivotArea>
    </format>
    <format dxfId="1818">
      <pivotArea dataOnly="0" labelOnly="1" fieldPosition="0">
        <references count="2">
          <reference field="0" count="1" selected="0">
            <x v="41"/>
          </reference>
          <reference field="1" count="1">
            <x v="544"/>
          </reference>
        </references>
      </pivotArea>
    </format>
    <format dxfId="1817">
      <pivotArea dataOnly="0" labelOnly="1" fieldPosition="0">
        <references count="2">
          <reference field="0" count="1" selected="0">
            <x v="42"/>
          </reference>
          <reference field="1" count="1">
            <x v="52"/>
          </reference>
        </references>
      </pivotArea>
    </format>
    <format dxfId="1816">
      <pivotArea dataOnly="0" labelOnly="1" fieldPosition="0">
        <references count="2">
          <reference field="0" count="1" selected="0">
            <x v="43"/>
          </reference>
          <reference field="1" count="1">
            <x v="541"/>
          </reference>
        </references>
      </pivotArea>
    </format>
    <format dxfId="1815">
      <pivotArea dataOnly="0" labelOnly="1" fieldPosition="0">
        <references count="2">
          <reference field="0" count="1" selected="0">
            <x v="44"/>
          </reference>
          <reference field="1" count="1">
            <x v="101"/>
          </reference>
        </references>
      </pivotArea>
    </format>
    <format dxfId="1814">
      <pivotArea dataOnly="0" labelOnly="1" fieldPosition="0">
        <references count="2">
          <reference field="0" count="1" selected="0">
            <x v="45"/>
          </reference>
          <reference field="1" count="1">
            <x v="103"/>
          </reference>
        </references>
      </pivotArea>
    </format>
    <format dxfId="1813">
      <pivotArea dataOnly="0" labelOnly="1" fieldPosition="0">
        <references count="2">
          <reference field="0" count="1" selected="0">
            <x v="46"/>
          </reference>
          <reference field="1" count="1">
            <x v="36"/>
          </reference>
        </references>
      </pivotArea>
    </format>
    <format dxfId="1812">
      <pivotArea type="all" dataOnly="0" outline="0" fieldPosition="0"/>
    </format>
    <format dxfId="1811">
      <pivotArea dataOnly="0" labelOnly="1" fieldPosition="0">
        <references count="1">
          <reference field="0" count="16">
            <x v="25"/>
            <x v="27"/>
            <x v="28"/>
            <x v="29"/>
            <x v="30"/>
            <x v="31"/>
            <x v="32"/>
            <x v="33"/>
            <x v="34"/>
            <x v="37"/>
            <x v="38"/>
            <x v="39"/>
            <x v="40"/>
            <x v="41"/>
            <x v="42"/>
            <x v="43"/>
          </reference>
        </references>
      </pivotArea>
    </format>
    <format dxfId="1810">
      <pivotArea dataOnly="0" labelOnly="1" fieldPosition="0">
        <references count="2">
          <reference field="0" count="1" selected="0">
            <x v="25"/>
          </reference>
          <reference field="1" count="1">
            <x v="523"/>
          </reference>
        </references>
      </pivotArea>
    </format>
    <format dxfId="1809">
      <pivotArea dataOnly="0" labelOnly="1" fieldPosition="0">
        <references count="2">
          <reference field="0" count="1" selected="0">
            <x v="27"/>
          </reference>
          <reference field="1" count="1">
            <x v="524"/>
          </reference>
        </references>
      </pivotArea>
    </format>
    <format dxfId="1808">
      <pivotArea dataOnly="0" labelOnly="1" fieldPosition="0">
        <references count="2">
          <reference field="0" count="1" selected="0">
            <x v="28"/>
          </reference>
          <reference field="1" count="1">
            <x v="217"/>
          </reference>
        </references>
      </pivotArea>
    </format>
    <format dxfId="1807">
      <pivotArea dataOnly="0" labelOnly="1" fieldPosition="0">
        <references count="2">
          <reference field="0" count="1" selected="0">
            <x v="29"/>
          </reference>
          <reference field="1" count="1">
            <x v="448"/>
          </reference>
        </references>
      </pivotArea>
    </format>
    <format dxfId="1806">
      <pivotArea dataOnly="0" labelOnly="1" fieldPosition="0">
        <references count="2">
          <reference field="0" count="1" selected="0">
            <x v="30"/>
          </reference>
          <reference field="1" count="1">
            <x v="522"/>
          </reference>
        </references>
      </pivotArea>
    </format>
    <format dxfId="1805">
      <pivotArea dataOnly="0" labelOnly="1" fieldPosition="0">
        <references count="2">
          <reference field="0" count="1" selected="0">
            <x v="31"/>
          </reference>
          <reference field="1" count="1">
            <x v="606"/>
          </reference>
        </references>
      </pivotArea>
    </format>
    <format dxfId="1804">
      <pivotArea dataOnly="0" labelOnly="1" fieldPosition="0">
        <references count="2">
          <reference field="0" count="1" selected="0">
            <x v="32"/>
          </reference>
          <reference field="1" count="1">
            <x v="204"/>
          </reference>
        </references>
      </pivotArea>
    </format>
    <format dxfId="1803">
      <pivotArea dataOnly="0" labelOnly="1" fieldPosition="0">
        <references count="2">
          <reference field="0" count="1" selected="0">
            <x v="33"/>
          </reference>
          <reference field="1" count="1">
            <x v="425"/>
          </reference>
        </references>
      </pivotArea>
    </format>
    <format dxfId="1802">
      <pivotArea dataOnly="0" labelOnly="1" fieldPosition="0">
        <references count="2">
          <reference field="0" count="1" selected="0">
            <x v="34"/>
          </reference>
          <reference field="1" count="1">
            <x v="135"/>
          </reference>
        </references>
      </pivotArea>
    </format>
    <format dxfId="1801">
      <pivotArea dataOnly="0" labelOnly="1" fieldPosition="0">
        <references count="2">
          <reference field="0" count="1" selected="0">
            <x v="37"/>
          </reference>
          <reference field="1" count="1">
            <x v="61"/>
          </reference>
        </references>
      </pivotArea>
    </format>
    <format dxfId="1800">
      <pivotArea dataOnly="0" labelOnly="1" fieldPosition="0">
        <references count="2">
          <reference field="0" count="1" selected="0">
            <x v="38"/>
          </reference>
          <reference field="1" count="1">
            <x v="597"/>
          </reference>
        </references>
      </pivotArea>
    </format>
    <format dxfId="1799">
      <pivotArea dataOnly="0" labelOnly="1" fieldPosition="0">
        <references count="2">
          <reference field="0" count="1" selected="0">
            <x v="39"/>
          </reference>
          <reference field="1" count="1">
            <x v="252"/>
          </reference>
        </references>
      </pivotArea>
    </format>
    <format dxfId="1798">
      <pivotArea dataOnly="0" labelOnly="1" fieldPosition="0">
        <references count="2">
          <reference field="0" count="1" selected="0">
            <x v="40"/>
          </reference>
          <reference field="1" count="1">
            <x v="239"/>
          </reference>
        </references>
      </pivotArea>
    </format>
    <format dxfId="1797">
      <pivotArea dataOnly="0" labelOnly="1" fieldPosition="0">
        <references count="2">
          <reference field="0" count="1" selected="0">
            <x v="41"/>
          </reference>
          <reference field="1" count="1">
            <x v="544"/>
          </reference>
        </references>
      </pivotArea>
    </format>
    <format dxfId="1796">
      <pivotArea dataOnly="0" labelOnly="1" fieldPosition="0">
        <references count="2">
          <reference field="0" count="1" selected="0">
            <x v="42"/>
          </reference>
          <reference field="1" count="1">
            <x v="52"/>
          </reference>
        </references>
      </pivotArea>
    </format>
    <format dxfId="1795">
      <pivotArea dataOnly="0" labelOnly="1" fieldPosition="0">
        <references count="2">
          <reference field="0" count="1" selected="0">
            <x v="43"/>
          </reference>
          <reference field="1" count="1">
            <x v="54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Drill="0" rowGrandTotals="0" colGrandTotals="0" itemPrintTitles="1" createdVersion="6" indent="0" outline="1" outlineData="1" multipleFieldFilters="0" rowHeaderCaption="Directriz">
  <location ref="B8:C19" firstHeaderRow="1" firstDataRow="1" firstDataCol="2" rowPageCount="1" colPageCount="1"/>
  <pivotFields count="3">
    <pivotField axis="axisRow" outline="0" showAll="0" defaultSubtotal="0">
      <items count="43">
        <item x="0"/>
        <item x="1"/>
        <item x="2"/>
        <item x="3"/>
        <item x="4"/>
        <item x="5"/>
        <item x="6"/>
        <item m="1" x="14"/>
        <item m="1" x="16"/>
        <item m="1" x="18"/>
        <item m="1" x="20"/>
        <item x="7"/>
        <item m="1" x="39"/>
        <item m="1" x="41"/>
        <item m="1" x="11"/>
        <item m="1" x="13"/>
        <item m="1" x="15"/>
        <item m="1" x="17"/>
        <item m="1" x="19"/>
        <item x="8"/>
        <item m="1" x="32"/>
        <item m="1" x="34"/>
        <item m="1" x="36"/>
        <item m="1" x="38"/>
        <item m="1" x="40"/>
        <item m="1" x="42"/>
        <item m="1" x="12"/>
        <item x="9"/>
        <item m="1" x="25"/>
        <item m="1" x="27"/>
        <item m="1" x="29"/>
        <item m="1" x="31"/>
        <item m="1" x="33"/>
        <item m="1" x="35"/>
        <item m="1" x="37"/>
        <item x="10"/>
        <item m="1" x="21"/>
        <item m="1" x="22"/>
        <item m="1" x="23"/>
        <item m="1" x="24"/>
        <item m="1" x="26"/>
        <item m="1" x="28"/>
        <item m="1" x="30"/>
      </items>
    </pivotField>
    <pivotField axis="axisRow" outline="0" showAll="0">
      <items count="174">
        <item m="1" x="170"/>
        <item m="1" x="38"/>
        <item m="1" x="77"/>
        <item m="1" x="74"/>
        <item m="1" x="39"/>
        <item m="1" x="58"/>
        <item m="1" x="159"/>
        <item m="1" x="16"/>
        <item m="1" x="62"/>
        <item m="1" x="145"/>
        <item m="1" x="65"/>
        <item m="1" x="161"/>
        <item m="1" x="63"/>
        <item m="1" x="106"/>
        <item m="1" x="99"/>
        <item m="1" x="84"/>
        <item m="1" x="22"/>
        <item m="1" x="85"/>
        <item m="1" x="153"/>
        <item m="1" x="130"/>
        <item m="1" x="28"/>
        <item m="1" x="141"/>
        <item m="1" x="48"/>
        <item m="1" x="126"/>
        <item m="1" x="148"/>
        <item m="1" x="138"/>
        <item m="1" x="172"/>
        <item m="1" x="52"/>
        <item m="1" x="18"/>
        <item m="1" x="19"/>
        <item m="1" x="127"/>
        <item m="1" x="166"/>
        <item m="1" x="41"/>
        <item m="1" x="96"/>
        <item m="1" x="82"/>
        <item m="1" x="36"/>
        <item m="1" x="60"/>
        <item m="1" x="91"/>
        <item m="1" x="98"/>
        <item m="1" x="169"/>
        <item m="1" x="157"/>
        <item m="1" x="121"/>
        <item m="1" x="51"/>
        <item m="1" x="143"/>
        <item x="7"/>
        <item m="1" x="80"/>
        <item m="1" x="150"/>
        <item m="1" x="154"/>
        <item m="1" x="113"/>
        <item m="1" x="23"/>
        <item m="1" x="108"/>
        <item m="1" x="158"/>
        <item x="8"/>
        <item m="1" x="15"/>
        <item m="1" x="70"/>
        <item m="1" x="139"/>
        <item m="1" x="30"/>
        <item m="1" x="110"/>
        <item m="1" x="146"/>
        <item m="1" x="101"/>
        <item x="9"/>
        <item m="1" x="27"/>
        <item m="1" x="162"/>
        <item m="1" x="21"/>
        <item m="1" x="104"/>
        <item m="1" x="164"/>
        <item m="1" x="156"/>
        <item m="1" x="40"/>
        <item x="10"/>
        <item m="1" x="75"/>
        <item m="1" x="57"/>
        <item m="1" x="20"/>
        <item m="1" x="136"/>
        <item m="1" x="94"/>
        <item m="1" x="45"/>
        <item m="1" x="120"/>
        <item m="1" x="49"/>
        <item m="1" x="68"/>
        <item m="1" x="90"/>
        <item m="1" x="42"/>
        <item m="1" x="102"/>
        <item m="1" x="105"/>
        <item m="1" x="43"/>
        <item m="1" x="11"/>
        <item x="0"/>
        <item x="1"/>
        <item x="2"/>
        <item x="3"/>
        <item x="4"/>
        <item x="5"/>
        <item m="1" x="149"/>
        <item m="1" x="97"/>
        <item m="1" x="147"/>
        <item m="1" x="137"/>
        <item x="6"/>
        <item m="1" x="140"/>
        <item m="1" x="160"/>
        <item m="1" x="46"/>
        <item m="1" x="88"/>
        <item m="1" x="95"/>
        <item m="1" x="155"/>
        <item m="1" x="117"/>
        <item m="1" x="135"/>
        <item m="1" x="24"/>
        <item m="1" x="92"/>
        <item m="1" x="165"/>
        <item m="1" x="13"/>
        <item m="1" x="100"/>
        <item m="1" x="151"/>
        <item m="1" x="37"/>
        <item m="1" x="133"/>
        <item m="1" x="125"/>
        <item m="1" x="142"/>
        <item m="1" x="12"/>
        <item m="1" x="129"/>
        <item m="1" x="168"/>
        <item m="1" x="124"/>
        <item m="1" x="152"/>
        <item m="1" x="76"/>
        <item m="1" x="34"/>
        <item m="1" x="33"/>
        <item m="1" x="50"/>
        <item m="1" x="131"/>
        <item m="1" x="67"/>
        <item m="1" x="171"/>
        <item m="1" x="29"/>
        <item m="1" x="123"/>
        <item m="1" x="64"/>
        <item m="1" x="55"/>
        <item m="1" x="32"/>
        <item m="1" x="112"/>
        <item m="1" x="53"/>
        <item m="1" x="31"/>
        <item m="1" x="79"/>
        <item m="1" x="61"/>
        <item m="1" x="167"/>
        <item m="1" x="132"/>
        <item m="1" x="114"/>
        <item m="1" x="116"/>
        <item m="1" x="103"/>
        <item m="1" x="83"/>
        <item m="1" x="25"/>
        <item m="1" x="44"/>
        <item m="1" x="26"/>
        <item m="1" x="109"/>
        <item m="1" x="54"/>
        <item m="1" x="86"/>
        <item m="1" x="119"/>
        <item m="1" x="59"/>
        <item m="1" x="107"/>
        <item m="1" x="35"/>
        <item m="1" x="56"/>
        <item m="1" x="93"/>
        <item m="1" x="122"/>
        <item m="1" x="73"/>
        <item m="1" x="71"/>
        <item m="1" x="81"/>
        <item m="1" x="115"/>
        <item m="1" x="128"/>
        <item m="1" x="118"/>
        <item m="1" x="78"/>
        <item m="1" x="134"/>
        <item m="1" x="72"/>
        <item m="1" x="163"/>
        <item m="1" x="87"/>
        <item m="1" x="89"/>
        <item m="1" x="69"/>
        <item m="1" x="144"/>
        <item m="1" x="111"/>
        <item m="1" x="47"/>
        <item m="1" x="17"/>
        <item m="1" x="14"/>
        <item m="1" x="66"/>
        <item t="default"/>
      </items>
      <extLst>
        <ext xmlns:x14="http://schemas.microsoft.com/office/spreadsheetml/2009/9/main" uri="{2946ED86-A175-432a-8AC1-64E0C546D7DE}">
          <x14:pivotField fillDownLabels="1"/>
        </ext>
      </extLst>
    </pivotField>
    <pivotField name="Value" axis="axisPage" multipleItemSelectionAllowed="1" showAll="0" defaultSubtotal="0">
      <items count="6">
        <item m="1" x="2"/>
        <item h="1" m="1" x="4"/>
        <item h="1" m="1" x="5"/>
        <item m="1" x="3"/>
        <item x="1"/>
        <item x="0"/>
      </items>
    </pivotField>
  </pivotFields>
  <rowFields count="2">
    <field x="0"/>
    <field x="1"/>
  </rowFields>
  <rowItems count="11">
    <i>
      <x/>
      <x v="84"/>
    </i>
    <i>
      <x v="1"/>
      <x v="85"/>
    </i>
    <i>
      <x v="2"/>
      <x v="86"/>
    </i>
    <i>
      <x v="3"/>
      <x v="87"/>
    </i>
    <i>
      <x v="4"/>
      <x v="88"/>
    </i>
    <i>
      <x v="5"/>
      <x v="89"/>
    </i>
    <i>
      <x v="6"/>
      <x v="94"/>
    </i>
    <i>
      <x v="11"/>
      <x v="44"/>
    </i>
    <i>
      <x v="19"/>
      <x v="52"/>
    </i>
    <i>
      <x v="27"/>
      <x v="60"/>
    </i>
    <i>
      <x v="35"/>
      <x v="68"/>
    </i>
  </rowItems>
  <colItems count="1">
    <i/>
  </colItems>
  <pageFields count="1">
    <pageField fld="2" hier="-1"/>
  </pageFields>
  <formats count="1107">
    <format dxfId="1794">
      <pivotArea dataOnly="0" labelOnly="1" outline="0" fieldPosition="0">
        <references count="1">
          <reference field="1" count="0"/>
        </references>
      </pivotArea>
    </format>
    <format dxfId="1793">
      <pivotArea type="all" dataOnly="0" outline="0" fieldPosition="0"/>
    </format>
    <format dxfId="1792">
      <pivotArea field="0" type="button" dataOnly="0" labelOnly="1" outline="0" axis="axisRow" fieldPosition="0"/>
    </format>
    <format dxfId="1791">
      <pivotArea field="1" type="button" dataOnly="0" labelOnly="1" outline="0" axis="axisRow" fieldPosition="1"/>
    </format>
    <format dxfId="1790">
      <pivotArea dataOnly="0" labelOnly="1" fieldPosition="0">
        <references count="1">
          <reference field="0" count="0"/>
        </references>
      </pivotArea>
    </format>
    <format dxfId="1789">
      <pivotArea dataOnly="0" labelOnly="1" fieldPosition="0">
        <references count="2">
          <reference field="0" count="1" selected="0">
            <x v="0"/>
          </reference>
          <reference field="1" count="1">
            <x v="33"/>
          </reference>
        </references>
      </pivotArea>
    </format>
    <format dxfId="1788">
      <pivotArea dataOnly="0" labelOnly="1" fieldPosition="0">
        <references count="2">
          <reference field="0" count="1" selected="0">
            <x v="1"/>
          </reference>
          <reference field="1" count="1">
            <x v="5"/>
          </reference>
        </references>
      </pivotArea>
    </format>
    <format dxfId="1787">
      <pivotArea dataOnly="0" labelOnly="1" fieldPosition="0">
        <references count="2">
          <reference field="0" count="1" selected="0">
            <x v="2"/>
          </reference>
          <reference field="1" count="1">
            <x v="9"/>
          </reference>
        </references>
      </pivotArea>
    </format>
    <format dxfId="1786">
      <pivotArea dataOnly="0" labelOnly="1" fieldPosition="0">
        <references count="2">
          <reference field="0" count="1" selected="0">
            <x v="3"/>
          </reference>
          <reference field="1" count="1">
            <x v="34"/>
          </reference>
        </references>
      </pivotArea>
    </format>
    <format dxfId="1785">
      <pivotArea dataOnly="0" labelOnly="1" fieldPosition="0">
        <references count="2">
          <reference field="0" count="1" selected="0">
            <x v="4"/>
          </reference>
          <reference field="1" count="1">
            <x v="35"/>
          </reference>
        </references>
      </pivotArea>
    </format>
    <format dxfId="1784">
      <pivotArea dataOnly="0" labelOnly="1" fieldPosition="0">
        <references count="2">
          <reference field="0" count="1" selected="0">
            <x v="5"/>
          </reference>
          <reference field="1" count="1">
            <x v="19"/>
          </reference>
        </references>
      </pivotArea>
    </format>
    <format dxfId="1783">
      <pivotArea dataOnly="0" labelOnly="1" fieldPosition="0">
        <references count="2">
          <reference field="0" count="1" selected="0">
            <x v="6"/>
          </reference>
          <reference field="1" count="1">
            <x v="12"/>
          </reference>
        </references>
      </pivotArea>
    </format>
    <format dxfId="1782">
      <pivotArea dataOnly="0" labelOnly="1" fieldPosition="0">
        <references count="2">
          <reference field="0" count="1" selected="0">
            <x v="7"/>
          </reference>
          <reference field="1" count="1">
            <x v="38"/>
          </reference>
        </references>
      </pivotArea>
    </format>
    <format dxfId="1781">
      <pivotArea dataOnly="0" labelOnly="1" fieldPosition="0">
        <references count="2">
          <reference field="0" count="1" selected="0">
            <x v="8"/>
          </reference>
          <reference field="1" count="1">
            <x v="25"/>
          </reference>
        </references>
      </pivotArea>
    </format>
    <format dxfId="1780">
      <pivotArea dataOnly="0" labelOnly="1" fieldPosition="0">
        <references count="2">
          <reference field="0" count="1" selected="0">
            <x v="9"/>
          </reference>
          <reference field="1" count="1">
            <x v="1"/>
          </reference>
        </references>
      </pivotArea>
    </format>
    <format dxfId="1779">
      <pivotArea dataOnly="0" labelOnly="1" fieldPosition="0">
        <references count="2">
          <reference field="0" count="1" selected="0">
            <x v="10"/>
          </reference>
          <reference field="1" count="1">
            <x v="30"/>
          </reference>
        </references>
      </pivotArea>
    </format>
    <format dxfId="1778">
      <pivotArea dataOnly="0" labelOnly="1" fieldPosition="0">
        <references count="2">
          <reference field="0" count="1" selected="0">
            <x v="11"/>
          </reference>
          <reference field="1" count="1">
            <x v="15"/>
          </reference>
        </references>
      </pivotArea>
    </format>
    <format dxfId="1777">
      <pivotArea dataOnly="0" labelOnly="1" fieldPosition="0">
        <references count="2">
          <reference field="0" count="1" selected="0">
            <x v="12"/>
          </reference>
          <reference field="1" count="1">
            <x v="14"/>
          </reference>
        </references>
      </pivotArea>
    </format>
    <format dxfId="1776">
      <pivotArea dataOnly="0" labelOnly="1" fieldPosition="0">
        <references count="2">
          <reference field="0" count="1" selected="0">
            <x v="13"/>
          </reference>
          <reference field="1" count="1">
            <x v="26"/>
          </reference>
        </references>
      </pivotArea>
    </format>
    <format dxfId="1775">
      <pivotArea dataOnly="0" labelOnly="1" fieldPosition="0">
        <references count="2">
          <reference field="0" count="1" selected="0">
            <x v="14"/>
          </reference>
          <reference field="1" count="1">
            <x v="27"/>
          </reference>
        </references>
      </pivotArea>
    </format>
    <format dxfId="1774">
      <pivotArea dataOnly="0" labelOnly="1" fieldPosition="0">
        <references count="2">
          <reference field="0" count="1" selected="0">
            <x v="15"/>
          </reference>
          <reference field="1" count="1">
            <x v="7"/>
          </reference>
        </references>
      </pivotArea>
    </format>
    <format dxfId="1773">
      <pivotArea dataOnly="0" labelOnly="1" fieldPosition="0">
        <references count="2">
          <reference field="0" count="1" selected="0">
            <x v="16"/>
          </reference>
          <reference field="1" count="1">
            <x v="13"/>
          </reference>
        </references>
      </pivotArea>
    </format>
    <format dxfId="1772">
      <pivotArea dataOnly="0" labelOnly="1" fieldPosition="0">
        <references count="2">
          <reference field="0" count="1" selected="0">
            <x v="17"/>
          </reference>
          <reference field="1" count="1">
            <x v="28"/>
          </reference>
        </references>
      </pivotArea>
    </format>
    <format dxfId="1771">
      <pivotArea dataOnly="0" labelOnly="1" fieldPosition="0">
        <references count="2">
          <reference field="0" count="1" selected="0">
            <x v="18"/>
          </reference>
          <reference field="1" count="1">
            <x v="29"/>
          </reference>
        </references>
      </pivotArea>
    </format>
    <format dxfId="1770">
      <pivotArea dataOnly="0" labelOnly="1" fieldPosition="0">
        <references count="2">
          <reference field="0" count="1" selected="0">
            <x v="19"/>
          </reference>
          <reference field="1" count="1">
            <x v="8"/>
          </reference>
        </references>
      </pivotArea>
    </format>
    <format dxfId="1769">
      <pivotArea dataOnly="0" labelOnly="1" fieldPosition="0">
        <references count="2">
          <reference field="0" count="1" selected="0">
            <x v="20"/>
          </reference>
          <reference field="1" count="1">
            <x v="21"/>
          </reference>
        </references>
      </pivotArea>
    </format>
    <format dxfId="1768">
      <pivotArea dataOnly="0" labelOnly="1" fieldPosition="0">
        <references count="2">
          <reference field="0" count="1" selected="0">
            <x v="21"/>
          </reference>
          <reference field="1" count="1">
            <x v="40"/>
          </reference>
        </references>
      </pivotArea>
    </format>
    <format dxfId="1767">
      <pivotArea dataOnly="0" labelOnly="1" fieldPosition="0">
        <references count="2">
          <reference field="0" count="1" selected="0">
            <x v="22"/>
          </reference>
          <reference field="1" count="1">
            <x v="37"/>
          </reference>
        </references>
      </pivotArea>
    </format>
    <format dxfId="1766">
      <pivotArea dataOnly="0" labelOnly="1" fieldPosition="0">
        <references count="2">
          <reference field="0" count="1" selected="0">
            <x v="23"/>
          </reference>
          <reference field="1" count="1">
            <x v="42"/>
          </reference>
        </references>
      </pivotArea>
    </format>
    <format dxfId="1765">
      <pivotArea dataOnly="0" labelOnly="1" fieldPosition="0">
        <references count="2">
          <reference field="0" count="1" selected="0">
            <x v="24"/>
          </reference>
          <reference field="1" count="1">
            <x v="16"/>
          </reference>
        </references>
      </pivotArea>
    </format>
    <format dxfId="1764">
      <pivotArea dataOnly="0" labelOnly="1" fieldPosition="0">
        <references count="2">
          <reference field="0" count="1" selected="0">
            <x v="25"/>
          </reference>
          <reference field="1" count="1">
            <x v="41"/>
          </reference>
        </references>
      </pivotArea>
    </format>
    <format dxfId="1763">
      <pivotArea dataOnly="0" labelOnly="1" fieldPosition="0">
        <references count="2">
          <reference field="0" count="1" selected="0">
            <x v="26"/>
          </reference>
          <reference field="1" count="1">
            <x v="10"/>
          </reference>
        </references>
      </pivotArea>
    </format>
    <format dxfId="1762">
      <pivotArea dataOnly="0" labelOnly="1" fieldPosition="0">
        <references count="2">
          <reference field="0" count="1" selected="0">
            <x v="27"/>
          </reference>
          <reference field="1" count="1">
            <x v="11"/>
          </reference>
        </references>
      </pivotArea>
    </format>
    <format dxfId="1761">
      <pivotArea dataOnly="0" labelOnly="1" fieldPosition="0">
        <references count="2">
          <reference field="0" count="1" selected="0">
            <x v="28"/>
          </reference>
          <reference field="1" count="1">
            <x v="22"/>
          </reference>
        </references>
      </pivotArea>
    </format>
    <format dxfId="1760">
      <pivotArea dataOnly="0" labelOnly="1" fieldPosition="0">
        <references count="2">
          <reference field="0" count="1" selected="0">
            <x v="29"/>
          </reference>
          <reference field="1" count="1">
            <x v="23"/>
          </reference>
        </references>
      </pivotArea>
    </format>
    <format dxfId="1759">
      <pivotArea dataOnly="0" labelOnly="1" fieldPosition="0">
        <references count="2">
          <reference field="0" count="1" selected="0">
            <x v="30"/>
          </reference>
          <reference field="1" count="1">
            <x v="4"/>
          </reference>
        </references>
      </pivotArea>
    </format>
    <format dxfId="1758">
      <pivotArea dataOnly="0" labelOnly="1" fieldPosition="0">
        <references count="2">
          <reference field="0" count="1" selected="0">
            <x v="31"/>
          </reference>
          <reference field="1" count="1">
            <x v="39"/>
          </reference>
        </references>
      </pivotArea>
    </format>
    <format dxfId="1757">
      <pivotArea dataOnly="0" labelOnly="1" fieldPosition="0">
        <references count="2">
          <reference field="0" count="1" selected="0">
            <x v="32"/>
          </reference>
          <reference field="1" count="1">
            <x v="31"/>
          </reference>
        </references>
      </pivotArea>
    </format>
    <format dxfId="1756">
      <pivotArea dataOnly="0" labelOnly="1" fieldPosition="0">
        <references count="2">
          <reference field="0" count="1" selected="0">
            <x v="33"/>
          </reference>
          <reference field="1" count="1">
            <x v="32"/>
          </reference>
        </references>
      </pivotArea>
    </format>
    <format dxfId="1755">
      <pivotArea dataOnly="0" labelOnly="1" fieldPosition="0">
        <references count="2">
          <reference field="0" count="1" selected="0">
            <x v="34"/>
          </reference>
          <reference field="1" count="1">
            <x v="2"/>
          </reference>
        </references>
      </pivotArea>
    </format>
    <format dxfId="1754">
      <pivotArea dataOnly="0" labelOnly="1" fieldPosition="0">
        <references count="2">
          <reference field="0" count="1" selected="0">
            <x v="35"/>
          </reference>
          <reference field="1" count="1">
            <x v="17"/>
          </reference>
        </references>
      </pivotArea>
    </format>
    <format dxfId="1753">
      <pivotArea dataOnly="0" labelOnly="1" fieldPosition="0">
        <references count="2">
          <reference field="0" count="1" selected="0">
            <x v="36"/>
          </reference>
          <reference field="1" count="1">
            <x v="24"/>
          </reference>
        </references>
      </pivotArea>
    </format>
    <format dxfId="1752">
      <pivotArea dataOnly="0" labelOnly="1" fieldPosition="0">
        <references count="2">
          <reference field="0" count="1" selected="0">
            <x v="37"/>
          </reference>
          <reference field="1" count="1">
            <x v="3"/>
          </reference>
        </references>
      </pivotArea>
    </format>
    <format dxfId="1751">
      <pivotArea dataOnly="0" labelOnly="1" fieldPosition="0">
        <references count="2">
          <reference field="0" count="1" selected="0">
            <x v="38"/>
          </reference>
          <reference field="1" count="1">
            <x v="18"/>
          </reference>
        </references>
      </pivotArea>
    </format>
    <format dxfId="1750">
      <pivotArea dataOnly="0" labelOnly="1" fieldPosition="0">
        <references count="2">
          <reference field="0" count="1" selected="0">
            <x v="39"/>
          </reference>
          <reference field="1" count="1">
            <x v="36"/>
          </reference>
        </references>
      </pivotArea>
    </format>
    <format dxfId="1749">
      <pivotArea dataOnly="0" labelOnly="1" fieldPosition="0">
        <references count="2">
          <reference field="0" count="1" selected="0">
            <x v="40"/>
          </reference>
          <reference field="1" count="1">
            <x v="6"/>
          </reference>
        </references>
      </pivotArea>
    </format>
    <format dxfId="1748">
      <pivotArea dataOnly="0" labelOnly="1" fieldPosition="0">
        <references count="2">
          <reference field="0" count="1" selected="0">
            <x v="41"/>
          </reference>
          <reference field="1" count="1">
            <x v="0"/>
          </reference>
        </references>
      </pivotArea>
    </format>
    <format dxfId="1747">
      <pivotArea dataOnly="0" labelOnly="1" fieldPosition="0">
        <references count="2">
          <reference field="0" count="1" selected="0">
            <x v="42"/>
          </reference>
          <reference field="1" count="1">
            <x v="20"/>
          </reference>
        </references>
      </pivotArea>
    </format>
    <format dxfId="1746">
      <pivotArea type="all" dataOnly="0" outline="0" fieldPosition="0"/>
    </format>
    <format dxfId="1745">
      <pivotArea field="0" type="button" dataOnly="0" labelOnly="1" outline="0" axis="axisRow" fieldPosition="0"/>
    </format>
    <format dxfId="1744">
      <pivotArea field="1" type="button" dataOnly="0" labelOnly="1" outline="0" axis="axisRow" fieldPosition="1"/>
    </format>
    <format dxfId="1743">
      <pivotArea dataOnly="0" labelOnly="1" fieldPosition="0">
        <references count="1">
          <reference field="0" count="0"/>
        </references>
      </pivotArea>
    </format>
    <format dxfId="1742">
      <pivotArea dataOnly="0" labelOnly="1" fieldPosition="0">
        <references count="2">
          <reference field="0" count="1" selected="0">
            <x v="0"/>
          </reference>
          <reference field="1" count="1">
            <x v="33"/>
          </reference>
        </references>
      </pivotArea>
    </format>
    <format dxfId="1741">
      <pivotArea dataOnly="0" labelOnly="1" fieldPosition="0">
        <references count="2">
          <reference field="0" count="1" selected="0">
            <x v="1"/>
          </reference>
          <reference field="1" count="1">
            <x v="5"/>
          </reference>
        </references>
      </pivotArea>
    </format>
    <format dxfId="1740">
      <pivotArea dataOnly="0" labelOnly="1" fieldPosition="0">
        <references count="2">
          <reference field="0" count="1" selected="0">
            <x v="2"/>
          </reference>
          <reference field="1" count="1">
            <x v="9"/>
          </reference>
        </references>
      </pivotArea>
    </format>
    <format dxfId="1739">
      <pivotArea dataOnly="0" labelOnly="1" fieldPosition="0">
        <references count="2">
          <reference field="0" count="1" selected="0">
            <x v="3"/>
          </reference>
          <reference field="1" count="1">
            <x v="34"/>
          </reference>
        </references>
      </pivotArea>
    </format>
    <format dxfId="1738">
      <pivotArea dataOnly="0" labelOnly="1" fieldPosition="0">
        <references count="2">
          <reference field="0" count="1" selected="0">
            <x v="4"/>
          </reference>
          <reference field="1" count="1">
            <x v="35"/>
          </reference>
        </references>
      </pivotArea>
    </format>
    <format dxfId="1737">
      <pivotArea dataOnly="0" labelOnly="1" fieldPosition="0">
        <references count="2">
          <reference field="0" count="1" selected="0">
            <x v="5"/>
          </reference>
          <reference field="1" count="1">
            <x v="19"/>
          </reference>
        </references>
      </pivotArea>
    </format>
    <format dxfId="1736">
      <pivotArea dataOnly="0" labelOnly="1" fieldPosition="0">
        <references count="2">
          <reference field="0" count="1" selected="0">
            <x v="6"/>
          </reference>
          <reference field="1" count="1">
            <x v="12"/>
          </reference>
        </references>
      </pivotArea>
    </format>
    <format dxfId="1735">
      <pivotArea dataOnly="0" labelOnly="1" fieldPosition="0">
        <references count="2">
          <reference field="0" count="1" selected="0">
            <x v="7"/>
          </reference>
          <reference field="1" count="1">
            <x v="38"/>
          </reference>
        </references>
      </pivotArea>
    </format>
    <format dxfId="1734">
      <pivotArea dataOnly="0" labelOnly="1" fieldPosition="0">
        <references count="2">
          <reference field="0" count="1" selected="0">
            <x v="8"/>
          </reference>
          <reference field="1" count="1">
            <x v="25"/>
          </reference>
        </references>
      </pivotArea>
    </format>
    <format dxfId="1733">
      <pivotArea dataOnly="0" labelOnly="1" fieldPosition="0">
        <references count="2">
          <reference field="0" count="1" selected="0">
            <x v="9"/>
          </reference>
          <reference field="1" count="1">
            <x v="1"/>
          </reference>
        </references>
      </pivotArea>
    </format>
    <format dxfId="1732">
      <pivotArea dataOnly="0" labelOnly="1" fieldPosition="0">
        <references count="2">
          <reference field="0" count="1" selected="0">
            <x v="10"/>
          </reference>
          <reference field="1" count="1">
            <x v="30"/>
          </reference>
        </references>
      </pivotArea>
    </format>
    <format dxfId="1731">
      <pivotArea dataOnly="0" labelOnly="1" fieldPosition="0">
        <references count="2">
          <reference field="0" count="1" selected="0">
            <x v="11"/>
          </reference>
          <reference field="1" count="1">
            <x v="15"/>
          </reference>
        </references>
      </pivotArea>
    </format>
    <format dxfId="1730">
      <pivotArea dataOnly="0" labelOnly="1" fieldPosition="0">
        <references count="2">
          <reference field="0" count="1" selected="0">
            <x v="12"/>
          </reference>
          <reference field="1" count="1">
            <x v="14"/>
          </reference>
        </references>
      </pivotArea>
    </format>
    <format dxfId="1729">
      <pivotArea dataOnly="0" labelOnly="1" fieldPosition="0">
        <references count="2">
          <reference field="0" count="1" selected="0">
            <x v="13"/>
          </reference>
          <reference field="1" count="1">
            <x v="26"/>
          </reference>
        </references>
      </pivotArea>
    </format>
    <format dxfId="1728">
      <pivotArea dataOnly="0" labelOnly="1" fieldPosition="0">
        <references count="2">
          <reference field="0" count="1" selected="0">
            <x v="14"/>
          </reference>
          <reference field="1" count="1">
            <x v="27"/>
          </reference>
        </references>
      </pivotArea>
    </format>
    <format dxfId="1727">
      <pivotArea dataOnly="0" labelOnly="1" fieldPosition="0">
        <references count="2">
          <reference field="0" count="1" selected="0">
            <x v="15"/>
          </reference>
          <reference field="1" count="1">
            <x v="7"/>
          </reference>
        </references>
      </pivotArea>
    </format>
    <format dxfId="1726">
      <pivotArea dataOnly="0" labelOnly="1" fieldPosition="0">
        <references count="2">
          <reference field="0" count="1" selected="0">
            <x v="16"/>
          </reference>
          <reference field="1" count="1">
            <x v="13"/>
          </reference>
        </references>
      </pivotArea>
    </format>
    <format dxfId="1725">
      <pivotArea dataOnly="0" labelOnly="1" fieldPosition="0">
        <references count="2">
          <reference field="0" count="1" selected="0">
            <x v="17"/>
          </reference>
          <reference field="1" count="1">
            <x v="28"/>
          </reference>
        </references>
      </pivotArea>
    </format>
    <format dxfId="1724">
      <pivotArea dataOnly="0" labelOnly="1" fieldPosition="0">
        <references count="2">
          <reference field="0" count="1" selected="0">
            <x v="18"/>
          </reference>
          <reference field="1" count="1">
            <x v="29"/>
          </reference>
        </references>
      </pivotArea>
    </format>
    <format dxfId="1723">
      <pivotArea dataOnly="0" labelOnly="1" fieldPosition="0">
        <references count="2">
          <reference field="0" count="1" selected="0">
            <x v="19"/>
          </reference>
          <reference field="1" count="1">
            <x v="8"/>
          </reference>
        </references>
      </pivotArea>
    </format>
    <format dxfId="1722">
      <pivotArea dataOnly="0" labelOnly="1" fieldPosition="0">
        <references count="2">
          <reference field="0" count="1" selected="0">
            <x v="20"/>
          </reference>
          <reference field="1" count="1">
            <x v="21"/>
          </reference>
        </references>
      </pivotArea>
    </format>
    <format dxfId="1721">
      <pivotArea dataOnly="0" labelOnly="1" fieldPosition="0">
        <references count="2">
          <reference field="0" count="1" selected="0">
            <x v="21"/>
          </reference>
          <reference field="1" count="1">
            <x v="40"/>
          </reference>
        </references>
      </pivotArea>
    </format>
    <format dxfId="1720">
      <pivotArea dataOnly="0" labelOnly="1" fieldPosition="0">
        <references count="2">
          <reference field="0" count="1" selected="0">
            <x v="22"/>
          </reference>
          <reference field="1" count="1">
            <x v="37"/>
          </reference>
        </references>
      </pivotArea>
    </format>
    <format dxfId="1719">
      <pivotArea dataOnly="0" labelOnly="1" fieldPosition="0">
        <references count="2">
          <reference field="0" count="1" selected="0">
            <x v="23"/>
          </reference>
          <reference field="1" count="1">
            <x v="42"/>
          </reference>
        </references>
      </pivotArea>
    </format>
    <format dxfId="1718">
      <pivotArea dataOnly="0" labelOnly="1" fieldPosition="0">
        <references count="2">
          <reference field="0" count="1" selected="0">
            <x v="24"/>
          </reference>
          <reference field="1" count="1">
            <x v="16"/>
          </reference>
        </references>
      </pivotArea>
    </format>
    <format dxfId="1717">
      <pivotArea dataOnly="0" labelOnly="1" fieldPosition="0">
        <references count="2">
          <reference field="0" count="1" selected="0">
            <x v="25"/>
          </reference>
          <reference field="1" count="1">
            <x v="41"/>
          </reference>
        </references>
      </pivotArea>
    </format>
    <format dxfId="1716">
      <pivotArea dataOnly="0" labelOnly="1" fieldPosition="0">
        <references count="2">
          <reference field="0" count="1" selected="0">
            <x v="26"/>
          </reference>
          <reference field="1" count="1">
            <x v="10"/>
          </reference>
        </references>
      </pivotArea>
    </format>
    <format dxfId="1715">
      <pivotArea dataOnly="0" labelOnly="1" fieldPosition="0">
        <references count="2">
          <reference field="0" count="1" selected="0">
            <x v="27"/>
          </reference>
          <reference field="1" count="1">
            <x v="11"/>
          </reference>
        </references>
      </pivotArea>
    </format>
    <format dxfId="1714">
      <pivotArea dataOnly="0" labelOnly="1" fieldPosition="0">
        <references count="2">
          <reference field="0" count="1" selected="0">
            <x v="28"/>
          </reference>
          <reference field="1" count="1">
            <x v="22"/>
          </reference>
        </references>
      </pivotArea>
    </format>
    <format dxfId="1713">
      <pivotArea dataOnly="0" labelOnly="1" fieldPosition="0">
        <references count="2">
          <reference field="0" count="1" selected="0">
            <x v="29"/>
          </reference>
          <reference field="1" count="1">
            <x v="23"/>
          </reference>
        </references>
      </pivotArea>
    </format>
    <format dxfId="1712">
      <pivotArea dataOnly="0" labelOnly="1" fieldPosition="0">
        <references count="2">
          <reference field="0" count="1" selected="0">
            <x v="30"/>
          </reference>
          <reference field="1" count="1">
            <x v="4"/>
          </reference>
        </references>
      </pivotArea>
    </format>
    <format dxfId="1711">
      <pivotArea dataOnly="0" labelOnly="1" fieldPosition="0">
        <references count="2">
          <reference field="0" count="1" selected="0">
            <x v="31"/>
          </reference>
          <reference field="1" count="1">
            <x v="39"/>
          </reference>
        </references>
      </pivotArea>
    </format>
    <format dxfId="1710">
      <pivotArea dataOnly="0" labelOnly="1" fieldPosition="0">
        <references count="2">
          <reference field="0" count="1" selected="0">
            <x v="32"/>
          </reference>
          <reference field="1" count="1">
            <x v="31"/>
          </reference>
        </references>
      </pivotArea>
    </format>
    <format dxfId="1709">
      <pivotArea dataOnly="0" labelOnly="1" fieldPosition="0">
        <references count="2">
          <reference field="0" count="1" selected="0">
            <x v="33"/>
          </reference>
          <reference field="1" count="1">
            <x v="32"/>
          </reference>
        </references>
      </pivotArea>
    </format>
    <format dxfId="1708">
      <pivotArea dataOnly="0" labelOnly="1" fieldPosition="0">
        <references count="2">
          <reference field="0" count="1" selected="0">
            <x v="34"/>
          </reference>
          <reference field="1" count="1">
            <x v="2"/>
          </reference>
        </references>
      </pivotArea>
    </format>
    <format dxfId="1707">
      <pivotArea dataOnly="0" labelOnly="1" fieldPosition="0">
        <references count="2">
          <reference field="0" count="1" selected="0">
            <x v="35"/>
          </reference>
          <reference field="1" count="1">
            <x v="17"/>
          </reference>
        </references>
      </pivotArea>
    </format>
    <format dxfId="1706">
      <pivotArea dataOnly="0" labelOnly="1" fieldPosition="0">
        <references count="2">
          <reference field="0" count="1" selected="0">
            <x v="36"/>
          </reference>
          <reference field="1" count="1">
            <x v="24"/>
          </reference>
        </references>
      </pivotArea>
    </format>
    <format dxfId="1705">
      <pivotArea dataOnly="0" labelOnly="1" fieldPosition="0">
        <references count="2">
          <reference field="0" count="1" selected="0">
            <x v="37"/>
          </reference>
          <reference field="1" count="1">
            <x v="3"/>
          </reference>
        </references>
      </pivotArea>
    </format>
    <format dxfId="1704">
      <pivotArea dataOnly="0" labelOnly="1" fieldPosition="0">
        <references count="2">
          <reference field="0" count="1" selected="0">
            <x v="38"/>
          </reference>
          <reference field="1" count="1">
            <x v="18"/>
          </reference>
        </references>
      </pivotArea>
    </format>
    <format dxfId="1703">
      <pivotArea dataOnly="0" labelOnly="1" fieldPosition="0">
        <references count="2">
          <reference field="0" count="1" selected="0">
            <x v="39"/>
          </reference>
          <reference field="1" count="1">
            <x v="36"/>
          </reference>
        </references>
      </pivotArea>
    </format>
    <format dxfId="1702">
      <pivotArea dataOnly="0" labelOnly="1" fieldPosition="0">
        <references count="2">
          <reference field="0" count="1" selected="0">
            <x v="40"/>
          </reference>
          <reference field="1" count="1">
            <x v="6"/>
          </reference>
        </references>
      </pivotArea>
    </format>
    <format dxfId="1701">
      <pivotArea dataOnly="0" labelOnly="1" fieldPosition="0">
        <references count="2">
          <reference field="0" count="1" selected="0">
            <x v="41"/>
          </reference>
          <reference field="1" count="1">
            <x v="0"/>
          </reference>
        </references>
      </pivotArea>
    </format>
    <format dxfId="1700">
      <pivotArea dataOnly="0" labelOnly="1" fieldPosition="0">
        <references count="2">
          <reference field="0" count="1" selected="0">
            <x v="42"/>
          </reference>
          <reference field="1" count="1">
            <x v="20"/>
          </reference>
        </references>
      </pivotArea>
    </format>
    <format dxfId="1699">
      <pivotArea type="all" dataOnly="0" outline="0" fieldPosition="0"/>
    </format>
    <format dxfId="1698">
      <pivotArea field="0" type="button" dataOnly="0" labelOnly="1" outline="0" axis="axisRow" fieldPosition="0"/>
    </format>
    <format dxfId="1697">
      <pivotArea field="1" type="button" dataOnly="0" labelOnly="1" outline="0" axis="axisRow" fieldPosition="1"/>
    </format>
    <format dxfId="1696">
      <pivotArea dataOnly="0" labelOnly="1" fieldPosition="0">
        <references count="1">
          <reference field="0" count="0"/>
        </references>
      </pivotArea>
    </format>
    <format dxfId="1695">
      <pivotArea dataOnly="0" labelOnly="1" fieldPosition="0">
        <references count="2">
          <reference field="0" count="1" selected="0">
            <x v="0"/>
          </reference>
          <reference field="1" count="1">
            <x v="33"/>
          </reference>
        </references>
      </pivotArea>
    </format>
    <format dxfId="1694">
      <pivotArea dataOnly="0" labelOnly="1" fieldPosition="0">
        <references count="2">
          <reference field="0" count="1" selected="0">
            <x v="1"/>
          </reference>
          <reference field="1" count="1">
            <x v="5"/>
          </reference>
        </references>
      </pivotArea>
    </format>
    <format dxfId="1693">
      <pivotArea dataOnly="0" labelOnly="1" fieldPosition="0">
        <references count="2">
          <reference field="0" count="1" selected="0">
            <x v="2"/>
          </reference>
          <reference field="1" count="1">
            <x v="9"/>
          </reference>
        </references>
      </pivotArea>
    </format>
    <format dxfId="1692">
      <pivotArea dataOnly="0" labelOnly="1" fieldPosition="0">
        <references count="2">
          <reference field="0" count="1" selected="0">
            <x v="3"/>
          </reference>
          <reference field="1" count="1">
            <x v="34"/>
          </reference>
        </references>
      </pivotArea>
    </format>
    <format dxfId="1691">
      <pivotArea dataOnly="0" labelOnly="1" fieldPosition="0">
        <references count="2">
          <reference field="0" count="1" selected="0">
            <x v="4"/>
          </reference>
          <reference field="1" count="1">
            <x v="35"/>
          </reference>
        </references>
      </pivotArea>
    </format>
    <format dxfId="1690">
      <pivotArea dataOnly="0" labelOnly="1" fieldPosition="0">
        <references count="2">
          <reference field="0" count="1" selected="0">
            <x v="5"/>
          </reference>
          <reference field="1" count="1">
            <x v="19"/>
          </reference>
        </references>
      </pivotArea>
    </format>
    <format dxfId="1689">
      <pivotArea dataOnly="0" labelOnly="1" fieldPosition="0">
        <references count="2">
          <reference field="0" count="1" selected="0">
            <x v="6"/>
          </reference>
          <reference field="1" count="1">
            <x v="12"/>
          </reference>
        </references>
      </pivotArea>
    </format>
    <format dxfId="1688">
      <pivotArea dataOnly="0" labelOnly="1" fieldPosition="0">
        <references count="2">
          <reference field="0" count="1" selected="0">
            <x v="7"/>
          </reference>
          <reference field="1" count="1">
            <x v="38"/>
          </reference>
        </references>
      </pivotArea>
    </format>
    <format dxfId="1687">
      <pivotArea dataOnly="0" labelOnly="1" fieldPosition="0">
        <references count="2">
          <reference field="0" count="1" selected="0">
            <x v="8"/>
          </reference>
          <reference field="1" count="1">
            <x v="25"/>
          </reference>
        </references>
      </pivotArea>
    </format>
    <format dxfId="1686">
      <pivotArea dataOnly="0" labelOnly="1" fieldPosition="0">
        <references count="2">
          <reference field="0" count="1" selected="0">
            <x v="9"/>
          </reference>
          <reference field="1" count="1">
            <x v="1"/>
          </reference>
        </references>
      </pivotArea>
    </format>
    <format dxfId="1685">
      <pivotArea dataOnly="0" labelOnly="1" fieldPosition="0">
        <references count="2">
          <reference field="0" count="1" selected="0">
            <x v="10"/>
          </reference>
          <reference field="1" count="1">
            <x v="30"/>
          </reference>
        </references>
      </pivotArea>
    </format>
    <format dxfId="1684">
      <pivotArea dataOnly="0" labelOnly="1" fieldPosition="0">
        <references count="2">
          <reference field="0" count="1" selected="0">
            <x v="11"/>
          </reference>
          <reference field="1" count="1">
            <x v="15"/>
          </reference>
        </references>
      </pivotArea>
    </format>
    <format dxfId="1683">
      <pivotArea dataOnly="0" labelOnly="1" fieldPosition="0">
        <references count="2">
          <reference field="0" count="1" selected="0">
            <x v="12"/>
          </reference>
          <reference field="1" count="1">
            <x v="14"/>
          </reference>
        </references>
      </pivotArea>
    </format>
    <format dxfId="1682">
      <pivotArea dataOnly="0" labelOnly="1" fieldPosition="0">
        <references count="2">
          <reference field="0" count="1" selected="0">
            <x v="13"/>
          </reference>
          <reference field="1" count="1">
            <x v="26"/>
          </reference>
        </references>
      </pivotArea>
    </format>
    <format dxfId="1681">
      <pivotArea dataOnly="0" labelOnly="1" fieldPosition="0">
        <references count="2">
          <reference field="0" count="1" selected="0">
            <x v="14"/>
          </reference>
          <reference field="1" count="1">
            <x v="27"/>
          </reference>
        </references>
      </pivotArea>
    </format>
    <format dxfId="1680">
      <pivotArea dataOnly="0" labelOnly="1" fieldPosition="0">
        <references count="2">
          <reference field="0" count="1" selected="0">
            <x v="15"/>
          </reference>
          <reference field="1" count="1">
            <x v="7"/>
          </reference>
        </references>
      </pivotArea>
    </format>
    <format dxfId="1679">
      <pivotArea dataOnly="0" labelOnly="1" fieldPosition="0">
        <references count="2">
          <reference field="0" count="1" selected="0">
            <x v="16"/>
          </reference>
          <reference field="1" count="1">
            <x v="13"/>
          </reference>
        </references>
      </pivotArea>
    </format>
    <format dxfId="1678">
      <pivotArea dataOnly="0" labelOnly="1" fieldPosition="0">
        <references count="2">
          <reference field="0" count="1" selected="0">
            <x v="17"/>
          </reference>
          <reference field="1" count="1">
            <x v="28"/>
          </reference>
        </references>
      </pivotArea>
    </format>
    <format dxfId="1677">
      <pivotArea dataOnly="0" labelOnly="1" fieldPosition="0">
        <references count="2">
          <reference field="0" count="1" selected="0">
            <x v="18"/>
          </reference>
          <reference field="1" count="1">
            <x v="29"/>
          </reference>
        </references>
      </pivotArea>
    </format>
    <format dxfId="1676">
      <pivotArea dataOnly="0" labelOnly="1" fieldPosition="0">
        <references count="2">
          <reference field="0" count="1" selected="0">
            <x v="19"/>
          </reference>
          <reference field="1" count="1">
            <x v="8"/>
          </reference>
        </references>
      </pivotArea>
    </format>
    <format dxfId="1675">
      <pivotArea dataOnly="0" labelOnly="1" fieldPosition="0">
        <references count="2">
          <reference field="0" count="1" selected="0">
            <x v="20"/>
          </reference>
          <reference field="1" count="1">
            <x v="21"/>
          </reference>
        </references>
      </pivotArea>
    </format>
    <format dxfId="1674">
      <pivotArea dataOnly="0" labelOnly="1" fieldPosition="0">
        <references count="2">
          <reference field="0" count="1" selected="0">
            <x v="21"/>
          </reference>
          <reference field="1" count="1">
            <x v="40"/>
          </reference>
        </references>
      </pivotArea>
    </format>
    <format dxfId="1673">
      <pivotArea dataOnly="0" labelOnly="1" fieldPosition="0">
        <references count="2">
          <reference field="0" count="1" selected="0">
            <x v="22"/>
          </reference>
          <reference field="1" count="1">
            <x v="37"/>
          </reference>
        </references>
      </pivotArea>
    </format>
    <format dxfId="1672">
      <pivotArea dataOnly="0" labelOnly="1" fieldPosition="0">
        <references count="2">
          <reference field="0" count="1" selected="0">
            <x v="23"/>
          </reference>
          <reference field="1" count="1">
            <x v="42"/>
          </reference>
        </references>
      </pivotArea>
    </format>
    <format dxfId="1671">
      <pivotArea dataOnly="0" labelOnly="1" fieldPosition="0">
        <references count="2">
          <reference field="0" count="1" selected="0">
            <x v="24"/>
          </reference>
          <reference field="1" count="1">
            <x v="16"/>
          </reference>
        </references>
      </pivotArea>
    </format>
    <format dxfId="1670">
      <pivotArea dataOnly="0" labelOnly="1" fieldPosition="0">
        <references count="2">
          <reference field="0" count="1" selected="0">
            <x v="25"/>
          </reference>
          <reference field="1" count="1">
            <x v="41"/>
          </reference>
        </references>
      </pivotArea>
    </format>
    <format dxfId="1669">
      <pivotArea dataOnly="0" labelOnly="1" fieldPosition="0">
        <references count="2">
          <reference field="0" count="1" selected="0">
            <x v="26"/>
          </reference>
          <reference field="1" count="1">
            <x v="10"/>
          </reference>
        </references>
      </pivotArea>
    </format>
    <format dxfId="1668">
      <pivotArea dataOnly="0" labelOnly="1" fieldPosition="0">
        <references count="2">
          <reference field="0" count="1" selected="0">
            <x v="27"/>
          </reference>
          <reference field="1" count="1">
            <x v="11"/>
          </reference>
        </references>
      </pivotArea>
    </format>
    <format dxfId="1667">
      <pivotArea dataOnly="0" labelOnly="1" fieldPosition="0">
        <references count="2">
          <reference field="0" count="1" selected="0">
            <x v="28"/>
          </reference>
          <reference field="1" count="1">
            <x v="22"/>
          </reference>
        </references>
      </pivotArea>
    </format>
    <format dxfId="1666">
      <pivotArea dataOnly="0" labelOnly="1" fieldPosition="0">
        <references count="2">
          <reference field="0" count="1" selected="0">
            <x v="29"/>
          </reference>
          <reference field="1" count="1">
            <x v="23"/>
          </reference>
        </references>
      </pivotArea>
    </format>
    <format dxfId="1665">
      <pivotArea dataOnly="0" labelOnly="1" fieldPosition="0">
        <references count="2">
          <reference field="0" count="1" selected="0">
            <x v="30"/>
          </reference>
          <reference field="1" count="1">
            <x v="4"/>
          </reference>
        </references>
      </pivotArea>
    </format>
    <format dxfId="1664">
      <pivotArea dataOnly="0" labelOnly="1" fieldPosition="0">
        <references count="2">
          <reference field="0" count="1" selected="0">
            <x v="31"/>
          </reference>
          <reference field="1" count="1">
            <x v="39"/>
          </reference>
        </references>
      </pivotArea>
    </format>
    <format dxfId="1663">
      <pivotArea dataOnly="0" labelOnly="1" fieldPosition="0">
        <references count="2">
          <reference field="0" count="1" selected="0">
            <x v="32"/>
          </reference>
          <reference field="1" count="1">
            <x v="31"/>
          </reference>
        </references>
      </pivotArea>
    </format>
    <format dxfId="1662">
      <pivotArea dataOnly="0" labelOnly="1" fieldPosition="0">
        <references count="2">
          <reference field="0" count="1" selected="0">
            <x v="33"/>
          </reference>
          <reference field="1" count="1">
            <x v="32"/>
          </reference>
        </references>
      </pivotArea>
    </format>
    <format dxfId="1661">
      <pivotArea dataOnly="0" labelOnly="1" fieldPosition="0">
        <references count="2">
          <reference field="0" count="1" selected="0">
            <x v="34"/>
          </reference>
          <reference field="1" count="1">
            <x v="2"/>
          </reference>
        </references>
      </pivotArea>
    </format>
    <format dxfId="1660">
      <pivotArea dataOnly="0" labelOnly="1" fieldPosition="0">
        <references count="2">
          <reference field="0" count="1" selected="0">
            <x v="35"/>
          </reference>
          <reference field="1" count="1">
            <x v="17"/>
          </reference>
        </references>
      </pivotArea>
    </format>
    <format dxfId="1659">
      <pivotArea dataOnly="0" labelOnly="1" fieldPosition="0">
        <references count="2">
          <reference field="0" count="1" selected="0">
            <x v="36"/>
          </reference>
          <reference field="1" count="1">
            <x v="24"/>
          </reference>
        </references>
      </pivotArea>
    </format>
    <format dxfId="1658">
      <pivotArea dataOnly="0" labelOnly="1" fieldPosition="0">
        <references count="2">
          <reference field="0" count="1" selected="0">
            <x v="37"/>
          </reference>
          <reference field="1" count="1">
            <x v="3"/>
          </reference>
        </references>
      </pivotArea>
    </format>
    <format dxfId="1657">
      <pivotArea dataOnly="0" labelOnly="1" fieldPosition="0">
        <references count="2">
          <reference field="0" count="1" selected="0">
            <x v="38"/>
          </reference>
          <reference field="1" count="1">
            <x v="18"/>
          </reference>
        </references>
      </pivotArea>
    </format>
    <format dxfId="1656">
      <pivotArea dataOnly="0" labelOnly="1" fieldPosition="0">
        <references count="2">
          <reference field="0" count="1" selected="0">
            <x v="39"/>
          </reference>
          <reference field="1" count="1">
            <x v="36"/>
          </reference>
        </references>
      </pivotArea>
    </format>
    <format dxfId="1655">
      <pivotArea dataOnly="0" labelOnly="1" fieldPosition="0">
        <references count="2">
          <reference field="0" count="1" selected="0">
            <x v="40"/>
          </reference>
          <reference field="1" count="1">
            <x v="6"/>
          </reference>
        </references>
      </pivotArea>
    </format>
    <format dxfId="1654">
      <pivotArea dataOnly="0" labelOnly="1" fieldPosition="0">
        <references count="2">
          <reference field="0" count="1" selected="0">
            <x v="41"/>
          </reference>
          <reference field="1" count="1">
            <x v="0"/>
          </reference>
        </references>
      </pivotArea>
    </format>
    <format dxfId="1653">
      <pivotArea dataOnly="0" labelOnly="1" fieldPosition="0">
        <references count="2">
          <reference field="0" count="1" selected="0">
            <x v="42"/>
          </reference>
          <reference field="1" count="1">
            <x v="20"/>
          </reference>
        </references>
      </pivotArea>
    </format>
    <format dxfId="1652">
      <pivotArea type="all" dataOnly="0" outline="0" fieldPosition="0"/>
    </format>
    <format dxfId="1651">
      <pivotArea field="0" type="button" dataOnly="0" labelOnly="1" outline="0" axis="axisRow" fieldPosition="0"/>
    </format>
    <format dxfId="1650">
      <pivotArea field="1" type="button" dataOnly="0" labelOnly="1" outline="0" axis="axisRow" fieldPosition="1"/>
    </format>
    <format dxfId="1649">
      <pivotArea dataOnly="0" labelOnly="1" fieldPosition="0">
        <references count="1">
          <reference field="0" count="0"/>
        </references>
      </pivotArea>
    </format>
    <format dxfId="1648">
      <pivotArea dataOnly="0" labelOnly="1" fieldPosition="0">
        <references count="2">
          <reference field="0" count="1" selected="0">
            <x v="0"/>
          </reference>
          <reference field="1" count="1">
            <x v="33"/>
          </reference>
        </references>
      </pivotArea>
    </format>
    <format dxfId="1647">
      <pivotArea dataOnly="0" labelOnly="1" fieldPosition="0">
        <references count="2">
          <reference field="0" count="1" selected="0">
            <x v="1"/>
          </reference>
          <reference field="1" count="1">
            <x v="5"/>
          </reference>
        </references>
      </pivotArea>
    </format>
    <format dxfId="1646">
      <pivotArea dataOnly="0" labelOnly="1" fieldPosition="0">
        <references count="2">
          <reference field="0" count="1" selected="0">
            <x v="2"/>
          </reference>
          <reference field="1" count="1">
            <x v="9"/>
          </reference>
        </references>
      </pivotArea>
    </format>
    <format dxfId="1645">
      <pivotArea dataOnly="0" labelOnly="1" fieldPosition="0">
        <references count="2">
          <reference field="0" count="1" selected="0">
            <x v="3"/>
          </reference>
          <reference field="1" count="1">
            <x v="34"/>
          </reference>
        </references>
      </pivotArea>
    </format>
    <format dxfId="1644">
      <pivotArea dataOnly="0" labelOnly="1" fieldPosition="0">
        <references count="2">
          <reference field="0" count="1" selected="0">
            <x v="4"/>
          </reference>
          <reference field="1" count="1">
            <x v="35"/>
          </reference>
        </references>
      </pivotArea>
    </format>
    <format dxfId="1643">
      <pivotArea dataOnly="0" labelOnly="1" fieldPosition="0">
        <references count="2">
          <reference field="0" count="1" selected="0">
            <x v="5"/>
          </reference>
          <reference field="1" count="1">
            <x v="19"/>
          </reference>
        </references>
      </pivotArea>
    </format>
    <format dxfId="1642">
      <pivotArea dataOnly="0" labelOnly="1" fieldPosition="0">
        <references count="2">
          <reference field="0" count="1" selected="0">
            <x v="6"/>
          </reference>
          <reference field="1" count="1">
            <x v="12"/>
          </reference>
        </references>
      </pivotArea>
    </format>
    <format dxfId="1641">
      <pivotArea dataOnly="0" labelOnly="1" fieldPosition="0">
        <references count="2">
          <reference field="0" count="1" selected="0">
            <x v="7"/>
          </reference>
          <reference field="1" count="1">
            <x v="38"/>
          </reference>
        </references>
      </pivotArea>
    </format>
    <format dxfId="1640">
      <pivotArea dataOnly="0" labelOnly="1" fieldPosition="0">
        <references count="2">
          <reference field="0" count="1" selected="0">
            <x v="8"/>
          </reference>
          <reference field="1" count="1">
            <x v="25"/>
          </reference>
        </references>
      </pivotArea>
    </format>
    <format dxfId="1639">
      <pivotArea dataOnly="0" labelOnly="1" fieldPosition="0">
        <references count="2">
          <reference field="0" count="1" selected="0">
            <x v="9"/>
          </reference>
          <reference field="1" count="1">
            <x v="1"/>
          </reference>
        </references>
      </pivotArea>
    </format>
    <format dxfId="1638">
      <pivotArea dataOnly="0" labelOnly="1" fieldPosition="0">
        <references count="2">
          <reference field="0" count="1" selected="0">
            <x v="10"/>
          </reference>
          <reference field="1" count="1">
            <x v="30"/>
          </reference>
        </references>
      </pivotArea>
    </format>
    <format dxfId="1637">
      <pivotArea dataOnly="0" labelOnly="1" fieldPosition="0">
        <references count="2">
          <reference field="0" count="1" selected="0">
            <x v="11"/>
          </reference>
          <reference field="1" count="1">
            <x v="15"/>
          </reference>
        </references>
      </pivotArea>
    </format>
    <format dxfId="1636">
      <pivotArea dataOnly="0" labelOnly="1" fieldPosition="0">
        <references count="2">
          <reference field="0" count="1" selected="0">
            <x v="12"/>
          </reference>
          <reference field="1" count="1">
            <x v="14"/>
          </reference>
        </references>
      </pivotArea>
    </format>
    <format dxfId="1635">
      <pivotArea dataOnly="0" labelOnly="1" fieldPosition="0">
        <references count="2">
          <reference field="0" count="1" selected="0">
            <x v="13"/>
          </reference>
          <reference field="1" count="1">
            <x v="26"/>
          </reference>
        </references>
      </pivotArea>
    </format>
    <format dxfId="1634">
      <pivotArea dataOnly="0" labelOnly="1" fieldPosition="0">
        <references count="2">
          <reference field="0" count="1" selected="0">
            <x v="14"/>
          </reference>
          <reference field="1" count="1">
            <x v="27"/>
          </reference>
        </references>
      </pivotArea>
    </format>
    <format dxfId="1633">
      <pivotArea dataOnly="0" labelOnly="1" fieldPosition="0">
        <references count="2">
          <reference field="0" count="1" selected="0">
            <x v="15"/>
          </reference>
          <reference field="1" count="1">
            <x v="7"/>
          </reference>
        </references>
      </pivotArea>
    </format>
    <format dxfId="1632">
      <pivotArea dataOnly="0" labelOnly="1" fieldPosition="0">
        <references count="2">
          <reference field="0" count="1" selected="0">
            <x v="16"/>
          </reference>
          <reference field="1" count="1">
            <x v="13"/>
          </reference>
        </references>
      </pivotArea>
    </format>
    <format dxfId="1631">
      <pivotArea dataOnly="0" labelOnly="1" fieldPosition="0">
        <references count="2">
          <reference field="0" count="1" selected="0">
            <x v="17"/>
          </reference>
          <reference field="1" count="1">
            <x v="28"/>
          </reference>
        </references>
      </pivotArea>
    </format>
    <format dxfId="1630">
      <pivotArea dataOnly="0" labelOnly="1" fieldPosition="0">
        <references count="2">
          <reference field="0" count="1" selected="0">
            <x v="18"/>
          </reference>
          <reference field="1" count="1">
            <x v="29"/>
          </reference>
        </references>
      </pivotArea>
    </format>
    <format dxfId="1629">
      <pivotArea dataOnly="0" labelOnly="1" fieldPosition="0">
        <references count="2">
          <reference field="0" count="1" selected="0">
            <x v="19"/>
          </reference>
          <reference field="1" count="1">
            <x v="8"/>
          </reference>
        </references>
      </pivotArea>
    </format>
    <format dxfId="1628">
      <pivotArea dataOnly="0" labelOnly="1" fieldPosition="0">
        <references count="2">
          <reference field="0" count="1" selected="0">
            <x v="20"/>
          </reference>
          <reference field="1" count="1">
            <x v="21"/>
          </reference>
        </references>
      </pivotArea>
    </format>
    <format dxfId="1627">
      <pivotArea dataOnly="0" labelOnly="1" fieldPosition="0">
        <references count="2">
          <reference field="0" count="1" selected="0">
            <x v="21"/>
          </reference>
          <reference field="1" count="1">
            <x v="40"/>
          </reference>
        </references>
      </pivotArea>
    </format>
    <format dxfId="1626">
      <pivotArea dataOnly="0" labelOnly="1" fieldPosition="0">
        <references count="2">
          <reference field="0" count="1" selected="0">
            <x v="22"/>
          </reference>
          <reference field="1" count="1">
            <x v="37"/>
          </reference>
        </references>
      </pivotArea>
    </format>
    <format dxfId="1625">
      <pivotArea dataOnly="0" labelOnly="1" fieldPosition="0">
        <references count="2">
          <reference field="0" count="1" selected="0">
            <x v="23"/>
          </reference>
          <reference field="1" count="1">
            <x v="42"/>
          </reference>
        </references>
      </pivotArea>
    </format>
    <format dxfId="1624">
      <pivotArea dataOnly="0" labelOnly="1" fieldPosition="0">
        <references count="2">
          <reference field="0" count="1" selected="0">
            <x v="24"/>
          </reference>
          <reference field="1" count="1">
            <x v="16"/>
          </reference>
        </references>
      </pivotArea>
    </format>
    <format dxfId="1623">
      <pivotArea dataOnly="0" labelOnly="1" fieldPosition="0">
        <references count="2">
          <reference field="0" count="1" selected="0">
            <x v="25"/>
          </reference>
          <reference field="1" count="1">
            <x v="41"/>
          </reference>
        </references>
      </pivotArea>
    </format>
    <format dxfId="1622">
      <pivotArea dataOnly="0" labelOnly="1" fieldPosition="0">
        <references count="2">
          <reference field="0" count="1" selected="0">
            <x v="26"/>
          </reference>
          <reference field="1" count="1">
            <x v="10"/>
          </reference>
        </references>
      </pivotArea>
    </format>
    <format dxfId="1621">
      <pivotArea dataOnly="0" labelOnly="1" fieldPosition="0">
        <references count="2">
          <reference field="0" count="1" selected="0">
            <x v="27"/>
          </reference>
          <reference field="1" count="1">
            <x v="11"/>
          </reference>
        </references>
      </pivotArea>
    </format>
    <format dxfId="1620">
      <pivotArea dataOnly="0" labelOnly="1" fieldPosition="0">
        <references count="2">
          <reference field="0" count="1" selected="0">
            <x v="28"/>
          </reference>
          <reference field="1" count="1">
            <x v="22"/>
          </reference>
        </references>
      </pivotArea>
    </format>
    <format dxfId="1619">
      <pivotArea dataOnly="0" labelOnly="1" fieldPosition="0">
        <references count="2">
          <reference field="0" count="1" selected="0">
            <x v="29"/>
          </reference>
          <reference field="1" count="1">
            <x v="23"/>
          </reference>
        </references>
      </pivotArea>
    </format>
    <format dxfId="1618">
      <pivotArea dataOnly="0" labelOnly="1" fieldPosition="0">
        <references count="2">
          <reference field="0" count="1" selected="0">
            <x v="30"/>
          </reference>
          <reference field="1" count="1">
            <x v="4"/>
          </reference>
        </references>
      </pivotArea>
    </format>
    <format dxfId="1617">
      <pivotArea dataOnly="0" labelOnly="1" fieldPosition="0">
        <references count="2">
          <reference field="0" count="1" selected="0">
            <x v="31"/>
          </reference>
          <reference field="1" count="1">
            <x v="39"/>
          </reference>
        </references>
      </pivotArea>
    </format>
    <format dxfId="1616">
      <pivotArea dataOnly="0" labelOnly="1" fieldPosition="0">
        <references count="2">
          <reference field="0" count="1" selected="0">
            <x v="32"/>
          </reference>
          <reference field="1" count="1">
            <x v="31"/>
          </reference>
        </references>
      </pivotArea>
    </format>
    <format dxfId="1615">
      <pivotArea dataOnly="0" labelOnly="1" fieldPosition="0">
        <references count="2">
          <reference field="0" count="1" selected="0">
            <x v="33"/>
          </reference>
          <reference field="1" count="1">
            <x v="32"/>
          </reference>
        </references>
      </pivotArea>
    </format>
    <format dxfId="1614">
      <pivotArea dataOnly="0" labelOnly="1" fieldPosition="0">
        <references count="2">
          <reference field="0" count="1" selected="0">
            <x v="34"/>
          </reference>
          <reference field="1" count="1">
            <x v="2"/>
          </reference>
        </references>
      </pivotArea>
    </format>
    <format dxfId="1613">
      <pivotArea dataOnly="0" labelOnly="1" fieldPosition="0">
        <references count="2">
          <reference field="0" count="1" selected="0">
            <x v="35"/>
          </reference>
          <reference field="1" count="1">
            <x v="17"/>
          </reference>
        </references>
      </pivotArea>
    </format>
    <format dxfId="1612">
      <pivotArea dataOnly="0" labelOnly="1" fieldPosition="0">
        <references count="2">
          <reference field="0" count="1" selected="0">
            <x v="36"/>
          </reference>
          <reference field="1" count="1">
            <x v="24"/>
          </reference>
        </references>
      </pivotArea>
    </format>
    <format dxfId="1611">
      <pivotArea dataOnly="0" labelOnly="1" fieldPosition="0">
        <references count="2">
          <reference field="0" count="1" selected="0">
            <x v="37"/>
          </reference>
          <reference field="1" count="1">
            <x v="3"/>
          </reference>
        </references>
      </pivotArea>
    </format>
    <format dxfId="1610">
      <pivotArea dataOnly="0" labelOnly="1" fieldPosition="0">
        <references count="2">
          <reference field="0" count="1" selected="0">
            <x v="38"/>
          </reference>
          <reference field="1" count="1">
            <x v="18"/>
          </reference>
        </references>
      </pivotArea>
    </format>
    <format dxfId="1609">
      <pivotArea dataOnly="0" labelOnly="1" fieldPosition="0">
        <references count="2">
          <reference field="0" count="1" selected="0">
            <x v="39"/>
          </reference>
          <reference field="1" count="1">
            <x v="36"/>
          </reference>
        </references>
      </pivotArea>
    </format>
    <format dxfId="1608">
      <pivotArea dataOnly="0" labelOnly="1" fieldPosition="0">
        <references count="2">
          <reference field="0" count="1" selected="0">
            <x v="40"/>
          </reference>
          <reference field="1" count="1">
            <x v="6"/>
          </reference>
        </references>
      </pivotArea>
    </format>
    <format dxfId="1607">
      <pivotArea dataOnly="0" labelOnly="1" fieldPosition="0">
        <references count="2">
          <reference field="0" count="1" selected="0">
            <x v="41"/>
          </reference>
          <reference field="1" count="1">
            <x v="0"/>
          </reference>
        </references>
      </pivotArea>
    </format>
    <format dxfId="1606">
      <pivotArea dataOnly="0" labelOnly="1" fieldPosition="0">
        <references count="2">
          <reference field="0" count="1" selected="0">
            <x v="42"/>
          </reference>
          <reference field="1" count="1">
            <x v="20"/>
          </reference>
        </references>
      </pivotArea>
    </format>
    <format dxfId="1605">
      <pivotArea type="all" dataOnly="0" outline="0" fieldPosition="0"/>
    </format>
    <format dxfId="1604">
      <pivotArea field="0" type="button" dataOnly="0" labelOnly="1" outline="0" axis="axisRow" fieldPosition="0"/>
    </format>
    <format dxfId="1603">
      <pivotArea field="1" type="button" dataOnly="0" labelOnly="1" outline="0" axis="axisRow" fieldPosition="1"/>
    </format>
    <format dxfId="1602">
      <pivotArea dataOnly="0" labelOnly="1" fieldPosition="0">
        <references count="1">
          <reference field="0" count="0"/>
        </references>
      </pivotArea>
    </format>
    <format dxfId="1601">
      <pivotArea dataOnly="0" labelOnly="1" fieldPosition="0">
        <references count="2">
          <reference field="0" count="1" selected="0">
            <x v="0"/>
          </reference>
          <reference field="1" count="1">
            <x v="33"/>
          </reference>
        </references>
      </pivotArea>
    </format>
    <format dxfId="1600">
      <pivotArea dataOnly="0" labelOnly="1" fieldPosition="0">
        <references count="2">
          <reference field="0" count="1" selected="0">
            <x v="1"/>
          </reference>
          <reference field="1" count="1">
            <x v="5"/>
          </reference>
        </references>
      </pivotArea>
    </format>
    <format dxfId="1599">
      <pivotArea dataOnly="0" labelOnly="1" fieldPosition="0">
        <references count="2">
          <reference field="0" count="1" selected="0">
            <x v="2"/>
          </reference>
          <reference field="1" count="1">
            <x v="9"/>
          </reference>
        </references>
      </pivotArea>
    </format>
    <format dxfId="1598">
      <pivotArea dataOnly="0" labelOnly="1" fieldPosition="0">
        <references count="2">
          <reference field="0" count="1" selected="0">
            <x v="3"/>
          </reference>
          <reference field="1" count="1">
            <x v="34"/>
          </reference>
        </references>
      </pivotArea>
    </format>
    <format dxfId="1597">
      <pivotArea dataOnly="0" labelOnly="1" fieldPosition="0">
        <references count="2">
          <reference field="0" count="1" selected="0">
            <x v="4"/>
          </reference>
          <reference field="1" count="1">
            <x v="35"/>
          </reference>
        </references>
      </pivotArea>
    </format>
    <format dxfId="1596">
      <pivotArea dataOnly="0" labelOnly="1" fieldPosition="0">
        <references count="2">
          <reference field="0" count="1" selected="0">
            <x v="5"/>
          </reference>
          <reference field="1" count="1">
            <x v="19"/>
          </reference>
        </references>
      </pivotArea>
    </format>
    <format dxfId="1595">
      <pivotArea dataOnly="0" labelOnly="1" fieldPosition="0">
        <references count="2">
          <reference field="0" count="1" selected="0">
            <x v="6"/>
          </reference>
          <reference field="1" count="1">
            <x v="12"/>
          </reference>
        </references>
      </pivotArea>
    </format>
    <format dxfId="1594">
      <pivotArea dataOnly="0" labelOnly="1" fieldPosition="0">
        <references count="2">
          <reference field="0" count="1" selected="0">
            <x v="7"/>
          </reference>
          <reference field="1" count="1">
            <x v="38"/>
          </reference>
        </references>
      </pivotArea>
    </format>
    <format dxfId="1593">
      <pivotArea dataOnly="0" labelOnly="1" fieldPosition="0">
        <references count="2">
          <reference field="0" count="1" selected="0">
            <x v="8"/>
          </reference>
          <reference field="1" count="1">
            <x v="25"/>
          </reference>
        </references>
      </pivotArea>
    </format>
    <format dxfId="1592">
      <pivotArea dataOnly="0" labelOnly="1" fieldPosition="0">
        <references count="2">
          <reference field="0" count="1" selected="0">
            <x v="9"/>
          </reference>
          <reference field="1" count="1">
            <x v="1"/>
          </reference>
        </references>
      </pivotArea>
    </format>
    <format dxfId="1591">
      <pivotArea dataOnly="0" labelOnly="1" fieldPosition="0">
        <references count="2">
          <reference field="0" count="1" selected="0">
            <x v="10"/>
          </reference>
          <reference field="1" count="1">
            <x v="30"/>
          </reference>
        </references>
      </pivotArea>
    </format>
    <format dxfId="1590">
      <pivotArea dataOnly="0" labelOnly="1" fieldPosition="0">
        <references count="2">
          <reference field="0" count="1" selected="0">
            <x v="11"/>
          </reference>
          <reference field="1" count="1">
            <x v="15"/>
          </reference>
        </references>
      </pivotArea>
    </format>
    <format dxfId="1589">
      <pivotArea dataOnly="0" labelOnly="1" fieldPosition="0">
        <references count="2">
          <reference field="0" count="1" selected="0">
            <x v="12"/>
          </reference>
          <reference field="1" count="1">
            <x v="14"/>
          </reference>
        </references>
      </pivotArea>
    </format>
    <format dxfId="1588">
      <pivotArea dataOnly="0" labelOnly="1" fieldPosition="0">
        <references count="2">
          <reference field="0" count="1" selected="0">
            <x v="13"/>
          </reference>
          <reference field="1" count="1">
            <x v="26"/>
          </reference>
        </references>
      </pivotArea>
    </format>
    <format dxfId="1587">
      <pivotArea dataOnly="0" labelOnly="1" fieldPosition="0">
        <references count="2">
          <reference field="0" count="1" selected="0">
            <x v="14"/>
          </reference>
          <reference field="1" count="1">
            <x v="27"/>
          </reference>
        </references>
      </pivotArea>
    </format>
    <format dxfId="1586">
      <pivotArea dataOnly="0" labelOnly="1" fieldPosition="0">
        <references count="2">
          <reference field="0" count="1" selected="0">
            <x v="15"/>
          </reference>
          <reference field="1" count="1">
            <x v="7"/>
          </reference>
        </references>
      </pivotArea>
    </format>
    <format dxfId="1585">
      <pivotArea dataOnly="0" labelOnly="1" fieldPosition="0">
        <references count="2">
          <reference field="0" count="1" selected="0">
            <x v="16"/>
          </reference>
          <reference field="1" count="1">
            <x v="13"/>
          </reference>
        </references>
      </pivotArea>
    </format>
    <format dxfId="1584">
      <pivotArea dataOnly="0" labelOnly="1" fieldPosition="0">
        <references count="2">
          <reference field="0" count="1" selected="0">
            <x v="17"/>
          </reference>
          <reference field="1" count="1">
            <x v="28"/>
          </reference>
        </references>
      </pivotArea>
    </format>
    <format dxfId="1583">
      <pivotArea dataOnly="0" labelOnly="1" fieldPosition="0">
        <references count="2">
          <reference field="0" count="1" selected="0">
            <x v="18"/>
          </reference>
          <reference field="1" count="1">
            <x v="29"/>
          </reference>
        </references>
      </pivotArea>
    </format>
    <format dxfId="1582">
      <pivotArea dataOnly="0" labelOnly="1" fieldPosition="0">
        <references count="2">
          <reference field="0" count="1" selected="0">
            <x v="19"/>
          </reference>
          <reference field="1" count="1">
            <x v="8"/>
          </reference>
        </references>
      </pivotArea>
    </format>
    <format dxfId="1581">
      <pivotArea dataOnly="0" labelOnly="1" fieldPosition="0">
        <references count="2">
          <reference field="0" count="1" selected="0">
            <x v="20"/>
          </reference>
          <reference field="1" count="1">
            <x v="21"/>
          </reference>
        </references>
      </pivotArea>
    </format>
    <format dxfId="1580">
      <pivotArea dataOnly="0" labelOnly="1" fieldPosition="0">
        <references count="2">
          <reference field="0" count="1" selected="0">
            <x v="21"/>
          </reference>
          <reference field="1" count="1">
            <x v="40"/>
          </reference>
        </references>
      </pivotArea>
    </format>
    <format dxfId="1579">
      <pivotArea dataOnly="0" labelOnly="1" fieldPosition="0">
        <references count="2">
          <reference field="0" count="1" selected="0">
            <x v="22"/>
          </reference>
          <reference field="1" count="1">
            <x v="37"/>
          </reference>
        </references>
      </pivotArea>
    </format>
    <format dxfId="1578">
      <pivotArea dataOnly="0" labelOnly="1" fieldPosition="0">
        <references count="2">
          <reference field="0" count="1" selected="0">
            <x v="23"/>
          </reference>
          <reference field="1" count="1">
            <x v="42"/>
          </reference>
        </references>
      </pivotArea>
    </format>
    <format dxfId="1577">
      <pivotArea dataOnly="0" labelOnly="1" fieldPosition="0">
        <references count="2">
          <reference field="0" count="1" selected="0">
            <x v="24"/>
          </reference>
          <reference field="1" count="1">
            <x v="16"/>
          </reference>
        </references>
      </pivotArea>
    </format>
    <format dxfId="1576">
      <pivotArea dataOnly="0" labelOnly="1" fieldPosition="0">
        <references count="2">
          <reference field="0" count="1" selected="0">
            <x v="25"/>
          </reference>
          <reference field="1" count="1">
            <x v="41"/>
          </reference>
        </references>
      </pivotArea>
    </format>
    <format dxfId="1575">
      <pivotArea dataOnly="0" labelOnly="1" fieldPosition="0">
        <references count="2">
          <reference field="0" count="1" selected="0">
            <x v="26"/>
          </reference>
          <reference field="1" count="1">
            <x v="10"/>
          </reference>
        </references>
      </pivotArea>
    </format>
    <format dxfId="1574">
      <pivotArea dataOnly="0" labelOnly="1" fieldPosition="0">
        <references count="2">
          <reference field="0" count="1" selected="0">
            <x v="27"/>
          </reference>
          <reference field="1" count="1">
            <x v="11"/>
          </reference>
        </references>
      </pivotArea>
    </format>
    <format dxfId="1573">
      <pivotArea dataOnly="0" labelOnly="1" fieldPosition="0">
        <references count="2">
          <reference field="0" count="1" selected="0">
            <x v="28"/>
          </reference>
          <reference field="1" count="1">
            <x v="22"/>
          </reference>
        </references>
      </pivotArea>
    </format>
    <format dxfId="1572">
      <pivotArea dataOnly="0" labelOnly="1" fieldPosition="0">
        <references count="2">
          <reference field="0" count="1" selected="0">
            <x v="29"/>
          </reference>
          <reference field="1" count="1">
            <x v="23"/>
          </reference>
        </references>
      </pivotArea>
    </format>
    <format dxfId="1571">
      <pivotArea dataOnly="0" labelOnly="1" fieldPosition="0">
        <references count="2">
          <reference field="0" count="1" selected="0">
            <x v="30"/>
          </reference>
          <reference field="1" count="1">
            <x v="4"/>
          </reference>
        </references>
      </pivotArea>
    </format>
    <format dxfId="1570">
      <pivotArea dataOnly="0" labelOnly="1" fieldPosition="0">
        <references count="2">
          <reference field="0" count="1" selected="0">
            <x v="31"/>
          </reference>
          <reference field="1" count="1">
            <x v="39"/>
          </reference>
        </references>
      </pivotArea>
    </format>
    <format dxfId="1569">
      <pivotArea dataOnly="0" labelOnly="1" fieldPosition="0">
        <references count="2">
          <reference field="0" count="1" selected="0">
            <x v="32"/>
          </reference>
          <reference field="1" count="1">
            <x v="31"/>
          </reference>
        </references>
      </pivotArea>
    </format>
    <format dxfId="1568">
      <pivotArea dataOnly="0" labelOnly="1" fieldPosition="0">
        <references count="2">
          <reference field="0" count="1" selected="0">
            <x v="33"/>
          </reference>
          <reference field="1" count="1">
            <x v="32"/>
          </reference>
        </references>
      </pivotArea>
    </format>
    <format dxfId="1567">
      <pivotArea dataOnly="0" labelOnly="1" fieldPosition="0">
        <references count="2">
          <reference field="0" count="1" selected="0">
            <x v="34"/>
          </reference>
          <reference field="1" count="1">
            <x v="2"/>
          </reference>
        </references>
      </pivotArea>
    </format>
    <format dxfId="1566">
      <pivotArea dataOnly="0" labelOnly="1" fieldPosition="0">
        <references count="2">
          <reference field="0" count="1" selected="0">
            <x v="35"/>
          </reference>
          <reference field="1" count="1">
            <x v="17"/>
          </reference>
        </references>
      </pivotArea>
    </format>
    <format dxfId="1565">
      <pivotArea dataOnly="0" labelOnly="1" fieldPosition="0">
        <references count="2">
          <reference field="0" count="1" selected="0">
            <x v="36"/>
          </reference>
          <reference field="1" count="1">
            <x v="24"/>
          </reference>
        </references>
      </pivotArea>
    </format>
    <format dxfId="1564">
      <pivotArea dataOnly="0" labelOnly="1" fieldPosition="0">
        <references count="2">
          <reference field="0" count="1" selected="0">
            <x v="37"/>
          </reference>
          <reference field="1" count="1">
            <x v="3"/>
          </reference>
        </references>
      </pivotArea>
    </format>
    <format dxfId="1563">
      <pivotArea dataOnly="0" labelOnly="1" fieldPosition="0">
        <references count="2">
          <reference field="0" count="1" selected="0">
            <x v="38"/>
          </reference>
          <reference field="1" count="1">
            <x v="18"/>
          </reference>
        </references>
      </pivotArea>
    </format>
    <format dxfId="1562">
      <pivotArea dataOnly="0" labelOnly="1" fieldPosition="0">
        <references count="2">
          <reference field="0" count="1" selected="0">
            <x v="39"/>
          </reference>
          <reference field="1" count="1">
            <x v="36"/>
          </reference>
        </references>
      </pivotArea>
    </format>
    <format dxfId="1561">
      <pivotArea dataOnly="0" labelOnly="1" fieldPosition="0">
        <references count="2">
          <reference field="0" count="1" selected="0">
            <x v="40"/>
          </reference>
          <reference field="1" count="1">
            <x v="6"/>
          </reference>
        </references>
      </pivotArea>
    </format>
    <format dxfId="1560">
      <pivotArea dataOnly="0" labelOnly="1" fieldPosition="0">
        <references count="2">
          <reference field="0" count="1" selected="0">
            <x v="41"/>
          </reference>
          <reference field="1" count="1">
            <x v="0"/>
          </reference>
        </references>
      </pivotArea>
    </format>
    <format dxfId="1559">
      <pivotArea dataOnly="0" labelOnly="1" fieldPosition="0">
        <references count="2">
          <reference field="0" count="1" selected="0">
            <x v="42"/>
          </reference>
          <reference field="1" count="1">
            <x v="20"/>
          </reference>
        </references>
      </pivotArea>
    </format>
    <format dxfId="1558">
      <pivotArea field="2" type="button" dataOnly="0" labelOnly="1" outline="0" axis="axisPage" fieldPosition="0"/>
    </format>
    <format dxfId="1557">
      <pivotArea field="2" type="button" dataOnly="0" labelOnly="1" outline="0" axis="axisPage" fieldPosition="0"/>
    </format>
    <format dxfId="1556">
      <pivotArea dataOnly="0" labelOnly="1" outline="0" fieldPosition="0">
        <references count="1">
          <reference field="2" count="0"/>
        </references>
      </pivotArea>
    </format>
    <format dxfId="1555">
      <pivotArea dataOnly="0" labelOnly="1" outline="0" fieldPosition="0">
        <references count="1">
          <reference field="2" count="0"/>
        </references>
      </pivotArea>
    </format>
    <format dxfId="1554">
      <pivotArea type="all" dataOnly="0" outline="0" fieldPosition="0"/>
    </format>
    <format dxfId="1553">
      <pivotArea field="0" type="button" dataOnly="0" labelOnly="1" outline="0" axis="axisRow" fieldPosition="0"/>
    </format>
    <format dxfId="1552">
      <pivotArea field="1" type="button" dataOnly="0" labelOnly="1" outline="0" axis="axisRow" fieldPosition="1"/>
    </format>
    <format dxfId="1551">
      <pivotArea dataOnly="0" labelOnly="1" fieldPosition="0">
        <references count="1">
          <reference field="0" count="0"/>
        </references>
      </pivotArea>
    </format>
    <format dxfId="1550">
      <pivotArea dataOnly="0" labelOnly="1" fieldPosition="0">
        <references count="2">
          <reference field="0" count="1" selected="0">
            <x v="0"/>
          </reference>
          <reference field="1" count="1">
            <x v="33"/>
          </reference>
        </references>
      </pivotArea>
    </format>
    <format dxfId="1549">
      <pivotArea dataOnly="0" labelOnly="1" fieldPosition="0">
        <references count="2">
          <reference field="0" count="1" selected="0">
            <x v="1"/>
          </reference>
          <reference field="1" count="1">
            <x v="5"/>
          </reference>
        </references>
      </pivotArea>
    </format>
    <format dxfId="1548">
      <pivotArea dataOnly="0" labelOnly="1" fieldPosition="0">
        <references count="2">
          <reference field="0" count="1" selected="0">
            <x v="2"/>
          </reference>
          <reference field="1" count="1">
            <x v="9"/>
          </reference>
        </references>
      </pivotArea>
    </format>
    <format dxfId="1547">
      <pivotArea dataOnly="0" labelOnly="1" fieldPosition="0">
        <references count="2">
          <reference field="0" count="1" selected="0">
            <x v="3"/>
          </reference>
          <reference field="1" count="1">
            <x v="34"/>
          </reference>
        </references>
      </pivotArea>
    </format>
    <format dxfId="1546">
      <pivotArea dataOnly="0" labelOnly="1" fieldPosition="0">
        <references count="2">
          <reference field="0" count="1" selected="0">
            <x v="4"/>
          </reference>
          <reference field="1" count="1">
            <x v="35"/>
          </reference>
        </references>
      </pivotArea>
    </format>
    <format dxfId="1545">
      <pivotArea dataOnly="0" labelOnly="1" fieldPosition="0">
        <references count="2">
          <reference field="0" count="1" selected="0">
            <x v="5"/>
          </reference>
          <reference field="1" count="1">
            <x v="19"/>
          </reference>
        </references>
      </pivotArea>
    </format>
    <format dxfId="1544">
      <pivotArea dataOnly="0" labelOnly="1" fieldPosition="0">
        <references count="2">
          <reference field="0" count="1" selected="0">
            <x v="6"/>
          </reference>
          <reference field="1" count="1">
            <x v="12"/>
          </reference>
        </references>
      </pivotArea>
    </format>
    <format dxfId="1543">
      <pivotArea dataOnly="0" labelOnly="1" fieldPosition="0">
        <references count="2">
          <reference field="0" count="1" selected="0">
            <x v="7"/>
          </reference>
          <reference field="1" count="1">
            <x v="38"/>
          </reference>
        </references>
      </pivotArea>
    </format>
    <format dxfId="1542">
      <pivotArea dataOnly="0" labelOnly="1" fieldPosition="0">
        <references count="2">
          <reference field="0" count="1" selected="0">
            <x v="8"/>
          </reference>
          <reference field="1" count="1">
            <x v="25"/>
          </reference>
        </references>
      </pivotArea>
    </format>
    <format dxfId="1541">
      <pivotArea dataOnly="0" labelOnly="1" fieldPosition="0">
        <references count="2">
          <reference field="0" count="1" selected="0">
            <x v="9"/>
          </reference>
          <reference field="1" count="1">
            <x v="83"/>
          </reference>
        </references>
      </pivotArea>
    </format>
    <format dxfId="1540">
      <pivotArea dataOnly="0" labelOnly="1" fieldPosition="0">
        <references count="2">
          <reference field="0" count="1" selected="0">
            <x v="10"/>
          </reference>
          <reference field="1" count="1">
            <x v="30"/>
          </reference>
        </references>
      </pivotArea>
    </format>
    <format dxfId="1539">
      <pivotArea dataOnly="0" labelOnly="1" fieldPosition="0">
        <references count="2">
          <reference field="0" count="1" selected="0">
            <x v="11"/>
          </reference>
          <reference field="1" count="1">
            <x v="15"/>
          </reference>
        </references>
      </pivotArea>
    </format>
    <format dxfId="1538">
      <pivotArea dataOnly="0" labelOnly="1" fieldPosition="0">
        <references count="2">
          <reference field="0" count="1" selected="0">
            <x v="12"/>
          </reference>
          <reference field="1" count="1">
            <x v="14"/>
          </reference>
        </references>
      </pivotArea>
    </format>
    <format dxfId="1537">
      <pivotArea dataOnly="0" labelOnly="1" fieldPosition="0">
        <references count="2">
          <reference field="0" count="1" selected="0">
            <x v="13"/>
          </reference>
          <reference field="1" count="1">
            <x v="26"/>
          </reference>
        </references>
      </pivotArea>
    </format>
    <format dxfId="1536">
      <pivotArea dataOnly="0" labelOnly="1" fieldPosition="0">
        <references count="2">
          <reference field="0" count="1" selected="0">
            <x v="14"/>
          </reference>
          <reference field="1" count="1">
            <x v="76"/>
          </reference>
        </references>
      </pivotArea>
    </format>
    <format dxfId="1535">
      <pivotArea dataOnly="0" labelOnly="1" fieldPosition="0">
        <references count="2">
          <reference field="0" count="1" selected="0">
            <x v="15"/>
          </reference>
          <reference field="1" count="1">
            <x v="77"/>
          </reference>
        </references>
      </pivotArea>
    </format>
    <format dxfId="1534">
      <pivotArea dataOnly="0" labelOnly="1" fieldPosition="0">
        <references count="2">
          <reference field="0" count="1" selected="0">
            <x v="16"/>
          </reference>
          <reference field="1" count="1">
            <x v="13"/>
          </reference>
        </references>
      </pivotArea>
    </format>
    <format dxfId="1533">
      <pivotArea dataOnly="0" labelOnly="1" fieldPosition="0">
        <references count="2">
          <reference field="0" count="1" selected="0">
            <x v="17"/>
          </reference>
          <reference field="1" count="1">
            <x v="28"/>
          </reference>
        </references>
      </pivotArea>
    </format>
    <format dxfId="1532">
      <pivotArea dataOnly="0" labelOnly="1" fieldPosition="0">
        <references count="2">
          <reference field="0" count="1" selected="0">
            <x v="18"/>
          </reference>
          <reference field="1" count="1">
            <x v="78"/>
          </reference>
        </references>
      </pivotArea>
    </format>
    <format dxfId="1531">
      <pivotArea dataOnly="0" labelOnly="1" fieldPosition="0">
        <references count="2">
          <reference field="0" count="1" selected="0">
            <x v="19"/>
          </reference>
          <reference field="1" count="1">
            <x v="8"/>
          </reference>
        </references>
      </pivotArea>
    </format>
    <format dxfId="1530">
      <pivotArea dataOnly="0" labelOnly="1" fieldPosition="0">
        <references count="2">
          <reference field="0" count="1" selected="0">
            <x v="20"/>
          </reference>
          <reference field="1" count="1">
            <x v="21"/>
          </reference>
        </references>
      </pivotArea>
    </format>
    <format dxfId="1529">
      <pivotArea dataOnly="0" labelOnly="1" fieldPosition="0">
        <references count="2">
          <reference field="0" count="1" selected="0">
            <x v="21"/>
          </reference>
          <reference field="1" count="1">
            <x v="40"/>
          </reference>
        </references>
      </pivotArea>
    </format>
    <format dxfId="1528">
      <pivotArea dataOnly="0" labelOnly="1" fieldPosition="0">
        <references count="2">
          <reference field="0" count="1" selected="0">
            <x v="22"/>
          </reference>
          <reference field="1" count="1">
            <x v="37"/>
          </reference>
        </references>
      </pivotArea>
    </format>
    <format dxfId="1527">
      <pivotArea dataOnly="0" labelOnly="1" fieldPosition="0">
        <references count="2">
          <reference field="0" count="1" selected="0">
            <x v="23"/>
          </reference>
          <reference field="1" count="1">
            <x v="42"/>
          </reference>
        </references>
      </pivotArea>
    </format>
    <format dxfId="1526">
      <pivotArea dataOnly="0" labelOnly="1" fieldPosition="0">
        <references count="2">
          <reference field="0" count="1" selected="0">
            <x v="24"/>
          </reference>
          <reference field="1" count="1">
            <x v="16"/>
          </reference>
        </references>
      </pivotArea>
    </format>
    <format dxfId="1525">
      <pivotArea dataOnly="0" labelOnly="1" fieldPosition="0">
        <references count="2">
          <reference field="0" count="1" selected="0">
            <x v="25"/>
          </reference>
          <reference field="1" count="1">
            <x v="41"/>
          </reference>
        </references>
      </pivotArea>
    </format>
    <format dxfId="1524">
      <pivotArea dataOnly="0" labelOnly="1" fieldPosition="0">
        <references count="2">
          <reference field="0" count="1" selected="0">
            <x v="26"/>
          </reference>
          <reference field="1" count="1">
            <x v="10"/>
          </reference>
        </references>
      </pivotArea>
    </format>
    <format dxfId="1523">
      <pivotArea dataOnly="0" labelOnly="1" fieldPosition="0">
        <references count="2">
          <reference field="0" count="1" selected="0">
            <x v="27"/>
          </reference>
          <reference field="1" count="1">
            <x v="11"/>
          </reference>
        </references>
      </pivotArea>
    </format>
    <format dxfId="1522">
      <pivotArea dataOnly="0" labelOnly="1" fieldPosition="0">
        <references count="2">
          <reference field="0" count="1" selected="0">
            <x v="28"/>
          </reference>
          <reference field="1" count="1">
            <x v="22"/>
          </reference>
        </references>
      </pivotArea>
    </format>
    <format dxfId="1521">
      <pivotArea dataOnly="0" labelOnly="1" fieldPosition="0">
        <references count="2">
          <reference field="0" count="1" selected="0">
            <x v="29"/>
          </reference>
          <reference field="1" count="1">
            <x v="23"/>
          </reference>
        </references>
      </pivotArea>
    </format>
    <format dxfId="1520">
      <pivotArea dataOnly="0" labelOnly="1" fieldPosition="0">
        <references count="2">
          <reference field="0" count="1" selected="0">
            <x v="30"/>
          </reference>
          <reference field="1" count="1">
            <x v="4"/>
          </reference>
        </references>
      </pivotArea>
    </format>
    <format dxfId="1519">
      <pivotArea dataOnly="0" labelOnly="1" fieldPosition="0">
        <references count="2">
          <reference field="0" count="1" selected="0">
            <x v="31"/>
          </reference>
          <reference field="1" count="1">
            <x v="39"/>
          </reference>
        </references>
      </pivotArea>
    </format>
    <format dxfId="1518">
      <pivotArea dataOnly="0" labelOnly="1" fieldPosition="0">
        <references count="2">
          <reference field="0" count="1" selected="0">
            <x v="32"/>
          </reference>
          <reference field="1" count="1">
            <x v="31"/>
          </reference>
        </references>
      </pivotArea>
    </format>
    <format dxfId="1517">
      <pivotArea dataOnly="0" labelOnly="1" fieldPosition="0">
        <references count="2">
          <reference field="0" count="1" selected="0">
            <x v="33"/>
          </reference>
          <reference field="1" count="1">
            <x v="79"/>
          </reference>
        </references>
      </pivotArea>
    </format>
    <format dxfId="1516">
      <pivotArea dataOnly="0" labelOnly="1" fieldPosition="0">
        <references count="2">
          <reference field="0" count="1" selected="0">
            <x v="34"/>
          </reference>
          <reference field="1" count="1">
            <x v="2"/>
          </reference>
        </references>
      </pivotArea>
    </format>
    <format dxfId="1515">
      <pivotArea dataOnly="0" labelOnly="1" fieldPosition="0">
        <references count="2">
          <reference field="0" count="1" selected="0">
            <x v="35"/>
          </reference>
          <reference field="1" count="1">
            <x v="17"/>
          </reference>
        </references>
      </pivotArea>
    </format>
    <format dxfId="1514">
      <pivotArea dataOnly="0" labelOnly="1" fieldPosition="0">
        <references count="2">
          <reference field="0" count="1" selected="0">
            <x v="36"/>
          </reference>
          <reference field="1" count="1">
            <x v="80"/>
          </reference>
        </references>
      </pivotArea>
    </format>
    <format dxfId="1513">
      <pivotArea dataOnly="0" labelOnly="1" fieldPosition="0">
        <references count="2">
          <reference field="0" count="1" selected="0">
            <x v="37"/>
          </reference>
          <reference field="1" count="1">
            <x v="81"/>
          </reference>
        </references>
      </pivotArea>
    </format>
    <format dxfId="1512">
      <pivotArea dataOnly="0" labelOnly="1" fieldPosition="0">
        <references count="2">
          <reference field="0" count="1" selected="0">
            <x v="38"/>
          </reference>
          <reference field="1" count="1">
            <x v="18"/>
          </reference>
        </references>
      </pivotArea>
    </format>
    <format dxfId="1511">
      <pivotArea dataOnly="0" labelOnly="1" fieldPosition="0">
        <references count="2">
          <reference field="0" count="1" selected="0">
            <x v="39"/>
          </reference>
          <reference field="1" count="1">
            <x v="36"/>
          </reference>
        </references>
      </pivotArea>
    </format>
    <format dxfId="1510">
      <pivotArea dataOnly="0" labelOnly="1" fieldPosition="0">
        <references count="2">
          <reference field="0" count="1" selected="0">
            <x v="40"/>
          </reference>
          <reference field="1" count="1">
            <x v="82"/>
          </reference>
        </references>
      </pivotArea>
    </format>
    <format dxfId="1509">
      <pivotArea dataOnly="0" labelOnly="1" fieldPosition="0">
        <references count="2">
          <reference field="0" count="1" selected="0">
            <x v="41"/>
          </reference>
          <reference field="1" count="1">
            <x v="0"/>
          </reference>
        </references>
      </pivotArea>
    </format>
    <format dxfId="1508">
      <pivotArea dataOnly="0" labelOnly="1" fieldPosition="0">
        <references count="2">
          <reference field="0" count="1" selected="0">
            <x v="42"/>
          </reference>
          <reference field="1" count="1">
            <x v="20"/>
          </reference>
        </references>
      </pivotArea>
    </format>
    <format dxfId="1507">
      <pivotArea type="all" dataOnly="0" outline="0" fieldPosition="0"/>
    </format>
    <format dxfId="1506">
      <pivotArea field="0" type="button" dataOnly="0" labelOnly="1" outline="0" axis="axisRow" fieldPosition="0"/>
    </format>
    <format dxfId="1505">
      <pivotArea field="1" type="button" dataOnly="0" labelOnly="1" outline="0" axis="axisRow" fieldPosition="1"/>
    </format>
    <format dxfId="1504">
      <pivotArea dataOnly="0" labelOnly="1" fieldPosition="0">
        <references count="1">
          <reference field="0" count="0"/>
        </references>
      </pivotArea>
    </format>
    <format dxfId="1503">
      <pivotArea dataOnly="0" labelOnly="1" fieldPosition="0">
        <references count="2">
          <reference field="0" count="1" selected="0">
            <x v="0"/>
          </reference>
          <reference field="1" count="1">
            <x v="84"/>
          </reference>
        </references>
      </pivotArea>
    </format>
    <format dxfId="1502">
      <pivotArea dataOnly="0" labelOnly="1" fieldPosition="0">
        <references count="2">
          <reference field="0" count="1" selected="0">
            <x v="1"/>
          </reference>
          <reference field="1" count="1">
            <x v="85"/>
          </reference>
        </references>
      </pivotArea>
    </format>
    <format dxfId="1501">
      <pivotArea dataOnly="0" labelOnly="1" fieldPosition="0">
        <references count="2">
          <reference field="0" count="1" selected="0">
            <x v="2"/>
          </reference>
          <reference field="1" count="1">
            <x v="86"/>
          </reference>
        </references>
      </pivotArea>
    </format>
    <format dxfId="1500">
      <pivotArea dataOnly="0" labelOnly="1" fieldPosition="0">
        <references count="2">
          <reference field="0" count="1" selected="0">
            <x v="3"/>
          </reference>
          <reference field="1" count="1">
            <x v="87"/>
          </reference>
        </references>
      </pivotArea>
    </format>
    <format dxfId="1499">
      <pivotArea dataOnly="0" labelOnly="1" fieldPosition="0">
        <references count="2">
          <reference field="0" count="1" selected="0">
            <x v="4"/>
          </reference>
          <reference field="1" count="1">
            <x v="88"/>
          </reference>
        </references>
      </pivotArea>
    </format>
    <format dxfId="1498">
      <pivotArea dataOnly="0" labelOnly="1" fieldPosition="0">
        <references count="2">
          <reference field="0" count="1" selected="0">
            <x v="5"/>
          </reference>
          <reference field="1" count="1">
            <x v="89"/>
          </reference>
        </references>
      </pivotArea>
    </format>
    <format dxfId="1497">
      <pivotArea dataOnly="0" labelOnly="1" fieldPosition="0">
        <references count="2">
          <reference field="0" count="1" selected="0">
            <x v="6"/>
          </reference>
          <reference field="1" count="1">
            <x v="94"/>
          </reference>
        </references>
      </pivotArea>
    </format>
    <format dxfId="1496">
      <pivotArea dataOnly="0" labelOnly="1" fieldPosition="0">
        <references count="2">
          <reference field="0" count="1" selected="0">
            <x v="7"/>
          </reference>
          <reference field="1" count="1">
            <x v="95"/>
          </reference>
        </references>
      </pivotArea>
    </format>
    <format dxfId="1495">
      <pivotArea dataOnly="0" labelOnly="1" fieldPosition="0">
        <references count="2">
          <reference field="0" count="1" selected="0">
            <x v="8"/>
          </reference>
          <reference field="1" count="1">
            <x v="91"/>
          </reference>
        </references>
      </pivotArea>
    </format>
    <format dxfId="1494">
      <pivotArea dataOnly="0" labelOnly="1" fieldPosition="0">
        <references count="2">
          <reference field="0" count="1" selected="0">
            <x v="9"/>
          </reference>
          <reference field="1" count="1">
            <x v="92"/>
          </reference>
        </references>
      </pivotArea>
    </format>
    <format dxfId="1493">
      <pivotArea dataOnly="0" labelOnly="1" fieldPosition="0">
        <references count="2">
          <reference field="0" count="1" selected="0">
            <x v="10"/>
          </reference>
          <reference field="1" count="1">
            <x v="93"/>
          </reference>
        </references>
      </pivotArea>
    </format>
    <format dxfId="1492">
      <pivotArea dataOnly="0" labelOnly="1" fieldPosition="0">
        <references count="2">
          <reference field="0" count="1" selected="0">
            <x v="11"/>
          </reference>
          <reference field="1" count="1">
            <x v="44"/>
          </reference>
        </references>
      </pivotArea>
    </format>
    <format dxfId="1491">
      <pivotArea dataOnly="0" labelOnly="1" fieldPosition="0">
        <references count="2">
          <reference field="0" count="1" selected="0">
            <x v="12"/>
          </reference>
          <reference field="1" count="1">
            <x v="45"/>
          </reference>
        </references>
      </pivotArea>
    </format>
    <format dxfId="1490">
      <pivotArea dataOnly="0" labelOnly="1" fieldPosition="0">
        <references count="2">
          <reference field="0" count="1" selected="0">
            <x v="13"/>
          </reference>
          <reference field="1" count="1">
            <x v="46"/>
          </reference>
        </references>
      </pivotArea>
    </format>
    <format dxfId="1489">
      <pivotArea dataOnly="0" labelOnly="1" fieldPosition="0">
        <references count="2">
          <reference field="0" count="1" selected="0">
            <x v="14"/>
          </reference>
          <reference field="1" count="1">
            <x v="47"/>
          </reference>
        </references>
      </pivotArea>
    </format>
    <format dxfId="1488">
      <pivotArea dataOnly="0" labelOnly="1" fieldPosition="0">
        <references count="2">
          <reference field="0" count="1" selected="0">
            <x v="15"/>
          </reference>
          <reference field="1" count="1">
            <x v="48"/>
          </reference>
        </references>
      </pivotArea>
    </format>
    <format dxfId="1487">
      <pivotArea dataOnly="0" labelOnly="1" fieldPosition="0">
        <references count="2">
          <reference field="0" count="1" selected="0">
            <x v="16"/>
          </reference>
          <reference field="1" count="1">
            <x v="49"/>
          </reference>
        </references>
      </pivotArea>
    </format>
    <format dxfId="1486">
      <pivotArea dataOnly="0" labelOnly="1" fieldPosition="0">
        <references count="2">
          <reference field="0" count="1" selected="0">
            <x v="17"/>
          </reference>
          <reference field="1" count="1">
            <x v="50"/>
          </reference>
        </references>
      </pivotArea>
    </format>
    <format dxfId="1485">
      <pivotArea dataOnly="0" labelOnly="1" fieldPosition="0">
        <references count="2">
          <reference field="0" count="1" selected="0">
            <x v="18"/>
          </reference>
          <reference field="1" count="1">
            <x v="51"/>
          </reference>
        </references>
      </pivotArea>
    </format>
    <format dxfId="1484">
      <pivotArea dataOnly="0" labelOnly="1" fieldPosition="0">
        <references count="2">
          <reference field="0" count="1" selected="0">
            <x v="19"/>
          </reference>
          <reference field="1" count="1">
            <x v="52"/>
          </reference>
        </references>
      </pivotArea>
    </format>
    <format dxfId="1483">
      <pivotArea dataOnly="0" labelOnly="1" fieldPosition="0">
        <references count="2">
          <reference field="0" count="1" selected="0">
            <x v="20"/>
          </reference>
          <reference field="1" count="1">
            <x v="53"/>
          </reference>
        </references>
      </pivotArea>
    </format>
    <format dxfId="1482">
      <pivotArea dataOnly="0" labelOnly="1" fieldPosition="0">
        <references count="2">
          <reference field="0" count="1" selected="0">
            <x v="21"/>
          </reference>
          <reference field="1" count="1">
            <x v="54"/>
          </reference>
        </references>
      </pivotArea>
    </format>
    <format dxfId="1481">
      <pivotArea dataOnly="0" labelOnly="1" fieldPosition="0">
        <references count="2">
          <reference field="0" count="1" selected="0">
            <x v="22"/>
          </reference>
          <reference field="1" count="1">
            <x v="55"/>
          </reference>
        </references>
      </pivotArea>
    </format>
    <format dxfId="1480">
      <pivotArea dataOnly="0" labelOnly="1" fieldPosition="0">
        <references count="2">
          <reference field="0" count="1" selected="0">
            <x v="23"/>
          </reference>
          <reference field="1" count="1">
            <x v="56"/>
          </reference>
        </references>
      </pivotArea>
    </format>
    <format dxfId="1479">
      <pivotArea dataOnly="0" labelOnly="1" fieldPosition="0">
        <references count="2">
          <reference field="0" count="1" selected="0">
            <x v="24"/>
          </reference>
          <reference field="1" count="1">
            <x v="57"/>
          </reference>
        </references>
      </pivotArea>
    </format>
    <format dxfId="1478">
      <pivotArea dataOnly="0" labelOnly="1" fieldPosition="0">
        <references count="2">
          <reference field="0" count="1" selected="0">
            <x v="25"/>
          </reference>
          <reference field="1" count="1">
            <x v="58"/>
          </reference>
        </references>
      </pivotArea>
    </format>
    <format dxfId="1477">
      <pivotArea dataOnly="0" labelOnly="1" fieldPosition="0">
        <references count="2">
          <reference field="0" count="1" selected="0">
            <x v="26"/>
          </reference>
          <reference field="1" count="1">
            <x v="59"/>
          </reference>
        </references>
      </pivotArea>
    </format>
    <format dxfId="1476">
      <pivotArea dataOnly="0" labelOnly="1" fieldPosition="0">
        <references count="2">
          <reference field="0" count="1" selected="0">
            <x v="27"/>
          </reference>
          <reference field="1" count="1">
            <x v="60"/>
          </reference>
        </references>
      </pivotArea>
    </format>
    <format dxfId="1475">
      <pivotArea dataOnly="0" labelOnly="1" fieldPosition="0">
        <references count="2">
          <reference field="0" count="1" selected="0">
            <x v="28"/>
          </reference>
          <reference field="1" count="1">
            <x v="61"/>
          </reference>
        </references>
      </pivotArea>
    </format>
    <format dxfId="1474">
      <pivotArea dataOnly="0" labelOnly="1" fieldPosition="0">
        <references count="2">
          <reference field="0" count="1" selected="0">
            <x v="29"/>
          </reference>
          <reference field="1" count="1">
            <x v="62"/>
          </reference>
        </references>
      </pivotArea>
    </format>
    <format dxfId="1473">
      <pivotArea dataOnly="0" labelOnly="1" fieldPosition="0">
        <references count="2">
          <reference field="0" count="1" selected="0">
            <x v="30"/>
          </reference>
          <reference field="1" count="1">
            <x v="63"/>
          </reference>
        </references>
      </pivotArea>
    </format>
    <format dxfId="1472">
      <pivotArea dataOnly="0" labelOnly="1" fieldPosition="0">
        <references count="2">
          <reference field="0" count="1" selected="0">
            <x v="31"/>
          </reference>
          <reference field="1" count="1">
            <x v="64"/>
          </reference>
        </references>
      </pivotArea>
    </format>
    <format dxfId="1471">
      <pivotArea dataOnly="0" labelOnly="1" fieldPosition="0">
        <references count="2">
          <reference field="0" count="1" selected="0">
            <x v="32"/>
          </reference>
          <reference field="1" count="1">
            <x v="65"/>
          </reference>
        </references>
      </pivotArea>
    </format>
    <format dxfId="1470">
      <pivotArea dataOnly="0" labelOnly="1" fieldPosition="0">
        <references count="2">
          <reference field="0" count="1" selected="0">
            <x v="33"/>
          </reference>
          <reference field="1" count="1">
            <x v="66"/>
          </reference>
        </references>
      </pivotArea>
    </format>
    <format dxfId="1469">
      <pivotArea dataOnly="0" labelOnly="1" fieldPosition="0">
        <references count="2">
          <reference field="0" count="1" selected="0">
            <x v="34"/>
          </reference>
          <reference field="1" count="1">
            <x v="67"/>
          </reference>
        </references>
      </pivotArea>
    </format>
    <format dxfId="1468">
      <pivotArea dataOnly="0" labelOnly="1" fieldPosition="0">
        <references count="2">
          <reference field="0" count="1" selected="0">
            <x v="35"/>
          </reference>
          <reference field="1" count="1">
            <x v="68"/>
          </reference>
        </references>
      </pivotArea>
    </format>
    <format dxfId="1467">
      <pivotArea dataOnly="0" labelOnly="1" fieldPosition="0">
        <references count="2">
          <reference field="0" count="1" selected="0">
            <x v="36"/>
          </reference>
          <reference field="1" count="1">
            <x v="69"/>
          </reference>
        </references>
      </pivotArea>
    </format>
    <format dxfId="1466">
      <pivotArea dataOnly="0" labelOnly="1" fieldPosition="0">
        <references count="2">
          <reference field="0" count="1" selected="0">
            <x v="37"/>
          </reference>
          <reference field="1" count="1">
            <x v="70"/>
          </reference>
        </references>
      </pivotArea>
    </format>
    <format dxfId="1465">
      <pivotArea dataOnly="0" labelOnly="1" fieldPosition="0">
        <references count="2">
          <reference field="0" count="1" selected="0">
            <x v="38"/>
          </reference>
          <reference field="1" count="1">
            <x v="71"/>
          </reference>
        </references>
      </pivotArea>
    </format>
    <format dxfId="1464">
      <pivotArea dataOnly="0" labelOnly="1" fieldPosition="0">
        <references count="2">
          <reference field="0" count="1" selected="0">
            <x v="39"/>
          </reference>
          <reference field="1" count="1">
            <x v="72"/>
          </reference>
        </references>
      </pivotArea>
    </format>
    <format dxfId="1463">
      <pivotArea dataOnly="0" labelOnly="1" fieldPosition="0">
        <references count="2">
          <reference field="0" count="1" selected="0">
            <x v="40"/>
          </reference>
          <reference field="1" count="1">
            <x v="73"/>
          </reference>
        </references>
      </pivotArea>
    </format>
    <format dxfId="1462">
      <pivotArea dataOnly="0" labelOnly="1" fieldPosition="0">
        <references count="2">
          <reference field="0" count="1" selected="0">
            <x v="41"/>
          </reference>
          <reference field="1" count="1">
            <x v="74"/>
          </reference>
        </references>
      </pivotArea>
    </format>
    <format dxfId="1461">
      <pivotArea dataOnly="0" labelOnly="1" fieldPosition="0">
        <references count="2">
          <reference field="0" count="1" selected="0">
            <x v="42"/>
          </reference>
          <reference field="1" count="1">
            <x v="75"/>
          </reference>
        </references>
      </pivotArea>
    </format>
    <format dxfId="1460">
      <pivotArea type="all" dataOnly="0" outline="0" fieldPosition="0"/>
    </format>
    <format dxfId="1459">
      <pivotArea field="0" type="button" dataOnly="0" labelOnly="1" outline="0" axis="axisRow" fieldPosition="0"/>
    </format>
    <format dxfId="1458">
      <pivotArea field="1" type="button" dataOnly="0" labelOnly="1" outline="0" axis="axisRow" fieldPosition="1"/>
    </format>
    <format dxfId="1457">
      <pivotArea dataOnly="0" labelOnly="1" fieldPosition="0">
        <references count="1">
          <reference field="0" count="0"/>
        </references>
      </pivotArea>
    </format>
    <format dxfId="1456">
      <pivotArea dataOnly="0" labelOnly="1" fieldPosition="0">
        <references count="2">
          <reference field="0" count="1" selected="0">
            <x v="0"/>
          </reference>
          <reference field="1" count="1">
            <x v="96"/>
          </reference>
        </references>
      </pivotArea>
    </format>
    <format dxfId="1455">
      <pivotArea dataOnly="0" labelOnly="1" fieldPosition="0">
        <references count="2">
          <reference field="0" count="1" selected="0">
            <x v="1"/>
          </reference>
          <reference field="1" count="1">
            <x v="97"/>
          </reference>
        </references>
      </pivotArea>
    </format>
    <format dxfId="1454">
      <pivotArea dataOnly="0" labelOnly="1" fieldPosition="0">
        <references count="2">
          <reference field="0" count="1" selected="0">
            <x v="2"/>
          </reference>
          <reference field="1" count="1">
            <x v="98"/>
          </reference>
        </references>
      </pivotArea>
    </format>
    <format dxfId="1453">
      <pivotArea dataOnly="0" labelOnly="1" fieldPosition="0">
        <references count="2">
          <reference field="0" count="1" selected="0">
            <x v="3"/>
          </reference>
          <reference field="1" count="1">
            <x v="99"/>
          </reference>
        </references>
      </pivotArea>
    </format>
    <format dxfId="1452">
      <pivotArea dataOnly="0" labelOnly="1" fieldPosition="0">
        <references count="2">
          <reference field="0" count="1" selected="0">
            <x v="4"/>
          </reference>
          <reference field="1" count="1">
            <x v="100"/>
          </reference>
        </references>
      </pivotArea>
    </format>
    <format dxfId="1451">
      <pivotArea dataOnly="0" labelOnly="1" fieldPosition="0">
        <references count="2">
          <reference field="0" count="1" selected="0">
            <x v="5"/>
          </reference>
          <reference field="1" count="1">
            <x v="101"/>
          </reference>
        </references>
      </pivotArea>
    </format>
    <format dxfId="1450">
      <pivotArea dataOnly="0" labelOnly="1" fieldPosition="0">
        <references count="2">
          <reference field="0" count="1" selected="0">
            <x v="6"/>
          </reference>
          <reference field="1" count="1">
            <x v="102"/>
          </reference>
        </references>
      </pivotArea>
    </format>
    <format dxfId="1449">
      <pivotArea dataOnly="0" labelOnly="1" fieldPosition="0">
        <references count="2">
          <reference field="0" count="1" selected="0">
            <x v="7"/>
          </reference>
          <reference field="1" count="1">
            <x v="103"/>
          </reference>
        </references>
      </pivotArea>
    </format>
    <format dxfId="1448">
      <pivotArea dataOnly="0" labelOnly="1" fieldPosition="0">
        <references count="2">
          <reference field="0" count="1" selected="0">
            <x v="8"/>
          </reference>
          <reference field="1" count="1">
            <x v="104"/>
          </reference>
        </references>
      </pivotArea>
    </format>
    <format dxfId="1447">
      <pivotArea dataOnly="0" labelOnly="1" fieldPosition="0">
        <references count="2">
          <reference field="0" count="1" selected="0">
            <x v="9"/>
          </reference>
          <reference field="1" count="1">
            <x v="105"/>
          </reference>
        </references>
      </pivotArea>
    </format>
    <format dxfId="1446">
      <pivotArea dataOnly="0" labelOnly="1" fieldPosition="0">
        <references count="2">
          <reference field="0" count="1" selected="0">
            <x v="10"/>
          </reference>
          <reference field="1" count="1">
            <x v="106"/>
          </reference>
        </references>
      </pivotArea>
    </format>
    <format dxfId="1445">
      <pivotArea dataOnly="0" labelOnly="1" fieldPosition="0">
        <references count="2">
          <reference field="0" count="1" selected="0">
            <x v="11"/>
          </reference>
          <reference field="1" count="1">
            <x v="107"/>
          </reference>
        </references>
      </pivotArea>
    </format>
    <format dxfId="1444">
      <pivotArea dataOnly="0" labelOnly="1" fieldPosition="0">
        <references count="2">
          <reference field="0" count="1" selected="0">
            <x v="12"/>
          </reference>
          <reference field="1" count="1">
            <x v="108"/>
          </reference>
        </references>
      </pivotArea>
    </format>
    <format dxfId="1443">
      <pivotArea dataOnly="0" labelOnly="1" fieldPosition="0">
        <references count="2">
          <reference field="0" count="1" selected="0">
            <x v="13"/>
          </reference>
          <reference field="1" count="1">
            <x v="109"/>
          </reference>
        </references>
      </pivotArea>
    </format>
    <format dxfId="1442">
      <pivotArea dataOnly="0" labelOnly="1" fieldPosition="0">
        <references count="2">
          <reference field="0" count="1" selected="0">
            <x v="14"/>
          </reference>
          <reference field="1" count="1">
            <x v="110"/>
          </reference>
        </references>
      </pivotArea>
    </format>
    <format dxfId="1441">
      <pivotArea dataOnly="0" labelOnly="1" fieldPosition="0">
        <references count="2">
          <reference field="0" count="1" selected="0">
            <x v="15"/>
          </reference>
          <reference field="1" count="1">
            <x v="111"/>
          </reference>
        </references>
      </pivotArea>
    </format>
    <format dxfId="1440">
      <pivotArea dataOnly="0" labelOnly="1" fieldPosition="0">
        <references count="2">
          <reference field="0" count="1" selected="0">
            <x v="16"/>
          </reference>
          <reference field="1" count="1">
            <x v="112"/>
          </reference>
        </references>
      </pivotArea>
    </format>
    <format dxfId="1439">
      <pivotArea dataOnly="0" labelOnly="1" fieldPosition="0">
        <references count="2">
          <reference field="0" count="1" selected="0">
            <x v="17"/>
          </reference>
          <reference field="1" count="1">
            <x v="113"/>
          </reference>
        </references>
      </pivotArea>
    </format>
    <format dxfId="1438">
      <pivotArea dataOnly="0" labelOnly="1" fieldPosition="0">
        <references count="2">
          <reference field="0" count="1" selected="0">
            <x v="18"/>
          </reference>
          <reference field="1" count="1">
            <x v="114"/>
          </reference>
        </references>
      </pivotArea>
    </format>
    <format dxfId="1437">
      <pivotArea dataOnly="0" labelOnly="1" fieldPosition="0">
        <references count="2">
          <reference field="0" count="1" selected="0">
            <x v="19"/>
          </reference>
          <reference field="1" count="1">
            <x v="115"/>
          </reference>
        </references>
      </pivotArea>
    </format>
    <format dxfId="1436">
      <pivotArea dataOnly="0" labelOnly="1" fieldPosition="0">
        <references count="2">
          <reference field="0" count="1" selected="0">
            <x v="20"/>
          </reference>
          <reference field="1" count="1">
            <x v="116"/>
          </reference>
        </references>
      </pivotArea>
    </format>
    <format dxfId="1435">
      <pivotArea dataOnly="0" labelOnly="1" fieldPosition="0">
        <references count="2">
          <reference field="0" count="1" selected="0">
            <x v="21"/>
          </reference>
          <reference field="1" count="1">
            <x v="117"/>
          </reference>
        </references>
      </pivotArea>
    </format>
    <format dxfId="1434">
      <pivotArea dataOnly="0" labelOnly="1" fieldPosition="0">
        <references count="2">
          <reference field="0" count="1" selected="0">
            <x v="22"/>
          </reference>
          <reference field="1" count="1">
            <x v="118"/>
          </reference>
        </references>
      </pivotArea>
    </format>
    <format dxfId="1433">
      <pivotArea dataOnly="0" labelOnly="1" fieldPosition="0">
        <references count="2">
          <reference field="0" count="1" selected="0">
            <x v="23"/>
          </reference>
          <reference field="1" count="1">
            <x v="119"/>
          </reference>
        </references>
      </pivotArea>
    </format>
    <format dxfId="1432">
      <pivotArea dataOnly="0" labelOnly="1" fieldPosition="0">
        <references count="2">
          <reference field="0" count="1" selected="0">
            <x v="24"/>
          </reference>
          <reference field="1" count="1">
            <x v="120"/>
          </reference>
        </references>
      </pivotArea>
    </format>
    <format dxfId="1431">
      <pivotArea dataOnly="0" labelOnly="1" fieldPosition="0">
        <references count="2">
          <reference field="0" count="1" selected="0">
            <x v="25"/>
          </reference>
          <reference field="1" count="1">
            <x v="121"/>
          </reference>
        </references>
      </pivotArea>
    </format>
    <format dxfId="1430">
      <pivotArea dataOnly="0" labelOnly="1" fieldPosition="0">
        <references count="2">
          <reference field="0" count="1" selected="0">
            <x v="26"/>
          </reference>
          <reference field="1" count="1">
            <x v="122"/>
          </reference>
        </references>
      </pivotArea>
    </format>
    <format dxfId="1429">
      <pivotArea dataOnly="0" labelOnly="1" fieldPosition="0">
        <references count="2">
          <reference field="0" count="1" selected="0">
            <x v="27"/>
          </reference>
          <reference field="1" count="1">
            <x v="123"/>
          </reference>
        </references>
      </pivotArea>
    </format>
    <format dxfId="1428">
      <pivotArea dataOnly="0" labelOnly="1" fieldPosition="0">
        <references count="2">
          <reference field="0" count="1" selected="0">
            <x v="28"/>
          </reference>
          <reference field="1" count="1">
            <x v="124"/>
          </reference>
        </references>
      </pivotArea>
    </format>
    <format dxfId="1427">
      <pivotArea dataOnly="0" labelOnly="1" fieldPosition="0">
        <references count="2">
          <reference field="0" count="1" selected="0">
            <x v="29"/>
          </reference>
          <reference field="1" count="1">
            <x v="125"/>
          </reference>
        </references>
      </pivotArea>
    </format>
    <format dxfId="1426">
      <pivotArea dataOnly="0" labelOnly="1" fieldPosition="0">
        <references count="2">
          <reference field="0" count="1" selected="0">
            <x v="30"/>
          </reference>
          <reference field="1" count="1">
            <x v="126"/>
          </reference>
        </references>
      </pivotArea>
    </format>
    <format dxfId="1425">
      <pivotArea dataOnly="0" labelOnly="1" fieldPosition="0">
        <references count="2">
          <reference field="0" count="1" selected="0">
            <x v="31"/>
          </reference>
          <reference field="1" count="1">
            <x v="127"/>
          </reference>
        </references>
      </pivotArea>
    </format>
    <format dxfId="1424">
      <pivotArea dataOnly="0" labelOnly="1" fieldPosition="0">
        <references count="2">
          <reference field="0" count="1" selected="0">
            <x v="32"/>
          </reference>
          <reference field="1" count="1">
            <x v="128"/>
          </reference>
        </references>
      </pivotArea>
    </format>
    <format dxfId="1423">
      <pivotArea dataOnly="0" labelOnly="1" fieldPosition="0">
        <references count="2">
          <reference field="0" count="1" selected="0">
            <x v="33"/>
          </reference>
          <reference field="1" count="1">
            <x v="129"/>
          </reference>
        </references>
      </pivotArea>
    </format>
    <format dxfId="1422">
      <pivotArea dataOnly="0" labelOnly="1" fieldPosition="0">
        <references count="2">
          <reference field="0" count="1" selected="0">
            <x v="34"/>
          </reference>
          <reference field="1" count="1">
            <x v="130"/>
          </reference>
        </references>
      </pivotArea>
    </format>
    <format dxfId="1421">
      <pivotArea dataOnly="0" labelOnly="1" fieldPosition="0">
        <references count="2">
          <reference field="0" count="1" selected="0">
            <x v="35"/>
          </reference>
          <reference field="1" count="1">
            <x v="131"/>
          </reference>
        </references>
      </pivotArea>
    </format>
    <format dxfId="1420">
      <pivotArea dataOnly="0" labelOnly="1" fieldPosition="0">
        <references count="2">
          <reference field="0" count="1" selected="0">
            <x v="36"/>
          </reference>
          <reference field="1" count="1">
            <x v="132"/>
          </reference>
        </references>
      </pivotArea>
    </format>
    <format dxfId="1419">
      <pivotArea dataOnly="0" labelOnly="1" fieldPosition="0">
        <references count="2">
          <reference field="0" count="1" selected="0">
            <x v="37"/>
          </reference>
          <reference field="1" count="1">
            <x v="133"/>
          </reference>
        </references>
      </pivotArea>
    </format>
    <format dxfId="1418">
      <pivotArea dataOnly="0" labelOnly="1" fieldPosition="0">
        <references count="2">
          <reference field="0" count="1" selected="0">
            <x v="38"/>
          </reference>
          <reference field="1" count="1">
            <x v="134"/>
          </reference>
        </references>
      </pivotArea>
    </format>
    <format dxfId="1417">
      <pivotArea dataOnly="0" labelOnly="1" fieldPosition="0">
        <references count="2">
          <reference field="0" count="1" selected="0">
            <x v="39"/>
          </reference>
          <reference field="1" count="1">
            <x v="135"/>
          </reference>
        </references>
      </pivotArea>
    </format>
    <format dxfId="1416">
      <pivotArea dataOnly="0" labelOnly="1" fieldPosition="0">
        <references count="2">
          <reference field="0" count="1" selected="0">
            <x v="40"/>
          </reference>
          <reference field="1" count="1">
            <x v="136"/>
          </reference>
        </references>
      </pivotArea>
    </format>
    <format dxfId="1415">
      <pivotArea dataOnly="0" labelOnly="1" fieldPosition="0">
        <references count="2">
          <reference field="0" count="1" selected="0">
            <x v="41"/>
          </reference>
          <reference field="1" count="1">
            <x v="137"/>
          </reference>
        </references>
      </pivotArea>
    </format>
    <format dxfId="1414">
      <pivotArea dataOnly="0" labelOnly="1" fieldPosition="0">
        <references count="2">
          <reference field="0" count="1" selected="0">
            <x v="42"/>
          </reference>
          <reference field="1" count="1">
            <x v="138"/>
          </reference>
        </references>
      </pivotArea>
    </format>
    <format dxfId="1413">
      <pivotArea type="all" dataOnly="0" outline="0" fieldPosition="0"/>
    </format>
    <format dxfId="1412">
      <pivotArea field="0" type="button" dataOnly="0" labelOnly="1" outline="0" axis="axisRow" fieldPosition="0"/>
    </format>
    <format dxfId="1411">
      <pivotArea field="1" type="button" dataOnly="0" labelOnly="1" outline="0" axis="axisRow" fieldPosition="1"/>
    </format>
    <format dxfId="1410">
      <pivotArea dataOnly="0" labelOnly="1" fieldPosition="0">
        <references count="1">
          <reference field="0" count="0"/>
        </references>
      </pivotArea>
    </format>
    <format dxfId="1409">
      <pivotArea dataOnly="0" labelOnly="1" fieldPosition="0">
        <references count="2">
          <reference field="0" count="1" selected="0">
            <x v="0"/>
          </reference>
          <reference field="1" count="1">
            <x v="96"/>
          </reference>
        </references>
      </pivotArea>
    </format>
    <format dxfId="1408">
      <pivotArea dataOnly="0" labelOnly="1" fieldPosition="0">
        <references count="2">
          <reference field="0" count="1" selected="0">
            <x v="1"/>
          </reference>
          <reference field="1" count="1">
            <x v="97"/>
          </reference>
        </references>
      </pivotArea>
    </format>
    <format dxfId="1407">
      <pivotArea dataOnly="0" labelOnly="1" fieldPosition="0">
        <references count="2">
          <reference field="0" count="1" selected="0">
            <x v="2"/>
          </reference>
          <reference field="1" count="1">
            <x v="98"/>
          </reference>
        </references>
      </pivotArea>
    </format>
    <format dxfId="1406">
      <pivotArea dataOnly="0" labelOnly="1" fieldPosition="0">
        <references count="2">
          <reference field="0" count="1" selected="0">
            <x v="3"/>
          </reference>
          <reference field="1" count="1">
            <x v="99"/>
          </reference>
        </references>
      </pivotArea>
    </format>
    <format dxfId="1405">
      <pivotArea dataOnly="0" labelOnly="1" fieldPosition="0">
        <references count="2">
          <reference field="0" count="1" selected="0">
            <x v="4"/>
          </reference>
          <reference field="1" count="1">
            <x v="100"/>
          </reference>
        </references>
      </pivotArea>
    </format>
    <format dxfId="1404">
      <pivotArea dataOnly="0" labelOnly="1" fieldPosition="0">
        <references count="2">
          <reference field="0" count="1" selected="0">
            <x v="5"/>
          </reference>
          <reference field="1" count="1">
            <x v="101"/>
          </reference>
        </references>
      </pivotArea>
    </format>
    <format dxfId="1403">
      <pivotArea dataOnly="0" labelOnly="1" fieldPosition="0">
        <references count="2">
          <reference field="0" count="1" selected="0">
            <x v="6"/>
          </reference>
          <reference field="1" count="1">
            <x v="102"/>
          </reference>
        </references>
      </pivotArea>
    </format>
    <format dxfId="1402">
      <pivotArea dataOnly="0" labelOnly="1" fieldPosition="0">
        <references count="2">
          <reference field="0" count="1" selected="0">
            <x v="7"/>
          </reference>
          <reference field="1" count="1">
            <x v="103"/>
          </reference>
        </references>
      </pivotArea>
    </format>
    <format dxfId="1401">
      <pivotArea dataOnly="0" labelOnly="1" fieldPosition="0">
        <references count="2">
          <reference field="0" count="1" selected="0">
            <x v="8"/>
          </reference>
          <reference field="1" count="1">
            <x v="104"/>
          </reference>
        </references>
      </pivotArea>
    </format>
    <format dxfId="1400">
      <pivotArea dataOnly="0" labelOnly="1" fieldPosition="0">
        <references count="2">
          <reference field="0" count="1" selected="0">
            <x v="9"/>
          </reference>
          <reference field="1" count="1">
            <x v="105"/>
          </reference>
        </references>
      </pivotArea>
    </format>
    <format dxfId="1399">
      <pivotArea dataOnly="0" labelOnly="1" fieldPosition="0">
        <references count="2">
          <reference field="0" count="1" selected="0">
            <x v="10"/>
          </reference>
          <reference field="1" count="1">
            <x v="106"/>
          </reference>
        </references>
      </pivotArea>
    </format>
    <format dxfId="1398">
      <pivotArea dataOnly="0" labelOnly="1" fieldPosition="0">
        <references count="2">
          <reference field="0" count="1" selected="0">
            <x v="11"/>
          </reference>
          <reference field="1" count="1">
            <x v="107"/>
          </reference>
        </references>
      </pivotArea>
    </format>
    <format dxfId="1397">
      <pivotArea dataOnly="0" labelOnly="1" fieldPosition="0">
        <references count="2">
          <reference field="0" count="1" selected="0">
            <x v="12"/>
          </reference>
          <reference field="1" count="1">
            <x v="108"/>
          </reference>
        </references>
      </pivotArea>
    </format>
    <format dxfId="1396">
      <pivotArea dataOnly="0" labelOnly="1" fieldPosition="0">
        <references count="2">
          <reference field="0" count="1" selected="0">
            <x v="13"/>
          </reference>
          <reference field="1" count="1">
            <x v="109"/>
          </reference>
        </references>
      </pivotArea>
    </format>
    <format dxfId="1395">
      <pivotArea dataOnly="0" labelOnly="1" fieldPosition="0">
        <references count="2">
          <reference field="0" count="1" selected="0">
            <x v="14"/>
          </reference>
          <reference field="1" count="1">
            <x v="110"/>
          </reference>
        </references>
      </pivotArea>
    </format>
    <format dxfId="1394">
      <pivotArea dataOnly="0" labelOnly="1" fieldPosition="0">
        <references count="2">
          <reference field="0" count="1" selected="0">
            <x v="15"/>
          </reference>
          <reference field="1" count="1">
            <x v="111"/>
          </reference>
        </references>
      </pivotArea>
    </format>
    <format dxfId="1393">
      <pivotArea dataOnly="0" labelOnly="1" fieldPosition="0">
        <references count="2">
          <reference field="0" count="1" selected="0">
            <x v="16"/>
          </reference>
          <reference field="1" count="1">
            <x v="112"/>
          </reference>
        </references>
      </pivotArea>
    </format>
    <format dxfId="1392">
      <pivotArea dataOnly="0" labelOnly="1" fieldPosition="0">
        <references count="2">
          <reference field="0" count="1" selected="0">
            <x v="17"/>
          </reference>
          <reference field="1" count="1">
            <x v="113"/>
          </reference>
        </references>
      </pivotArea>
    </format>
    <format dxfId="1391">
      <pivotArea dataOnly="0" labelOnly="1" fieldPosition="0">
        <references count="2">
          <reference field="0" count="1" selected="0">
            <x v="18"/>
          </reference>
          <reference field="1" count="1">
            <x v="114"/>
          </reference>
        </references>
      </pivotArea>
    </format>
    <format dxfId="1390">
      <pivotArea dataOnly="0" labelOnly="1" fieldPosition="0">
        <references count="2">
          <reference field="0" count="1" selected="0">
            <x v="19"/>
          </reference>
          <reference field="1" count="1">
            <x v="115"/>
          </reference>
        </references>
      </pivotArea>
    </format>
    <format dxfId="1389">
      <pivotArea dataOnly="0" labelOnly="1" fieldPosition="0">
        <references count="2">
          <reference field="0" count="1" selected="0">
            <x v="20"/>
          </reference>
          <reference field="1" count="1">
            <x v="116"/>
          </reference>
        </references>
      </pivotArea>
    </format>
    <format dxfId="1388">
      <pivotArea dataOnly="0" labelOnly="1" fieldPosition="0">
        <references count="2">
          <reference field="0" count="1" selected="0">
            <x v="21"/>
          </reference>
          <reference field="1" count="1">
            <x v="117"/>
          </reference>
        </references>
      </pivotArea>
    </format>
    <format dxfId="1387">
      <pivotArea dataOnly="0" labelOnly="1" fieldPosition="0">
        <references count="2">
          <reference field="0" count="1" selected="0">
            <x v="22"/>
          </reference>
          <reference field="1" count="1">
            <x v="118"/>
          </reference>
        </references>
      </pivotArea>
    </format>
    <format dxfId="1386">
      <pivotArea dataOnly="0" labelOnly="1" fieldPosition="0">
        <references count="2">
          <reference field="0" count="1" selected="0">
            <x v="23"/>
          </reference>
          <reference field="1" count="1">
            <x v="119"/>
          </reference>
        </references>
      </pivotArea>
    </format>
    <format dxfId="1385">
      <pivotArea dataOnly="0" labelOnly="1" fieldPosition="0">
        <references count="2">
          <reference field="0" count="1" selected="0">
            <x v="24"/>
          </reference>
          <reference field="1" count="1">
            <x v="120"/>
          </reference>
        </references>
      </pivotArea>
    </format>
    <format dxfId="1384">
      <pivotArea dataOnly="0" labelOnly="1" fieldPosition="0">
        <references count="2">
          <reference field="0" count="1" selected="0">
            <x v="25"/>
          </reference>
          <reference field="1" count="1">
            <x v="121"/>
          </reference>
        </references>
      </pivotArea>
    </format>
    <format dxfId="1383">
      <pivotArea dataOnly="0" labelOnly="1" fieldPosition="0">
        <references count="2">
          <reference field="0" count="1" selected="0">
            <x v="26"/>
          </reference>
          <reference field="1" count="1">
            <x v="122"/>
          </reference>
        </references>
      </pivotArea>
    </format>
    <format dxfId="1382">
      <pivotArea dataOnly="0" labelOnly="1" fieldPosition="0">
        <references count="2">
          <reference field="0" count="1" selected="0">
            <x v="27"/>
          </reference>
          <reference field="1" count="1">
            <x v="123"/>
          </reference>
        </references>
      </pivotArea>
    </format>
    <format dxfId="1381">
      <pivotArea dataOnly="0" labelOnly="1" fieldPosition="0">
        <references count="2">
          <reference field="0" count="1" selected="0">
            <x v="28"/>
          </reference>
          <reference field="1" count="1">
            <x v="124"/>
          </reference>
        </references>
      </pivotArea>
    </format>
    <format dxfId="1380">
      <pivotArea dataOnly="0" labelOnly="1" fieldPosition="0">
        <references count="2">
          <reference field="0" count="1" selected="0">
            <x v="29"/>
          </reference>
          <reference field="1" count="1">
            <x v="125"/>
          </reference>
        </references>
      </pivotArea>
    </format>
    <format dxfId="1379">
      <pivotArea dataOnly="0" labelOnly="1" fieldPosition="0">
        <references count="2">
          <reference field="0" count="1" selected="0">
            <x v="30"/>
          </reference>
          <reference field="1" count="1">
            <x v="126"/>
          </reference>
        </references>
      </pivotArea>
    </format>
    <format dxfId="1378">
      <pivotArea dataOnly="0" labelOnly="1" fieldPosition="0">
        <references count="2">
          <reference field="0" count="1" selected="0">
            <x v="31"/>
          </reference>
          <reference field="1" count="1">
            <x v="127"/>
          </reference>
        </references>
      </pivotArea>
    </format>
    <format dxfId="1377">
      <pivotArea dataOnly="0" labelOnly="1" fieldPosition="0">
        <references count="2">
          <reference field="0" count="1" selected="0">
            <x v="32"/>
          </reference>
          <reference field="1" count="1">
            <x v="128"/>
          </reference>
        </references>
      </pivotArea>
    </format>
    <format dxfId="1376">
      <pivotArea dataOnly="0" labelOnly="1" fieldPosition="0">
        <references count="2">
          <reference field="0" count="1" selected="0">
            <x v="33"/>
          </reference>
          <reference field="1" count="1">
            <x v="129"/>
          </reference>
        </references>
      </pivotArea>
    </format>
    <format dxfId="1375">
      <pivotArea dataOnly="0" labelOnly="1" fieldPosition="0">
        <references count="2">
          <reference field="0" count="1" selected="0">
            <x v="34"/>
          </reference>
          <reference field="1" count="1">
            <x v="130"/>
          </reference>
        </references>
      </pivotArea>
    </format>
    <format dxfId="1374">
      <pivotArea dataOnly="0" labelOnly="1" fieldPosition="0">
        <references count="2">
          <reference field="0" count="1" selected="0">
            <x v="35"/>
          </reference>
          <reference field="1" count="1">
            <x v="131"/>
          </reference>
        </references>
      </pivotArea>
    </format>
    <format dxfId="1373">
      <pivotArea dataOnly="0" labelOnly="1" fieldPosition="0">
        <references count="2">
          <reference field="0" count="1" selected="0">
            <x v="36"/>
          </reference>
          <reference field="1" count="1">
            <x v="132"/>
          </reference>
        </references>
      </pivotArea>
    </format>
    <format dxfId="1372">
      <pivotArea dataOnly="0" labelOnly="1" fieldPosition="0">
        <references count="2">
          <reference field="0" count="1" selected="0">
            <x v="37"/>
          </reference>
          <reference field="1" count="1">
            <x v="133"/>
          </reference>
        </references>
      </pivotArea>
    </format>
    <format dxfId="1371">
      <pivotArea dataOnly="0" labelOnly="1" fieldPosition="0">
        <references count="2">
          <reference field="0" count="1" selected="0">
            <x v="38"/>
          </reference>
          <reference field="1" count="1">
            <x v="134"/>
          </reference>
        </references>
      </pivotArea>
    </format>
    <format dxfId="1370">
      <pivotArea dataOnly="0" labelOnly="1" fieldPosition="0">
        <references count="2">
          <reference field="0" count="1" selected="0">
            <x v="39"/>
          </reference>
          <reference field="1" count="1">
            <x v="135"/>
          </reference>
        </references>
      </pivotArea>
    </format>
    <format dxfId="1369">
      <pivotArea dataOnly="0" labelOnly="1" fieldPosition="0">
        <references count="2">
          <reference field="0" count="1" selected="0">
            <x v="40"/>
          </reference>
          <reference field="1" count="1">
            <x v="136"/>
          </reference>
        </references>
      </pivotArea>
    </format>
    <format dxfId="1368">
      <pivotArea dataOnly="0" labelOnly="1" fieldPosition="0">
        <references count="2">
          <reference field="0" count="1" selected="0">
            <x v="41"/>
          </reference>
          <reference field="1" count="1">
            <x v="137"/>
          </reference>
        </references>
      </pivotArea>
    </format>
    <format dxfId="1367">
      <pivotArea dataOnly="0" labelOnly="1" fieldPosition="0">
        <references count="2">
          <reference field="0" count="1" selected="0">
            <x v="42"/>
          </reference>
          <reference field="1" count="1">
            <x v="138"/>
          </reference>
        </references>
      </pivotArea>
    </format>
    <format dxfId="1366">
      <pivotArea dataOnly="0" labelOnly="1" outline="0" fieldPosition="0">
        <references count="1">
          <reference field="1" count="0"/>
        </references>
      </pivotArea>
    </format>
    <format dxfId="1365">
      <pivotArea dataOnly="0" labelOnly="1" outline="0" fieldPosition="0">
        <references count="1">
          <reference field="1" count="0"/>
        </references>
      </pivotArea>
    </format>
    <format dxfId="1364">
      <pivotArea dataOnly="0" labelOnly="1" fieldPosition="0">
        <references count="1">
          <reference field="0" count="0"/>
        </references>
      </pivotArea>
    </format>
    <format dxfId="1363">
      <pivotArea dataOnly="0" labelOnly="1" fieldPosition="0">
        <references count="2">
          <reference field="0" count="1" selected="0">
            <x v="0"/>
          </reference>
          <reference field="1" count="1">
            <x v="96"/>
          </reference>
        </references>
      </pivotArea>
    </format>
    <format dxfId="1362">
      <pivotArea dataOnly="0" labelOnly="1" fieldPosition="0">
        <references count="2">
          <reference field="0" count="1" selected="0">
            <x v="1"/>
          </reference>
          <reference field="1" count="1">
            <x v="97"/>
          </reference>
        </references>
      </pivotArea>
    </format>
    <format dxfId="1361">
      <pivotArea dataOnly="0" labelOnly="1" fieldPosition="0">
        <references count="2">
          <reference field="0" count="1" selected="0">
            <x v="2"/>
          </reference>
          <reference field="1" count="1">
            <x v="98"/>
          </reference>
        </references>
      </pivotArea>
    </format>
    <format dxfId="1360">
      <pivotArea dataOnly="0" labelOnly="1" fieldPosition="0">
        <references count="2">
          <reference field="0" count="1" selected="0">
            <x v="3"/>
          </reference>
          <reference field="1" count="1">
            <x v="99"/>
          </reference>
        </references>
      </pivotArea>
    </format>
    <format dxfId="1359">
      <pivotArea dataOnly="0" labelOnly="1" fieldPosition="0">
        <references count="2">
          <reference field="0" count="1" selected="0">
            <x v="4"/>
          </reference>
          <reference field="1" count="1">
            <x v="100"/>
          </reference>
        </references>
      </pivotArea>
    </format>
    <format dxfId="1358">
      <pivotArea dataOnly="0" labelOnly="1" fieldPosition="0">
        <references count="2">
          <reference field="0" count="1" selected="0">
            <x v="5"/>
          </reference>
          <reference field="1" count="1">
            <x v="101"/>
          </reference>
        </references>
      </pivotArea>
    </format>
    <format dxfId="1357">
      <pivotArea dataOnly="0" labelOnly="1" fieldPosition="0">
        <references count="2">
          <reference field="0" count="1" selected="0">
            <x v="6"/>
          </reference>
          <reference field="1" count="1">
            <x v="102"/>
          </reference>
        </references>
      </pivotArea>
    </format>
    <format dxfId="1356">
      <pivotArea dataOnly="0" labelOnly="1" fieldPosition="0">
        <references count="2">
          <reference field="0" count="1" selected="0">
            <x v="7"/>
          </reference>
          <reference field="1" count="1">
            <x v="103"/>
          </reference>
        </references>
      </pivotArea>
    </format>
    <format dxfId="1355">
      <pivotArea dataOnly="0" labelOnly="1" fieldPosition="0">
        <references count="2">
          <reference field="0" count="1" selected="0">
            <x v="8"/>
          </reference>
          <reference field="1" count="1">
            <x v="104"/>
          </reference>
        </references>
      </pivotArea>
    </format>
    <format dxfId="1354">
      <pivotArea dataOnly="0" labelOnly="1" fieldPosition="0">
        <references count="2">
          <reference field="0" count="1" selected="0">
            <x v="9"/>
          </reference>
          <reference field="1" count="1">
            <x v="105"/>
          </reference>
        </references>
      </pivotArea>
    </format>
    <format dxfId="1353">
      <pivotArea dataOnly="0" labelOnly="1" fieldPosition="0">
        <references count="2">
          <reference field="0" count="1" selected="0">
            <x v="10"/>
          </reference>
          <reference field="1" count="1">
            <x v="106"/>
          </reference>
        </references>
      </pivotArea>
    </format>
    <format dxfId="1352">
      <pivotArea dataOnly="0" labelOnly="1" fieldPosition="0">
        <references count="2">
          <reference field="0" count="1" selected="0">
            <x v="11"/>
          </reference>
          <reference field="1" count="1">
            <x v="107"/>
          </reference>
        </references>
      </pivotArea>
    </format>
    <format dxfId="1351">
      <pivotArea dataOnly="0" labelOnly="1" fieldPosition="0">
        <references count="2">
          <reference field="0" count="1" selected="0">
            <x v="12"/>
          </reference>
          <reference field="1" count="1">
            <x v="108"/>
          </reference>
        </references>
      </pivotArea>
    </format>
    <format dxfId="1350">
      <pivotArea dataOnly="0" labelOnly="1" fieldPosition="0">
        <references count="2">
          <reference field="0" count="1" selected="0">
            <x v="13"/>
          </reference>
          <reference field="1" count="1">
            <x v="109"/>
          </reference>
        </references>
      </pivotArea>
    </format>
    <format dxfId="1349">
      <pivotArea dataOnly="0" labelOnly="1" fieldPosition="0">
        <references count="2">
          <reference field="0" count="1" selected="0">
            <x v="14"/>
          </reference>
          <reference field="1" count="1">
            <x v="110"/>
          </reference>
        </references>
      </pivotArea>
    </format>
    <format dxfId="1348">
      <pivotArea dataOnly="0" labelOnly="1" fieldPosition="0">
        <references count="2">
          <reference field="0" count="1" selected="0">
            <x v="15"/>
          </reference>
          <reference field="1" count="1">
            <x v="111"/>
          </reference>
        </references>
      </pivotArea>
    </format>
    <format dxfId="1347">
      <pivotArea dataOnly="0" labelOnly="1" fieldPosition="0">
        <references count="2">
          <reference field="0" count="1" selected="0">
            <x v="16"/>
          </reference>
          <reference field="1" count="1">
            <x v="112"/>
          </reference>
        </references>
      </pivotArea>
    </format>
    <format dxfId="1346">
      <pivotArea dataOnly="0" labelOnly="1" fieldPosition="0">
        <references count="2">
          <reference field="0" count="1" selected="0">
            <x v="17"/>
          </reference>
          <reference field="1" count="1">
            <x v="113"/>
          </reference>
        </references>
      </pivotArea>
    </format>
    <format dxfId="1345">
      <pivotArea dataOnly="0" labelOnly="1" fieldPosition="0">
        <references count="2">
          <reference field="0" count="1" selected="0">
            <x v="18"/>
          </reference>
          <reference field="1" count="1">
            <x v="114"/>
          </reference>
        </references>
      </pivotArea>
    </format>
    <format dxfId="1344">
      <pivotArea dataOnly="0" labelOnly="1" fieldPosition="0">
        <references count="2">
          <reference field="0" count="1" selected="0">
            <x v="19"/>
          </reference>
          <reference field="1" count="1">
            <x v="115"/>
          </reference>
        </references>
      </pivotArea>
    </format>
    <format dxfId="1343">
      <pivotArea dataOnly="0" labelOnly="1" fieldPosition="0">
        <references count="2">
          <reference field="0" count="1" selected="0">
            <x v="20"/>
          </reference>
          <reference field="1" count="1">
            <x v="116"/>
          </reference>
        </references>
      </pivotArea>
    </format>
    <format dxfId="1342">
      <pivotArea dataOnly="0" labelOnly="1" fieldPosition="0">
        <references count="2">
          <reference field="0" count="1" selected="0">
            <x v="21"/>
          </reference>
          <reference field="1" count="1">
            <x v="117"/>
          </reference>
        </references>
      </pivotArea>
    </format>
    <format dxfId="1341">
      <pivotArea dataOnly="0" labelOnly="1" fieldPosition="0">
        <references count="2">
          <reference field="0" count="1" selected="0">
            <x v="22"/>
          </reference>
          <reference field="1" count="1">
            <x v="118"/>
          </reference>
        </references>
      </pivotArea>
    </format>
    <format dxfId="1340">
      <pivotArea dataOnly="0" labelOnly="1" fieldPosition="0">
        <references count="2">
          <reference field="0" count="1" selected="0">
            <x v="23"/>
          </reference>
          <reference field="1" count="1">
            <x v="119"/>
          </reference>
        </references>
      </pivotArea>
    </format>
    <format dxfId="1339">
      <pivotArea dataOnly="0" labelOnly="1" fieldPosition="0">
        <references count="2">
          <reference field="0" count="1" selected="0">
            <x v="24"/>
          </reference>
          <reference field="1" count="1">
            <x v="120"/>
          </reference>
        </references>
      </pivotArea>
    </format>
    <format dxfId="1338">
      <pivotArea dataOnly="0" labelOnly="1" fieldPosition="0">
        <references count="2">
          <reference field="0" count="1" selected="0">
            <x v="25"/>
          </reference>
          <reference field="1" count="1">
            <x v="121"/>
          </reference>
        </references>
      </pivotArea>
    </format>
    <format dxfId="1337">
      <pivotArea dataOnly="0" labelOnly="1" fieldPosition="0">
        <references count="2">
          <reference field="0" count="1" selected="0">
            <x v="26"/>
          </reference>
          <reference field="1" count="1">
            <x v="122"/>
          </reference>
        </references>
      </pivotArea>
    </format>
    <format dxfId="1336">
      <pivotArea dataOnly="0" labelOnly="1" fieldPosition="0">
        <references count="2">
          <reference field="0" count="1" selected="0">
            <x v="27"/>
          </reference>
          <reference field="1" count="1">
            <x v="123"/>
          </reference>
        </references>
      </pivotArea>
    </format>
    <format dxfId="1335">
      <pivotArea dataOnly="0" labelOnly="1" fieldPosition="0">
        <references count="2">
          <reference field="0" count="1" selected="0">
            <x v="28"/>
          </reference>
          <reference field="1" count="1">
            <x v="124"/>
          </reference>
        </references>
      </pivotArea>
    </format>
    <format dxfId="1334">
      <pivotArea dataOnly="0" labelOnly="1" fieldPosition="0">
        <references count="2">
          <reference field="0" count="1" selected="0">
            <x v="29"/>
          </reference>
          <reference field="1" count="1">
            <x v="125"/>
          </reference>
        </references>
      </pivotArea>
    </format>
    <format dxfId="1333">
      <pivotArea dataOnly="0" labelOnly="1" fieldPosition="0">
        <references count="2">
          <reference field="0" count="1" selected="0">
            <x v="30"/>
          </reference>
          <reference field="1" count="1">
            <x v="126"/>
          </reference>
        </references>
      </pivotArea>
    </format>
    <format dxfId="1332">
      <pivotArea dataOnly="0" labelOnly="1" fieldPosition="0">
        <references count="2">
          <reference field="0" count="1" selected="0">
            <x v="31"/>
          </reference>
          <reference field="1" count="1">
            <x v="127"/>
          </reference>
        </references>
      </pivotArea>
    </format>
    <format dxfId="1331">
      <pivotArea dataOnly="0" labelOnly="1" fieldPosition="0">
        <references count="2">
          <reference field="0" count="1" selected="0">
            <x v="32"/>
          </reference>
          <reference field="1" count="1">
            <x v="128"/>
          </reference>
        </references>
      </pivotArea>
    </format>
    <format dxfId="1330">
      <pivotArea dataOnly="0" labelOnly="1" fieldPosition="0">
        <references count="2">
          <reference field="0" count="1" selected="0">
            <x v="33"/>
          </reference>
          <reference field="1" count="1">
            <x v="129"/>
          </reference>
        </references>
      </pivotArea>
    </format>
    <format dxfId="1329">
      <pivotArea dataOnly="0" labelOnly="1" fieldPosition="0">
        <references count="2">
          <reference field="0" count="1" selected="0">
            <x v="34"/>
          </reference>
          <reference field="1" count="1">
            <x v="130"/>
          </reference>
        </references>
      </pivotArea>
    </format>
    <format dxfId="1328">
      <pivotArea dataOnly="0" labelOnly="1" fieldPosition="0">
        <references count="2">
          <reference field="0" count="1" selected="0">
            <x v="35"/>
          </reference>
          <reference field="1" count="1">
            <x v="131"/>
          </reference>
        </references>
      </pivotArea>
    </format>
    <format dxfId="1327">
      <pivotArea dataOnly="0" labelOnly="1" fieldPosition="0">
        <references count="2">
          <reference field="0" count="1" selected="0">
            <x v="36"/>
          </reference>
          <reference field="1" count="1">
            <x v="132"/>
          </reference>
        </references>
      </pivotArea>
    </format>
    <format dxfId="1326">
      <pivotArea dataOnly="0" labelOnly="1" fieldPosition="0">
        <references count="2">
          <reference field="0" count="1" selected="0">
            <x v="37"/>
          </reference>
          <reference field="1" count="1">
            <x v="133"/>
          </reference>
        </references>
      </pivotArea>
    </format>
    <format dxfId="1325">
      <pivotArea dataOnly="0" labelOnly="1" fieldPosition="0">
        <references count="2">
          <reference field="0" count="1" selected="0">
            <x v="38"/>
          </reference>
          <reference field="1" count="1">
            <x v="134"/>
          </reference>
        </references>
      </pivotArea>
    </format>
    <format dxfId="1324">
      <pivotArea dataOnly="0" labelOnly="1" fieldPosition="0">
        <references count="2">
          <reference field="0" count="1" selected="0">
            <x v="39"/>
          </reference>
          <reference field="1" count="1">
            <x v="135"/>
          </reference>
        </references>
      </pivotArea>
    </format>
    <format dxfId="1323">
      <pivotArea dataOnly="0" labelOnly="1" fieldPosition="0">
        <references count="2">
          <reference field="0" count="1" selected="0">
            <x v="40"/>
          </reference>
          <reference field="1" count="1">
            <x v="136"/>
          </reference>
        </references>
      </pivotArea>
    </format>
    <format dxfId="1322">
      <pivotArea dataOnly="0" labelOnly="1" fieldPosition="0">
        <references count="2">
          <reference field="0" count="1" selected="0">
            <x v="41"/>
          </reference>
          <reference field="1" count="1">
            <x v="137"/>
          </reference>
        </references>
      </pivotArea>
    </format>
    <format dxfId="1321">
      <pivotArea dataOnly="0" labelOnly="1" fieldPosition="0">
        <references count="2">
          <reference field="0" count="1" selected="0">
            <x v="42"/>
          </reference>
          <reference field="1" count="1">
            <x v="138"/>
          </reference>
        </references>
      </pivotArea>
    </format>
    <format dxfId="1320">
      <pivotArea dataOnly="0" labelOnly="1" fieldPosition="0">
        <references count="1">
          <reference field="0" count="0"/>
        </references>
      </pivotArea>
    </format>
    <format dxfId="1319">
      <pivotArea dataOnly="0" labelOnly="1" fieldPosition="0">
        <references count="2">
          <reference field="0" count="1" selected="0">
            <x v="0"/>
          </reference>
          <reference field="1" count="1">
            <x v="96"/>
          </reference>
        </references>
      </pivotArea>
    </format>
    <format dxfId="1318">
      <pivotArea dataOnly="0" labelOnly="1" fieldPosition="0">
        <references count="2">
          <reference field="0" count="1" selected="0">
            <x v="1"/>
          </reference>
          <reference field="1" count="1">
            <x v="97"/>
          </reference>
        </references>
      </pivotArea>
    </format>
    <format dxfId="1317">
      <pivotArea dataOnly="0" labelOnly="1" fieldPosition="0">
        <references count="2">
          <reference field="0" count="1" selected="0">
            <x v="2"/>
          </reference>
          <reference field="1" count="1">
            <x v="98"/>
          </reference>
        </references>
      </pivotArea>
    </format>
    <format dxfId="1316">
      <pivotArea dataOnly="0" labelOnly="1" fieldPosition="0">
        <references count="2">
          <reference field="0" count="1" selected="0">
            <x v="3"/>
          </reference>
          <reference field="1" count="1">
            <x v="99"/>
          </reference>
        </references>
      </pivotArea>
    </format>
    <format dxfId="1315">
      <pivotArea dataOnly="0" labelOnly="1" fieldPosition="0">
        <references count="2">
          <reference field="0" count="1" selected="0">
            <x v="4"/>
          </reference>
          <reference field="1" count="1">
            <x v="100"/>
          </reference>
        </references>
      </pivotArea>
    </format>
    <format dxfId="1314">
      <pivotArea dataOnly="0" labelOnly="1" fieldPosition="0">
        <references count="2">
          <reference field="0" count="1" selected="0">
            <x v="5"/>
          </reference>
          <reference field="1" count="1">
            <x v="101"/>
          </reference>
        </references>
      </pivotArea>
    </format>
    <format dxfId="1313">
      <pivotArea dataOnly="0" labelOnly="1" fieldPosition="0">
        <references count="2">
          <reference field="0" count="1" selected="0">
            <x v="6"/>
          </reference>
          <reference field="1" count="1">
            <x v="102"/>
          </reference>
        </references>
      </pivotArea>
    </format>
    <format dxfId="1312">
      <pivotArea dataOnly="0" labelOnly="1" fieldPosition="0">
        <references count="2">
          <reference field="0" count="1" selected="0">
            <x v="7"/>
          </reference>
          <reference field="1" count="1">
            <x v="103"/>
          </reference>
        </references>
      </pivotArea>
    </format>
    <format dxfId="1311">
      <pivotArea dataOnly="0" labelOnly="1" fieldPosition="0">
        <references count="2">
          <reference field="0" count="1" selected="0">
            <x v="8"/>
          </reference>
          <reference field="1" count="1">
            <x v="104"/>
          </reference>
        </references>
      </pivotArea>
    </format>
    <format dxfId="1310">
      <pivotArea dataOnly="0" labelOnly="1" fieldPosition="0">
        <references count="2">
          <reference field="0" count="1" selected="0">
            <x v="9"/>
          </reference>
          <reference field="1" count="1">
            <x v="105"/>
          </reference>
        </references>
      </pivotArea>
    </format>
    <format dxfId="1309">
      <pivotArea dataOnly="0" labelOnly="1" fieldPosition="0">
        <references count="2">
          <reference field="0" count="1" selected="0">
            <x v="10"/>
          </reference>
          <reference field="1" count="1">
            <x v="106"/>
          </reference>
        </references>
      </pivotArea>
    </format>
    <format dxfId="1308">
      <pivotArea dataOnly="0" labelOnly="1" fieldPosition="0">
        <references count="2">
          <reference field="0" count="1" selected="0">
            <x v="11"/>
          </reference>
          <reference field="1" count="1">
            <x v="107"/>
          </reference>
        </references>
      </pivotArea>
    </format>
    <format dxfId="1307">
      <pivotArea dataOnly="0" labelOnly="1" fieldPosition="0">
        <references count="2">
          <reference field="0" count="1" selected="0">
            <x v="12"/>
          </reference>
          <reference field="1" count="1">
            <x v="108"/>
          </reference>
        </references>
      </pivotArea>
    </format>
    <format dxfId="1306">
      <pivotArea dataOnly="0" labelOnly="1" fieldPosition="0">
        <references count="2">
          <reference field="0" count="1" selected="0">
            <x v="13"/>
          </reference>
          <reference field="1" count="1">
            <x v="109"/>
          </reference>
        </references>
      </pivotArea>
    </format>
    <format dxfId="1305">
      <pivotArea dataOnly="0" labelOnly="1" fieldPosition="0">
        <references count="2">
          <reference field="0" count="1" selected="0">
            <x v="14"/>
          </reference>
          <reference field="1" count="1">
            <x v="110"/>
          </reference>
        </references>
      </pivotArea>
    </format>
    <format dxfId="1304">
      <pivotArea dataOnly="0" labelOnly="1" fieldPosition="0">
        <references count="2">
          <reference field="0" count="1" selected="0">
            <x v="15"/>
          </reference>
          <reference field="1" count="1">
            <x v="111"/>
          </reference>
        </references>
      </pivotArea>
    </format>
    <format dxfId="1303">
      <pivotArea dataOnly="0" labelOnly="1" fieldPosition="0">
        <references count="2">
          <reference field="0" count="1" selected="0">
            <x v="16"/>
          </reference>
          <reference field="1" count="1">
            <x v="112"/>
          </reference>
        </references>
      </pivotArea>
    </format>
    <format dxfId="1302">
      <pivotArea dataOnly="0" labelOnly="1" fieldPosition="0">
        <references count="2">
          <reference field="0" count="1" selected="0">
            <x v="17"/>
          </reference>
          <reference field="1" count="1">
            <x v="113"/>
          </reference>
        </references>
      </pivotArea>
    </format>
    <format dxfId="1301">
      <pivotArea dataOnly="0" labelOnly="1" fieldPosition="0">
        <references count="2">
          <reference field="0" count="1" selected="0">
            <x v="18"/>
          </reference>
          <reference field="1" count="1">
            <x v="114"/>
          </reference>
        </references>
      </pivotArea>
    </format>
    <format dxfId="1300">
      <pivotArea dataOnly="0" labelOnly="1" fieldPosition="0">
        <references count="2">
          <reference field="0" count="1" selected="0">
            <x v="19"/>
          </reference>
          <reference field="1" count="1">
            <x v="115"/>
          </reference>
        </references>
      </pivotArea>
    </format>
    <format dxfId="1299">
      <pivotArea dataOnly="0" labelOnly="1" fieldPosition="0">
        <references count="2">
          <reference field="0" count="1" selected="0">
            <x v="20"/>
          </reference>
          <reference field="1" count="1">
            <x v="116"/>
          </reference>
        </references>
      </pivotArea>
    </format>
    <format dxfId="1298">
      <pivotArea dataOnly="0" labelOnly="1" fieldPosition="0">
        <references count="2">
          <reference field="0" count="1" selected="0">
            <x v="21"/>
          </reference>
          <reference field="1" count="1">
            <x v="117"/>
          </reference>
        </references>
      </pivotArea>
    </format>
    <format dxfId="1297">
      <pivotArea dataOnly="0" labelOnly="1" fieldPosition="0">
        <references count="2">
          <reference field="0" count="1" selected="0">
            <x v="22"/>
          </reference>
          <reference field="1" count="1">
            <x v="118"/>
          </reference>
        </references>
      </pivotArea>
    </format>
    <format dxfId="1296">
      <pivotArea dataOnly="0" labelOnly="1" fieldPosition="0">
        <references count="2">
          <reference field="0" count="1" selected="0">
            <x v="23"/>
          </reference>
          <reference field="1" count="1">
            <x v="119"/>
          </reference>
        </references>
      </pivotArea>
    </format>
    <format dxfId="1295">
      <pivotArea dataOnly="0" labelOnly="1" fieldPosition="0">
        <references count="2">
          <reference field="0" count="1" selected="0">
            <x v="24"/>
          </reference>
          <reference field="1" count="1">
            <x v="120"/>
          </reference>
        </references>
      </pivotArea>
    </format>
    <format dxfId="1294">
      <pivotArea dataOnly="0" labelOnly="1" fieldPosition="0">
        <references count="2">
          <reference field="0" count="1" selected="0">
            <x v="25"/>
          </reference>
          <reference field="1" count="1">
            <x v="121"/>
          </reference>
        </references>
      </pivotArea>
    </format>
    <format dxfId="1293">
      <pivotArea dataOnly="0" labelOnly="1" fieldPosition="0">
        <references count="2">
          <reference field="0" count="1" selected="0">
            <x v="26"/>
          </reference>
          <reference field="1" count="1">
            <x v="122"/>
          </reference>
        </references>
      </pivotArea>
    </format>
    <format dxfId="1292">
      <pivotArea dataOnly="0" labelOnly="1" fieldPosition="0">
        <references count="2">
          <reference field="0" count="1" selected="0">
            <x v="27"/>
          </reference>
          <reference field="1" count="1">
            <x v="123"/>
          </reference>
        </references>
      </pivotArea>
    </format>
    <format dxfId="1291">
      <pivotArea dataOnly="0" labelOnly="1" fieldPosition="0">
        <references count="2">
          <reference field="0" count="1" selected="0">
            <x v="28"/>
          </reference>
          <reference field="1" count="1">
            <x v="124"/>
          </reference>
        </references>
      </pivotArea>
    </format>
    <format dxfId="1290">
      <pivotArea dataOnly="0" labelOnly="1" fieldPosition="0">
        <references count="2">
          <reference field="0" count="1" selected="0">
            <x v="29"/>
          </reference>
          <reference field="1" count="1">
            <x v="125"/>
          </reference>
        </references>
      </pivotArea>
    </format>
    <format dxfId="1289">
      <pivotArea dataOnly="0" labelOnly="1" fieldPosition="0">
        <references count="2">
          <reference field="0" count="1" selected="0">
            <x v="30"/>
          </reference>
          <reference field="1" count="1">
            <x v="126"/>
          </reference>
        </references>
      </pivotArea>
    </format>
    <format dxfId="1288">
      <pivotArea dataOnly="0" labelOnly="1" fieldPosition="0">
        <references count="2">
          <reference field="0" count="1" selected="0">
            <x v="31"/>
          </reference>
          <reference field="1" count="1">
            <x v="127"/>
          </reference>
        </references>
      </pivotArea>
    </format>
    <format dxfId="1287">
      <pivotArea dataOnly="0" labelOnly="1" fieldPosition="0">
        <references count="2">
          <reference field="0" count="1" selected="0">
            <x v="32"/>
          </reference>
          <reference field="1" count="1">
            <x v="128"/>
          </reference>
        </references>
      </pivotArea>
    </format>
    <format dxfId="1286">
      <pivotArea dataOnly="0" labelOnly="1" fieldPosition="0">
        <references count="2">
          <reference field="0" count="1" selected="0">
            <x v="33"/>
          </reference>
          <reference field="1" count="1">
            <x v="129"/>
          </reference>
        </references>
      </pivotArea>
    </format>
    <format dxfId="1285">
      <pivotArea dataOnly="0" labelOnly="1" fieldPosition="0">
        <references count="2">
          <reference field="0" count="1" selected="0">
            <x v="34"/>
          </reference>
          <reference field="1" count="1">
            <x v="130"/>
          </reference>
        </references>
      </pivotArea>
    </format>
    <format dxfId="1284">
      <pivotArea dataOnly="0" labelOnly="1" fieldPosition="0">
        <references count="2">
          <reference field="0" count="1" selected="0">
            <x v="35"/>
          </reference>
          <reference field="1" count="1">
            <x v="131"/>
          </reference>
        </references>
      </pivotArea>
    </format>
    <format dxfId="1283">
      <pivotArea dataOnly="0" labelOnly="1" fieldPosition="0">
        <references count="2">
          <reference field="0" count="1" selected="0">
            <x v="36"/>
          </reference>
          <reference field="1" count="1">
            <x v="132"/>
          </reference>
        </references>
      </pivotArea>
    </format>
    <format dxfId="1282">
      <pivotArea dataOnly="0" labelOnly="1" fieldPosition="0">
        <references count="2">
          <reference field="0" count="1" selected="0">
            <x v="37"/>
          </reference>
          <reference field="1" count="1">
            <x v="133"/>
          </reference>
        </references>
      </pivotArea>
    </format>
    <format dxfId="1281">
      <pivotArea dataOnly="0" labelOnly="1" fieldPosition="0">
        <references count="2">
          <reference field="0" count="1" selected="0">
            <x v="38"/>
          </reference>
          <reference field="1" count="1">
            <x v="134"/>
          </reference>
        </references>
      </pivotArea>
    </format>
    <format dxfId="1280">
      <pivotArea dataOnly="0" labelOnly="1" fieldPosition="0">
        <references count="2">
          <reference field="0" count="1" selected="0">
            <x v="39"/>
          </reference>
          <reference field="1" count="1">
            <x v="135"/>
          </reference>
        </references>
      </pivotArea>
    </format>
    <format dxfId="1279">
      <pivotArea dataOnly="0" labelOnly="1" fieldPosition="0">
        <references count="2">
          <reference field="0" count="1" selected="0">
            <x v="40"/>
          </reference>
          <reference field="1" count="1">
            <x v="136"/>
          </reference>
        </references>
      </pivotArea>
    </format>
    <format dxfId="1278">
      <pivotArea dataOnly="0" labelOnly="1" fieldPosition="0">
        <references count="2">
          <reference field="0" count="1" selected="0">
            <x v="41"/>
          </reference>
          <reference field="1" count="1">
            <x v="137"/>
          </reference>
        </references>
      </pivotArea>
    </format>
    <format dxfId="1277">
      <pivotArea dataOnly="0" labelOnly="1" fieldPosition="0">
        <references count="2">
          <reference field="0" count="1" selected="0">
            <x v="42"/>
          </reference>
          <reference field="1" count="1">
            <x v="138"/>
          </reference>
        </references>
      </pivotArea>
    </format>
    <format dxfId="1276">
      <pivotArea field="2" type="button" dataOnly="0" labelOnly="1" outline="0" axis="axisPage" fieldPosition="0"/>
    </format>
    <format dxfId="1275">
      <pivotArea field="2" type="button" dataOnly="0" labelOnly="1" outline="0" axis="axisPage" fieldPosition="0"/>
    </format>
    <format dxfId="1274">
      <pivotArea field="0" type="button" dataOnly="0" labelOnly="1" outline="0" axis="axisRow" fieldPosition="0"/>
    </format>
    <format dxfId="1273">
      <pivotArea field="1" type="button" dataOnly="0" labelOnly="1" outline="0" axis="axisRow" fieldPosition="1"/>
    </format>
    <format dxfId="1272">
      <pivotArea field="0" type="button" dataOnly="0" labelOnly="1" outline="0" axis="axisRow" fieldPosition="0"/>
    </format>
    <format dxfId="1271">
      <pivotArea field="1" type="button" dataOnly="0" labelOnly="1" outline="0" axis="axisRow" fieldPosition="1"/>
    </format>
    <format dxfId="1270">
      <pivotArea dataOnly="0" labelOnly="1" fieldPosition="0">
        <references count="2">
          <reference field="0" count="1" selected="0">
            <x v="0"/>
          </reference>
          <reference field="1" count="1">
            <x v="96"/>
          </reference>
        </references>
      </pivotArea>
    </format>
    <format dxfId="1269">
      <pivotArea dataOnly="0" labelOnly="1" fieldPosition="0">
        <references count="2">
          <reference field="0" count="1" selected="0">
            <x v="1"/>
          </reference>
          <reference field="1" count="1">
            <x v="97"/>
          </reference>
        </references>
      </pivotArea>
    </format>
    <format dxfId="1268">
      <pivotArea dataOnly="0" labelOnly="1" fieldPosition="0">
        <references count="2">
          <reference field="0" count="1" selected="0">
            <x v="2"/>
          </reference>
          <reference field="1" count="1">
            <x v="98"/>
          </reference>
        </references>
      </pivotArea>
    </format>
    <format dxfId="1267">
      <pivotArea dataOnly="0" labelOnly="1" fieldPosition="0">
        <references count="2">
          <reference field="0" count="1" selected="0">
            <x v="3"/>
          </reference>
          <reference field="1" count="1">
            <x v="99"/>
          </reference>
        </references>
      </pivotArea>
    </format>
    <format dxfId="1266">
      <pivotArea dataOnly="0" labelOnly="1" fieldPosition="0">
        <references count="2">
          <reference field="0" count="1" selected="0">
            <x v="4"/>
          </reference>
          <reference field="1" count="1">
            <x v="100"/>
          </reference>
        </references>
      </pivotArea>
    </format>
    <format dxfId="1265">
      <pivotArea dataOnly="0" labelOnly="1" fieldPosition="0">
        <references count="2">
          <reference field="0" count="1" selected="0">
            <x v="5"/>
          </reference>
          <reference field="1" count="1">
            <x v="101"/>
          </reference>
        </references>
      </pivotArea>
    </format>
    <format dxfId="1264">
      <pivotArea dataOnly="0" labelOnly="1" fieldPosition="0">
        <references count="2">
          <reference field="0" count="1" selected="0">
            <x v="6"/>
          </reference>
          <reference field="1" count="1">
            <x v="102"/>
          </reference>
        </references>
      </pivotArea>
    </format>
    <format dxfId="1263">
      <pivotArea dataOnly="0" labelOnly="1" fieldPosition="0">
        <references count="2">
          <reference field="0" count="1" selected="0">
            <x v="7"/>
          </reference>
          <reference field="1" count="1">
            <x v="103"/>
          </reference>
        </references>
      </pivotArea>
    </format>
    <format dxfId="1262">
      <pivotArea dataOnly="0" labelOnly="1" fieldPosition="0">
        <references count="2">
          <reference field="0" count="1" selected="0">
            <x v="8"/>
          </reference>
          <reference field="1" count="1">
            <x v="104"/>
          </reference>
        </references>
      </pivotArea>
    </format>
    <format dxfId="1261">
      <pivotArea dataOnly="0" labelOnly="1" fieldPosition="0">
        <references count="2">
          <reference field="0" count="1" selected="0">
            <x v="9"/>
          </reference>
          <reference field="1" count="1">
            <x v="105"/>
          </reference>
        </references>
      </pivotArea>
    </format>
    <format dxfId="1260">
      <pivotArea dataOnly="0" labelOnly="1" fieldPosition="0">
        <references count="2">
          <reference field="0" count="1" selected="0">
            <x v="10"/>
          </reference>
          <reference field="1" count="1">
            <x v="106"/>
          </reference>
        </references>
      </pivotArea>
    </format>
    <format dxfId="1259">
      <pivotArea dataOnly="0" labelOnly="1" fieldPosition="0">
        <references count="2">
          <reference field="0" count="1" selected="0">
            <x v="11"/>
          </reference>
          <reference field="1" count="1">
            <x v="107"/>
          </reference>
        </references>
      </pivotArea>
    </format>
    <format dxfId="1258">
      <pivotArea dataOnly="0" labelOnly="1" fieldPosition="0">
        <references count="2">
          <reference field="0" count="1" selected="0">
            <x v="12"/>
          </reference>
          <reference field="1" count="1">
            <x v="108"/>
          </reference>
        </references>
      </pivotArea>
    </format>
    <format dxfId="1257">
      <pivotArea dataOnly="0" labelOnly="1" fieldPosition="0">
        <references count="2">
          <reference field="0" count="1" selected="0">
            <x v="13"/>
          </reference>
          <reference field="1" count="1">
            <x v="109"/>
          </reference>
        </references>
      </pivotArea>
    </format>
    <format dxfId="1256">
      <pivotArea dataOnly="0" labelOnly="1" fieldPosition="0">
        <references count="2">
          <reference field="0" count="1" selected="0">
            <x v="14"/>
          </reference>
          <reference field="1" count="1">
            <x v="110"/>
          </reference>
        </references>
      </pivotArea>
    </format>
    <format dxfId="1255">
      <pivotArea dataOnly="0" labelOnly="1" fieldPosition="0">
        <references count="2">
          <reference field="0" count="1" selected="0">
            <x v="15"/>
          </reference>
          <reference field="1" count="1">
            <x v="111"/>
          </reference>
        </references>
      </pivotArea>
    </format>
    <format dxfId="1254">
      <pivotArea dataOnly="0" labelOnly="1" fieldPosition="0">
        <references count="2">
          <reference field="0" count="1" selected="0">
            <x v="16"/>
          </reference>
          <reference field="1" count="1">
            <x v="112"/>
          </reference>
        </references>
      </pivotArea>
    </format>
    <format dxfId="1253">
      <pivotArea dataOnly="0" labelOnly="1" fieldPosition="0">
        <references count="2">
          <reference field="0" count="1" selected="0">
            <x v="17"/>
          </reference>
          <reference field="1" count="1">
            <x v="113"/>
          </reference>
        </references>
      </pivotArea>
    </format>
    <format dxfId="1252">
      <pivotArea dataOnly="0" labelOnly="1" fieldPosition="0">
        <references count="2">
          <reference field="0" count="1" selected="0">
            <x v="18"/>
          </reference>
          <reference field="1" count="1">
            <x v="114"/>
          </reference>
        </references>
      </pivotArea>
    </format>
    <format dxfId="1251">
      <pivotArea dataOnly="0" labelOnly="1" fieldPosition="0">
        <references count="2">
          <reference field="0" count="1" selected="0">
            <x v="19"/>
          </reference>
          <reference field="1" count="1">
            <x v="115"/>
          </reference>
        </references>
      </pivotArea>
    </format>
    <format dxfId="1250">
      <pivotArea dataOnly="0" labelOnly="1" fieldPosition="0">
        <references count="2">
          <reference field="0" count="1" selected="0">
            <x v="20"/>
          </reference>
          <reference field="1" count="1">
            <x v="116"/>
          </reference>
        </references>
      </pivotArea>
    </format>
    <format dxfId="1249">
      <pivotArea dataOnly="0" labelOnly="1" fieldPosition="0">
        <references count="2">
          <reference field="0" count="1" selected="0">
            <x v="21"/>
          </reference>
          <reference field="1" count="1">
            <x v="117"/>
          </reference>
        </references>
      </pivotArea>
    </format>
    <format dxfId="1248">
      <pivotArea dataOnly="0" labelOnly="1" fieldPosition="0">
        <references count="2">
          <reference field="0" count="1" selected="0">
            <x v="22"/>
          </reference>
          <reference field="1" count="1">
            <x v="118"/>
          </reference>
        </references>
      </pivotArea>
    </format>
    <format dxfId="1247">
      <pivotArea dataOnly="0" labelOnly="1" fieldPosition="0">
        <references count="2">
          <reference field="0" count="1" selected="0">
            <x v="23"/>
          </reference>
          <reference field="1" count="1">
            <x v="119"/>
          </reference>
        </references>
      </pivotArea>
    </format>
    <format dxfId="1246">
      <pivotArea dataOnly="0" labelOnly="1" fieldPosition="0">
        <references count="2">
          <reference field="0" count="1" selected="0">
            <x v="24"/>
          </reference>
          <reference field="1" count="1">
            <x v="120"/>
          </reference>
        </references>
      </pivotArea>
    </format>
    <format dxfId="1245">
      <pivotArea dataOnly="0" labelOnly="1" fieldPosition="0">
        <references count="2">
          <reference field="0" count="1" selected="0">
            <x v="25"/>
          </reference>
          <reference field="1" count="1">
            <x v="121"/>
          </reference>
        </references>
      </pivotArea>
    </format>
    <format dxfId="1244">
      <pivotArea dataOnly="0" labelOnly="1" fieldPosition="0">
        <references count="2">
          <reference field="0" count="1" selected="0">
            <x v="26"/>
          </reference>
          <reference field="1" count="1">
            <x v="122"/>
          </reference>
        </references>
      </pivotArea>
    </format>
    <format dxfId="1243">
      <pivotArea dataOnly="0" labelOnly="1" fieldPosition="0">
        <references count="2">
          <reference field="0" count="1" selected="0">
            <x v="27"/>
          </reference>
          <reference field="1" count="1">
            <x v="123"/>
          </reference>
        </references>
      </pivotArea>
    </format>
    <format dxfId="1242">
      <pivotArea dataOnly="0" labelOnly="1" fieldPosition="0">
        <references count="2">
          <reference field="0" count="1" selected="0">
            <x v="28"/>
          </reference>
          <reference field="1" count="1">
            <x v="124"/>
          </reference>
        </references>
      </pivotArea>
    </format>
    <format dxfId="1241">
      <pivotArea dataOnly="0" labelOnly="1" fieldPosition="0">
        <references count="2">
          <reference field="0" count="1" selected="0">
            <x v="29"/>
          </reference>
          <reference field="1" count="1">
            <x v="125"/>
          </reference>
        </references>
      </pivotArea>
    </format>
    <format dxfId="1240">
      <pivotArea dataOnly="0" labelOnly="1" fieldPosition="0">
        <references count="2">
          <reference field="0" count="1" selected="0">
            <x v="30"/>
          </reference>
          <reference field="1" count="1">
            <x v="126"/>
          </reference>
        </references>
      </pivotArea>
    </format>
    <format dxfId="1239">
      <pivotArea dataOnly="0" labelOnly="1" fieldPosition="0">
        <references count="2">
          <reference field="0" count="1" selected="0">
            <x v="31"/>
          </reference>
          <reference field="1" count="1">
            <x v="127"/>
          </reference>
        </references>
      </pivotArea>
    </format>
    <format dxfId="1238">
      <pivotArea dataOnly="0" labelOnly="1" fieldPosition="0">
        <references count="2">
          <reference field="0" count="1" selected="0">
            <x v="32"/>
          </reference>
          <reference field="1" count="1">
            <x v="128"/>
          </reference>
        </references>
      </pivotArea>
    </format>
    <format dxfId="1237">
      <pivotArea dataOnly="0" labelOnly="1" fieldPosition="0">
        <references count="2">
          <reference field="0" count="1" selected="0">
            <x v="33"/>
          </reference>
          <reference field="1" count="1">
            <x v="129"/>
          </reference>
        </references>
      </pivotArea>
    </format>
    <format dxfId="1236">
      <pivotArea dataOnly="0" labelOnly="1" fieldPosition="0">
        <references count="2">
          <reference field="0" count="1" selected="0">
            <x v="34"/>
          </reference>
          <reference field="1" count="1">
            <x v="130"/>
          </reference>
        </references>
      </pivotArea>
    </format>
    <format dxfId="1235">
      <pivotArea dataOnly="0" labelOnly="1" fieldPosition="0">
        <references count="2">
          <reference field="0" count="1" selected="0">
            <x v="35"/>
          </reference>
          <reference field="1" count="1">
            <x v="131"/>
          </reference>
        </references>
      </pivotArea>
    </format>
    <format dxfId="1234">
      <pivotArea dataOnly="0" labelOnly="1" fieldPosition="0">
        <references count="2">
          <reference field="0" count="1" selected="0">
            <x v="36"/>
          </reference>
          <reference field="1" count="1">
            <x v="132"/>
          </reference>
        </references>
      </pivotArea>
    </format>
    <format dxfId="1233">
      <pivotArea dataOnly="0" labelOnly="1" fieldPosition="0">
        <references count="2">
          <reference field="0" count="1" selected="0">
            <x v="37"/>
          </reference>
          <reference field="1" count="1">
            <x v="133"/>
          </reference>
        </references>
      </pivotArea>
    </format>
    <format dxfId="1232">
      <pivotArea dataOnly="0" labelOnly="1" fieldPosition="0">
        <references count="2">
          <reference field="0" count="1" selected="0">
            <x v="38"/>
          </reference>
          <reference field="1" count="1">
            <x v="134"/>
          </reference>
        </references>
      </pivotArea>
    </format>
    <format dxfId="1231">
      <pivotArea dataOnly="0" labelOnly="1" fieldPosition="0">
        <references count="2">
          <reference field="0" count="1" selected="0">
            <x v="39"/>
          </reference>
          <reference field="1" count="1">
            <x v="135"/>
          </reference>
        </references>
      </pivotArea>
    </format>
    <format dxfId="1230">
      <pivotArea dataOnly="0" labelOnly="1" fieldPosition="0">
        <references count="2">
          <reference field="0" count="1" selected="0">
            <x v="40"/>
          </reference>
          <reference field="1" count="1">
            <x v="136"/>
          </reference>
        </references>
      </pivotArea>
    </format>
    <format dxfId="1229">
      <pivotArea dataOnly="0" labelOnly="1" fieldPosition="0">
        <references count="2">
          <reference field="0" count="1" selected="0">
            <x v="41"/>
          </reference>
          <reference field="1" count="1">
            <x v="137"/>
          </reference>
        </references>
      </pivotArea>
    </format>
    <format dxfId="1228">
      <pivotArea dataOnly="0" labelOnly="1" fieldPosition="0">
        <references count="2">
          <reference field="0" count="1" selected="0">
            <x v="42"/>
          </reference>
          <reference field="1" count="1">
            <x v="138"/>
          </reference>
        </references>
      </pivotArea>
    </format>
    <format dxfId="1227">
      <pivotArea dataOnly="0" labelOnly="1" fieldPosition="0">
        <references count="2">
          <reference field="0" count="1" selected="0">
            <x v="0"/>
          </reference>
          <reference field="1" count="1">
            <x v="96"/>
          </reference>
        </references>
      </pivotArea>
    </format>
    <format dxfId="1226">
      <pivotArea dataOnly="0" labelOnly="1" fieldPosition="0">
        <references count="2">
          <reference field="0" count="1" selected="0">
            <x v="1"/>
          </reference>
          <reference field="1" count="1">
            <x v="97"/>
          </reference>
        </references>
      </pivotArea>
    </format>
    <format dxfId="1225">
      <pivotArea dataOnly="0" labelOnly="1" fieldPosition="0">
        <references count="2">
          <reference field="0" count="1" selected="0">
            <x v="2"/>
          </reference>
          <reference field="1" count="1">
            <x v="98"/>
          </reference>
        </references>
      </pivotArea>
    </format>
    <format dxfId="1224">
      <pivotArea dataOnly="0" labelOnly="1" fieldPosition="0">
        <references count="2">
          <reference field="0" count="1" selected="0">
            <x v="3"/>
          </reference>
          <reference field="1" count="1">
            <x v="99"/>
          </reference>
        </references>
      </pivotArea>
    </format>
    <format dxfId="1223">
      <pivotArea dataOnly="0" labelOnly="1" fieldPosition="0">
        <references count="2">
          <reference field="0" count="1" selected="0">
            <x v="4"/>
          </reference>
          <reference field="1" count="1">
            <x v="100"/>
          </reference>
        </references>
      </pivotArea>
    </format>
    <format dxfId="1222">
      <pivotArea dataOnly="0" labelOnly="1" fieldPosition="0">
        <references count="2">
          <reference field="0" count="1" selected="0">
            <x v="5"/>
          </reference>
          <reference field="1" count="1">
            <x v="101"/>
          </reference>
        </references>
      </pivotArea>
    </format>
    <format dxfId="1221">
      <pivotArea dataOnly="0" labelOnly="1" fieldPosition="0">
        <references count="2">
          <reference field="0" count="1" selected="0">
            <x v="6"/>
          </reference>
          <reference field="1" count="1">
            <x v="102"/>
          </reference>
        </references>
      </pivotArea>
    </format>
    <format dxfId="1220">
      <pivotArea dataOnly="0" labelOnly="1" fieldPosition="0">
        <references count="2">
          <reference field="0" count="1" selected="0">
            <x v="7"/>
          </reference>
          <reference field="1" count="1">
            <x v="103"/>
          </reference>
        </references>
      </pivotArea>
    </format>
    <format dxfId="1219">
      <pivotArea dataOnly="0" labelOnly="1" fieldPosition="0">
        <references count="2">
          <reference field="0" count="1" selected="0">
            <x v="8"/>
          </reference>
          <reference field="1" count="1">
            <x v="104"/>
          </reference>
        </references>
      </pivotArea>
    </format>
    <format dxfId="1218">
      <pivotArea dataOnly="0" labelOnly="1" fieldPosition="0">
        <references count="2">
          <reference field="0" count="1" selected="0">
            <x v="9"/>
          </reference>
          <reference field="1" count="1">
            <x v="105"/>
          </reference>
        </references>
      </pivotArea>
    </format>
    <format dxfId="1217">
      <pivotArea dataOnly="0" labelOnly="1" fieldPosition="0">
        <references count="2">
          <reference field="0" count="1" selected="0">
            <x v="10"/>
          </reference>
          <reference field="1" count="1">
            <x v="106"/>
          </reference>
        </references>
      </pivotArea>
    </format>
    <format dxfId="1216">
      <pivotArea dataOnly="0" labelOnly="1" fieldPosition="0">
        <references count="2">
          <reference field="0" count="1" selected="0">
            <x v="11"/>
          </reference>
          <reference field="1" count="1">
            <x v="107"/>
          </reference>
        </references>
      </pivotArea>
    </format>
    <format dxfId="1215">
      <pivotArea dataOnly="0" labelOnly="1" fieldPosition="0">
        <references count="2">
          <reference field="0" count="1" selected="0">
            <x v="12"/>
          </reference>
          <reference field="1" count="1">
            <x v="108"/>
          </reference>
        </references>
      </pivotArea>
    </format>
    <format dxfId="1214">
      <pivotArea dataOnly="0" labelOnly="1" fieldPosition="0">
        <references count="2">
          <reference field="0" count="1" selected="0">
            <x v="13"/>
          </reference>
          <reference field="1" count="1">
            <x v="109"/>
          </reference>
        </references>
      </pivotArea>
    </format>
    <format dxfId="1213">
      <pivotArea dataOnly="0" labelOnly="1" fieldPosition="0">
        <references count="2">
          <reference field="0" count="1" selected="0">
            <x v="14"/>
          </reference>
          <reference field="1" count="1">
            <x v="110"/>
          </reference>
        </references>
      </pivotArea>
    </format>
    <format dxfId="1212">
      <pivotArea dataOnly="0" labelOnly="1" fieldPosition="0">
        <references count="2">
          <reference field="0" count="1" selected="0">
            <x v="15"/>
          </reference>
          <reference field="1" count="1">
            <x v="111"/>
          </reference>
        </references>
      </pivotArea>
    </format>
    <format dxfId="1211">
      <pivotArea dataOnly="0" labelOnly="1" fieldPosition="0">
        <references count="2">
          <reference field="0" count="1" selected="0">
            <x v="16"/>
          </reference>
          <reference field="1" count="1">
            <x v="112"/>
          </reference>
        </references>
      </pivotArea>
    </format>
    <format dxfId="1210">
      <pivotArea dataOnly="0" labelOnly="1" fieldPosition="0">
        <references count="2">
          <reference field="0" count="1" selected="0">
            <x v="17"/>
          </reference>
          <reference field="1" count="1">
            <x v="113"/>
          </reference>
        </references>
      </pivotArea>
    </format>
    <format dxfId="1209">
      <pivotArea dataOnly="0" labelOnly="1" fieldPosition="0">
        <references count="2">
          <reference field="0" count="1" selected="0">
            <x v="18"/>
          </reference>
          <reference field="1" count="1">
            <x v="114"/>
          </reference>
        </references>
      </pivotArea>
    </format>
    <format dxfId="1208">
      <pivotArea dataOnly="0" labelOnly="1" fieldPosition="0">
        <references count="2">
          <reference field="0" count="1" selected="0">
            <x v="19"/>
          </reference>
          <reference field="1" count="1">
            <x v="115"/>
          </reference>
        </references>
      </pivotArea>
    </format>
    <format dxfId="1207">
      <pivotArea dataOnly="0" labelOnly="1" fieldPosition="0">
        <references count="2">
          <reference field="0" count="1" selected="0">
            <x v="20"/>
          </reference>
          <reference field="1" count="1">
            <x v="116"/>
          </reference>
        </references>
      </pivotArea>
    </format>
    <format dxfId="1206">
      <pivotArea dataOnly="0" labelOnly="1" fieldPosition="0">
        <references count="2">
          <reference field="0" count="1" selected="0">
            <x v="21"/>
          </reference>
          <reference field="1" count="1">
            <x v="117"/>
          </reference>
        </references>
      </pivotArea>
    </format>
    <format dxfId="1205">
      <pivotArea dataOnly="0" labelOnly="1" fieldPosition="0">
        <references count="2">
          <reference field="0" count="1" selected="0">
            <x v="22"/>
          </reference>
          <reference field="1" count="1">
            <x v="118"/>
          </reference>
        </references>
      </pivotArea>
    </format>
    <format dxfId="1204">
      <pivotArea dataOnly="0" labelOnly="1" fieldPosition="0">
        <references count="2">
          <reference field="0" count="1" selected="0">
            <x v="23"/>
          </reference>
          <reference field="1" count="1">
            <x v="119"/>
          </reference>
        </references>
      </pivotArea>
    </format>
    <format dxfId="1203">
      <pivotArea dataOnly="0" labelOnly="1" fieldPosition="0">
        <references count="2">
          <reference field="0" count="1" selected="0">
            <x v="24"/>
          </reference>
          <reference field="1" count="1">
            <x v="120"/>
          </reference>
        </references>
      </pivotArea>
    </format>
    <format dxfId="1202">
      <pivotArea dataOnly="0" labelOnly="1" fieldPosition="0">
        <references count="2">
          <reference field="0" count="1" selected="0">
            <x v="25"/>
          </reference>
          <reference field="1" count="1">
            <x v="121"/>
          </reference>
        </references>
      </pivotArea>
    </format>
    <format dxfId="1201">
      <pivotArea dataOnly="0" labelOnly="1" fieldPosition="0">
        <references count="2">
          <reference field="0" count="1" selected="0">
            <x v="26"/>
          </reference>
          <reference field="1" count="1">
            <x v="122"/>
          </reference>
        </references>
      </pivotArea>
    </format>
    <format dxfId="1200">
      <pivotArea dataOnly="0" labelOnly="1" fieldPosition="0">
        <references count="2">
          <reference field="0" count="1" selected="0">
            <x v="27"/>
          </reference>
          <reference field="1" count="1">
            <x v="123"/>
          </reference>
        </references>
      </pivotArea>
    </format>
    <format dxfId="1199">
      <pivotArea dataOnly="0" labelOnly="1" fieldPosition="0">
        <references count="2">
          <reference field="0" count="1" selected="0">
            <x v="28"/>
          </reference>
          <reference field="1" count="1">
            <x v="124"/>
          </reference>
        </references>
      </pivotArea>
    </format>
    <format dxfId="1198">
      <pivotArea dataOnly="0" labelOnly="1" fieldPosition="0">
        <references count="2">
          <reference field="0" count="1" selected="0">
            <x v="29"/>
          </reference>
          <reference field="1" count="1">
            <x v="125"/>
          </reference>
        </references>
      </pivotArea>
    </format>
    <format dxfId="1197">
      <pivotArea dataOnly="0" labelOnly="1" fieldPosition="0">
        <references count="2">
          <reference field="0" count="1" selected="0">
            <x v="30"/>
          </reference>
          <reference field="1" count="1">
            <x v="126"/>
          </reference>
        </references>
      </pivotArea>
    </format>
    <format dxfId="1196">
      <pivotArea dataOnly="0" labelOnly="1" fieldPosition="0">
        <references count="2">
          <reference field="0" count="1" selected="0">
            <x v="31"/>
          </reference>
          <reference field="1" count="1">
            <x v="127"/>
          </reference>
        </references>
      </pivotArea>
    </format>
    <format dxfId="1195">
      <pivotArea dataOnly="0" labelOnly="1" fieldPosition="0">
        <references count="2">
          <reference field="0" count="1" selected="0">
            <x v="32"/>
          </reference>
          <reference field="1" count="1">
            <x v="128"/>
          </reference>
        </references>
      </pivotArea>
    </format>
    <format dxfId="1194">
      <pivotArea dataOnly="0" labelOnly="1" fieldPosition="0">
        <references count="2">
          <reference field="0" count="1" selected="0">
            <x v="33"/>
          </reference>
          <reference field="1" count="1">
            <x v="129"/>
          </reference>
        </references>
      </pivotArea>
    </format>
    <format dxfId="1193">
      <pivotArea dataOnly="0" labelOnly="1" fieldPosition="0">
        <references count="2">
          <reference field="0" count="1" selected="0">
            <x v="34"/>
          </reference>
          <reference field="1" count="1">
            <x v="130"/>
          </reference>
        </references>
      </pivotArea>
    </format>
    <format dxfId="1192">
      <pivotArea dataOnly="0" labelOnly="1" fieldPosition="0">
        <references count="2">
          <reference field="0" count="1" selected="0">
            <x v="35"/>
          </reference>
          <reference field="1" count="1">
            <x v="131"/>
          </reference>
        </references>
      </pivotArea>
    </format>
    <format dxfId="1191">
      <pivotArea dataOnly="0" labelOnly="1" fieldPosition="0">
        <references count="2">
          <reference field="0" count="1" selected="0">
            <x v="36"/>
          </reference>
          <reference field="1" count="1">
            <x v="132"/>
          </reference>
        </references>
      </pivotArea>
    </format>
    <format dxfId="1190">
      <pivotArea dataOnly="0" labelOnly="1" fieldPosition="0">
        <references count="2">
          <reference field="0" count="1" selected="0">
            <x v="37"/>
          </reference>
          <reference field="1" count="1">
            <x v="133"/>
          </reference>
        </references>
      </pivotArea>
    </format>
    <format dxfId="1189">
      <pivotArea dataOnly="0" labelOnly="1" fieldPosition="0">
        <references count="2">
          <reference field="0" count="1" selected="0">
            <x v="38"/>
          </reference>
          <reference field="1" count="1">
            <x v="134"/>
          </reference>
        </references>
      </pivotArea>
    </format>
    <format dxfId="1188">
      <pivotArea dataOnly="0" labelOnly="1" fieldPosition="0">
        <references count="2">
          <reference field="0" count="1" selected="0">
            <x v="39"/>
          </reference>
          <reference field="1" count="1">
            <x v="135"/>
          </reference>
        </references>
      </pivotArea>
    </format>
    <format dxfId="1187">
      <pivotArea dataOnly="0" labelOnly="1" fieldPosition="0">
        <references count="2">
          <reference field="0" count="1" selected="0">
            <x v="40"/>
          </reference>
          <reference field="1" count="1">
            <x v="136"/>
          </reference>
        </references>
      </pivotArea>
    </format>
    <format dxfId="1186">
      <pivotArea dataOnly="0" labelOnly="1" fieldPosition="0">
        <references count="2">
          <reference field="0" count="1" selected="0">
            <x v="41"/>
          </reference>
          <reference field="1" count="1">
            <x v="137"/>
          </reference>
        </references>
      </pivotArea>
    </format>
    <format dxfId="1185">
      <pivotArea dataOnly="0" labelOnly="1" fieldPosition="0">
        <references count="2">
          <reference field="0" count="1" selected="0">
            <x v="42"/>
          </reference>
          <reference field="1" count="1">
            <x v="138"/>
          </reference>
        </references>
      </pivotArea>
    </format>
    <format dxfId="1184">
      <pivotArea dataOnly="0" labelOnly="1" outline="0" fieldPosition="0">
        <references count="1">
          <reference field="0" count="0"/>
        </references>
      </pivotArea>
    </format>
    <format dxfId="1183">
      <pivotArea dataOnly="0" labelOnly="1" outline="0" fieldPosition="0">
        <references count="1">
          <reference field="0" count="0"/>
        </references>
      </pivotArea>
    </format>
    <format dxfId="1182">
      <pivotArea dataOnly="0" labelOnly="1" outline="0" fieldPosition="0">
        <references count="1">
          <reference field="0" count="0"/>
        </references>
      </pivotArea>
    </format>
    <format dxfId="1181">
      <pivotArea dataOnly="0" labelOnly="1" fieldPosition="0">
        <references count="1">
          <reference field="0" count="0"/>
        </references>
      </pivotArea>
    </format>
    <format dxfId="1180">
      <pivotArea dataOnly="0" labelOnly="1" fieldPosition="0">
        <references count="2">
          <reference field="0" count="1" selected="0">
            <x v="0"/>
          </reference>
          <reference field="1" count="1">
            <x v="96"/>
          </reference>
        </references>
      </pivotArea>
    </format>
    <format dxfId="1179">
      <pivotArea dataOnly="0" labelOnly="1" fieldPosition="0">
        <references count="2">
          <reference field="0" count="1" selected="0">
            <x v="1"/>
          </reference>
          <reference field="1" count="1">
            <x v="97"/>
          </reference>
        </references>
      </pivotArea>
    </format>
    <format dxfId="1178">
      <pivotArea dataOnly="0" labelOnly="1" fieldPosition="0">
        <references count="2">
          <reference field="0" count="1" selected="0">
            <x v="2"/>
          </reference>
          <reference field="1" count="1">
            <x v="98"/>
          </reference>
        </references>
      </pivotArea>
    </format>
    <format dxfId="1177">
      <pivotArea dataOnly="0" labelOnly="1" fieldPosition="0">
        <references count="2">
          <reference field="0" count="1" selected="0">
            <x v="3"/>
          </reference>
          <reference field="1" count="1">
            <x v="99"/>
          </reference>
        </references>
      </pivotArea>
    </format>
    <format dxfId="1176">
      <pivotArea dataOnly="0" labelOnly="1" fieldPosition="0">
        <references count="2">
          <reference field="0" count="1" selected="0">
            <x v="4"/>
          </reference>
          <reference field="1" count="1">
            <x v="100"/>
          </reference>
        </references>
      </pivotArea>
    </format>
    <format dxfId="1175">
      <pivotArea dataOnly="0" labelOnly="1" fieldPosition="0">
        <references count="2">
          <reference field="0" count="1" selected="0">
            <x v="5"/>
          </reference>
          <reference field="1" count="1">
            <x v="101"/>
          </reference>
        </references>
      </pivotArea>
    </format>
    <format dxfId="1174">
      <pivotArea dataOnly="0" labelOnly="1" fieldPosition="0">
        <references count="2">
          <reference field="0" count="1" selected="0">
            <x v="6"/>
          </reference>
          <reference field="1" count="1">
            <x v="102"/>
          </reference>
        </references>
      </pivotArea>
    </format>
    <format dxfId="1173">
      <pivotArea dataOnly="0" labelOnly="1" fieldPosition="0">
        <references count="2">
          <reference field="0" count="1" selected="0">
            <x v="7"/>
          </reference>
          <reference field="1" count="1">
            <x v="103"/>
          </reference>
        </references>
      </pivotArea>
    </format>
    <format dxfId="1172">
      <pivotArea dataOnly="0" labelOnly="1" fieldPosition="0">
        <references count="2">
          <reference field="0" count="1" selected="0">
            <x v="8"/>
          </reference>
          <reference field="1" count="1">
            <x v="104"/>
          </reference>
        </references>
      </pivotArea>
    </format>
    <format dxfId="1171">
      <pivotArea dataOnly="0" labelOnly="1" fieldPosition="0">
        <references count="2">
          <reference field="0" count="1" selected="0">
            <x v="9"/>
          </reference>
          <reference field="1" count="1">
            <x v="105"/>
          </reference>
        </references>
      </pivotArea>
    </format>
    <format dxfId="1170">
      <pivotArea dataOnly="0" labelOnly="1" fieldPosition="0">
        <references count="2">
          <reference field="0" count="1" selected="0">
            <x v="10"/>
          </reference>
          <reference field="1" count="1">
            <x v="106"/>
          </reference>
        </references>
      </pivotArea>
    </format>
    <format dxfId="1169">
      <pivotArea dataOnly="0" labelOnly="1" fieldPosition="0">
        <references count="2">
          <reference field="0" count="1" selected="0">
            <x v="11"/>
          </reference>
          <reference field="1" count="1">
            <x v="107"/>
          </reference>
        </references>
      </pivotArea>
    </format>
    <format dxfId="1168">
      <pivotArea dataOnly="0" labelOnly="1" fieldPosition="0">
        <references count="2">
          <reference field="0" count="1" selected="0">
            <x v="12"/>
          </reference>
          <reference field="1" count="1">
            <x v="108"/>
          </reference>
        </references>
      </pivotArea>
    </format>
    <format dxfId="1167">
      <pivotArea dataOnly="0" labelOnly="1" fieldPosition="0">
        <references count="2">
          <reference field="0" count="1" selected="0">
            <x v="13"/>
          </reference>
          <reference field="1" count="1">
            <x v="109"/>
          </reference>
        </references>
      </pivotArea>
    </format>
    <format dxfId="1166">
      <pivotArea dataOnly="0" labelOnly="1" fieldPosition="0">
        <references count="2">
          <reference field="0" count="1" selected="0">
            <x v="14"/>
          </reference>
          <reference field="1" count="1">
            <x v="110"/>
          </reference>
        </references>
      </pivotArea>
    </format>
    <format dxfId="1165">
      <pivotArea dataOnly="0" labelOnly="1" fieldPosition="0">
        <references count="2">
          <reference field="0" count="1" selected="0">
            <x v="15"/>
          </reference>
          <reference field="1" count="1">
            <x v="111"/>
          </reference>
        </references>
      </pivotArea>
    </format>
    <format dxfId="1164">
      <pivotArea dataOnly="0" labelOnly="1" fieldPosition="0">
        <references count="2">
          <reference field="0" count="1" selected="0">
            <x v="16"/>
          </reference>
          <reference field="1" count="1">
            <x v="112"/>
          </reference>
        </references>
      </pivotArea>
    </format>
    <format dxfId="1163">
      <pivotArea dataOnly="0" labelOnly="1" fieldPosition="0">
        <references count="2">
          <reference field="0" count="1" selected="0">
            <x v="17"/>
          </reference>
          <reference field="1" count="1">
            <x v="113"/>
          </reference>
        </references>
      </pivotArea>
    </format>
    <format dxfId="1162">
      <pivotArea dataOnly="0" labelOnly="1" fieldPosition="0">
        <references count="2">
          <reference field="0" count="1" selected="0">
            <x v="18"/>
          </reference>
          <reference field="1" count="1">
            <x v="114"/>
          </reference>
        </references>
      </pivotArea>
    </format>
    <format dxfId="1161">
      <pivotArea dataOnly="0" labelOnly="1" fieldPosition="0">
        <references count="2">
          <reference field="0" count="1" selected="0">
            <x v="19"/>
          </reference>
          <reference field="1" count="1">
            <x v="115"/>
          </reference>
        </references>
      </pivotArea>
    </format>
    <format dxfId="1160">
      <pivotArea dataOnly="0" labelOnly="1" fieldPosition="0">
        <references count="2">
          <reference field="0" count="1" selected="0">
            <x v="20"/>
          </reference>
          <reference field="1" count="1">
            <x v="116"/>
          </reference>
        </references>
      </pivotArea>
    </format>
    <format dxfId="1159">
      <pivotArea dataOnly="0" labelOnly="1" fieldPosition="0">
        <references count="2">
          <reference field="0" count="1" selected="0">
            <x v="21"/>
          </reference>
          <reference field="1" count="1">
            <x v="117"/>
          </reference>
        </references>
      </pivotArea>
    </format>
    <format dxfId="1158">
      <pivotArea dataOnly="0" labelOnly="1" fieldPosition="0">
        <references count="2">
          <reference field="0" count="1" selected="0">
            <x v="22"/>
          </reference>
          <reference field="1" count="1">
            <x v="118"/>
          </reference>
        </references>
      </pivotArea>
    </format>
    <format dxfId="1157">
      <pivotArea dataOnly="0" labelOnly="1" fieldPosition="0">
        <references count="2">
          <reference field="0" count="1" selected="0">
            <x v="23"/>
          </reference>
          <reference field="1" count="1">
            <x v="119"/>
          </reference>
        </references>
      </pivotArea>
    </format>
    <format dxfId="1156">
      <pivotArea dataOnly="0" labelOnly="1" fieldPosition="0">
        <references count="2">
          <reference field="0" count="1" selected="0">
            <x v="24"/>
          </reference>
          <reference field="1" count="1">
            <x v="120"/>
          </reference>
        </references>
      </pivotArea>
    </format>
    <format dxfId="1155">
      <pivotArea dataOnly="0" labelOnly="1" fieldPosition="0">
        <references count="2">
          <reference field="0" count="1" selected="0">
            <x v="25"/>
          </reference>
          <reference field="1" count="1">
            <x v="121"/>
          </reference>
        </references>
      </pivotArea>
    </format>
    <format dxfId="1154">
      <pivotArea dataOnly="0" labelOnly="1" fieldPosition="0">
        <references count="2">
          <reference field="0" count="1" selected="0">
            <x v="26"/>
          </reference>
          <reference field="1" count="1">
            <x v="122"/>
          </reference>
        </references>
      </pivotArea>
    </format>
    <format dxfId="1153">
      <pivotArea dataOnly="0" labelOnly="1" fieldPosition="0">
        <references count="2">
          <reference field="0" count="1" selected="0">
            <x v="27"/>
          </reference>
          <reference field="1" count="1">
            <x v="123"/>
          </reference>
        </references>
      </pivotArea>
    </format>
    <format dxfId="1152">
      <pivotArea dataOnly="0" labelOnly="1" fieldPosition="0">
        <references count="2">
          <reference field="0" count="1" selected="0">
            <x v="28"/>
          </reference>
          <reference field="1" count="1">
            <x v="124"/>
          </reference>
        </references>
      </pivotArea>
    </format>
    <format dxfId="1151">
      <pivotArea dataOnly="0" labelOnly="1" fieldPosition="0">
        <references count="2">
          <reference field="0" count="1" selected="0">
            <x v="29"/>
          </reference>
          <reference field="1" count="1">
            <x v="125"/>
          </reference>
        </references>
      </pivotArea>
    </format>
    <format dxfId="1150">
      <pivotArea dataOnly="0" labelOnly="1" fieldPosition="0">
        <references count="2">
          <reference field="0" count="1" selected="0">
            <x v="30"/>
          </reference>
          <reference field="1" count="1">
            <x v="126"/>
          </reference>
        </references>
      </pivotArea>
    </format>
    <format dxfId="1149">
      <pivotArea dataOnly="0" labelOnly="1" fieldPosition="0">
        <references count="2">
          <reference field="0" count="1" selected="0">
            <x v="31"/>
          </reference>
          <reference field="1" count="1">
            <x v="127"/>
          </reference>
        </references>
      </pivotArea>
    </format>
    <format dxfId="1148">
      <pivotArea dataOnly="0" labelOnly="1" fieldPosition="0">
        <references count="2">
          <reference field="0" count="1" selected="0">
            <x v="32"/>
          </reference>
          <reference field="1" count="1">
            <x v="128"/>
          </reference>
        </references>
      </pivotArea>
    </format>
    <format dxfId="1147">
      <pivotArea dataOnly="0" labelOnly="1" fieldPosition="0">
        <references count="2">
          <reference field="0" count="1" selected="0">
            <x v="33"/>
          </reference>
          <reference field="1" count="1">
            <x v="129"/>
          </reference>
        </references>
      </pivotArea>
    </format>
    <format dxfId="1146">
      <pivotArea dataOnly="0" labelOnly="1" fieldPosition="0">
        <references count="2">
          <reference field="0" count="1" selected="0">
            <x v="34"/>
          </reference>
          <reference field="1" count="1">
            <x v="130"/>
          </reference>
        </references>
      </pivotArea>
    </format>
    <format dxfId="1145">
      <pivotArea dataOnly="0" labelOnly="1" fieldPosition="0">
        <references count="2">
          <reference field="0" count="1" selected="0">
            <x v="35"/>
          </reference>
          <reference field="1" count="1">
            <x v="131"/>
          </reference>
        </references>
      </pivotArea>
    </format>
    <format dxfId="1144">
      <pivotArea dataOnly="0" labelOnly="1" fieldPosition="0">
        <references count="2">
          <reference field="0" count="1" selected="0">
            <x v="36"/>
          </reference>
          <reference field="1" count="1">
            <x v="132"/>
          </reference>
        </references>
      </pivotArea>
    </format>
    <format dxfId="1143">
      <pivotArea dataOnly="0" labelOnly="1" fieldPosition="0">
        <references count="2">
          <reference field="0" count="1" selected="0">
            <x v="37"/>
          </reference>
          <reference field="1" count="1">
            <x v="133"/>
          </reference>
        </references>
      </pivotArea>
    </format>
    <format dxfId="1142">
      <pivotArea dataOnly="0" labelOnly="1" fieldPosition="0">
        <references count="2">
          <reference field="0" count="1" selected="0">
            <x v="38"/>
          </reference>
          <reference field="1" count="1">
            <x v="134"/>
          </reference>
        </references>
      </pivotArea>
    </format>
    <format dxfId="1141">
      <pivotArea dataOnly="0" labelOnly="1" fieldPosition="0">
        <references count="2">
          <reference field="0" count="1" selected="0">
            <x v="39"/>
          </reference>
          <reference field="1" count="1">
            <x v="135"/>
          </reference>
        </references>
      </pivotArea>
    </format>
    <format dxfId="1140">
      <pivotArea dataOnly="0" labelOnly="1" fieldPosition="0">
        <references count="2">
          <reference field="0" count="1" selected="0">
            <x v="40"/>
          </reference>
          <reference field="1" count="1">
            <x v="136"/>
          </reference>
        </references>
      </pivotArea>
    </format>
    <format dxfId="1139">
      <pivotArea dataOnly="0" labelOnly="1" fieldPosition="0">
        <references count="2">
          <reference field="0" count="1" selected="0">
            <x v="41"/>
          </reference>
          <reference field="1" count="1">
            <x v="137"/>
          </reference>
        </references>
      </pivotArea>
    </format>
    <format dxfId="1138">
      <pivotArea dataOnly="0" labelOnly="1" fieldPosition="0">
        <references count="2">
          <reference field="0" count="1" selected="0">
            <x v="42"/>
          </reference>
          <reference field="1" count="1">
            <x v="138"/>
          </reference>
        </references>
      </pivotArea>
    </format>
    <format dxfId="1137">
      <pivotArea dataOnly="0" labelOnly="1" fieldPosition="0">
        <references count="2">
          <reference field="0" count="1" selected="0">
            <x v="0"/>
          </reference>
          <reference field="1" count="1">
            <x v="96"/>
          </reference>
        </references>
      </pivotArea>
    </format>
    <format dxfId="1136">
      <pivotArea dataOnly="0" labelOnly="1" fieldPosition="0">
        <references count="2">
          <reference field="0" count="1" selected="0">
            <x v="1"/>
          </reference>
          <reference field="1" count="1">
            <x v="97"/>
          </reference>
        </references>
      </pivotArea>
    </format>
    <format dxfId="1135">
      <pivotArea dataOnly="0" labelOnly="1" fieldPosition="0">
        <references count="2">
          <reference field="0" count="1" selected="0">
            <x v="2"/>
          </reference>
          <reference field="1" count="1">
            <x v="98"/>
          </reference>
        </references>
      </pivotArea>
    </format>
    <format dxfId="1134">
      <pivotArea dataOnly="0" labelOnly="1" fieldPosition="0">
        <references count="2">
          <reference field="0" count="1" selected="0">
            <x v="3"/>
          </reference>
          <reference field="1" count="1">
            <x v="99"/>
          </reference>
        </references>
      </pivotArea>
    </format>
    <format dxfId="1133">
      <pivotArea dataOnly="0" labelOnly="1" fieldPosition="0">
        <references count="2">
          <reference field="0" count="1" selected="0">
            <x v="4"/>
          </reference>
          <reference field="1" count="1">
            <x v="100"/>
          </reference>
        </references>
      </pivotArea>
    </format>
    <format dxfId="1132">
      <pivotArea dataOnly="0" labelOnly="1" fieldPosition="0">
        <references count="2">
          <reference field="0" count="1" selected="0">
            <x v="5"/>
          </reference>
          <reference field="1" count="1">
            <x v="101"/>
          </reference>
        </references>
      </pivotArea>
    </format>
    <format dxfId="1131">
      <pivotArea dataOnly="0" labelOnly="1" fieldPosition="0">
        <references count="2">
          <reference field="0" count="1" selected="0">
            <x v="6"/>
          </reference>
          <reference field="1" count="1">
            <x v="102"/>
          </reference>
        </references>
      </pivotArea>
    </format>
    <format dxfId="1130">
      <pivotArea dataOnly="0" labelOnly="1" fieldPosition="0">
        <references count="2">
          <reference field="0" count="1" selected="0">
            <x v="7"/>
          </reference>
          <reference field="1" count="1">
            <x v="103"/>
          </reference>
        </references>
      </pivotArea>
    </format>
    <format dxfId="1129">
      <pivotArea dataOnly="0" labelOnly="1" fieldPosition="0">
        <references count="2">
          <reference field="0" count="1" selected="0">
            <x v="8"/>
          </reference>
          <reference field="1" count="1">
            <x v="104"/>
          </reference>
        </references>
      </pivotArea>
    </format>
    <format dxfId="1128">
      <pivotArea dataOnly="0" labelOnly="1" fieldPosition="0">
        <references count="2">
          <reference field="0" count="1" selected="0">
            <x v="9"/>
          </reference>
          <reference field="1" count="1">
            <x v="105"/>
          </reference>
        </references>
      </pivotArea>
    </format>
    <format dxfId="1127">
      <pivotArea dataOnly="0" labelOnly="1" fieldPosition="0">
        <references count="2">
          <reference field="0" count="1" selected="0">
            <x v="10"/>
          </reference>
          <reference field="1" count="1">
            <x v="106"/>
          </reference>
        </references>
      </pivotArea>
    </format>
    <format dxfId="1126">
      <pivotArea dataOnly="0" labelOnly="1" fieldPosition="0">
        <references count="2">
          <reference field="0" count="1" selected="0">
            <x v="11"/>
          </reference>
          <reference field="1" count="1">
            <x v="107"/>
          </reference>
        </references>
      </pivotArea>
    </format>
    <format dxfId="1125">
      <pivotArea dataOnly="0" labelOnly="1" fieldPosition="0">
        <references count="2">
          <reference field="0" count="1" selected="0">
            <x v="12"/>
          </reference>
          <reference field="1" count="1">
            <x v="108"/>
          </reference>
        </references>
      </pivotArea>
    </format>
    <format dxfId="1124">
      <pivotArea dataOnly="0" labelOnly="1" fieldPosition="0">
        <references count="2">
          <reference field="0" count="1" selected="0">
            <x v="13"/>
          </reference>
          <reference field="1" count="1">
            <x v="109"/>
          </reference>
        </references>
      </pivotArea>
    </format>
    <format dxfId="1123">
      <pivotArea dataOnly="0" labelOnly="1" fieldPosition="0">
        <references count="2">
          <reference field="0" count="1" selected="0">
            <x v="14"/>
          </reference>
          <reference field="1" count="1">
            <x v="110"/>
          </reference>
        </references>
      </pivotArea>
    </format>
    <format dxfId="1122">
      <pivotArea dataOnly="0" labelOnly="1" fieldPosition="0">
        <references count="2">
          <reference field="0" count="1" selected="0">
            <x v="15"/>
          </reference>
          <reference field="1" count="1">
            <x v="111"/>
          </reference>
        </references>
      </pivotArea>
    </format>
    <format dxfId="1121">
      <pivotArea dataOnly="0" labelOnly="1" fieldPosition="0">
        <references count="2">
          <reference field="0" count="1" selected="0">
            <x v="16"/>
          </reference>
          <reference field="1" count="1">
            <x v="112"/>
          </reference>
        </references>
      </pivotArea>
    </format>
    <format dxfId="1120">
      <pivotArea dataOnly="0" labelOnly="1" fieldPosition="0">
        <references count="2">
          <reference field="0" count="1" selected="0">
            <x v="17"/>
          </reference>
          <reference field="1" count="1">
            <x v="113"/>
          </reference>
        </references>
      </pivotArea>
    </format>
    <format dxfId="1119">
      <pivotArea dataOnly="0" labelOnly="1" fieldPosition="0">
        <references count="2">
          <reference field="0" count="1" selected="0">
            <x v="18"/>
          </reference>
          <reference field="1" count="1">
            <x v="114"/>
          </reference>
        </references>
      </pivotArea>
    </format>
    <format dxfId="1118">
      <pivotArea dataOnly="0" labelOnly="1" fieldPosition="0">
        <references count="2">
          <reference field="0" count="1" selected="0">
            <x v="19"/>
          </reference>
          <reference field="1" count="1">
            <x v="115"/>
          </reference>
        </references>
      </pivotArea>
    </format>
    <format dxfId="1117">
      <pivotArea dataOnly="0" labelOnly="1" fieldPosition="0">
        <references count="2">
          <reference field="0" count="1" selected="0">
            <x v="20"/>
          </reference>
          <reference field="1" count="1">
            <x v="116"/>
          </reference>
        </references>
      </pivotArea>
    </format>
    <format dxfId="1116">
      <pivotArea dataOnly="0" labelOnly="1" fieldPosition="0">
        <references count="2">
          <reference field="0" count="1" selected="0">
            <x v="21"/>
          </reference>
          <reference field="1" count="1">
            <x v="117"/>
          </reference>
        </references>
      </pivotArea>
    </format>
    <format dxfId="1115">
      <pivotArea dataOnly="0" labelOnly="1" fieldPosition="0">
        <references count="2">
          <reference field="0" count="1" selected="0">
            <x v="22"/>
          </reference>
          <reference field="1" count="1">
            <x v="118"/>
          </reference>
        </references>
      </pivotArea>
    </format>
    <format dxfId="1114">
      <pivotArea dataOnly="0" labelOnly="1" fieldPosition="0">
        <references count="2">
          <reference field="0" count="1" selected="0">
            <x v="23"/>
          </reference>
          <reference field="1" count="1">
            <x v="119"/>
          </reference>
        </references>
      </pivotArea>
    </format>
    <format dxfId="1113">
      <pivotArea dataOnly="0" labelOnly="1" fieldPosition="0">
        <references count="2">
          <reference field="0" count="1" selected="0">
            <x v="24"/>
          </reference>
          <reference field="1" count="1">
            <x v="120"/>
          </reference>
        </references>
      </pivotArea>
    </format>
    <format dxfId="1112">
      <pivotArea dataOnly="0" labelOnly="1" fieldPosition="0">
        <references count="2">
          <reference field="0" count="1" selected="0">
            <x v="25"/>
          </reference>
          <reference field="1" count="1">
            <x v="121"/>
          </reference>
        </references>
      </pivotArea>
    </format>
    <format dxfId="1111">
      <pivotArea dataOnly="0" labelOnly="1" fieldPosition="0">
        <references count="2">
          <reference field="0" count="1" selected="0">
            <x v="26"/>
          </reference>
          <reference field="1" count="1">
            <x v="122"/>
          </reference>
        </references>
      </pivotArea>
    </format>
    <format dxfId="1110">
      <pivotArea dataOnly="0" labelOnly="1" fieldPosition="0">
        <references count="2">
          <reference field="0" count="1" selected="0">
            <x v="27"/>
          </reference>
          <reference field="1" count="1">
            <x v="123"/>
          </reference>
        </references>
      </pivotArea>
    </format>
    <format dxfId="1109">
      <pivotArea dataOnly="0" labelOnly="1" fieldPosition="0">
        <references count="2">
          <reference field="0" count="1" selected="0">
            <x v="28"/>
          </reference>
          <reference field="1" count="1">
            <x v="124"/>
          </reference>
        </references>
      </pivotArea>
    </format>
    <format dxfId="1108">
      <pivotArea dataOnly="0" labelOnly="1" fieldPosition="0">
        <references count="2">
          <reference field="0" count="1" selected="0">
            <x v="29"/>
          </reference>
          <reference field="1" count="1">
            <x v="125"/>
          </reference>
        </references>
      </pivotArea>
    </format>
    <format dxfId="1107">
      <pivotArea dataOnly="0" labelOnly="1" fieldPosition="0">
        <references count="2">
          <reference field="0" count="1" selected="0">
            <x v="30"/>
          </reference>
          <reference field="1" count="1">
            <x v="126"/>
          </reference>
        </references>
      </pivotArea>
    </format>
    <format dxfId="1106">
      <pivotArea dataOnly="0" labelOnly="1" fieldPosition="0">
        <references count="2">
          <reference field="0" count="1" selected="0">
            <x v="31"/>
          </reference>
          <reference field="1" count="1">
            <x v="127"/>
          </reference>
        </references>
      </pivotArea>
    </format>
    <format dxfId="1105">
      <pivotArea dataOnly="0" labelOnly="1" fieldPosition="0">
        <references count="2">
          <reference field="0" count="1" selected="0">
            <x v="32"/>
          </reference>
          <reference field="1" count="1">
            <x v="128"/>
          </reference>
        </references>
      </pivotArea>
    </format>
    <format dxfId="1104">
      <pivotArea dataOnly="0" labelOnly="1" fieldPosition="0">
        <references count="2">
          <reference field="0" count="1" selected="0">
            <x v="33"/>
          </reference>
          <reference field="1" count="1">
            <x v="129"/>
          </reference>
        </references>
      </pivotArea>
    </format>
    <format dxfId="1103">
      <pivotArea dataOnly="0" labelOnly="1" fieldPosition="0">
        <references count="2">
          <reference field="0" count="1" selected="0">
            <x v="34"/>
          </reference>
          <reference field="1" count="1">
            <x v="130"/>
          </reference>
        </references>
      </pivotArea>
    </format>
    <format dxfId="1102">
      <pivotArea dataOnly="0" labelOnly="1" fieldPosition="0">
        <references count="2">
          <reference field="0" count="1" selected="0">
            <x v="35"/>
          </reference>
          <reference field="1" count="1">
            <x v="131"/>
          </reference>
        </references>
      </pivotArea>
    </format>
    <format dxfId="1101">
      <pivotArea dataOnly="0" labelOnly="1" fieldPosition="0">
        <references count="2">
          <reference field="0" count="1" selected="0">
            <x v="36"/>
          </reference>
          <reference field="1" count="1">
            <x v="132"/>
          </reference>
        </references>
      </pivotArea>
    </format>
    <format dxfId="1100">
      <pivotArea dataOnly="0" labelOnly="1" fieldPosition="0">
        <references count="2">
          <reference field="0" count="1" selected="0">
            <x v="37"/>
          </reference>
          <reference field="1" count="1">
            <x v="133"/>
          </reference>
        </references>
      </pivotArea>
    </format>
    <format dxfId="1099">
      <pivotArea dataOnly="0" labelOnly="1" fieldPosition="0">
        <references count="2">
          <reference field="0" count="1" selected="0">
            <x v="38"/>
          </reference>
          <reference field="1" count="1">
            <x v="134"/>
          </reference>
        </references>
      </pivotArea>
    </format>
    <format dxfId="1098">
      <pivotArea dataOnly="0" labelOnly="1" fieldPosition="0">
        <references count="2">
          <reference field="0" count="1" selected="0">
            <x v="39"/>
          </reference>
          <reference field="1" count="1">
            <x v="135"/>
          </reference>
        </references>
      </pivotArea>
    </format>
    <format dxfId="1097">
      <pivotArea dataOnly="0" labelOnly="1" fieldPosition="0">
        <references count="2">
          <reference field="0" count="1" selected="0">
            <x v="40"/>
          </reference>
          <reference field="1" count="1">
            <x v="136"/>
          </reference>
        </references>
      </pivotArea>
    </format>
    <format dxfId="1096">
      <pivotArea dataOnly="0" labelOnly="1" fieldPosition="0">
        <references count="2">
          <reference field="0" count="1" selected="0">
            <x v="41"/>
          </reference>
          <reference field="1" count="1">
            <x v="137"/>
          </reference>
        </references>
      </pivotArea>
    </format>
    <format dxfId="1095">
      <pivotArea dataOnly="0" labelOnly="1" fieldPosition="0">
        <references count="2">
          <reference field="0" count="1" selected="0">
            <x v="42"/>
          </reference>
          <reference field="1" count="1">
            <x v="138"/>
          </reference>
        </references>
      </pivotArea>
    </format>
    <format dxfId="1094">
      <pivotArea dataOnly="0" labelOnly="1" outline="0" fieldPosition="0">
        <references count="1">
          <reference field="0" count="0"/>
        </references>
      </pivotArea>
    </format>
    <format dxfId="1093">
      <pivotArea dataOnly="0" labelOnly="1" outline="0" fieldPosition="0">
        <references count="1">
          <reference field="0" count="0"/>
        </references>
      </pivotArea>
    </format>
    <format dxfId="1092">
      <pivotArea dataOnly="0" labelOnly="1" fieldPosition="0">
        <references count="1">
          <reference field="0" count="0"/>
        </references>
      </pivotArea>
    </format>
    <format dxfId="1091">
      <pivotArea dataOnly="0" labelOnly="1" outline="0" fieldPosition="0">
        <references count="1">
          <reference field="2" count="0"/>
        </references>
      </pivotArea>
    </format>
    <format dxfId="1090">
      <pivotArea dataOnly="0" labelOnly="1" outline="0" fieldPosition="0">
        <references count="1">
          <reference field="2" count="0"/>
        </references>
      </pivotArea>
    </format>
    <format dxfId="1089">
      <pivotArea dataOnly="0" labelOnly="1" fieldPosition="0">
        <references count="1">
          <reference field="0" count="0"/>
        </references>
      </pivotArea>
    </format>
    <format dxfId="1088">
      <pivotArea dataOnly="0" labelOnly="1" fieldPosition="0">
        <references count="2">
          <reference field="0" count="1" selected="0">
            <x v="0"/>
          </reference>
          <reference field="1" count="1">
            <x v="84"/>
          </reference>
        </references>
      </pivotArea>
    </format>
    <format dxfId="1087">
      <pivotArea dataOnly="0" labelOnly="1" fieldPosition="0">
        <references count="2">
          <reference field="0" count="1" selected="0">
            <x v="1"/>
          </reference>
          <reference field="1" count="1">
            <x v="85"/>
          </reference>
        </references>
      </pivotArea>
    </format>
    <format dxfId="1086">
      <pivotArea dataOnly="0" labelOnly="1" fieldPosition="0">
        <references count="2">
          <reference field="0" count="1" selected="0">
            <x v="2"/>
          </reference>
          <reference field="1" count="1">
            <x v="86"/>
          </reference>
        </references>
      </pivotArea>
    </format>
    <format dxfId="1085">
      <pivotArea dataOnly="0" labelOnly="1" fieldPosition="0">
        <references count="2">
          <reference field="0" count="1" selected="0">
            <x v="3"/>
          </reference>
          <reference field="1" count="1">
            <x v="87"/>
          </reference>
        </references>
      </pivotArea>
    </format>
    <format dxfId="1084">
      <pivotArea dataOnly="0" labelOnly="1" fieldPosition="0">
        <references count="2">
          <reference field="0" count="1" selected="0">
            <x v="4"/>
          </reference>
          <reference field="1" count="1">
            <x v="88"/>
          </reference>
        </references>
      </pivotArea>
    </format>
    <format dxfId="1083">
      <pivotArea dataOnly="0" labelOnly="1" fieldPosition="0">
        <references count="2">
          <reference field="0" count="1" selected="0">
            <x v="5"/>
          </reference>
          <reference field="1" count="1">
            <x v="89"/>
          </reference>
        </references>
      </pivotArea>
    </format>
    <format dxfId="1082">
      <pivotArea dataOnly="0" labelOnly="1" fieldPosition="0">
        <references count="2">
          <reference field="0" count="1" selected="0">
            <x v="6"/>
          </reference>
          <reference field="1" count="1">
            <x v="94"/>
          </reference>
        </references>
      </pivotArea>
    </format>
    <format dxfId="1081">
      <pivotArea dataOnly="0" labelOnly="1" fieldPosition="0">
        <references count="2">
          <reference field="0" count="1" selected="0">
            <x v="7"/>
          </reference>
          <reference field="1" count="1">
            <x v="95"/>
          </reference>
        </references>
      </pivotArea>
    </format>
    <format dxfId="1080">
      <pivotArea dataOnly="0" labelOnly="1" fieldPosition="0">
        <references count="2">
          <reference field="0" count="1" selected="0">
            <x v="8"/>
          </reference>
          <reference field="1" count="1">
            <x v="91"/>
          </reference>
        </references>
      </pivotArea>
    </format>
    <format dxfId="1079">
      <pivotArea dataOnly="0" labelOnly="1" fieldPosition="0">
        <references count="2">
          <reference field="0" count="1" selected="0">
            <x v="9"/>
          </reference>
          <reference field="1" count="1">
            <x v="92"/>
          </reference>
        </references>
      </pivotArea>
    </format>
    <format dxfId="1078">
      <pivotArea dataOnly="0" labelOnly="1" fieldPosition="0">
        <references count="2">
          <reference field="0" count="1" selected="0">
            <x v="10"/>
          </reference>
          <reference field="1" count="1">
            <x v="93"/>
          </reference>
        </references>
      </pivotArea>
    </format>
    <format dxfId="1077">
      <pivotArea dataOnly="0" labelOnly="1" fieldPosition="0">
        <references count="2">
          <reference field="0" count="1" selected="0">
            <x v="11"/>
          </reference>
          <reference field="1" count="1">
            <x v="44"/>
          </reference>
        </references>
      </pivotArea>
    </format>
    <format dxfId="1076">
      <pivotArea dataOnly="0" labelOnly="1" fieldPosition="0">
        <references count="2">
          <reference field="0" count="1" selected="0">
            <x v="12"/>
          </reference>
          <reference field="1" count="1">
            <x v="45"/>
          </reference>
        </references>
      </pivotArea>
    </format>
    <format dxfId="1075">
      <pivotArea dataOnly="0" labelOnly="1" fieldPosition="0">
        <references count="2">
          <reference field="0" count="1" selected="0">
            <x v="13"/>
          </reference>
          <reference field="1" count="1">
            <x v="46"/>
          </reference>
        </references>
      </pivotArea>
    </format>
    <format dxfId="1074">
      <pivotArea dataOnly="0" labelOnly="1" fieldPosition="0">
        <references count="2">
          <reference field="0" count="1" selected="0">
            <x v="14"/>
          </reference>
          <reference field="1" count="1">
            <x v="47"/>
          </reference>
        </references>
      </pivotArea>
    </format>
    <format dxfId="1073">
      <pivotArea dataOnly="0" labelOnly="1" fieldPosition="0">
        <references count="2">
          <reference field="0" count="1" selected="0">
            <x v="15"/>
          </reference>
          <reference field="1" count="1">
            <x v="48"/>
          </reference>
        </references>
      </pivotArea>
    </format>
    <format dxfId="1072">
      <pivotArea dataOnly="0" labelOnly="1" fieldPosition="0">
        <references count="2">
          <reference field="0" count="1" selected="0">
            <x v="16"/>
          </reference>
          <reference field="1" count="1">
            <x v="49"/>
          </reference>
        </references>
      </pivotArea>
    </format>
    <format dxfId="1071">
      <pivotArea dataOnly="0" labelOnly="1" fieldPosition="0">
        <references count="2">
          <reference field="0" count="1" selected="0">
            <x v="17"/>
          </reference>
          <reference field="1" count="1">
            <x v="50"/>
          </reference>
        </references>
      </pivotArea>
    </format>
    <format dxfId="1070">
      <pivotArea dataOnly="0" labelOnly="1" fieldPosition="0">
        <references count="2">
          <reference field="0" count="1" selected="0">
            <x v="18"/>
          </reference>
          <reference field="1" count="1">
            <x v="51"/>
          </reference>
        </references>
      </pivotArea>
    </format>
    <format dxfId="1069">
      <pivotArea dataOnly="0" labelOnly="1" fieldPosition="0">
        <references count="2">
          <reference field="0" count="1" selected="0">
            <x v="19"/>
          </reference>
          <reference field="1" count="1">
            <x v="52"/>
          </reference>
        </references>
      </pivotArea>
    </format>
    <format dxfId="1068">
      <pivotArea dataOnly="0" labelOnly="1" fieldPosition="0">
        <references count="2">
          <reference field="0" count="1" selected="0">
            <x v="20"/>
          </reference>
          <reference field="1" count="1">
            <x v="53"/>
          </reference>
        </references>
      </pivotArea>
    </format>
    <format dxfId="1067">
      <pivotArea dataOnly="0" labelOnly="1" fieldPosition="0">
        <references count="2">
          <reference field="0" count="1" selected="0">
            <x v="21"/>
          </reference>
          <reference field="1" count="1">
            <x v="54"/>
          </reference>
        </references>
      </pivotArea>
    </format>
    <format dxfId="1066">
      <pivotArea dataOnly="0" labelOnly="1" fieldPosition="0">
        <references count="2">
          <reference field="0" count="1" selected="0">
            <x v="22"/>
          </reference>
          <reference field="1" count="1">
            <x v="55"/>
          </reference>
        </references>
      </pivotArea>
    </format>
    <format dxfId="1065">
      <pivotArea dataOnly="0" labelOnly="1" fieldPosition="0">
        <references count="2">
          <reference field="0" count="1" selected="0">
            <x v="23"/>
          </reference>
          <reference field="1" count="1">
            <x v="56"/>
          </reference>
        </references>
      </pivotArea>
    </format>
    <format dxfId="1064">
      <pivotArea dataOnly="0" labelOnly="1" fieldPosition="0">
        <references count="2">
          <reference field="0" count="1" selected="0">
            <x v="24"/>
          </reference>
          <reference field="1" count="1">
            <x v="57"/>
          </reference>
        </references>
      </pivotArea>
    </format>
    <format dxfId="1063">
      <pivotArea dataOnly="0" labelOnly="1" fieldPosition="0">
        <references count="2">
          <reference field="0" count="1" selected="0">
            <x v="25"/>
          </reference>
          <reference field="1" count="1">
            <x v="58"/>
          </reference>
        </references>
      </pivotArea>
    </format>
    <format dxfId="1062">
      <pivotArea dataOnly="0" labelOnly="1" fieldPosition="0">
        <references count="2">
          <reference field="0" count="1" selected="0">
            <x v="26"/>
          </reference>
          <reference field="1" count="1">
            <x v="59"/>
          </reference>
        </references>
      </pivotArea>
    </format>
    <format dxfId="1061">
      <pivotArea dataOnly="0" labelOnly="1" fieldPosition="0">
        <references count="2">
          <reference field="0" count="1" selected="0">
            <x v="27"/>
          </reference>
          <reference field="1" count="1">
            <x v="60"/>
          </reference>
        </references>
      </pivotArea>
    </format>
    <format dxfId="1060">
      <pivotArea dataOnly="0" labelOnly="1" fieldPosition="0">
        <references count="2">
          <reference field="0" count="1" selected="0">
            <x v="28"/>
          </reference>
          <reference field="1" count="1">
            <x v="61"/>
          </reference>
        </references>
      </pivotArea>
    </format>
    <format dxfId="1059">
      <pivotArea dataOnly="0" labelOnly="1" fieldPosition="0">
        <references count="2">
          <reference field="0" count="1" selected="0">
            <x v="29"/>
          </reference>
          <reference field="1" count="1">
            <x v="62"/>
          </reference>
        </references>
      </pivotArea>
    </format>
    <format dxfId="1058">
      <pivotArea dataOnly="0" labelOnly="1" fieldPosition="0">
        <references count="2">
          <reference field="0" count="1" selected="0">
            <x v="30"/>
          </reference>
          <reference field="1" count="1">
            <x v="63"/>
          </reference>
        </references>
      </pivotArea>
    </format>
    <format dxfId="1057">
      <pivotArea dataOnly="0" labelOnly="1" fieldPosition="0">
        <references count="2">
          <reference field="0" count="1" selected="0">
            <x v="31"/>
          </reference>
          <reference field="1" count="1">
            <x v="64"/>
          </reference>
        </references>
      </pivotArea>
    </format>
    <format dxfId="1056">
      <pivotArea dataOnly="0" labelOnly="1" fieldPosition="0">
        <references count="2">
          <reference field="0" count="1" selected="0">
            <x v="32"/>
          </reference>
          <reference field="1" count="1">
            <x v="65"/>
          </reference>
        </references>
      </pivotArea>
    </format>
    <format dxfId="1055">
      <pivotArea dataOnly="0" labelOnly="1" fieldPosition="0">
        <references count="2">
          <reference field="0" count="1" selected="0">
            <x v="33"/>
          </reference>
          <reference field="1" count="1">
            <x v="66"/>
          </reference>
        </references>
      </pivotArea>
    </format>
    <format dxfId="1054">
      <pivotArea dataOnly="0" labelOnly="1" fieldPosition="0">
        <references count="2">
          <reference field="0" count="1" selected="0">
            <x v="34"/>
          </reference>
          <reference field="1" count="1">
            <x v="67"/>
          </reference>
        </references>
      </pivotArea>
    </format>
    <format dxfId="1053">
      <pivotArea dataOnly="0" labelOnly="1" fieldPosition="0">
        <references count="2">
          <reference field="0" count="1" selected="0">
            <x v="35"/>
          </reference>
          <reference field="1" count="1">
            <x v="68"/>
          </reference>
        </references>
      </pivotArea>
    </format>
    <format dxfId="1052">
      <pivotArea dataOnly="0" labelOnly="1" fieldPosition="0">
        <references count="2">
          <reference field="0" count="1" selected="0">
            <x v="36"/>
          </reference>
          <reference field="1" count="1">
            <x v="69"/>
          </reference>
        </references>
      </pivotArea>
    </format>
    <format dxfId="1051">
      <pivotArea dataOnly="0" labelOnly="1" fieldPosition="0">
        <references count="2">
          <reference field="0" count="1" selected="0">
            <x v="37"/>
          </reference>
          <reference field="1" count="1">
            <x v="70"/>
          </reference>
        </references>
      </pivotArea>
    </format>
    <format dxfId="1050">
      <pivotArea dataOnly="0" labelOnly="1" fieldPosition="0">
        <references count="2">
          <reference field="0" count="1" selected="0">
            <x v="38"/>
          </reference>
          <reference field="1" count="1">
            <x v="71"/>
          </reference>
        </references>
      </pivotArea>
    </format>
    <format dxfId="1049">
      <pivotArea dataOnly="0" labelOnly="1" fieldPosition="0">
        <references count="2">
          <reference field="0" count="1" selected="0">
            <x v="39"/>
          </reference>
          <reference field="1" count="1">
            <x v="72"/>
          </reference>
        </references>
      </pivotArea>
    </format>
    <format dxfId="1048">
      <pivotArea dataOnly="0" labelOnly="1" fieldPosition="0">
        <references count="2">
          <reference field="0" count="1" selected="0">
            <x v="40"/>
          </reference>
          <reference field="1" count="1">
            <x v="73"/>
          </reference>
        </references>
      </pivotArea>
    </format>
    <format dxfId="1047">
      <pivotArea dataOnly="0" labelOnly="1" fieldPosition="0">
        <references count="2">
          <reference field="0" count="1" selected="0">
            <x v="41"/>
          </reference>
          <reference field="1" count="1">
            <x v="74"/>
          </reference>
        </references>
      </pivotArea>
    </format>
    <format dxfId="1046">
      <pivotArea dataOnly="0" labelOnly="1" fieldPosition="0">
        <references count="2">
          <reference field="0" count="1" selected="0">
            <x v="42"/>
          </reference>
          <reference field="1" count="1">
            <x v="75"/>
          </reference>
        </references>
      </pivotArea>
    </format>
    <format dxfId="1045">
      <pivotArea dataOnly="0" labelOnly="1" fieldPosition="0">
        <references count="2">
          <reference field="0" count="1" selected="0">
            <x v="0"/>
          </reference>
          <reference field="1" count="1">
            <x v="84"/>
          </reference>
        </references>
      </pivotArea>
    </format>
    <format dxfId="1044">
      <pivotArea dataOnly="0" labelOnly="1" fieldPosition="0">
        <references count="2">
          <reference field="0" count="1" selected="0">
            <x v="1"/>
          </reference>
          <reference field="1" count="1">
            <x v="85"/>
          </reference>
        </references>
      </pivotArea>
    </format>
    <format dxfId="1043">
      <pivotArea dataOnly="0" labelOnly="1" fieldPosition="0">
        <references count="2">
          <reference field="0" count="1" selected="0">
            <x v="2"/>
          </reference>
          <reference field="1" count="1">
            <x v="86"/>
          </reference>
        </references>
      </pivotArea>
    </format>
    <format dxfId="1042">
      <pivotArea dataOnly="0" labelOnly="1" fieldPosition="0">
        <references count="2">
          <reference field="0" count="1" selected="0">
            <x v="3"/>
          </reference>
          <reference field="1" count="1">
            <x v="87"/>
          </reference>
        </references>
      </pivotArea>
    </format>
    <format dxfId="1041">
      <pivotArea dataOnly="0" labelOnly="1" fieldPosition="0">
        <references count="2">
          <reference field="0" count="1" selected="0">
            <x v="4"/>
          </reference>
          <reference field="1" count="1">
            <x v="88"/>
          </reference>
        </references>
      </pivotArea>
    </format>
    <format dxfId="1040">
      <pivotArea dataOnly="0" labelOnly="1" fieldPosition="0">
        <references count="2">
          <reference field="0" count="1" selected="0">
            <x v="5"/>
          </reference>
          <reference field="1" count="1">
            <x v="89"/>
          </reference>
        </references>
      </pivotArea>
    </format>
    <format dxfId="1039">
      <pivotArea dataOnly="0" labelOnly="1" fieldPosition="0">
        <references count="2">
          <reference field="0" count="1" selected="0">
            <x v="6"/>
          </reference>
          <reference field="1" count="1">
            <x v="94"/>
          </reference>
        </references>
      </pivotArea>
    </format>
    <format dxfId="1038">
      <pivotArea dataOnly="0" labelOnly="1" fieldPosition="0">
        <references count="2">
          <reference field="0" count="1" selected="0">
            <x v="7"/>
          </reference>
          <reference field="1" count="1">
            <x v="95"/>
          </reference>
        </references>
      </pivotArea>
    </format>
    <format dxfId="1037">
      <pivotArea dataOnly="0" labelOnly="1" fieldPosition="0">
        <references count="2">
          <reference field="0" count="1" selected="0">
            <x v="8"/>
          </reference>
          <reference field="1" count="1">
            <x v="91"/>
          </reference>
        </references>
      </pivotArea>
    </format>
    <format dxfId="1036">
      <pivotArea dataOnly="0" labelOnly="1" fieldPosition="0">
        <references count="2">
          <reference field="0" count="1" selected="0">
            <x v="9"/>
          </reference>
          <reference field="1" count="1">
            <x v="92"/>
          </reference>
        </references>
      </pivotArea>
    </format>
    <format dxfId="1035">
      <pivotArea dataOnly="0" labelOnly="1" fieldPosition="0">
        <references count="2">
          <reference field="0" count="1" selected="0">
            <x v="10"/>
          </reference>
          <reference field="1" count="1">
            <x v="93"/>
          </reference>
        </references>
      </pivotArea>
    </format>
    <format dxfId="1034">
      <pivotArea dataOnly="0" labelOnly="1" fieldPosition="0">
        <references count="2">
          <reference field="0" count="1" selected="0">
            <x v="11"/>
          </reference>
          <reference field="1" count="1">
            <x v="44"/>
          </reference>
        </references>
      </pivotArea>
    </format>
    <format dxfId="1033">
      <pivotArea dataOnly="0" labelOnly="1" fieldPosition="0">
        <references count="2">
          <reference field="0" count="1" selected="0">
            <x v="12"/>
          </reference>
          <reference field="1" count="1">
            <x v="45"/>
          </reference>
        </references>
      </pivotArea>
    </format>
    <format dxfId="1032">
      <pivotArea dataOnly="0" labelOnly="1" fieldPosition="0">
        <references count="2">
          <reference field="0" count="1" selected="0">
            <x v="13"/>
          </reference>
          <reference field="1" count="1">
            <x v="46"/>
          </reference>
        </references>
      </pivotArea>
    </format>
    <format dxfId="1031">
      <pivotArea dataOnly="0" labelOnly="1" fieldPosition="0">
        <references count="2">
          <reference field="0" count="1" selected="0">
            <x v="14"/>
          </reference>
          <reference field="1" count="1">
            <x v="47"/>
          </reference>
        </references>
      </pivotArea>
    </format>
    <format dxfId="1030">
      <pivotArea dataOnly="0" labelOnly="1" fieldPosition="0">
        <references count="2">
          <reference field="0" count="1" selected="0">
            <x v="15"/>
          </reference>
          <reference field="1" count="1">
            <x v="48"/>
          </reference>
        </references>
      </pivotArea>
    </format>
    <format dxfId="1029">
      <pivotArea dataOnly="0" labelOnly="1" fieldPosition="0">
        <references count="2">
          <reference field="0" count="1" selected="0">
            <x v="16"/>
          </reference>
          <reference field="1" count="1">
            <x v="49"/>
          </reference>
        </references>
      </pivotArea>
    </format>
    <format dxfId="1028">
      <pivotArea dataOnly="0" labelOnly="1" fieldPosition="0">
        <references count="2">
          <reference field="0" count="1" selected="0">
            <x v="17"/>
          </reference>
          <reference field="1" count="1">
            <x v="50"/>
          </reference>
        </references>
      </pivotArea>
    </format>
    <format dxfId="1027">
      <pivotArea dataOnly="0" labelOnly="1" fieldPosition="0">
        <references count="2">
          <reference field="0" count="1" selected="0">
            <x v="18"/>
          </reference>
          <reference field="1" count="1">
            <x v="51"/>
          </reference>
        </references>
      </pivotArea>
    </format>
    <format dxfId="1026">
      <pivotArea dataOnly="0" labelOnly="1" fieldPosition="0">
        <references count="2">
          <reference field="0" count="1" selected="0">
            <x v="19"/>
          </reference>
          <reference field="1" count="1">
            <x v="52"/>
          </reference>
        </references>
      </pivotArea>
    </format>
    <format dxfId="1025">
      <pivotArea dataOnly="0" labelOnly="1" fieldPosition="0">
        <references count="2">
          <reference field="0" count="1" selected="0">
            <x v="20"/>
          </reference>
          <reference field="1" count="1">
            <x v="53"/>
          </reference>
        </references>
      </pivotArea>
    </format>
    <format dxfId="1024">
      <pivotArea dataOnly="0" labelOnly="1" fieldPosition="0">
        <references count="2">
          <reference field="0" count="1" selected="0">
            <x v="21"/>
          </reference>
          <reference field="1" count="1">
            <x v="54"/>
          </reference>
        </references>
      </pivotArea>
    </format>
    <format dxfId="1023">
      <pivotArea dataOnly="0" labelOnly="1" fieldPosition="0">
        <references count="2">
          <reference field="0" count="1" selected="0">
            <x v="22"/>
          </reference>
          <reference field="1" count="1">
            <x v="55"/>
          </reference>
        </references>
      </pivotArea>
    </format>
    <format dxfId="1022">
      <pivotArea dataOnly="0" labelOnly="1" fieldPosition="0">
        <references count="2">
          <reference field="0" count="1" selected="0">
            <x v="23"/>
          </reference>
          <reference field="1" count="1">
            <x v="56"/>
          </reference>
        </references>
      </pivotArea>
    </format>
    <format dxfId="1021">
      <pivotArea dataOnly="0" labelOnly="1" fieldPosition="0">
        <references count="2">
          <reference field="0" count="1" selected="0">
            <x v="24"/>
          </reference>
          <reference field="1" count="1">
            <x v="57"/>
          </reference>
        </references>
      </pivotArea>
    </format>
    <format dxfId="1020">
      <pivotArea dataOnly="0" labelOnly="1" fieldPosition="0">
        <references count="2">
          <reference field="0" count="1" selected="0">
            <x v="25"/>
          </reference>
          <reference field="1" count="1">
            <x v="58"/>
          </reference>
        </references>
      </pivotArea>
    </format>
    <format dxfId="1019">
      <pivotArea dataOnly="0" labelOnly="1" fieldPosition="0">
        <references count="2">
          <reference field="0" count="1" selected="0">
            <x v="26"/>
          </reference>
          <reference field="1" count="1">
            <x v="59"/>
          </reference>
        </references>
      </pivotArea>
    </format>
    <format dxfId="1018">
      <pivotArea dataOnly="0" labelOnly="1" fieldPosition="0">
        <references count="2">
          <reference field="0" count="1" selected="0">
            <x v="27"/>
          </reference>
          <reference field="1" count="1">
            <x v="60"/>
          </reference>
        </references>
      </pivotArea>
    </format>
    <format dxfId="1017">
      <pivotArea dataOnly="0" labelOnly="1" fieldPosition="0">
        <references count="2">
          <reference field="0" count="1" selected="0">
            <x v="28"/>
          </reference>
          <reference field="1" count="1">
            <x v="61"/>
          </reference>
        </references>
      </pivotArea>
    </format>
    <format dxfId="1016">
      <pivotArea dataOnly="0" labelOnly="1" fieldPosition="0">
        <references count="2">
          <reference field="0" count="1" selected="0">
            <x v="29"/>
          </reference>
          <reference field="1" count="1">
            <x v="62"/>
          </reference>
        </references>
      </pivotArea>
    </format>
    <format dxfId="1015">
      <pivotArea dataOnly="0" labelOnly="1" fieldPosition="0">
        <references count="2">
          <reference field="0" count="1" selected="0">
            <x v="30"/>
          </reference>
          <reference field="1" count="1">
            <x v="63"/>
          </reference>
        </references>
      </pivotArea>
    </format>
    <format dxfId="1014">
      <pivotArea dataOnly="0" labelOnly="1" fieldPosition="0">
        <references count="2">
          <reference field="0" count="1" selected="0">
            <x v="31"/>
          </reference>
          <reference field="1" count="1">
            <x v="64"/>
          </reference>
        </references>
      </pivotArea>
    </format>
    <format dxfId="1013">
      <pivotArea dataOnly="0" labelOnly="1" fieldPosition="0">
        <references count="2">
          <reference field="0" count="1" selected="0">
            <x v="32"/>
          </reference>
          <reference field="1" count="1">
            <x v="65"/>
          </reference>
        </references>
      </pivotArea>
    </format>
    <format dxfId="1012">
      <pivotArea dataOnly="0" labelOnly="1" fieldPosition="0">
        <references count="2">
          <reference field="0" count="1" selected="0">
            <x v="33"/>
          </reference>
          <reference field="1" count="1">
            <x v="66"/>
          </reference>
        </references>
      </pivotArea>
    </format>
    <format dxfId="1011">
      <pivotArea dataOnly="0" labelOnly="1" fieldPosition="0">
        <references count="2">
          <reference field="0" count="1" selected="0">
            <x v="34"/>
          </reference>
          <reference field="1" count="1">
            <x v="67"/>
          </reference>
        </references>
      </pivotArea>
    </format>
    <format dxfId="1010">
      <pivotArea dataOnly="0" labelOnly="1" fieldPosition="0">
        <references count="2">
          <reference field="0" count="1" selected="0">
            <x v="35"/>
          </reference>
          <reference field="1" count="1">
            <x v="68"/>
          </reference>
        </references>
      </pivotArea>
    </format>
    <format dxfId="1009">
      <pivotArea dataOnly="0" labelOnly="1" fieldPosition="0">
        <references count="2">
          <reference field="0" count="1" selected="0">
            <x v="36"/>
          </reference>
          <reference field="1" count="1">
            <x v="69"/>
          </reference>
        </references>
      </pivotArea>
    </format>
    <format dxfId="1008">
      <pivotArea dataOnly="0" labelOnly="1" fieldPosition="0">
        <references count="2">
          <reference field="0" count="1" selected="0">
            <x v="37"/>
          </reference>
          <reference field="1" count="1">
            <x v="70"/>
          </reference>
        </references>
      </pivotArea>
    </format>
    <format dxfId="1007">
      <pivotArea dataOnly="0" labelOnly="1" fieldPosition="0">
        <references count="2">
          <reference field="0" count="1" selected="0">
            <x v="38"/>
          </reference>
          <reference field="1" count="1">
            <x v="71"/>
          </reference>
        </references>
      </pivotArea>
    </format>
    <format dxfId="1006">
      <pivotArea dataOnly="0" labelOnly="1" fieldPosition="0">
        <references count="2">
          <reference field="0" count="1" selected="0">
            <x v="39"/>
          </reference>
          <reference field="1" count="1">
            <x v="72"/>
          </reference>
        </references>
      </pivotArea>
    </format>
    <format dxfId="1005">
      <pivotArea dataOnly="0" labelOnly="1" fieldPosition="0">
        <references count="2">
          <reference field="0" count="1" selected="0">
            <x v="40"/>
          </reference>
          <reference field="1" count="1">
            <x v="73"/>
          </reference>
        </references>
      </pivotArea>
    </format>
    <format dxfId="1004">
      <pivotArea dataOnly="0" labelOnly="1" fieldPosition="0">
        <references count="2">
          <reference field="0" count="1" selected="0">
            <x v="41"/>
          </reference>
          <reference field="1" count="1">
            <x v="74"/>
          </reference>
        </references>
      </pivotArea>
    </format>
    <format dxfId="1003">
      <pivotArea dataOnly="0" labelOnly="1" fieldPosition="0">
        <references count="2">
          <reference field="0" count="1" selected="0">
            <x v="42"/>
          </reference>
          <reference field="1" count="1">
            <x v="75"/>
          </reference>
        </references>
      </pivotArea>
    </format>
    <format dxfId="1002">
      <pivotArea dataOnly="0" labelOnly="1" fieldPosition="0">
        <references count="2">
          <reference field="0" count="1" selected="0">
            <x v="0"/>
          </reference>
          <reference field="1" count="1">
            <x v="84"/>
          </reference>
        </references>
      </pivotArea>
    </format>
    <format dxfId="1001">
      <pivotArea dataOnly="0" labelOnly="1" fieldPosition="0">
        <references count="2">
          <reference field="0" count="1" selected="0">
            <x v="1"/>
          </reference>
          <reference field="1" count="1">
            <x v="85"/>
          </reference>
        </references>
      </pivotArea>
    </format>
    <format dxfId="1000">
      <pivotArea dataOnly="0" labelOnly="1" fieldPosition="0">
        <references count="2">
          <reference field="0" count="1" selected="0">
            <x v="2"/>
          </reference>
          <reference field="1" count="1">
            <x v="86"/>
          </reference>
        </references>
      </pivotArea>
    </format>
    <format dxfId="999">
      <pivotArea dataOnly="0" labelOnly="1" fieldPosition="0">
        <references count="2">
          <reference field="0" count="1" selected="0">
            <x v="3"/>
          </reference>
          <reference field="1" count="1">
            <x v="87"/>
          </reference>
        </references>
      </pivotArea>
    </format>
    <format dxfId="998">
      <pivotArea dataOnly="0" labelOnly="1" fieldPosition="0">
        <references count="2">
          <reference field="0" count="1" selected="0">
            <x v="4"/>
          </reference>
          <reference field="1" count="1">
            <x v="88"/>
          </reference>
        </references>
      </pivotArea>
    </format>
    <format dxfId="997">
      <pivotArea dataOnly="0" labelOnly="1" fieldPosition="0">
        <references count="2">
          <reference field="0" count="1" selected="0">
            <x v="5"/>
          </reference>
          <reference field="1" count="1">
            <x v="89"/>
          </reference>
        </references>
      </pivotArea>
    </format>
    <format dxfId="996">
      <pivotArea dataOnly="0" labelOnly="1" fieldPosition="0">
        <references count="2">
          <reference field="0" count="1" selected="0">
            <x v="6"/>
          </reference>
          <reference field="1" count="1">
            <x v="94"/>
          </reference>
        </references>
      </pivotArea>
    </format>
    <format dxfId="995">
      <pivotArea dataOnly="0" labelOnly="1" fieldPosition="0">
        <references count="2">
          <reference field="0" count="1" selected="0">
            <x v="7"/>
          </reference>
          <reference field="1" count="1">
            <x v="95"/>
          </reference>
        </references>
      </pivotArea>
    </format>
    <format dxfId="994">
      <pivotArea dataOnly="0" labelOnly="1" fieldPosition="0">
        <references count="2">
          <reference field="0" count="1" selected="0">
            <x v="8"/>
          </reference>
          <reference field="1" count="1">
            <x v="91"/>
          </reference>
        </references>
      </pivotArea>
    </format>
    <format dxfId="993">
      <pivotArea dataOnly="0" labelOnly="1" fieldPosition="0">
        <references count="2">
          <reference field="0" count="1" selected="0">
            <x v="9"/>
          </reference>
          <reference field="1" count="1">
            <x v="92"/>
          </reference>
        </references>
      </pivotArea>
    </format>
    <format dxfId="992">
      <pivotArea dataOnly="0" labelOnly="1" fieldPosition="0">
        <references count="2">
          <reference field="0" count="1" selected="0">
            <x v="10"/>
          </reference>
          <reference field="1" count="1">
            <x v="93"/>
          </reference>
        </references>
      </pivotArea>
    </format>
    <format dxfId="991">
      <pivotArea dataOnly="0" labelOnly="1" fieldPosition="0">
        <references count="2">
          <reference field="0" count="1" selected="0">
            <x v="11"/>
          </reference>
          <reference field="1" count="1">
            <x v="44"/>
          </reference>
        </references>
      </pivotArea>
    </format>
    <format dxfId="990">
      <pivotArea dataOnly="0" labelOnly="1" fieldPosition="0">
        <references count="2">
          <reference field="0" count="1" selected="0">
            <x v="12"/>
          </reference>
          <reference field="1" count="1">
            <x v="45"/>
          </reference>
        </references>
      </pivotArea>
    </format>
    <format dxfId="989">
      <pivotArea dataOnly="0" labelOnly="1" fieldPosition="0">
        <references count="2">
          <reference field="0" count="1" selected="0">
            <x v="13"/>
          </reference>
          <reference field="1" count="1">
            <x v="46"/>
          </reference>
        </references>
      </pivotArea>
    </format>
    <format dxfId="988">
      <pivotArea dataOnly="0" labelOnly="1" fieldPosition="0">
        <references count="2">
          <reference field="0" count="1" selected="0">
            <x v="14"/>
          </reference>
          <reference field="1" count="1">
            <x v="47"/>
          </reference>
        </references>
      </pivotArea>
    </format>
    <format dxfId="987">
      <pivotArea dataOnly="0" labelOnly="1" fieldPosition="0">
        <references count="2">
          <reference field="0" count="1" selected="0">
            <x v="15"/>
          </reference>
          <reference field="1" count="1">
            <x v="48"/>
          </reference>
        </references>
      </pivotArea>
    </format>
    <format dxfId="986">
      <pivotArea dataOnly="0" labelOnly="1" fieldPosition="0">
        <references count="2">
          <reference field="0" count="1" selected="0">
            <x v="16"/>
          </reference>
          <reference field="1" count="1">
            <x v="49"/>
          </reference>
        </references>
      </pivotArea>
    </format>
    <format dxfId="985">
      <pivotArea dataOnly="0" labelOnly="1" fieldPosition="0">
        <references count="2">
          <reference field="0" count="1" selected="0">
            <x v="17"/>
          </reference>
          <reference field="1" count="1">
            <x v="50"/>
          </reference>
        </references>
      </pivotArea>
    </format>
    <format dxfId="984">
      <pivotArea dataOnly="0" labelOnly="1" fieldPosition="0">
        <references count="2">
          <reference field="0" count="1" selected="0">
            <x v="18"/>
          </reference>
          <reference field="1" count="1">
            <x v="51"/>
          </reference>
        </references>
      </pivotArea>
    </format>
    <format dxfId="983">
      <pivotArea dataOnly="0" labelOnly="1" fieldPosition="0">
        <references count="2">
          <reference field="0" count="1" selected="0">
            <x v="19"/>
          </reference>
          <reference field="1" count="1">
            <x v="52"/>
          </reference>
        </references>
      </pivotArea>
    </format>
    <format dxfId="982">
      <pivotArea dataOnly="0" labelOnly="1" fieldPosition="0">
        <references count="2">
          <reference field="0" count="1" selected="0">
            <x v="20"/>
          </reference>
          <reference field="1" count="1">
            <x v="53"/>
          </reference>
        </references>
      </pivotArea>
    </format>
    <format dxfId="981">
      <pivotArea dataOnly="0" labelOnly="1" fieldPosition="0">
        <references count="2">
          <reference field="0" count="1" selected="0">
            <x v="21"/>
          </reference>
          <reference field="1" count="1">
            <x v="54"/>
          </reference>
        </references>
      </pivotArea>
    </format>
    <format dxfId="980">
      <pivotArea dataOnly="0" labelOnly="1" fieldPosition="0">
        <references count="2">
          <reference field="0" count="1" selected="0">
            <x v="22"/>
          </reference>
          <reference field="1" count="1">
            <x v="55"/>
          </reference>
        </references>
      </pivotArea>
    </format>
    <format dxfId="979">
      <pivotArea dataOnly="0" labelOnly="1" fieldPosition="0">
        <references count="2">
          <reference field="0" count="1" selected="0">
            <x v="23"/>
          </reference>
          <reference field="1" count="1">
            <x v="56"/>
          </reference>
        </references>
      </pivotArea>
    </format>
    <format dxfId="978">
      <pivotArea dataOnly="0" labelOnly="1" fieldPosition="0">
        <references count="2">
          <reference field="0" count="1" selected="0">
            <x v="24"/>
          </reference>
          <reference field="1" count="1">
            <x v="57"/>
          </reference>
        </references>
      </pivotArea>
    </format>
    <format dxfId="977">
      <pivotArea dataOnly="0" labelOnly="1" fieldPosition="0">
        <references count="2">
          <reference field="0" count="1" selected="0">
            <x v="25"/>
          </reference>
          <reference field="1" count="1">
            <x v="58"/>
          </reference>
        </references>
      </pivotArea>
    </format>
    <format dxfId="976">
      <pivotArea dataOnly="0" labelOnly="1" fieldPosition="0">
        <references count="2">
          <reference field="0" count="1" selected="0">
            <x v="26"/>
          </reference>
          <reference field="1" count="1">
            <x v="59"/>
          </reference>
        </references>
      </pivotArea>
    </format>
    <format dxfId="975">
      <pivotArea dataOnly="0" labelOnly="1" fieldPosition="0">
        <references count="2">
          <reference field="0" count="1" selected="0">
            <x v="27"/>
          </reference>
          <reference field="1" count="1">
            <x v="60"/>
          </reference>
        </references>
      </pivotArea>
    </format>
    <format dxfId="974">
      <pivotArea dataOnly="0" labelOnly="1" fieldPosition="0">
        <references count="2">
          <reference field="0" count="1" selected="0">
            <x v="28"/>
          </reference>
          <reference field="1" count="1">
            <x v="61"/>
          </reference>
        </references>
      </pivotArea>
    </format>
    <format dxfId="973">
      <pivotArea dataOnly="0" labelOnly="1" fieldPosition="0">
        <references count="2">
          <reference field="0" count="1" selected="0">
            <x v="29"/>
          </reference>
          <reference field="1" count="1">
            <x v="62"/>
          </reference>
        </references>
      </pivotArea>
    </format>
    <format dxfId="972">
      <pivotArea dataOnly="0" labelOnly="1" fieldPosition="0">
        <references count="2">
          <reference field="0" count="1" selected="0">
            <x v="30"/>
          </reference>
          <reference field="1" count="1">
            <x v="63"/>
          </reference>
        </references>
      </pivotArea>
    </format>
    <format dxfId="971">
      <pivotArea dataOnly="0" labelOnly="1" fieldPosition="0">
        <references count="2">
          <reference field="0" count="1" selected="0">
            <x v="31"/>
          </reference>
          <reference field="1" count="1">
            <x v="64"/>
          </reference>
        </references>
      </pivotArea>
    </format>
    <format dxfId="970">
      <pivotArea dataOnly="0" labelOnly="1" fieldPosition="0">
        <references count="2">
          <reference field="0" count="1" selected="0">
            <x v="32"/>
          </reference>
          <reference field="1" count="1">
            <x v="65"/>
          </reference>
        </references>
      </pivotArea>
    </format>
    <format dxfId="969">
      <pivotArea dataOnly="0" labelOnly="1" fieldPosition="0">
        <references count="2">
          <reference field="0" count="1" selected="0">
            <x v="33"/>
          </reference>
          <reference field="1" count="1">
            <x v="66"/>
          </reference>
        </references>
      </pivotArea>
    </format>
    <format dxfId="968">
      <pivotArea dataOnly="0" labelOnly="1" fieldPosition="0">
        <references count="2">
          <reference field="0" count="1" selected="0">
            <x v="34"/>
          </reference>
          <reference field="1" count="1">
            <x v="67"/>
          </reference>
        </references>
      </pivotArea>
    </format>
    <format dxfId="967">
      <pivotArea dataOnly="0" labelOnly="1" fieldPosition="0">
        <references count="2">
          <reference field="0" count="1" selected="0">
            <x v="35"/>
          </reference>
          <reference field="1" count="1">
            <x v="68"/>
          </reference>
        </references>
      </pivotArea>
    </format>
    <format dxfId="966">
      <pivotArea dataOnly="0" labelOnly="1" fieldPosition="0">
        <references count="2">
          <reference field="0" count="1" selected="0">
            <x v="36"/>
          </reference>
          <reference field="1" count="1">
            <x v="69"/>
          </reference>
        </references>
      </pivotArea>
    </format>
    <format dxfId="965">
      <pivotArea dataOnly="0" labelOnly="1" fieldPosition="0">
        <references count="2">
          <reference field="0" count="1" selected="0">
            <x v="37"/>
          </reference>
          <reference field="1" count="1">
            <x v="70"/>
          </reference>
        </references>
      </pivotArea>
    </format>
    <format dxfId="964">
      <pivotArea dataOnly="0" labelOnly="1" fieldPosition="0">
        <references count="2">
          <reference field="0" count="1" selected="0">
            <x v="38"/>
          </reference>
          <reference field="1" count="1">
            <x v="71"/>
          </reference>
        </references>
      </pivotArea>
    </format>
    <format dxfId="963">
      <pivotArea dataOnly="0" labelOnly="1" fieldPosition="0">
        <references count="2">
          <reference field="0" count="1" selected="0">
            <x v="39"/>
          </reference>
          <reference field="1" count="1">
            <x v="72"/>
          </reference>
        </references>
      </pivotArea>
    </format>
    <format dxfId="962">
      <pivotArea dataOnly="0" labelOnly="1" fieldPosition="0">
        <references count="2">
          <reference field="0" count="1" selected="0">
            <x v="40"/>
          </reference>
          <reference field="1" count="1">
            <x v="73"/>
          </reference>
        </references>
      </pivotArea>
    </format>
    <format dxfId="961">
      <pivotArea dataOnly="0" labelOnly="1" fieldPosition="0">
        <references count="2">
          <reference field="0" count="1" selected="0">
            <x v="41"/>
          </reference>
          <reference field="1" count="1">
            <x v="74"/>
          </reference>
        </references>
      </pivotArea>
    </format>
    <format dxfId="960">
      <pivotArea dataOnly="0" labelOnly="1" fieldPosition="0">
        <references count="2">
          <reference field="0" count="1" selected="0">
            <x v="42"/>
          </reference>
          <reference field="1" count="1">
            <x v="75"/>
          </reference>
        </references>
      </pivotArea>
    </format>
    <format dxfId="959">
      <pivotArea dataOnly="0" labelOnly="1" fieldPosition="0">
        <references count="2">
          <reference field="0" count="1" selected="0">
            <x v="0"/>
          </reference>
          <reference field="1" count="1">
            <x v="84"/>
          </reference>
        </references>
      </pivotArea>
    </format>
    <format dxfId="958">
      <pivotArea dataOnly="0" labelOnly="1" fieldPosition="0">
        <references count="2">
          <reference field="0" count="1" selected="0">
            <x v="1"/>
          </reference>
          <reference field="1" count="1">
            <x v="85"/>
          </reference>
        </references>
      </pivotArea>
    </format>
    <format dxfId="957">
      <pivotArea dataOnly="0" labelOnly="1" fieldPosition="0">
        <references count="2">
          <reference field="0" count="1" selected="0">
            <x v="2"/>
          </reference>
          <reference field="1" count="1">
            <x v="86"/>
          </reference>
        </references>
      </pivotArea>
    </format>
    <format dxfId="956">
      <pivotArea dataOnly="0" labelOnly="1" fieldPosition="0">
        <references count="2">
          <reference field="0" count="1" selected="0">
            <x v="3"/>
          </reference>
          <reference field="1" count="1">
            <x v="87"/>
          </reference>
        </references>
      </pivotArea>
    </format>
    <format dxfId="955">
      <pivotArea dataOnly="0" labelOnly="1" fieldPosition="0">
        <references count="2">
          <reference field="0" count="1" selected="0">
            <x v="4"/>
          </reference>
          <reference field="1" count="1">
            <x v="88"/>
          </reference>
        </references>
      </pivotArea>
    </format>
    <format dxfId="954">
      <pivotArea dataOnly="0" labelOnly="1" fieldPosition="0">
        <references count="2">
          <reference field="0" count="1" selected="0">
            <x v="5"/>
          </reference>
          <reference field="1" count="1">
            <x v="89"/>
          </reference>
        </references>
      </pivotArea>
    </format>
    <format dxfId="953">
      <pivotArea dataOnly="0" labelOnly="1" fieldPosition="0">
        <references count="2">
          <reference field="0" count="1" selected="0">
            <x v="6"/>
          </reference>
          <reference field="1" count="1">
            <x v="94"/>
          </reference>
        </references>
      </pivotArea>
    </format>
    <format dxfId="952">
      <pivotArea dataOnly="0" labelOnly="1" fieldPosition="0">
        <references count="2">
          <reference field="0" count="1" selected="0">
            <x v="7"/>
          </reference>
          <reference field="1" count="1">
            <x v="95"/>
          </reference>
        </references>
      </pivotArea>
    </format>
    <format dxfId="951">
      <pivotArea dataOnly="0" labelOnly="1" fieldPosition="0">
        <references count="2">
          <reference field="0" count="1" selected="0">
            <x v="8"/>
          </reference>
          <reference field="1" count="1">
            <x v="91"/>
          </reference>
        </references>
      </pivotArea>
    </format>
    <format dxfId="950">
      <pivotArea dataOnly="0" labelOnly="1" fieldPosition="0">
        <references count="2">
          <reference field="0" count="1" selected="0">
            <x v="9"/>
          </reference>
          <reference field="1" count="1">
            <x v="92"/>
          </reference>
        </references>
      </pivotArea>
    </format>
    <format dxfId="949">
      <pivotArea dataOnly="0" labelOnly="1" fieldPosition="0">
        <references count="2">
          <reference field="0" count="1" selected="0">
            <x v="10"/>
          </reference>
          <reference field="1" count="1">
            <x v="93"/>
          </reference>
        </references>
      </pivotArea>
    </format>
    <format dxfId="948">
      <pivotArea dataOnly="0" labelOnly="1" fieldPosition="0">
        <references count="2">
          <reference field="0" count="1" selected="0">
            <x v="11"/>
          </reference>
          <reference field="1" count="1">
            <x v="44"/>
          </reference>
        </references>
      </pivotArea>
    </format>
    <format dxfId="947">
      <pivotArea dataOnly="0" labelOnly="1" fieldPosition="0">
        <references count="2">
          <reference field="0" count="1" selected="0">
            <x v="12"/>
          </reference>
          <reference field="1" count="1">
            <x v="45"/>
          </reference>
        </references>
      </pivotArea>
    </format>
    <format dxfId="946">
      <pivotArea dataOnly="0" labelOnly="1" fieldPosition="0">
        <references count="2">
          <reference field="0" count="1" selected="0">
            <x v="13"/>
          </reference>
          <reference field="1" count="1">
            <x v="46"/>
          </reference>
        </references>
      </pivotArea>
    </format>
    <format dxfId="945">
      <pivotArea dataOnly="0" labelOnly="1" fieldPosition="0">
        <references count="2">
          <reference field="0" count="1" selected="0">
            <x v="14"/>
          </reference>
          <reference field="1" count="1">
            <x v="47"/>
          </reference>
        </references>
      </pivotArea>
    </format>
    <format dxfId="944">
      <pivotArea dataOnly="0" labelOnly="1" fieldPosition="0">
        <references count="2">
          <reference field="0" count="1" selected="0">
            <x v="15"/>
          </reference>
          <reference field="1" count="1">
            <x v="48"/>
          </reference>
        </references>
      </pivotArea>
    </format>
    <format dxfId="943">
      <pivotArea dataOnly="0" labelOnly="1" fieldPosition="0">
        <references count="2">
          <reference field="0" count="1" selected="0">
            <x v="16"/>
          </reference>
          <reference field="1" count="1">
            <x v="49"/>
          </reference>
        </references>
      </pivotArea>
    </format>
    <format dxfId="942">
      <pivotArea dataOnly="0" labelOnly="1" fieldPosition="0">
        <references count="2">
          <reference field="0" count="1" selected="0">
            <x v="17"/>
          </reference>
          <reference field="1" count="1">
            <x v="50"/>
          </reference>
        </references>
      </pivotArea>
    </format>
    <format dxfId="941">
      <pivotArea dataOnly="0" labelOnly="1" fieldPosition="0">
        <references count="2">
          <reference field="0" count="1" selected="0">
            <x v="18"/>
          </reference>
          <reference field="1" count="1">
            <x v="51"/>
          </reference>
        </references>
      </pivotArea>
    </format>
    <format dxfId="940">
      <pivotArea dataOnly="0" labelOnly="1" fieldPosition="0">
        <references count="2">
          <reference field="0" count="1" selected="0">
            <x v="19"/>
          </reference>
          <reference field="1" count="1">
            <x v="52"/>
          </reference>
        </references>
      </pivotArea>
    </format>
    <format dxfId="939">
      <pivotArea dataOnly="0" labelOnly="1" fieldPosition="0">
        <references count="2">
          <reference field="0" count="1" selected="0">
            <x v="20"/>
          </reference>
          <reference field="1" count="1">
            <x v="53"/>
          </reference>
        </references>
      </pivotArea>
    </format>
    <format dxfId="938">
      <pivotArea dataOnly="0" labelOnly="1" fieldPosition="0">
        <references count="2">
          <reference field="0" count="1" selected="0">
            <x v="21"/>
          </reference>
          <reference field="1" count="1">
            <x v="54"/>
          </reference>
        </references>
      </pivotArea>
    </format>
    <format dxfId="937">
      <pivotArea dataOnly="0" labelOnly="1" fieldPosition="0">
        <references count="2">
          <reference field="0" count="1" selected="0">
            <x v="22"/>
          </reference>
          <reference field="1" count="1">
            <x v="55"/>
          </reference>
        </references>
      </pivotArea>
    </format>
    <format dxfId="936">
      <pivotArea dataOnly="0" labelOnly="1" fieldPosition="0">
        <references count="2">
          <reference field="0" count="1" selected="0">
            <x v="23"/>
          </reference>
          <reference field="1" count="1">
            <x v="56"/>
          </reference>
        </references>
      </pivotArea>
    </format>
    <format dxfId="935">
      <pivotArea dataOnly="0" labelOnly="1" fieldPosition="0">
        <references count="2">
          <reference field="0" count="1" selected="0">
            <x v="24"/>
          </reference>
          <reference field="1" count="1">
            <x v="57"/>
          </reference>
        </references>
      </pivotArea>
    </format>
    <format dxfId="934">
      <pivotArea dataOnly="0" labelOnly="1" fieldPosition="0">
        <references count="2">
          <reference field="0" count="1" selected="0">
            <x v="25"/>
          </reference>
          <reference field="1" count="1">
            <x v="58"/>
          </reference>
        </references>
      </pivotArea>
    </format>
    <format dxfId="933">
      <pivotArea dataOnly="0" labelOnly="1" fieldPosition="0">
        <references count="2">
          <reference field="0" count="1" selected="0">
            <x v="26"/>
          </reference>
          <reference field="1" count="1">
            <x v="59"/>
          </reference>
        </references>
      </pivotArea>
    </format>
    <format dxfId="932">
      <pivotArea dataOnly="0" labelOnly="1" fieldPosition="0">
        <references count="2">
          <reference field="0" count="1" selected="0">
            <x v="27"/>
          </reference>
          <reference field="1" count="1">
            <x v="60"/>
          </reference>
        </references>
      </pivotArea>
    </format>
    <format dxfId="931">
      <pivotArea dataOnly="0" labelOnly="1" fieldPosition="0">
        <references count="2">
          <reference field="0" count="1" selected="0">
            <x v="28"/>
          </reference>
          <reference field="1" count="1">
            <x v="61"/>
          </reference>
        </references>
      </pivotArea>
    </format>
    <format dxfId="930">
      <pivotArea dataOnly="0" labelOnly="1" fieldPosition="0">
        <references count="2">
          <reference field="0" count="1" selected="0">
            <x v="29"/>
          </reference>
          <reference field="1" count="1">
            <x v="62"/>
          </reference>
        </references>
      </pivotArea>
    </format>
    <format dxfId="929">
      <pivotArea dataOnly="0" labelOnly="1" fieldPosition="0">
        <references count="2">
          <reference field="0" count="1" selected="0">
            <x v="30"/>
          </reference>
          <reference field="1" count="1">
            <x v="63"/>
          </reference>
        </references>
      </pivotArea>
    </format>
    <format dxfId="928">
      <pivotArea dataOnly="0" labelOnly="1" fieldPosition="0">
        <references count="2">
          <reference field="0" count="1" selected="0">
            <x v="31"/>
          </reference>
          <reference field="1" count="1">
            <x v="64"/>
          </reference>
        </references>
      </pivotArea>
    </format>
    <format dxfId="927">
      <pivotArea dataOnly="0" labelOnly="1" fieldPosition="0">
        <references count="2">
          <reference field="0" count="1" selected="0">
            <x v="32"/>
          </reference>
          <reference field="1" count="1">
            <x v="65"/>
          </reference>
        </references>
      </pivotArea>
    </format>
    <format dxfId="926">
      <pivotArea dataOnly="0" labelOnly="1" fieldPosition="0">
        <references count="2">
          <reference field="0" count="1" selected="0">
            <x v="33"/>
          </reference>
          <reference field="1" count="1">
            <x v="66"/>
          </reference>
        </references>
      </pivotArea>
    </format>
    <format dxfId="925">
      <pivotArea dataOnly="0" labelOnly="1" fieldPosition="0">
        <references count="2">
          <reference field="0" count="1" selected="0">
            <x v="34"/>
          </reference>
          <reference field="1" count="1">
            <x v="67"/>
          </reference>
        </references>
      </pivotArea>
    </format>
    <format dxfId="924">
      <pivotArea dataOnly="0" labelOnly="1" fieldPosition="0">
        <references count="2">
          <reference field="0" count="1" selected="0">
            <x v="35"/>
          </reference>
          <reference field="1" count="1">
            <x v="68"/>
          </reference>
        </references>
      </pivotArea>
    </format>
    <format dxfId="923">
      <pivotArea dataOnly="0" labelOnly="1" fieldPosition="0">
        <references count="2">
          <reference field="0" count="1" selected="0">
            <x v="36"/>
          </reference>
          <reference field="1" count="1">
            <x v="69"/>
          </reference>
        </references>
      </pivotArea>
    </format>
    <format dxfId="922">
      <pivotArea dataOnly="0" labelOnly="1" fieldPosition="0">
        <references count="2">
          <reference field="0" count="1" selected="0">
            <x v="37"/>
          </reference>
          <reference field="1" count="1">
            <x v="70"/>
          </reference>
        </references>
      </pivotArea>
    </format>
    <format dxfId="921">
      <pivotArea dataOnly="0" labelOnly="1" fieldPosition="0">
        <references count="2">
          <reference field="0" count="1" selected="0">
            <x v="38"/>
          </reference>
          <reference field="1" count="1">
            <x v="71"/>
          </reference>
        </references>
      </pivotArea>
    </format>
    <format dxfId="920">
      <pivotArea dataOnly="0" labelOnly="1" fieldPosition="0">
        <references count="2">
          <reference field="0" count="1" selected="0">
            <x v="39"/>
          </reference>
          <reference field="1" count="1">
            <x v="72"/>
          </reference>
        </references>
      </pivotArea>
    </format>
    <format dxfId="919">
      <pivotArea dataOnly="0" labelOnly="1" fieldPosition="0">
        <references count="2">
          <reference field="0" count="1" selected="0">
            <x v="40"/>
          </reference>
          <reference field="1" count="1">
            <x v="73"/>
          </reference>
        </references>
      </pivotArea>
    </format>
    <format dxfId="918">
      <pivotArea dataOnly="0" labelOnly="1" fieldPosition="0">
        <references count="2">
          <reference field="0" count="1" selected="0">
            <x v="41"/>
          </reference>
          <reference field="1" count="1">
            <x v="74"/>
          </reference>
        </references>
      </pivotArea>
    </format>
    <format dxfId="917">
      <pivotArea dataOnly="0" labelOnly="1" fieldPosition="0">
        <references count="2">
          <reference field="0" count="1" selected="0">
            <x v="42"/>
          </reference>
          <reference field="1" count="1">
            <x v="75"/>
          </reference>
        </references>
      </pivotArea>
    </format>
    <format dxfId="916">
      <pivotArea dataOnly="0" labelOnly="1" fieldPosition="0">
        <references count="2">
          <reference field="0" count="1" selected="0">
            <x v="30"/>
          </reference>
          <reference field="1" count="1">
            <x v="4"/>
          </reference>
        </references>
      </pivotArea>
    </format>
    <format dxfId="915">
      <pivotArea dataOnly="0" labelOnly="1" fieldPosition="0">
        <references count="2">
          <reference field="0" count="1" selected="0">
            <x v="0"/>
          </reference>
          <reference field="1" count="1">
            <x v="33"/>
          </reference>
        </references>
      </pivotArea>
    </format>
    <format dxfId="914">
      <pivotArea dataOnly="0" labelOnly="1" fieldPosition="0">
        <references count="2">
          <reference field="0" count="1" selected="0">
            <x v="1"/>
          </reference>
          <reference field="1" count="1">
            <x v="5"/>
          </reference>
        </references>
      </pivotArea>
    </format>
    <format dxfId="913">
      <pivotArea dataOnly="0" labelOnly="1" fieldPosition="0">
        <references count="2">
          <reference field="0" count="1" selected="0">
            <x v="2"/>
          </reference>
          <reference field="1" count="1">
            <x v="9"/>
          </reference>
        </references>
      </pivotArea>
    </format>
    <format dxfId="912">
      <pivotArea dataOnly="0" labelOnly="1" fieldPosition="0">
        <references count="2">
          <reference field="0" count="1" selected="0">
            <x v="3"/>
          </reference>
          <reference field="1" count="1">
            <x v="34"/>
          </reference>
        </references>
      </pivotArea>
    </format>
    <format dxfId="911">
      <pivotArea dataOnly="0" labelOnly="1" fieldPosition="0">
        <references count="2">
          <reference field="0" count="1" selected="0">
            <x v="4"/>
          </reference>
          <reference field="1" count="1">
            <x v="35"/>
          </reference>
        </references>
      </pivotArea>
    </format>
    <format dxfId="910">
      <pivotArea dataOnly="0" labelOnly="1" fieldPosition="0">
        <references count="2">
          <reference field="0" count="1" selected="0">
            <x v="5"/>
          </reference>
          <reference field="1" count="1">
            <x v="19"/>
          </reference>
        </references>
      </pivotArea>
    </format>
    <format dxfId="909">
      <pivotArea dataOnly="0" labelOnly="1" fieldPosition="0">
        <references count="2">
          <reference field="0" count="1" selected="0">
            <x v="6"/>
          </reference>
          <reference field="1" count="1">
            <x v="12"/>
          </reference>
        </references>
      </pivotArea>
    </format>
    <format dxfId="908">
      <pivotArea dataOnly="0" labelOnly="1" fieldPosition="0">
        <references count="2">
          <reference field="0" count="1" selected="0">
            <x v="7"/>
          </reference>
          <reference field="1" count="1">
            <x v="38"/>
          </reference>
        </references>
      </pivotArea>
    </format>
    <format dxfId="907">
      <pivotArea dataOnly="0" labelOnly="1" fieldPosition="0">
        <references count="2">
          <reference field="0" count="1" selected="0">
            <x v="8"/>
          </reference>
          <reference field="1" count="1">
            <x v="25"/>
          </reference>
        </references>
      </pivotArea>
    </format>
    <format dxfId="906">
      <pivotArea dataOnly="0" labelOnly="1" fieldPosition="0">
        <references count="2">
          <reference field="0" count="1" selected="0">
            <x v="9"/>
          </reference>
          <reference field="1" count="1">
            <x v="83"/>
          </reference>
        </references>
      </pivotArea>
    </format>
    <format dxfId="905">
      <pivotArea dataOnly="0" labelOnly="1" fieldPosition="0">
        <references count="2">
          <reference field="0" count="1" selected="0">
            <x v="10"/>
          </reference>
          <reference field="1" count="1">
            <x v="30"/>
          </reference>
        </references>
      </pivotArea>
    </format>
    <format dxfId="904">
      <pivotArea dataOnly="0" labelOnly="1" fieldPosition="0">
        <references count="2">
          <reference field="0" count="1" selected="0">
            <x v="11"/>
          </reference>
          <reference field="1" count="1">
            <x v="15"/>
          </reference>
        </references>
      </pivotArea>
    </format>
    <format dxfId="903">
      <pivotArea dataOnly="0" labelOnly="1" fieldPosition="0">
        <references count="2">
          <reference field="0" count="1" selected="0">
            <x v="12"/>
          </reference>
          <reference field="1" count="1">
            <x v="14"/>
          </reference>
        </references>
      </pivotArea>
    </format>
    <format dxfId="902">
      <pivotArea dataOnly="0" labelOnly="1" fieldPosition="0">
        <references count="2">
          <reference field="0" count="1" selected="0">
            <x v="13"/>
          </reference>
          <reference field="1" count="1">
            <x v="26"/>
          </reference>
        </references>
      </pivotArea>
    </format>
    <format dxfId="901">
      <pivotArea dataOnly="0" labelOnly="1" fieldPosition="0">
        <references count="2">
          <reference field="0" count="1" selected="0">
            <x v="14"/>
          </reference>
          <reference field="1" count="1">
            <x v="76"/>
          </reference>
        </references>
      </pivotArea>
    </format>
    <format dxfId="900">
      <pivotArea dataOnly="0" labelOnly="1" fieldPosition="0">
        <references count="2">
          <reference field="0" count="1" selected="0">
            <x v="15"/>
          </reference>
          <reference field="1" count="1">
            <x v="77"/>
          </reference>
        </references>
      </pivotArea>
    </format>
    <format dxfId="899">
      <pivotArea dataOnly="0" labelOnly="1" fieldPosition="0">
        <references count="2">
          <reference field="0" count="1" selected="0">
            <x v="16"/>
          </reference>
          <reference field="1" count="1">
            <x v="13"/>
          </reference>
        </references>
      </pivotArea>
    </format>
    <format dxfId="898">
      <pivotArea dataOnly="0" labelOnly="1" fieldPosition="0">
        <references count="2">
          <reference field="0" count="1" selected="0">
            <x v="17"/>
          </reference>
          <reference field="1" count="1">
            <x v="28"/>
          </reference>
        </references>
      </pivotArea>
    </format>
    <format dxfId="897">
      <pivotArea dataOnly="0" labelOnly="1" fieldPosition="0">
        <references count="2">
          <reference field="0" count="1" selected="0">
            <x v="18"/>
          </reference>
          <reference field="1" count="1">
            <x v="78"/>
          </reference>
        </references>
      </pivotArea>
    </format>
    <format dxfId="896">
      <pivotArea dataOnly="0" labelOnly="1" fieldPosition="0">
        <references count="2">
          <reference field="0" count="1" selected="0">
            <x v="19"/>
          </reference>
          <reference field="1" count="1">
            <x v="8"/>
          </reference>
        </references>
      </pivotArea>
    </format>
    <format dxfId="895">
      <pivotArea dataOnly="0" labelOnly="1" fieldPosition="0">
        <references count="2">
          <reference field="0" count="1" selected="0">
            <x v="20"/>
          </reference>
          <reference field="1" count="1">
            <x v="21"/>
          </reference>
        </references>
      </pivotArea>
    </format>
    <format dxfId="894">
      <pivotArea dataOnly="0" labelOnly="1" fieldPosition="0">
        <references count="2">
          <reference field="0" count="1" selected="0">
            <x v="21"/>
          </reference>
          <reference field="1" count="1">
            <x v="40"/>
          </reference>
        </references>
      </pivotArea>
    </format>
    <format dxfId="893">
      <pivotArea dataOnly="0" labelOnly="1" fieldPosition="0">
        <references count="2">
          <reference field="0" count="1" selected="0">
            <x v="22"/>
          </reference>
          <reference field="1" count="1">
            <x v="37"/>
          </reference>
        </references>
      </pivotArea>
    </format>
    <format dxfId="892">
      <pivotArea dataOnly="0" labelOnly="1" fieldPosition="0">
        <references count="2">
          <reference field="0" count="1" selected="0">
            <x v="23"/>
          </reference>
          <reference field="1" count="1">
            <x v="42"/>
          </reference>
        </references>
      </pivotArea>
    </format>
    <format dxfId="891">
      <pivotArea dataOnly="0" labelOnly="1" fieldPosition="0">
        <references count="2">
          <reference field="0" count="1" selected="0">
            <x v="24"/>
          </reference>
          <reference field="1" count="1">
            <x v="16"/>
          </reference>
        </references>
      </pivotArea>
    </format>
    <format dxfId="890">
      <pivotArea dataOnly="0" labelOnly="1" fieldPosition="0">
        <references count="2">
          <reference field="0" count="1" selected="0">
            <x v="25"/>
          </reference>
          <reference field="1" count="1">
            <x v="41"/>
          </reference>
        </references>
      </pivotArea>
    </format>
    <format dxfId="889">
      <pivotArea dataOnly="0" labelOnly="1" fieldPosition="0">
        <references count="2">
          <reference field="0" count="1" selected="0">
            <x v="26"/>
          </reference>
          <reference field="1" count="1">
            <x v="10"/>
          </reference>
        </references>
      </pivotArea>
    </format>
    <format dxfId="888">
      <pivotArea dataOnly="0" labelOnly="1" fieldPosition="0">
        <references count="2">
          <reference field="0" count="1" selected="0">
            <x v="27"/>
          </reference>
          <reference field="1" count="1">
            <x v="11"/>
          </reference>
        </references>
      </pivotArea>
    </format>
    <format dxfId="887">
      <pivotArea dataOnly="0" labelOnly="1" fieldPosition="0">
        <references count="2">
          <reference field="0" count="1" selected="0">
            <x v="28"/>
          </reference>
          <reference field="1" count="1">
            <x v="22"/>
          </reference>
        </references>
      </pivotArea>
    </format>
    <format dxfId="886">
      <pivotArea dataOnly="0" labelOnly="1" fieldPosition="0">
        <references count="2">
          <reference field="0" count="1" selected="0">
            <x v="29"/>
          </reference>
          <reference field="1" count="1">
            <x v="23"/>
          </reference>
        </references>
      </pivotArea>
    </format>
    <format dxfId="885">
      <pivotArea dataOnly="0" labelOnly="1" fieldPosition="0">
        <references count="2">
          <reference field="0" count="1" selected="0">
            <x v="30"/>
          </reference>
          <reference field="1" count="1">
            <x v="4"/>
          </reference>
        </references>
      </pivotArea>
    </format>
    <format dxfId="884">
      <pivotArea dataOnly="0" labelOnly="1" fieldPosition="0">
        <references count="2">
          <reference field="0" count="1" selected="0">
            <x v="31"/>
          </reference>
          <reference field="1" count="1">
            <x v="39"/>
          </reference>
        </references>
      </pivotArea>
    </format>
    <format dxfId="883">
      <pivotArea dataOnly="0" labelOnly="1" fieldPosition="0">
        <references count="2">
          <reference field="0" count="1" selected="0">
            <x v="32"/>
          </reference>
          <reference field="1" count="1">
            <x v="31"/>
          </reference>
        </references>
      </pivotArea>
    </format>
    <format dxfId="882">
      <pivotArea dataOnly="0" labelOnly="1" fieldPosition="0">
        <references count="2">
          <reference field="0" count="1" selected="0">
            <x v="33"/>
          </reference>
          <reference field="1" count="1">
            <x v="79"/>
          </reference>
        </references>
      </pivotArea>
    </format>
    <format dxfId="881">
      <pivotArea dataOnly="0" labelOnly="1" fieldPosition="0">
        <references count="2">
          <reference field="0" count="1" selected="0">
            <x v="34"/>
          </reference>
          <reference field="1" count="1">
            <x v="2"/>
          </reference>
        </references>
      </pivotArea>
    </format>
    <format dxfId="880">
      <pivotArea dataOnly="0" labelOnly="1" fieldPosition="0">
        <references count="2">
          <reference field="0" count="1" selected="0">
            <x v="35"/>
          </reference>
          <reference field="1" count="1">
            <x v="17"/>
          </reference>
        </references>
      </pivotArea>
    </format>
    <format dxfId="879">
      <pivotArea dataOnly="0" labelOnly="1" fieldPosition="0">
        <references count="2">
          <reference field="0" count="1" selected="0">
            <x v="36"/>
          </reference>
          <reference field="1" count="1">
            <x v="80"/>
          </reference>
        </references>
      </pivotArea>
    </format>
    <format dxfId="878">
      <pivotArea dataOnly="0" labelOnly="1" fieldPosition="0">
        <references count="2">
          <reference field="0" count="1" selected="0">
            <x v="37"/>
          </reference>
          <reference field="1" count="1">
            <x v="81"/>
          </reference>
        </references>
      </pivotArea>
    </format>
    <format dxfId="877">
      <pivotArea dataOnly="0" labelOnly="1" fieldPosition="0">
        <references count="2">
          <reference field="0" count="1" selected="0">
            <x v="38"/>
          </reference>
          <reference field="1" count="1">
            <x v="18"/>
          </reference>
        </references>
      </pivotArea>
    </format>
    <format dxfId="876">
      <pivotArea dataOnly="0" labelOnly="1" fieldPosition="0">
        <references count="2">
          <reference field="0" count="1" selected="0">
            <x v="39"/>
          </reference>
          <reference field="1" count="1">
            <x v="36"/>
          </reference>
        </references>
      </pivotArea>
    </format>
    <format dxfId="875">
      <pivotArea dataOnly="0" labelOnly="1" fieldPosition="0">
        <references count="2">
          <reference field="0" count="1" selected="0">
            <x v="40"/>
          </reference>
          <reference field="1" count="1">
            <x v="82"/>
          </reference>
        </references>
      </pivotArea>
    </format>
    <format dxfId="874">
      <pivotArea dataOnly="0" labelOnly="1" fieldPosition="0">
        <references count="2">
          <reference field="0" count="1" selected="0">
            <x v="41"/>
          </reference>
          <reference field="1" count="1">
            <x v="0"/>
          </reference>
        </references>
      </pivotArea>
    </format>
    <format dxfId="873">
      <pivotArea dataOnly="0" labelOnly="1" fieldPosition="0">
        <references count="2">
          <reference field="0" count="1" selected="0">
            <x v="42"/>
          </reference>
          <reference field="1" count="1">
            <x v="20"/>
          </reference>
        </references>
      </pivotArea>
    </format>
    <format dxfId="872">
      <pivotArea dataOnly="0" labelOnly="1" outline="0" fieldPosition="0">
        <references count="1">
          <reference field="1" count="0"/>
        </references>
      </pivotArea>
    </format>
    <format dxfId="871">
      <pivotArea dataOnly="0" labelOnly="1" outline="0" fieldPosition="0">
        <references count="1">
          <reference field="1" count="0"/>
        </references>
      </pivotArea>
    </format>
    <format dxfId="870">
      <pivotArea dataOnly="0" labelOnly="1" outline="0" fieldPosition="0">
        <references count="1">
          <reference field="1" count="0"/>
        </references>
      </pivotArea>
    </format>
    <format dxfId="869">
      <pivotArea type="all" dataOnly="0" outline="0" fieldPosition="0"/>
    </format>
    <format dxfId="868">
      <pivotArea field="0" type="button" dataOnly="0" labelOnly="1" outline="0" axis="axisRow" fieldPosition="0"/>
    </format>
    <format dxfId="867">
      <pivotArea field="1" type="button" dataOnly="0" labelOnly="1" outline="0" axis="axisRow" fieldPosition="1"/>
    </format>
    <format dxfId="866">
      <pivotArea dataOnly="0" labelOnly="1" fieldPosition="0">
        <references count="1">
          <reference field="0" count="0"/>
        </references>
      </pivotArea>
    </format>
    <format dxfId="865">
      <pivotArea dataOnly="0" labelOnly="1" fieldPosition="0">
        <references count="2">
          <reference field="0" count="1" selected="0">
            <x v="0"/>
          </reference>
          <reference field="1" count="1">
            <x v="84"/>
          </reference>
        </references>
      </pivotArea>
    </format>
    <format dxfId="864">
      <pivotArea dataOnly="0" labelOnly="1" fieldPosition="0">
        <references count="2">
          <reference field="0" count="1" selected="0">
            <x v="1"/>
          </reference>
          <reference field="1" count="1">
            <x v="85"/>
          </reference>
        </references>
      </pivotArea>
    </format>
    <format dxfId="863">
      <pivotArea dataOnly="0" labelOnly="1" fieldPosition="0">
        <references count="2">
          <reference field="0" count="1" selected="0">
            <x v="2"/>
          </reference>
          <reference field="1" count="1">
            <x v="86"/>
          </reference>
        </references>
      </pivotArea>
    </format>
    <format dxfId="862">
      <pivotArea dataOnly="0" labelOnly="1" fieldPosition="0">
        <references count="2">
          <reference field="0" count="1" selected="0">
            <x v="3"/>
          </reference>
          <reference field="1" count="1">
            <x v="87"/>
          </reference>
        </references>
      </pivotArea>
    </format>
    <format dxfId="861">
      <pivotArea dataOnly="0" labelOnly="1" fieldPosition="0">
        <references count="2">
          <reference field="0" count="1" selected="0">
            <x v="4"/>
          </reference>
          <reference field="1" count="1">
            <x v="88"/>
          </reference>
        </references>
      </pivotArea>
    </format>
    <format dxfId="860">
      <pivotArea dataOnly="0" labelOnly="1" fieldPosition="0">
        <references count="2">
          <reference field="0" count="1" selected="0">
            <x v="5"/>
          </reference>
          <reference field="1" count="1">
            <x v="89"/>
          </reference>
        </references>
      </pivotArea>
    </format>
    <format dxfId="859">
      <pivotArea dataOnly="0" labelOnly="1" fieldPosition="0">
        <references count="2">
          <reference field="0" count="1" selected="0">
            <x v="6"/>
          </reference>
          <reference field="1" count="1">
            <x v="94"/>
          </reference>
        </references>
      </pivotArea>
    </format>
    <format dxfId="858">
      <pivotArea dataOnly="0" labelOnly="1" fieldPosition="0">
        <references count="2">
          <reference field="0" count="1" selected="0">
            <x v="11"/>
          </reference>
          <reference field="1" count="1">
            <x v="44"/>
          </reference>
        </references>
      </pivotArea>
    </format>
    <format dxfId="857">
      <pivotArea dataOnly="0" labelOnly="1" fieldPosition="0">
        <references count="2">
          <reference field="0" count="1" selected="0">
            <x v="19"/>
          </reference>
          <reference field="1" count="1">
            <x v="52"/>
          </reference>
        </references>
      </pivotArea>
    </format>
    <format dxfId="856">
      <pivotArea dataOnly="0" labelOnly="1" fieldPosition="0">
        <references count="2">
          <reference field="0" count="1" selected="0">
            <x v="27"/>
          </reference>
          <reference field="1" count="1">
            <x v="60"/>
          </reference>
        </references>
      </pivotArea>
    </format>
    <format dxfId="855">
      <pivotArea dataOnly="0" labelOnly="1" fieldPosition="0">
        <references count="2">
          <reference field="0" count="1" selected="0">
            <x v="35"/>
          </reference>
          <reference field="1" count="1">
            <x v="68"/>
          </reference>
        </references>
      </pivotArea>
    </format>
    <format dxfId="854">
      <pivotArea type="all" dataOnly="0" outline="0" fieldPosition="0"/>
    </format>
    <format dxfId="853">
      <pivotArea field="0" type="button" dataOnly="0" labelOnly="1" outline="0" axis="axisRow" fieldPosition="0"/>
    </format>
    <format dxfId="852">
      <pivotArea field="1" type="button" dataOnly="0" labelOnly="1" outline="0" axis="axisRow" fieldPosition="1"/>
    </format>
    <format dxfId="851">
      <pivotArea dataOnly="0" labelOnly="1" fieldPosition="0">
        <references count="1">
          <reference field="0" count="0"/>
        </references>
      </pivotArea>
    </format>
    <format dxfId="850">
      <pivotArea dataOnly="0" labelOnly="1" fieldPosition="0">
        <references count="2">
          <reference field="0" count="1" selected="0">
            <x v="0"/>
          </reference>
          <reference field="1" count="1">
            <x v="84"/>
          </reference>
        </references>
      </pivotArea>
    </format>
    <format dxfId="849">
      <pivotArea dataOnly="0" labelOnly="1" fieldPosition="0">
        <references count="2">
          <reference field="0" count="1" selected="0">
            <x v="1"/>
          </reference>
          <reference field="1" count="1">
            <x v="85"/>
          </reference>
        </references>
      </pivotArea>
    </format>
    <format dxfId="848">
      <pivotArea dataOnly="0" labelOnly="1" fieldPosition="0">
        <references count="2">
          <reference field="0" count="1" selected="0">
            <x v="2"/>
          </reference>
          <reference field="1" count="1">
            <x v="86"/>
          </reference>
        </references>
      </pivotArea>
    </format>
    <format dxfId="847">
      <pivotArea dataOnly="0" labelOnly="1" fieldPosition="0">
        <references count="2">
          <reference field="0" count="1" selected="0">
            <x v="3"/>
          </reference>
          <reference field="1" count="1">
            <x v="87"/>
          </reference>
        </references>
      </pivotArea>
    </format>
    <format dxfId="846">
      <pivotArea dataOnly="0" labelOnly="1" fieldPosition="0">
        <references count="2">
          <reference field="0" count="1" selected="0">
            <x v="4"/>
          </reference>
          <reference field="1" count="1">
            <x v="88"/>
          </reference>
        </references>
      </pivotArea>
    </format>
    <format dxfId="845">
      <pivotArea dataOnly="0" labelOnly="1" fieldPosition="0">
        <references count="2">
          <reference field="0" count="1" selected="0">
            <x v="5"/>
          </reference>
          <reference field="1" count="1">
            <x v="89"/>
          </reference>
        </references>
      </pivotArea>
    </format>
    <format dxfId="844">
      <pivotArea dataOnly="0" labelOnly="1" fieldPosition="0">
        <references count="2">
          <reference field="0" count="1" selected="0">
            <x v="6"/>
          </reference>
          <reference field="1" count="1">
            <x v="94"/>
          </reference>
        </references>
      </pivotArea>
    </format>
    <format dxfId="843">
      <pivotArea dataOnly="0" labelOnly="1" fieldPosition="0">
        <references count="2">
          <reference field="0" count="1" selected="0">
            <x v="11"/>
          </reference>
          <reference field="1" count="1">
            <x v="44"/>
          </reference>
        </references>
      </pivotArea>
    </format>
    <format dxfId="842">
      <pivotArea dataOnly="0" labelOnly="1" fieldPosition="0">
        <references count="2">
          <reference field="0" count="1" selected="0">
            <x v="19"/>
          </reference>
          <reference field="1" count="1">
            <x v="52"/>
          </reference>
        </references>
      </pivotArea>
    </format>
    <format dxfId="841">
      <pivotArea dataOnly="0" labelOnly="1" fieldPosition="0">
        <references count="2">
          <reference field="0" count="1" selected="0">
            <x v="27"/>
          </reference>
          <reference field="1" count="1">
            <x v="60"/>
          </reference>
        </references>
      </pivotArea>
    </format>
    <format dxfId="840">
      <pivotArea dataOnly="0" labelOnly="1" fieldPosition="0">
        <references count="2">
          <reference field="0" count="1" selected="0">
            <x v="35"/>
          </reference>
          <reference field="1" count="1">
            <x v="68"/>
          </reference>
        </references>
      </pivotArea>
    </format>
    <format dxfId="839">
      <pivotArea type="all" dataOnly="0" outline="0" fieldPosition="0"/>
    </format>
    <format dxfId="838">
      <pivotArea field="0" type="button" dataOnly="0" labelOnly="1" outline="0" axis="axisRow" fieldPosition="0"/>
    </format>
    <format dxfId="837">
      <pivotArea field="1" type="button" dataOnly="0" labelOnly="1" outline="0" axis="axisRow" fieldPosition="1"/>
    </format>
    <format dxfId="836">
      <pivotArea dataOnly="0" labelOnly="1" fieldPosition="0">
        <references count="1">
          <reference field="0" count="0"/>
        </references>
      </pivotArea>
    </format>
    <format dxfId="835">
      <pivotArea dataOnly="0" labelOnly="1" fieldPosition="0">
        <references count="2">
          <reference field="0" count="1" selected="0">
            <x v="0"/>
          </reference>
          <reference field="1" count="1">
            <x v="84"/>
          </reference>
        </references>
      </pivotArea>
    </format>
    <format dxfId="834">
      <pivotArea dataOnly="0" labelOnly="1" fieldPosition="0">
        <references count="2">
          <reference field="0" count="1" selected="0">
            <x v="1"/>
          </reference>
          <reference field="1" count="1">
            <x v="85"/>
          </reference>
        </references>
      </pivotArea>
    </format>
    <format dxfId="833">
      <pivotArea dataOnly="0" labelOnly="1" fieldPosition="0">
        <references count="2">
          <reference field="0" count="1" selected="0">
            <x v="2"/>
          </reference>
          <reference field="1" count="1">
            <x v="86"/>
          </reference>
        </references>
      </pivotArea>
    </format>
    <format dxfId="832">
      <pivotArea dataOnly="0" labelOnly="1" fieldPosition="0">
        <references count="2">
          <reference field="0" count="1" selected="0">
            <x v="3"/>
          </reference>
          <reference field="1" count="1">
            <x v="87"/>
          </reference>
        </references>
      </pivotArea>
    </format>
    <format dxfId="831">
      <pivotArea dataOnly="0" labelOnly="1" fieldPosition="0">
        <references count="2">
          <reference field="0" count="1" selected="0">
            <x v="4"/>
          </reference>
          <reference field="1" count="1">
            <x v="88"/>
          </reference>
        </references>
      </pivotArea>
    </format>
    <format dxfId="830">
      <pivotArea dataOnly="0" labelOnly="1" fieldPosition="0">
        <references count="2">
          <reference field="0" count="1" selected="0">
            <x v="5"/>
          </reference>
          <reference field="1" count="1">
            <x v="89"/>
          </reference>
        </references>
      </pivotArea>
    </format>
    <format dxfId="829">
      <pivotArea dataOnly="0" labelOnly="1" fieldPosition="0">
        <references count="2">
          <reference field="0" count="1" selected="0">
            <x v="6"/>
          </reference>
          <reference field="1" count="1">
            <x v="94"/>
          </reference>
        </references>
      </pivotArea>
    </format>
    <format dxfId="828">
      <pivotArea dataOnly="0" labelOnly="1" fieldPosition="0">
        <references count="2">
          <reference field="0" count="1" selected="0">
            <x v="11"/>
          </reference>
          <reference field="1" count="1">
            <x v="44"/>
          </reference>
        </references>
      </pivotArea>
    </format>
    <format dxfId="827">
      <pivotArea dataOnly="0" labelOnly="1" fieldPosition="0">
        <references count="2">
          <reference field="0" count="1" selected="0">
            <x v="19"/>
          </reference>
          <reference field="1" count="1">
            <x v="52"/>
          </reference>
        </references>
      </pivotArea>
    </format>
    <format dxfId="826">
      <pivotArea dataOnly="0" labelOnly="1" fieldPosition="0">
        <references count="2">
          <reference field="0" count="1" selected="0">
            <x v="27"/>
          </reference>
          <reference field="1" count="1">
            <x v="60"/>
          </reference>
        </references>
      </pivotArea>
    </format>
    <format dxfId="825">
      <pivotArea dataOnly="0" labelOnly="1" fieldPosition="0">
        <references count="2">
          <reference field="0" count="1" selected="0">
            <x v="35"/>
          </reference>
          <reference field="1" count="1">
            <x v="68"/>
          </reference>
        </references>
      </pivotArea>
    </format>
    <format dxfId="824">
      <pivotArea type="all" dataOnly="0" outline="0" fieldPosition="0"/>
    </format>
    <format dxfId="823">
      <pivotArea field="0" type="button" dataOnly="0" labelOnly="1" outline="0" axis="axisRow" fieldPosition="0"/>
    </format>
    <format dxfId="822">
      <pivotArea field="1" type="button" dataOnly="0" labelOnly="1" outline="0" axis="axisRow" fieldPosition="1"/>
    </format>
    <format dxfId="821">
      <pivotArea dataOnly="0" labelOnly="1" fieldPosition="0">
        <references count="1">
          <reference field="0" count="0"/>
        </references>
      </pivotArea>
    </format>
    <format dxfId="820">
      <pivotArea dataOnly="0" labelOnly="1" fieldPosition="0">
        <references count="2">
          <reference field="0" count="1" selected="0">
            <x v="0"/>
          </reference>
          <reference field="1" count="1">
            <x v="84"/>
          </reference>
        </references>
      </pivotArea>
    </format>
    <format dxfId="819">
      <pivotArea dataOnly="0" labelOnly="1" fieldPosition="0">
        <references count="2">
          <reference field="0" count="1" selected="0">
            <x v="1"/>
          </reference>
          <reference field="1" count="1">
            <x v="85"/>
          </reference>
        </references>
      </pivotArea>
    </format>
    <format dxfId="818">
      <pivotArea dataOnly="0" labelOnly="1" fieldPosition="0">
        <references count="2">
          <reference field="0" count="1" selected="0">
            <x v="2"/>
          </reference>
          <reference field="1" count="1">
            <x v="86"/>
          </reference>
        </references>
      </pivotArea>
    </format>
    <format dxfId="817">
      <pivotArea dataOnly="0" labelOnly="1" fieldPosition="0">
        <references count="2">
          <reference field="0" count="1" selected="0">
            <x v="3"/>
          </reference>
          <reference field="1" count="1">
            <x v="87"/>
          </reference>
        </references>
      </pivotArea>
    </format>
    <format dxfId="816">
      <pivotArea dataOnly="0" labelOnly="1" fieldPosition="0">
        <references count="2">
          <reference field="0" count="1" selected="0">
            <x v="4"/>
          </reference>
          <reference field="1" count="1">
            <x v="88"/>
          </reference>
        </references>
      </pivotArea>
    </format>
    <format dxfId="815">
      <pivotArea dataOnly="0" labelOnly="1" fieldPosition="0">
        <references count="2">
          <reference field="0" count="1" selected="0">
            <x v="5"/>
          </reference>
          <reference field="1" count="1">
            <x v="89"/>
          </reference>
        </references>
      </pivotArea>
    </format>
    <format dxfId="814">
      <pivotArea dataOnly="0" labelOnly="1" fieldPosition="0">
        <references count="2">
          <reference field="0" count="1" selected="0">
            <x v="6"/>
          </reference>
          <reference field="1" count="1">
            <x v="94"/>
          </reference>
        </references>
      </pivotArea>
    </format>
    <format dxfId="813">
      <pivotArea dataOnly="0" labelOnly="1" fieldPosition="0">
        <references count="2">
          <reference field="0" count="1" selected="0">
            <x v="11"/>
          </reference>
          <reference field="1" count="1">
            <x v="44"/>
          </reference>
        </references>
      </pivotArea>
    </format>
    <format dxfId="812">
      <pivotArea dataOnly="0" labelOnly="1" fieldPosition="0">
        <references count="2">
          <reference field="0" count="1" selected="0">
            <x v="19"/>
          </reference>
          <reference field="1" count="1">
            <x v="52"/>
          </reference>
        </references>
      </pivotArea>
    </format>
    <format dxfId="811">
      <pivotArea dataOnly="0" labelOnly="1" fieldPosition="0">
        <references count="2">
          <reference field="0" count="1" selected="0">
            <x v="27"/>
          </reference>
          <reference field="1" count="1">
            <x v="60"/>
          </reference>
        </references>
      </pivotArea>
    </format>
    <format dxfId="810">
      <pivotArea dataOnly="0" labelOnly="1" fieldPosition="0">
        <references count="2">
          <reference field="0" count="1" selected="0">
            <x v="35"/>
          </reference>
          <reference field="1" count="1">
            <x v="68"/>
          </reference>
        </references>
      </pivotArea>
    </format>
    <format dxfId="809">
      <pivotArea type="all" dataOnly="0" outline="0" fieldPosition="0"/>
    </format>
    <format dxfId="808">
      <pivotArea field="0" type="button" dataOnly="0" labelOnly="1" outline="0" axis="axisRow" fieldPosition="0"/>
    </format>
    <format dxfId="807">
      <pivotArea field="1" type="button" dataOnly="0" labelOnly="1" outline="0" axis="axisRow" fieldPosition="1"/>
    </format>
    <format dxfId="806">
      <pivotArea dataOnly="0" labelOnly="1" fieldPosition="0">
        <references count="1">
          <reference field="0" count="0"/>
        </references>
      </pivotArea>
    </format>
    <format dxfId="805">
      <pivotArea dataOnly="0" labelOnly="1" fieldPosition="0">
        <references count="2">
          <reference field="0" count="1" selected="0">
            <x v="0"/>
          </reference>
          <reference field="1" count="1">
            <x v="84"/>
          </reference>
        </references>
      </pivotArea>
    </format>
    <format dxfId="804">
      <pivotArea dataOnly="0" labelOnly="1" fieldPosition="0">
        <references count="2">
          <reference field="0" count="1" selected="0">
            <x v="1"/>
          </reference>
          <reference field="1" count="1">
            <x v="85"/>
          </reference>
        </references>
      </pivotArea>
    </format>
    <format dxfId="803">
      <pivotArea dataOnly="0" labelOnly="1" fieldPosition="0">
        <references count="2">
          <reference field="0" count="1" selected="0">
            <x v="2"/>
          </reference>
          <reference field="1" count="1">
            <x v="86"/>
          </reference>
        </references>
      </pivotArea>
    </format>
    <format dxfId="802">
      <pivotArea dataOnly="0" labelOnly="1" fieldPosition="0">
        <references count="2">
          <reference field="0" count="1" selected="0">
            <x v="3"/>
          </reference>
          <reference field="1" count="1">
            <x v="87"/>
          </reference>
        </references>
      </pivotArea>
    </format>
    <format dxfId="801">
      <pivotArea dataOnly="0" labelOnly="1" fieldPosition="0">
        <references count="2">
          <reference field="0" count="1" selected="0">
            <x v="4"/>
          </reference>
          <reference field="1" count="1">
            <x v="88"/>
          </reference>
        </references>
      </pivotArea>
    </format>
    <format dxfId="800">
      <pivotArea dataOnly="0" labelOnly="1" fieldPosition="0">
        <references count="2">
          <reference field="0" count="1" selected="0">
            <x v="5"/>
          </reference>
          <reference field="1" count="1">
            <x v="89"/>
          </reference>
        </references>
      </pivotArea>
    </format>
    <format dxfId="799">
      <pivotArea dataOnly="0" labelOnly="1" fieldPosition="0">
        <references count="2">
          <reference field="0" count="1" selected="0">
            <x v="6"/>
          </reference>
          <reference field="1" count="1">
            <x v="94"/>
          </reference>
        </references>
      </pivotArea>
    </format>
    <format dxfId="798">
      <pivotArea dataOnly="0" labelOnly="1" fieldPosition="0">
        <references count="2">
          <reference field="0" count="1" selected="0">
            <x v="11"/>
          </reference>
          <reference field="1" count="1">
            <x v="44"/>
          </reference>
        </references>
      </pivotArea>
    </format>
    <format dxfId="797">
      <pivotArea dataOnly="0" labelOnly="1" fieldPosition="0">
        <references count="2">
          <reference field="0" count="1" selected="0">
            <x v="19"/>
          </reference>
          <reference field="1" count="1">
            <x v="52"/>
          </reference>
        </references>
      </pivotArea>
    </format>
    <format dxfId="796">
      <pivotArea dataOnly="0" labelOnly="1" fieldPosition="0">
        <references count="2">
          <reference field="0" count="1" selected="0">
            <x v="27"/>
          </reference>
          <reference field="1" count="1">
            <x v="60"/>
          </reference>
        </references>
      </pivotArea>
    </format>
    <format dxfId="795">
      <pivotArea dataOnly="0" labelOnly="1" fieldPosition="0">
        <references count="2">
          <reference field="0" count="1" selected="0">
            <x v="35"/>
          </reference>
          <reference field="1" count="1">
            <x v="68"/>
          </reference>
        </references>
      </pivotArea>
    </format>
    <format dxfId="794">
      <pivotArea type="all" dataOnly="0" outline="0" fieldPosition="0"/>
    </format>
    <format dxfId="793">
      <pivotArea field="0" type="button" dataOnly="0" labelOnly="1" outline="0" axis="axisRow" fieldPosition="0"/>
    </format>
    <format dxfId="792">
      <pivotArea field="1" type="button" dataOnly="0" labelOnly="1" outline="0" axis="axisRow" fieldPosition="1"/>
    </format>
    <format dxfId="791">
      <pivotArea dataOnly="0" labelOnly="1" fieldPosition="0">
        <references count="1">
          <reference field="0" count="0"/>
        </references>
      </pivotArea>
    </format>
    <format dxfId="790">
      <pivotArea dataOnly="0" labelOnly="1" fieldPosition="0">
        <references count="2">
          <reference field="0" count="1" selected="0">
            <x v="0"/>
          </reference>
          <reference field="1" count="1">
            <x v="84"/>
          </reference>
        </references>
      </pivotArea>
    </format>
    <format dxfId="789">
      <pivotArea dataOnly="0" labelOnly="1" fieldPosition="0">
        <references count="2">
          <reference field="0" count="1" selected="0">
            <x v="1"/>
          </reference>
          <reference field="1" count="1">
            <x v="85"/>
          </reference>
        </references>
      </pivotArea>
    </format>
    <format dxfId="788">
      <pivotArea dataOnly="0" labelOnly="1" fieldPosition="0">
        <references count="2">
          <reference field="0" count="1" selected="0">
            <x v="2"/>
          </reference>
          <reference field="1" count="1">
            <x v="86"/>
          </reference>
        </references>
      </pivotArea>
    </format>
    <format dxfId="787">
      <pivotArea dataOnly="0" labelOnly="1" fieldPosition="0">
        <references count="2">
          <reference field="0" count="1" selected="0">
            <x v="3"/>
          </reference>
          <reference field="1" count="1">
            <x v="87"/>
          </reference>
        </references>
      </pivotArea>
    </format>
    <format dxfId="786">
      <pivotArea dataOnly="0" labelOnly="1" fieldPosition="0">
        <references count="2">
          <reference field="0" count="1" selected="0">
            <x v="4"/>
          </reference>
          <reference field="1" count="1">
            <x v="88"/>
          </reference>
        </references>
      </pivotArea>
    </format>
    <format dxfId="785">
      <pivotArea dataOnly="0" labelOnly="1" fieldPosition="0">
        <references count="2">
          <reference field="0" count="1" selected="0">
            <x v="5"/>
          </reference>
          <reference field="1" count="1">
            <x v="89"/>
          </reference>
        </references>
      </pivotArea>
    </format>
    <format dxfId="784">
      <pivotArea dataOnly="0" labelOnly="1" fieldPosition="0">
        <references count="2">
          <reference field="0" count="1" selected="0">
            <x v="6"/>
          </reference>
          <reference field="1" count="1">
            <x v="94"/>
          </reference>
        </references>
      </pivotArea>
    </format>
    <format dxfId="783">
      <pivotArea dataOnly="0" labelOnly="1" fieldPosition="0">
        <references count="2">
          <reference field="0" count="1" selected="0">
            <x v="11"/>
          </reference>
          <reference field="1" count="1">
            <x v="44"/>
          </reference>
        </references>
      </pivotArea>
    </format>
    <format dxfId="782">
      <pivotArea dataOnly="0" labelOnly="1" fieldPosition="0">
        <references count="2">
          <reference field="0" count="1" selected="0">
            <x v="19"/>
          </reference>
          <reference field="1" count="1">
            <x v="52"/>
          </reference>
        </references>
      </pivotArea>
    </format>
    <format dxfId="781">
      <pivotArea dataOnly="0" labelOnly="1" fieldPosition="0">
        <references count="2">
          <reference field="0" count="1" selected="0">
            <x v="27"/>
          </reference>
          <reference field="1" count="1">
            <x v="60"/>
          </reference>
        </references>
      </pivotArea>
    </format>
    <format dxfId="780">
      <pivotArea dataOnly="0" labelOnly="1" fieldPosition="0">
        <references count="2">
          <reference field="0" count="1" selected="0">
            <x v="35"/>
          </reference>
          <reference field="1" count="1">
            <x v="68"/>
          </reference>
        </references>
      </pivotArea>
    </format>
    <format dxfId="779">
      <pivotArea type="all" dataOnly="0" outline="0" fieldPosition="0"/>
    </format>
    <format dxfId="778">
      <pivotArea field="0" type="button" dataOnly="0" labelOnly="1" outline="0" axis="axisRow" fieldPosition="0"/>
    </format>
    <format dxfId="777">
      <pivotArea field="1" type="button" dataOnly="0" labelOnly="1" outline="0" axis="axisRow" fieldPosition="1"/>
    </format>
    <format dxfId="776">
      <pivotArea dataOnly="0" labelOnly="1" fieldPosition="0">
        <references count="1">
          <reference field="0" count="0"/>
        </references>
      </pivotArea>
    </format>
    <format dxfId="775">
      <pivotArea dataOnly="0" labelOnly="1" fieldPosition="0">
        <references count="2">
          <reference field="0" count="1" selected="0">
            <x v="0"/>
          </reference>
          <reference field="1" count="1">
            <x v="84"/>
          </reference>
        </references>
      </pivotArea>
    </format>
    <format dxfId="774">
      <pivotArea dataOnly="0" labelOnly="1" fieldPosition="0">
        <references count="2">
          <reference field="0" count="1" selected="0">
            <x v="1"/>
          </reference>
          <reference field="1" count="1">
            <x v="85"/>
          </reference>
        </references>
      </pivotArea>
    </format>
    <format dxfId="773">
      <pivotArea dataOnly="0" labelOnly="1" fieldPosition="0">
        <references count="2">
          <reference field="0" count="1" selected="0">
            <x v="2"/>
          </reference>
          <reference field="1" count="1">
            <x v="86"/>
          </reference>
        </references>
      </pivotArea>
    </format>
    <format dxfId="772">
      <pivotArea dataOnly="0" labelOnly="1" fieldPosition="0">
        <references count="2">
          <reference field="0" count="1" selected="0">
            <x v="3"/>
          </reference>
          <reference field="1" count="1">
            <x v="87"/>
          </reference>
        </references>
      </pivotArea>
    </format>
    <format dxfId="771">
      <pivotArea dataOnly="0" labelOnly="1" fieldPosition="0">
        <references count="2">
          <reference field="0" count="1" selected="0">
            <x v="4"/>
          </reference>
          <reference field="1" count="1">
            <x v="88"/>
          </reference>
        </references>
      </pivotArea>
    </format>
    <format dxfId="770">
      <pivotArea dataOnly="0" labelOnly="1" fieldPosition="0">
        <references count="2">
          <reference field="0" count="1" selected="0">
            <x v="5"/>
          </reference>
          <reference field="1" count="1">
            <x v="89"/>
          </reference>
        </references>
      </pivotArea>
    </format>
    <format dxfId="769">
      <pivotArea dataOnly="0" labelOnly="1" fieldPosition="0">
        <references count="2">
          <reference field="0" count="1" selected="0">
            <x v="6"/>
          </reference>
          <reference field="1" count="1">
            <x v="94"/>
          </reference>
        </references>
      </pivotArea>
    </format>
    <format dxfId="768">
      <pivotArea dataOnly="0" labelOnly="1" fieldPosition="0">
        <references count="2">
          <reference field="0" count="1" selected="0">
            <x v="11"/>
          </reference>
          <reference field="1" count="1">
            <x v="44"/>
          </reference>
        </references>
      </pivotArea>
    </format>
    <format dxfId="767">
      <pivotArea dataOnly="0" labelOnly="1" fieldPosition="0">
        <references count="2">
          <reference field="0" count="1" selected="0">
            <x v="19"/>
          </reference>
          <reference field="1" count="1">
            <x v="52"/>
          </reference>
        </references>
      </pivotArea>
    </format>
    <format dxfId="766">
      <pivotArea dataOnly="0" labelOnly="1" fieldPosition="0">
        <references count="2">
          <reference field="0" count="1" selected="0">
            <x v="27"/>
          </reference>
          <reference field="1" count="1">
            <x v="60"/>
          </reference>
        </references>
      </pivotArea>
    </format>
    <format dxfId="765">
      <pivotArea dataOnly="0" labelOnly="1" fieldPosition="0">
        <references count="2">
          <reference field="0" count="1" selected="0">
            <x v="35"/>
          </reference>
          <reference field="1" count="1">
            <x v="68"/>
          </reference>
        </references>
      </pivotArea>
    </format>
    <format dxfId="764">
      <pivotArea dataOnly="0" labelOnly="1" fieldPosition="0">
        <references count="1">
          <reference field="0" count="0"/>
        </references>
      </pivotArea>
    </format>
    <format dxfId="763">
      <pivotArea dataOnly="0" labelOnly="1" fieldPosition="0">
        <references count="2">
          <reference field="0" count="1" selected="0">
            <x v="0"/>
          </reference>
          <reference field="1" count="1">
            <x v="96"/>
          </reference>
        </references>
      </pivotArea>
    </format>
    <format dxfId="762">
      <pivotArea dataOnly="0" labelOnly="1" fieldPosition="0">
        <references count="2">
          <reference field="0" count="1" selected="0">
            <x v="1"/>
          </reference>
          <reference field="1" count="1">
            <x v="97"/>
          </reference>
        </references>
      </pivotArea>
    </format>
    <format dxfId="761">
      <pivotArea dataOnly="0" labelOnly="1" fieldPosition="0">
        <references count="2">
          <reference field="0" count="1" selected="0">
            <x v="2"/>
          </reference>
          <reference field="1" count="1">
            <x v="98"/>
          </reference>
        </references>
      </pivotArea>
    </format>
    <format dxfId="760">
      <pivotArea dataOnly="0" labelOnly="1" fieldPosition="0">
        <references count="2">
          <reference field="0" count="1" selected="0">
            <x v="3"/>
          </reference>
          <reference field="1" count="1">
            <x v="99"/>
          </reference>
        </references>
      </pivotArea>
    </format>
    <format dxfId="759">
      <pivotArea dataOnly="0" labelOnly="1" fieldPosition="0">
        <references count="2">
          <reference field="0" count="1" selected="0">
            <x v="4"/>
          </reference>
          <reference field="1" count="1">
            <x v="100"/>
          </reference>
        </references>
      </pivotArea>
    </format>
    <format dxfId="758">
      <pivotArea dataOnly="0" labelOnly="1" fieldPosition="0">
        <references count="2">
          <reference field="0" count="1" selected="0">
            <x v="5"/>
          </reference>
          <reference field="1" count="1">
            <x v="101"/>
          </reference>
        </references>
      </pivotArea>
    </format>
    <format dxfId="757">
      <pivotArea dataOnly="0" labelOnly="1" fieldPosition="0">
        <references count="2">
          <reference field="0" count="1" selected="0">
            <x v="6"/>
          </reference>
          <reference field="1" count="1">
            <x v="102"/>
          </reference>
        </references>
      </pivotArea>
    </format>
    <format dxfId="756">
      <pivotArea dataOnly="0" labelOnly="1" fieldPosition="0">
        <references count="2">
          <reference field="0" count="1" selected="0">
            <x v="11"/>
          </reference>
          <reference field="1" count="1">
            <x v="107"/>
          </reference>
        </references>
      </pivotArea>
    </format>
    <format dxfId="755">
      <pivotArea dataOnly="0" labelOnly="1" fieldPosition="0">
        <references count="2">
          <reference field="0" count="1" selected="0">
            <x v="19"/>
          </reference>
          <reference field="1" count="1">
            <x v="115"/>
          </reference>
        </references>
      </pivotArea>
    </format>
    <format dxfId="754">
      <pivotArea dataOnly="0" labelOnly="1" fieldPosition="0">
        <references count="2">
          <reference field="0" count="1" selected="0">
            <x v="27"/>
          </reference>
          <reference field="1" count="1">
            <x v="123"/>
          </reference>
        </references>
      </pivotArea>
    </format>
    <format dxfId="753">
      <pivotArea dataOnly="0" labelOnly="1" fieldPosition="0">
        <references count="2">
          <reference field="0" count="1" selected="0">
            <x v="35"/>
          </reference>
          <reference field="1" count="1">
            <x v="131"/>
          </reference>
        </references>
      </pivotArea>
    </format>
    <format dxfId="752">
      <pivotArea type="all" dataOnly="0" outline="0" fieldPosition="0"/>
    </format>
    <format dxfId="751">
      <pivotArea field="0" type="button" dataOnly="0" labelOnly="1" outline="0" axis="axisRow" fieldPosition="0"/>
    </format>
    <format dxfId="750">
      <pivotArea field="1" type="button" dataOnly="0" labelOnly="1" outline="0" axis="axisRow" fieldPosition="1"/>
    </format>
    <format dxfId="749">
      <pivotArea dataOnly="0" labelOnly="1" fieldPosition="0">
        <references count="1">
          <reference field="0" count="2">
            <x v="1"/>
            <x v="6"/>
          </reference>
        </references>
      </pivotArea>
    </format>
    <format dxfId="748">
      <pivotArea dataOnly="0" labelOnly="1" fieldPosition="0">
        <references count="2">
          <reference field="0" count="1" selected="0">
            <x v="1"/>
          </reference>
          <reference field="1" count="1">
            <x v="85"/>
          </reference>
        </references>
      </pivotArea>
    </format>
    <format dxfId="747">
      <pivotArea dataOnly="0" labelOnly="1" fieldPosition="0">
        <references count="2">
          <reference field="0" count="1" selected="0">
            <x v="6"/>
          </reference>
          <reference field="1" count="1">
            <x v="94"/>
          </reference>
        </references>
      </pivotArea>
    </format>
    <format dxfId="746">
      <pivotArea type="all" dataOnly="0" outline="0" fieldPosition="0"/>
    </format>
    <format dxfId="745">
      <pivotArea field="0" type="button" dataOnly="0" labelOnly="1" outline="0" axis="axisRow" fieldPosition="0"/>
    </format>
    <format dxfId="744">
      <pivotArea field="1" type="button" dataOnly="0" labelOnly="1" outline="0" axis="axisRow" fieldPosition="1"/>
    </format>
    <format dxfId="743">
      <pivotArea dataOnly="0" labelOnly="1" fieldPosition="0">
        <references count="1">
          <reference field="0" count="2">
            <x v="1"/>
            <x v="6"/>
          </reference>
        </references>
      </pivotArea>
    </format>
    <format dxfId="742">
      <pivotArea dataOnly="0" labelOnly="1" fieldPosition="0">
        <references count="2">
          <reference field="0" count="1" selected="0">
            <x v="1"/>
          </reference>
          <reference field="1" count="1">
            <x v="85"/>
          </reference>
        </references>
      </pivotArea>
    </format>
    <format dxfId="741">
      <pivotArea dataOnly="0" labelOnly="1" fieldPosition="0">
        <references count="2">
          <reference field="0" count="1" selected="0">
            <x v="6"/>
          </reference>
          <reference field="1" count="1">
            <x v="94"/>
          </reference>
        </references>
      </pivotArea>
    </format>
    <format dxfId="740">
      <pivotArea type="all" dataOnly="0" outline="0" fieldPosition="0"/>
    </format>
    <format dxfId="739">
      <pivotArea field="0" type="button" dataOnly="0" labelOnly="1" outline="0" axis="axisRow" fieldPosition="0"/>
    </format>
    <format dxfId="738">
      <pivotArea field="1" type="button" dataOnly="0" labelOnly="1" outline="0" axis="axisRow" fieldPosition="1"/>
    </format>
    <format dxfId="737">
      <pivotArea dataOnly="0" labelOnly="1" fieldPosition="0">
        <references count="1">
          <reference field="0" count="2">
            <x v="1"/>
            <x v="6"/>
          </reference>
        </references>
      </pivotArea>
    </format>
    <format dxfId="736">
      <pivotArea dataOnly="0" labelOnly="1" fieldPosition="0">
        <references count="2">
          <reference field="0" count="1" selected="0">
            <x v="1"/>
          </reference>
          <reference field="1" count="1">
            <x v="85"/>
          </reference>
        </references>
      </pivotArea>
    </format>
    <format dxfId="735">
      <pivotArea dataOnly="0" labelOnly="1" fieldPosition="0">
        <references count="2">
          <reference field="0" count="1" selected="0">
            <x v="6"/>
          </reference>
          <reference field="1" count="1">
            <x v="94"/>
          </reference>
        </references>
      </pivotArea>
    </format>
    <format dxfId="734">
      <pivotArea type="all" dataOnly="0" outline="0" fieldPosition="0"/>
    </format>
    <format dxfId="733">
      <pivotArea field="0" type="button" dataOnly="0" labelOnly="1" outline="0" axis="axisRow" fieldPosition="0"/>
    </format>
    <format dxfId="732">
      <pivotArea field="1" type="button" dataOnly="0" labelOnly="1" outline="0" axis="axisRow" fieldPosition="1"/>
    </format>
    <format dxfId="731">
      <pivotArea dataOnly="0" labelOnly="1" fieldPosition="0">
        <references count="1">
          <reference field="0" count="0"/>
        </references>
      </pivotArea>
    </format>
    <format dxfId="730">
      <pivotArea dataOnly="0" labelOnly="1" fieldPosition="0">
        <references count="2">
          <reference field="0" count="1" selected="0">
            <x v="0"/>
          </reference>
          <reference field="1" count="1">
            <x v="84"/>
          </reference>
        </references>
      </pivotArea>
    </format>
    <format dxfId="729">
      <pivotArea dataOnly="0" labelOnly="1" fieldPosition="0">
        <references count="2">
          <reference field="0" count="1" selected="0">
            <x v="1"/>
          </reference>
          <reference field="1" count="1">
            <x v="85"/>
          </reference>
        </references>
      </pivotArea>
    </format>
    <format dxfId="728">
      <pivotArea dataOnly="0" labelOnly="1" fieldPosition="0">
        <references count="2">
          <reference field="0" count="1" selected="0">
            <x v="2"/>
          </reference>
          <reference field="1" count="1">
            <x v="86"/>
          </reference>
        </references>
      </pivotArea>
    </format>
    <format dxfId="727">
      <pivotArea dataOnly="0" labelOnly="1" fieldPosition="0">
        <references count="2">
          <reference field="0" count="1" selected="0">
            <x v="3"/>
          </reference>
          <reference field="1" count="1">
            <x v="87"/>
          </reference>
        </references>
      </pivotArea>
    </format>
    <format dxfId="726">
      <pivotArea dataOnly="0" labelOnly="1" fieldPosition="0">
        <references count="2">
          <reference field="0" count="1" selected="0">
            <x v="4"/>
          </reference>
          <reference field="1" count="1">
            <x v="88"/>
          </reference>
        </references>
      </pivotArea>
    </format>
    <format dxfId="725">
      <pivotArea dataOnly="0" labelOnly="1" fieldPosition="0">
        <references count="2">
          <reference field="0" count="1" selected="0">
            <x v="5"/>
          </reference>
          <reference field="1" count="1">
            <x v="89"/>
          </reference>
        </references>
      </pivotArea>
    </format>
    <format dxfId="724">
      <pivotArea dataOnly="0" labelOnly="1" fieldPosition="0">
        <references count="2">
          <reference field="0" count="1" selected="0">
            <x v="6"/>
          </reference>
          <reference field="1" count="1">
            <x v="94"/>
          </reference>
        </references>
      </pivotArea>
    </format>
    <format dxfId="723">
      <pivotArea dataOnly="0" labelOnly="1" fieldPosition="0">
        <references count="2">
          <reference field="0" count="1" selected="0">
            <x v="11"/>
          </reference>
          <reference field="1" count="1">
            <x v="44"/>
          </reference>
        </references>
      </pivotArea>
    </format>
    <format dxfId="722">
      <pivotArea dataOnly="0" labelOnly="1" fieldPosition="0">
        <references count="2">
          <reference field="0" count="1" selected="0">
            <x v="19"/>
          </reference>
          <reference field="1" count="1">
            <x v="52"/>
          </reference>
        </references>
      </pivotArea>
    </format>
    <format dxfId="721">
      <pivotArea dataOnly="0" labelOnly="1" fieldPosition="0">
        <references count="2">
          <reference field="0" count="1" selected="0">
            <x v="27"/>
          </reference>
          <reference field="1" count="1">
            <x v="60"/>
          </reference>
        </references>
      </pivotArea>
    </format>
    <format dxfId="720">
      <pivotArea dataOnly="0" labelOnly="1" fieldPosition="0">
        <references count="2">
          <reference field="0" count="1" selected="0">
            <x v="35"/>
          </reference>
          <reference field="1" count="1">
            <x v="68"/>
          </reference>
        </references>
      </pivotArea>
    </format>
    <format dxfId="719">
      <pivotArea type="all" dataOnly="0" outline="0" fieldPosition="0"/>
    </format>
    <format dxfId="718">
      <pivotArea field="0" type="button" dataOnly="0" labelOnly="1" outline="0" axis="axisRow" fieldPosition="0"/>
    </format>
    <format dxfId="717">
      <pivotArea field="1" type="button" dataOnly="0" labelOnly="1" outline="0" axis="axisRow" fieldPosition="1"/>
    </format>
    <format dxfId="716">
      <pivotArea dataOnly="0" labelOnly="1" fieldPosition="0">
        <references count="1">
          <reference field="0" count="0"/>
        </references>
      </pivotArea>
    </format>
    <format dxfId="715">
      <pivotArea dataOnly="0" labelOnly="1" fieldPosition="0">
        <references count="2">
          <reference field="0" count="1" selected="0">
            <x v="0"/>
          </reference>
          <reference field="1" count="1">
            <x v="84"/>
          </reference>
        </references>
      </pivotArea>
    </format>
    <format dxfId="714">
      <pivotArea dataOnly="0" labelOnly="1" fieldPosition="0">
        <references count="2">
          <reference field="0" count="1" selected="0">
            <x v="1"/>
          </reference>
          <reference field="1" count="1">
            <x v="85"/>
          </reference>
        </references>
      </pivotArea>
    </format>
    <format dxfId="713">
      <pivotArea dataOnly="0" labelOnly="1" fieldPosition="0">
        <references count="2">
          <reference field="0" count="1" selected="0">
            <x v="2"/>
          </reference>
          <reference field="1" count="1">
            <x v="86"/>
          </reference>
        </references>
      </pivotArea>
    </format>
    <format dxfId="712">
      <pivotArea dataOnly="0" labelOnly="1" fieldPosition="0">
        <references count="2">
          <reference field="0" count="1" selected="0">
            <x v="3"/>
          </reference>
          <reference field="1" count="1">
            <x v="87"/>
          </reference>
        </references>
      </pivotArea>
    </format>
    <format dxfId="711">
      <pivotArea dataOnly="0" labelOnly="1" fieldPosition="0">
        <references count="2">
          <reference field="0" count="1" selected="0">
            <x v="4"/>
          </reference>
          <reference field="1" count="1">
            <x v="88"/>
          </reference>
        </references>
      </pivotArea>
    </format>
    <format dxfId="710">
      <pivotArea dataOnly="0" labelOnly="1" fieldPosition="0">
        <references count="2">
          <reference field="0" count="1" selected="0">
            <x v="5"/>
          </reference>
          <reference field="1" count="1">
            <x v="89"/>
          </reference>
        </references>
      </pivotArea>
    </format>
    <format dxfId="709">
      <pivotArea dataOnly="0" labelOnly="1" fieldPosition="0">
        <references count="2">
          <reference field="0" count="1" selected="0">
            <x v="6"/>
          </reference>
          <reference field="1" count="1">
            <x v="94"/>
          </reference>
        </references>
      </pivotArea>
    </format>
    <format dxfId="708">
      <pivotArea dataOnly="0" labelOnly="1" fieldPosition="0">
        <references count="2">
          <reference field="0" count="1" selected="0">
            <x v="11"/>
          </reference>
          <reference field="1" count="1">
            <x v="44"/>
          </reference>
        </references>
      </pivotArea>
    </format>
    <format dxfId="707">
      <pivotArea dataOnly="0" labelOnly="1" fieldPosition="0">
        <references count="2">
          <reference field="0" count="1" selected="0">
            <x v="19"/>
          </reference>
          <reference field="1" count="1">
            <x v="52"/>
          </reference>
        </references>
      </pivotArea>
    </format>
    <format dxfId="706">
      <pivotArea dataOnly="0" labelOnly="1" fieldPosition="0">
        <references count="2">
          <reference field="0" count="1" selected="0">
            <x v="27"/>
          </reference>
          <reference field="1" count="1">
            <x v="60"/>
          </reference>
        </references>
      </pivotArea>
    </format>
    <format dxfId="705">
      <pivotArea dataOnly="0" labelOnly="1" fieldPosition="0">
        <references count="2">
          <reference field="0" count="1" selected="0">
            <x v="35"/>
          </reference>
          <reference field="1" count="1">
            <x v="68"/>
          </reference>
        </references>
      </pivotArea>
    </format>
    <format dxfId="704">
      <pivotArea type="all" dataOnly="0" outline="0" fieldPosition="0"/>
    </format>
    <format dxfId="703">
      <pivotArea field="0" type="button" dataOnly="0" labelOnly="1" outline="0" axis="axisRow" fieldPosition="0"/>
    </format>
    <format dxfId="702">
      <pivotArea field="1" type="button" dataOnly="0" labelOnly="1" outline="0" axis="axisRow" fieldPosition="1"/>
    </format>
    <format dxfId="701">
      <pivotArea dataOnly="0" labelOnly="1" fieldPosition="0">
        <references count="1">
          <reference field="0" count="0"/>
        </references>
      </pivotArea>
    </format>
    <format dxfId="700">
      <pivotArea dataOnly="0" labelOnly="1" fieldPosition="0">
        <references count="2">
          <reference field="0" count="1" selected="0">
            <x v="0"/>
          </reference>
          <reference field="1" count="1">
            <x v="84"/>
          </reference>
        </references>
      </pivotArea>
    </format>
    <format dxfId="699">
      <pivotArea dataOnly="0" labelOnly="1" fieldPosition="0">
        <references count="2">
          <reference field="0" count="1" selected="0">
            <x v="1"/>
          </reference>
          <reference field="1" count="1">
            <x v="85"/>
          </reference>
        </references>
      </pivotArea>
    </format>
    <format dxfId="698">
      <pivotArea dataOnly="0" labelOnly="1" fieldPosition="0">
        <references count="2">
          <reference field="0" count="1" selected="0">
            <x v="2"/>
          </reference>
          <reference field="1" count="1">
            <x v="86"/>
          </reference>
        </references>
      </pivotArea>
    </format>
    <format dxfId="697">
      <pivotArea dataOnly="0" labelOnly="1" fieldPosition="0">
        <references count="2">
          <reference field="0" count="1" selected="0">
            <x v="3"/>
          </reference>
          <reference field="1" count="1">
            <x v="87"/>
          </reference>
        </references>
      </pivotArea>
    </format>
    <format dxfId="696">
      <pivotArea dataOnly="0" labelOnly="1" fieldPosition="0">
        <references count="2">
          <reference field="0" count="1" selected="0">
            <x v="4"/>
          </reference>
          <reference field="1" count="1">
            <x v="88"/>
          </reference>
        </references>
      </pivotArea>
    </format>
    <format dxfId="695">
      <pivotArea dataOnly="0" labelOnly="1" fieldPosition="0">
        <references count="2">
          <reference field="0" count="1" selected="0">
            <x v="5"/>
          </reference>
          <reference field="1" count="1">
            <x v="89"/>
          </reference>
        </references>
      </pivotArea>
    </format>
    <format dxfId="694">
      <pivotArea dataOnly="0" labelOnly="1" fieldPosition="0">
        <references count="2">
          <reference field="0" count="1" selected="0">
            <x v="6"/>
          </reference>
          <reference field="1" count="1">
            <x v="94"/>
          </reference>
        </references>
      </pivotArea>
    </format>
    <format dxfId="693">
      <pivotArea dataOnly="0" labelOnly="1" fieldPosition="0">
        <references count="2">
          <reference field="0" count="1" selected="0">
            <x v="11"/>
          </reference>
          <reference field="1" count="1">
            <x v="44"/>
          </reference>
        </references>
      </pivotArea>
    </format>
    <format dxfId="692">
      <pivotArea dataOnly="0" labelOnly="1" fieldPosition="0">
        <references count="2">
          <reference field="0" count="1" selected="0">
            <x v="19"/>
          </reference>
          <reference field="1" count="1">
            <x v="52"/>
          </reference>
        </references>
      </pivotArea>
    </format>
    <format dxfId="691">
      <pivotArea dataOnly="0" labelOnly="1" fieldPosition="0">
        <references count="2">
          <reference field="0" count="1" selected="0">
            <x v="27"/>
          </reference>
          <reference field="1" count="1">
            <x v="60"/>
          </reference>
        </references>
      </pivotArea>
    </format>
    <format dxfId="690">
      <pivotArea dataOnly="0" labelOnly="1" fieldPosition="0">
        <references count="2">
          <reference field="0" count="1" selected="0">
            <x v="35"/>
          </reference>
          <reference field="1" count="1">
            <x v="68"/>
          </reference>
        </references>
      </pivotArea>
    </format>
    <format dxfId="689">
      <pivotArea field="0" type="button" dataOnly="0" labelOnly="1" outline="0" axis="axisRow" fieldPosition="0"/>
    </format>
    <format dxfId="688">
      <pivotArea field="1"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fao.org/3/a-i6767e.pdf" TargetMode="External"/><Relationship Id="rId1" Type="http://schemas.openxmlformats.org/officeDocument/2006/relationships/hyperlink" Target="http://www.fao.org/3/a-i6767e.pdf"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www.fao.org/3/a-i6767e.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www.fao.org/3/a-i6767s.pdf" TargetMode="External"/><Relationship Id="rId7" Type="http://schemas.openxmlformats.org/officeDocument/2006/relationships/printerSettings" Target="../printerSettings/printerSettings2.bin"/><Relationship Id="rId2" Type="http://schemas.openxmlformats.org/officeDocument/2006/relationships/hyperlink" Target="http://www.fao.org/3/a-i6767e.pdf" TargetMode="External"/><Relationship Id="rId1" Type="http://schemas.openxmlformats.org/officeDocument/2006/relationships/hyperlink" Target="http://www.fao.org/3/a-i6767f.pdf" TargetMode="External"/><Relationship Id="rId6" Type="http://schemas.openxmlformats.org/officeDocument/2006/relationships/hyperlink" Target="http://www.fao.org/3/a-i6767e.pdf" TargetMode="External"/><Relationship Id="rId5" Type="http://schemas.openxmlformats.org/officeDocument/2006/relationships/hyperlink" Target="http://www.fao.org/3/a-i6767e.pdf" TargetMode="External"/><Relationship Id="rId4" Type="http://schemas.openxmlformats.org/officeDocument/2006/relationships/hyperlink" Target="http://www.fao.org/3/i6767zh/i6767zh.pdf"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www.fao.org/3/a-i6767e.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U40"/>
  <sheetViews>
    <sheetView showRowColHeaders="0" zoomScale="50" zoomScaleNormal="50" workbookViewId="0">
      <selection activeCell="R11" sqref="R11:W14"/>
    </sheetView>
  </sheetViews>
  <sheetFormatPr defaultColWidth="8.453125" defaultRowHeight="13.5"/>
  <cols>
    <col min="1" max="4" width="8.453125" style="177"/>
    <col min="5" max="6" width="6.453125" style="177" customWidth="1"/>
    <col min="7" max="12" width="1.453125" style="177" customWidth="1"/>
    <col min="13" max="13" width="4.08984375" style="177" customWidth="1"/>
    <col min="14" max="14" width="4.453125" style="177" customWidth="1"/>
    <col min="15" max="15" width="2.90625" style="177" customWidth="1"/>
    <col min="16" max="16" width="1.453125" style="177" customWidth="1"/>
    <col min="17" max="17" width="2.08984375" style="177" customWidth="1"/>
    <col min="18" max="18" width="45.453125" style="177" customWidth="1"/>
    <col min="19" max="19" width="1.453125" style="177" customWidth="1"/>
    <col min="20" max="20" width="5" style="177" customWidth="1"/>
    <col min="21" max="21" width="6.08984375" style="177" customWidth="1"/>
    <col min="22" max="22" width="5.453125" style="177" customWidth="1"/>
    <col min="23" max="23" width="4.453125" style="177" customWidth="1"/>
    <col min="24" max="25" width="8.453125" style="177"/>
    <col min="26" max="26" width="17" style="177" customWidth="1"/>
    <col min="27" max="27" width="6.453125" style="177" customWidth="1"/>
    <col min="28" max="16384" width="8.453125" style="177"/>
  </cols>
  <sheetData>
    <row r="1" spans="7:47" s="141" customFormat="1" ht="17.25" customHeight="1"/>
    <row r="2" spans="7:47" s="142" customFormat="1" ht="30.9" customHeight="1">
      <c r="M2" s="611" t="str">
        <f>HLOOKUP(lang, language!$C$8:$H$17, 2,FALSE)</f>
        <v>NATIONAL FOREST MONITORING SYSTEM ASSESSMENT TOOL  - version 2</v>
      </c>
      <c r="N2" s="611"/>
      <c r="O2" s="611"/>
      <c r="P2" s="611"/>
      <c r="Q2" s="611"/>
      <c r="R2" s="611"/>
      <c r="S2" s="611"/>
      <c r="T2" s="611"/>
      <c r="U2" s="611"/>
      <c r="V2" s="611"/>
      <c r="W2" s="611"/>
      <c r="X2" s="611"/>
      <c r="Y2" s="611"/>
      <c r="Z2" s="611"/>
      <c r="AA2" s="611"/>
      <c r="AB2" s="611"/>
      <c r="AC2" s="611"/>
      <c r="AD2" s="611"/>
      <c r="AE2" s="611"/>
      <c r="AF2" s="611"/>
      <c r="AG2" s="611"/>
      <c r="AH2" s="611"/>
      <c r="AI2" s="611"/>
      <c r="AJ2" s="611"/>
      <c r="AK2" s="611"/>
      <c r="AL2" s="611"/>
      <c r="AM2" s="611"/>
      <c r="AN2" s="611"/>
      <c r="AO2" s="611"/>
      <c r="AP2" s="611"/>
      <c r="AQ2" s="611"/>
    </row>
    <row r="3" spans="7:47" s="143" customFormat="1" ht="36" customHeight="1">
      <c r="L3" s="144"/>
      <c r="M3" s="615" t="str">
        <f>HLOOKUP(lang,language!$C$8:$H$17,3,FALSE)</f>
        <v>Based on the voluntary guidelines on national forest monitoring and REDDcompass</v>
      </c>
      <c r="N3" s="615"/>
      <c r="O3" s="615"/>
      <c r="P3" s="615"/>
      <c r="Q3" s="615"/>
      <c r="R3" s="615"/>
      <c r="S3" s="615"/>
      <c r="T3" s="615"/>
      <c r="U3" s="615"/>
      <c r="V3" s="615"/>
      <c r="W3" s="615"/>
      <c r="X3" s="615"/>
      <c r="Y3" s="615"/>
      <c r="Z3" s="615"/>
      <c r="AA3" s="615"/>
      <c r="AB3" s="615"/>
      <c r="AC3" s="615"/>
      <c r="AD3" s="615"/>
      <c r="AE3" s="615"/>
      <c r="AF3" s="615"/>
      <c r="AG3" s="615"/>
      <c r="AH3" s="615"/>
      <c r="AI3" s="615"/>
      <c r="AJ3" s="615"/>
      <c r="AK3" s="615"/>
      <c r="AL3" s="615"/>
      <c r="AM3" s="615"/>
      <c r="AN3" s="615"/>
      <c r="AO3" s="615"/>
      <c r="AP3" s="615"/>
      <c r="AQ3" s="615"/>
      <c r="AR3" s="615"/>
      <c r="AS3" s="615"/>
      <c r="AT3" s="615"/>
      <c r="AU3" s="615"/>
    </row>
    <row r="4" spans="7:47" s="141" customFormat="1" ht="17.25" customHeight="1"/>
    <row r="5" spans="7:47" s="141" customFormat="1">
      <c r="N5" s="134"/>
      <c r="R5" s="145"/>
    </row>
    <row r="6" spans="7:47" s="141" customFormat="1">
      <c r="N6" s="134"/>
      <c r="R6" s="145"/>
    </row>
    <row r="7" spans="7:47">
      <c r="N7" s="212"/>
      <c r="R7" s="213"/>
    </row>
    <row r="8" spans="7:47">
      <c r="N8" s="212"/>
      <c r="R8" s="213"/>
    </row>
    <row r="9" spans="7:47">
      <c r="N9" s="212"/>
      <c r="R9" s="213"/>
    </row>
    <row r="10" spans="7:47" ht="5.25" customHeight="1">
      <c r="G10" s="214"/>
      <c r="H10" s="214"/>
      <c r="I10" s="214"/>
      <c r="J10" s="214"/>
      <c r="K10" s="214"/>
      <c r="L10" s="214"/>
      <c r="M10" s="214"/>
      <c r="N10" s="214"/>
      <c r="O10" s="214"/>
      <c r="P10" s="214"/>
      <c r="Q10" s="214"/>
      <c r="R10" s="214"/>
      <c r="S10" s="214"/>
      <c r="T10" s="214"/>
    </row>
    <row r="11" spans="7:47" ht="17.399999999999999" customHeight="1">
      <c r="Q11" s="214"/>
      <c r="R11" s="616" t="str">
        <f>HLOOKUP(lang, language!$C$8:$H$17,7,FALSE)</f>
        <v>Institutional arrangements</v>
      </c>
      <c r="S11" s="616"/>
      <c r="T11" s="616"/>
      <c r="U11" s="616"/>
      <c r="V11" s="616"/>
      <c r="W11" s="616"/>
      <c r="X11" s="614" t="str">
        <f>HLOOKUP(lang, language!$C$615:$H$630,16,FALSE)</f>
        <v>Click here</v>
      </c>
      <c r="Y11" s="614"/>
      <c r="Z11" s="614"/>
    </row>
    <row r="12" spans="7:47" ht="17.399999999999999" customHeight="1">
      <c r="Q12" s="214"/>
      <c r="R12" s="616"/>
      <c r="S12" s="616"/>
      <c r="T12" s="616"/>
      <c r="U12" s="616"/>
      <c r="V12" s="616"/>
      <c r="W12" s="616"/>
      <c r="X12" s="614"/>
      <c r="Y12" s="614"/>
      <c r="Z12" s="614"/>
    </row>
    <row r="13" spans="7:47" ht="5.25" customHeight="1">
      <c r="Q13" s="214"/>
      <c r="R13" s="616"/>
      <c r="S13" s="616"/>
      <c r="T13" s="616"/>
      <c r="U13" s="616"/>
      <c r="V13" s="616"/>
      <c r="W13" s="616"/>
      <c r="X13" s="614"/>
      <c r="Y13" s="614"/>
      <c r="Z13" s="614"/>
    </row>
    <row r="14" spans="7:47" ht="15" customHeight="1">
      <c r="Q14" s="214"/>
      <c r="R14" s="616"/>
      <c r="S14" s="616"/>
      <c r="T14" s="616"/>
      <c r="U14" s="616"/>
      <c r="V14" s="616"/>
      <c r="W14" s="616"/>
      <c r="X14" s="614"/>
      <c r="Y14" s="614"/>
      <c r="Z14" s="614"/>
    </row>
    <row r="15" spans="7:47" ht="15" customHeight="1">
      <c r="Q15" s="214"/>
      <c r="R15" s="221"/>
      <c r="S15" s="221"/>
      <c r="T15" s="221"/>
      <c r="U15" s="221"/>
      <c r="V15" s="221"/>
      <c r="W15" s="221"/>
      <c r="X15" s="222"/>
      <c r="Y15" s="222"/>
      <c r="Z15" s="222"/>
    </row>
    <row r="16" spans="7:47" ht="8.25" customHeight="1">
      <c r="R16" s="616" t="str">
        <f>HLOOKUP(lang, language!$C$8:$H$17,8,FALSE)</f>
        <v>Measurement and estimation</v>
      </c>
      <c r="S16" s="616"/>
      <c r="T16" s="616"/>
      <c r="U16" s="616"/>
      <c r="V16" s="616"/>
      <c r="W16" s="616"/>
      <c r="X16" s="614" t="str">
        <f>HLOOKUP(lang, language!$C$615:$H$630,16,FALSE)</f>
        <v>Click here</v>
      </c>
      <c r="Y16" s="614"/>
      <c r="Z16" s="614"/>
    </row>
    <row r="17" spans="5:35" ht="15" customHeight="1">
      <c r="Q17" s="223"/>
      <c r="R17" s="616"/>
      <c r="S17" s="616"/>
      <c r="T17" s="616"/>
      <c r="U17" s="616"/>
      <c r="V17" s="616"/>
      <c r="W17" s="616"/>
      <c r="X17" s="614"/>
      <c r="Y17" s="614"/>
      <c r="Z17" s="614"/>
    </row>
    <row r="18" spans="5:35" ht="15" customHeight="1">
      <c r="Q18" s="223"/>
      <c r="R18" s="616"/>
      <c r="S18" s="616"/>
      <c r="T18" s="616"/>
      <c r="U18" s="616"/>
      <c r="V18" s="616"/>
      <c r="W18" s="616"/>
      <c r="X18" s="614" t="str">
        <f>HLOOKUP(lang, language!$C$615:$E$630,16,FALSE)</f>
        <v>Click here</v>
      </c>
      <c r="Y18" s="614"/>
      <c r="Z18" s="614"/>
    </row>
    <row r="19" spans="5:35" ht="15" customHeight="1">
      <c r="E19" s="224"/>
      <c r="F19" s="223"/>
      <c r="G19" s="223"/>
      <c r="H19" s="223"/>
      <c r="I19" s="223"/>
      <c r="J19" s="223"/>
      <c r="K19" s="223"/>
      <c r="L19" s="223"/>
      <c r="M19" s="225"/>
      <c r="N19" s="225"/>
      <c r="O19" s="223"/>
      <c r="P19" s="223"/>
      <c r="Q19" s="223"/>
      <c r="R19" s="616"/>
      <c r="S19" s="616"/>
      <c r="T19" s="616"/>
      <c r="U19" s="616"/>
      <c r="V19" s="616"/>
      <c r="W19" s="616"/>
      <c r="X19" s="614"/>
      <c r="Y19" s="614"/>
      <c r="Z19" s="614"/>
    </row>
    <row r="20" spans="5:35" ht="15" customHeight="1">
      <c r="E20" s="226"/>
      <c r="F20" s="223"/>
      <c r="G20" s="227"/>
      <c r="H20" s="227"/>
      <c r="I20" s="227"/>
      <c r="J20" s="227"/>
      <c r="K20" s="227"/>
      <c r="L20" s="228"/>
      <c r="M20" s="228"/>
      <c r="N20" s="228"/>
      <c r="O20" s="223"/>
      <c r="P20" s="223"/>
      <c r="Q20" s="223"/>
      <c r="R20" s="221"/>
      <c r="S20" s="221"/>
      <c r="T20" s="221"/>
      <c r="U20" s="221"/>
      <c r="V20" s="221"/>
      <c r="W20" s="221"/>
      <c r="X20" s="222"/>
      <c r="Y20" s="222"/>
      <c r="Z20" s="222"/>
    </row>
    <row r="21" spans="5:35" ht="8.25" customHeight="1">
      <c r="I21" s="223"/>
      <c r="J21" s="229"/>
      <c r="K21" s="619"/>
      <c r="L21" s="619"/>
      <c r="M21" s="619"/>
      <c r="N21" s="619"/>
      <c r="O21" s="223"/>
      <c r="P21" s="223"/>
      <c r="Q21" s="223"/>
      <c r="R21" s="616" t="str">
        <f>HLOOKUP(lang, language!$C$8:$H$17, 9,FALSE)</f>
        <v>Reporting and verification</v>
      </c>
      <c r="S21" s="616"/>
      <c r="T21" s="616"/>
      <c r="U21" s="616"/>
      <c r="V21" s="616"/>
      <c r="W21" s="616"/>
      <c r="X21" s="614" t="str">
        <f>HLOOKUP(lang, language!$C$615:$H$630,16,FALSE)</f>
        <v>Click here</v>
      </c>
      <c r="Y21" s="614"/>
      <c r="Z21" s="614"/>
    </row>
    <row r="22" spans="5:35" ht="15" customHeight="1">
      <c r="J22" s="219"/>
      <c r="K22" s="230"/>
      <c r="L22" s="230"/>
      <c r="M22" s="230"/>
      <c r="N22" s="230"/>
      <c r="R22" s="616"/>
      <c r="S22" s="616"/>
      <c r="T22" s="616"/>
      <c r="U22" s="616"/>
      <c r="V22" s="616"/>
      <c r="W22" s="616"/>
      <c r="X22" s="614"/>
      <c r="Y22" s="614"/>
      <c r="Z22" s="614"/>
    </row>
    <row r="23" spans="5:35" ht="15" customHeight="1">
      <c r="J23" s="231"/>
      <c r="K23" s="225"/>
      <c r="L23" s="225"/>
      <c r="M23" s="225"/>
      <c r="N23" s="225"/>
      <c r="O23" s="232"/>
      <c r="P23" s="232"/>
      <c r="Q23" s="232"/>
      <c r="R23" s="616"/>
      <c r="S23" s="616"/>
      <c r="T23" s="616"/>
      <c r="U23" s="616"/>
      <c r="V23" s="616"/>
      <c r="W23" s="616"/>
      <c r="X23" s="614"/>
      <c r="Y23" s="614"/>
      <c r="Z23" s="614"/>
    </row>
    <row r="24" spans="5:35" ht="15" customHeight="1">
      <c r="K24" s="197"/>
      <c r="L24" s="197"/>
      <c r="M24" s="197"/>
      <c r="N24" s="197"/>
      <c r="R24" s="616"/>
      <c r="S24" s="616"/>
      <c r="T24" s="616"/>
      <c r="U24" s="616"/>
      <c r="V24" s="616"/>
      <c r="W24" s="616"/>
      <c r="X24" s="614" t="str">
        <f>HLOOKUP(lang, language!$C$615:$E$630,16,FALSE)</f>
        <v>Click here</v>
      </c>
      <c r="Y24" s="614"/>
      <c r="Z24" s="614"/>
    </row>
    <row r="25" spans="5:35" ht="15" customHeight="1">
      <c r="K25" s="197"/>
      <c r="L25" s="197"/>
      <c r="M25" s="197"/>
      <c r="N25" s="197"/>
      <c r="R25" s="233"/>
      <c r="S25" s="233"/>
      <c r="T25" s="233"/>
      <c r="U25" s="233"/>
      <c r="V25" s="233"/>
      <c r="W25" s="233"/>
      <c r="X25" s="222"/>
      <c r="Y25" s="222"/>
      <c r="Z25" s="222"/>
    </row>
    <row r="26" spans="5:35" ht="8.25" customHeight="1">
      <c r="R26" s="616" t="str">
        <f>HLOOKUP(lang, language!$C$8:$H$17, 10,FALSE)</f>
        <v>Analysis</v>
      </c>
      <c r="S26" s="616"/>
      <c r="T26" s="616"/>
      <c r="U26" s="616"/>
      <c r="V26" s="616"/>
      <c r="W26" s="616"/>
      <c r="X26" s="614" t="str">
        <f>HLOOKUP(lang, language!$C$615:$H$630,16,FALSE)</f>
        <v>Click here</v>
      </c>
      <c r="Y26" s="614"/>
      <c r="Z26" s="614"/>
    </row>
    <row r="27" spans="5:35" ht="15" customHeight="1">
      <c r="I27" s="234"/>
      <c r="R27" s="616"/>
      <c r="S27" s="616"/>
      <c r="T27" s="616"/>
      <c r="U27" s="616"/>
      <c r="V27" s="616"/>
      <c r="W27" s="616"/>
      <c r="X27" s="614"/>
      <c r="Y27" s="614"/>
      <c r="Z27" s="614"/>
    </row>
    <row r="28" spans="5:35" ht="15" customHeight="1">
      <c r="R28" s="616"/>
      <c r="S28" s="616"/>
      <c r="T28" s="616"/>
      <c r="U28" s="616"/>
      <c r="V28" s="616"/>
      <c r="W28" s="616"/>
      <c r="X28" s="614"/>
      <c r="Y28" s="614"/>
      <c r="Z28" s="614"/>
      <c r="AA28" s="235"/>
      <c r="AB28" s="235"/>
      <c r="AC28" s="235"/>
      <c r="AD28" s="235"/>
    </row>
    <row r="29" spans="5:35" ht="15" customHeight="1">
      <c r="R29" s="616"/>
      <c r="S29" s="616"/>
      <c r="T29" s="616"/>
      <c r="U29" s="616"/>
      <c r="V29" s="616"/>
      <c r="W29" s="616"/>
      <c r="X29" s="614" t="str">
        <f>HLOOKUP(lang, language!$C$615:$E$630,16,FALSE)</f>
        <v>Click here</v>
      </c>
      <c r="Y29" s="614"/>
      <c r="Z29" s="614"/>
    </row>
    <row r="30" spans="5:35" ht="13.5" customHeight="1">
      <c r="R30" s="620"/>
      <c r="S30" s="620"/>
      <c r="T30" s="620"/>
      <c r="U30" s="620"/>
      <c r="V30" s="620"/>
      <c r="W30" s="620"/>
      <c r="Z30" s="136"/>
    </row>
    <row r="31" spans="5:35" ht="13.5" customHeight="1">
      <c r="R31" s="620"/>
      <c r="S31" s="620"/>
      <c r="T31" s="620"/>
      <c r="U31" s="620"/>
      <c r="V31" s="620"/>
      <c r="W31" s="620"/>
    </row>
    <row r="32" spans="5:35" ht="43.5" customHeight="1">
      <c r="J32" s="621"/>
      <c r="K32" s="621"/>
      <c r="L32" s="621"/>
      <c r="M32" s="621"/>
      <c r="N32" s="621"/>
      <c r="O32" s="621"/>
      <c r="P32" s="236"/>
      <c r="Q32" s="236"/>
      <c r="R32" s="620"/>
      <c r="S32" s="620"/>
      <c r="T32" s="620"/>
      <c r="U32" s="620"/>
      <c r="V32" s="620"/>
      <c r="W32" s="620"/>
      <c r="AC32" s="237"/>
      <c r="AF32" s="617" t="str">
        <f>HLOOKUP(lang, language!$C$615:$H$629, 15,FALSE)</f>
        <v>http://www.fao.org/3/a-i6767e.pdf</v>
      </c>
      <c r="AG32" s="617"/>
      <c r="AH32" s="617"/>
      <c r="AI32" s="617"/>
    </row>
    <row r="33" spans="10:35" ht="5.25" customHeight="1">
      <c r="J33" s="621"/>
      <c r="K33" s="621"/>
      <c r="L33" s="621"/>
      <c r="M33" s="621"/>
      <c r="N33" s="621"/>
      <c r="O33" s="621"/>
      <c r="P33" s="236"/>
      <c r="Q33" s="236"/>
      <c r="R33" s="223"/>
      <c r="S33" s="223"/>
      <c r="T33" s="223"/>
      <c r="U33" s="223"/>
      <c r="V33" s="223"/>
      <c r="W33" s="223"/>
      <c r="AF33" s="617"/>
      <c r="AG33" s="617"/>
      <c r="AH33" s="617"/>
      <c r="AI33" s="617"/>
    </row>
    <row r="34" spans="10:35" ht="17.5">
      <c r="J34" s="621"/>
      <c r="K34" s="621"/>
      <c r="L34" s="621"/>
      <c r="M34" s="621"/>
      <c r="N34" s="621"/>
      <c r="O34" s="621"/>
      <c r="P34" s="236"/>
      <c r="Q34" s="236"/>
      <c r="R34" s="620"/>
      <c r="S34" s="620"/>
      <c r="T34" s="620"/>
      <c r="U34" s="620"/>
      <c r="V34" s="620"/>
      <c r="W34" s="620"/>
      <c r="AD34" s="238" t="str">
        <f>HLOOKUP(lang, language!$C$615:$H$629, 14,FALSE)</f>
        <v xml:space="preserve">Available at: </v>
      </c>
      <c r="AF34" s="617"/>
      <c r="AG34" s="617"/>
      <c r="AH34" s="617"/>
      <c r="AI34" s="617"/>
    </row>
    <row r="35" spans="10:35" ht="21.9" customHeight="1">
      <c r="J35" s="239"/>
      <c r="K35" s="239"/>
      <c r="O35" s="618"/>
      <c r="P35" s="618"/>
      <c r="Q35" s="618"/>
      <c r="R35" s="620"/>
      <c r="S35" s="620"/>
      <c r="T35" s="620"/>
      <c r="U35" s="620"/>
      <c r="V35" s="620"/>
      <c r="W35" s="620"/>
    </row>
    <row r="36" spans="10:35" ht="21.9" customHeight="1">
      <c r="J36" s="239"/>
      <c r="O36" s="240"/>
      <c r="P36" s="240"/>
      <c r="Q36" s="240"/>
      <c r="R36" s="620"/>
      <c r="S36" s="620"/>
      <c r="T36" s="620"/>
      <c r="U36" s="620"/>
      <c r="V36" s="620"/>
      <c r="W36" s="620"/>
    </row>
    <row r="37" spans="10:35" ht="21.9" customHeight="1">
      <c r="J37" s="239"/>
      <c r="O37" s="618"/>
      <c r="P37" s="618"/>
      <c r="Q37" s="618"/>
    </row>
    <row r="40" spans="10:35" ht="13.5" customHeight="1"/>
  </sheetData>
  <sheetProtection algorithmName="SHA-512" hashValue="S+3OIvavoLE139K8bhlNOBdUsNmH7Zs6XQ629AvONJojA8epmNUw6Bcmm8yNp/E58c1i2qiUvXnTU6FkUUmPHg==" saltValue="L3/svoctR+qmeUGYIOs9lA==" spinCount="100000" sheet="1" objects="1" scenarios="1"/>
  <mergeCells count="16">
    <mergeCell ref="X21:Z24"/>
    <mergeCell ref="X26:Z29"/>
    <mergeCell ref="AF32:AI34"/>
    <mergeCell ref="O37:Q37"/>
    <mergeCell ref="K21:N21"/>
    <mergeCell ref="R30:W32"/>
    <mergeCell ref="J32:O34"/>
    <mergeCell ref="R34:W36"/>
    <mergeCell ref="O35:Q35"/>
    <mergeCell ref="R21:W24"/>
    <mergeCell ref="R26:W29"/>
    <mergeCell ref="X11:Z14"/>
    <mergeCell ref="X16:Z19"/>
    <mergeCell ref="M3:AU3"/>
    <mergeCell ref="R11:W14"/>
    <mergeCell ref="R16:W19"/>
  </mergeCells>
  <phoneticPr fontId="86" type="noConversion"/>
  <hyperlinks>
    <hyperlink ref="AB28:AD28" r:id="rId1" display="http://www.fao.org/3/a-i6767e.pdf"/>
    <hyperlink ref="AF32:AI34" r:id="rId2" display="http://www.fao.org/3/a-i6767e.pdf"/>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F84"/>
  <sheetViews>
    <sheetView showGridLines="0" showRowColHeaders="0" zoomScale="50" zoomScaleNormal="50" workbookViewId="0">
      <pane ySplit="12" topLeftCell="A22" activePane="bottomLeft" state="frozen"/>
      <selection pane="bottomLeft"/>
    </sheetView>
  </sheetViews>
  <sheetFormatPr defaultColWidth="8.453125" defaultRowHeight="15" customHeight="1"/>
  <cols>
    <col min="1" max="1" width="3.453125" style="184" customWidth="1"/>
    <col min="2" max="2" width="8.453125" style="209"/>
    <col min="3" max="3" width="60.453125" style="209" customWidth="1"/>
    <col min="4" max="4" width="10.453125" style="210" customWidth="1"/>
    <col min="5" max="5" width="31.453125" style="211" customWidth="1"/>
    <col min="6" max="6" width="3.453125" style="210" customWidth="1"/>
    <col min="7" max="13" width="8.453125" style="210"/>
    <col min="14" max="14" width="80.453125" style="210" customWidth="1"/>
    <col min="15" max="15" width="0.90625" style="210" customWidth="1"/>
    <col min="16" max="16" width="1.453125" style="210" customWidth="1"/>
    <col min="17" max="17" width="16.453125" style="210" customWidth="1"/>
    <col min="18" max="18" width="8.984375E-2" style="210" customWidth="1"/>
    <col min="19" max="20" width="8.453125" style="210"/>
    <col min="21" max="21" width="8.453125" style="184"/>
    <col min="22" max="22" width="12" style="184" customWidth="1"/>
    <col min="23" max="16384" width="8.453125" style="184"/>
  </cols>
  <sheetData>
    <row r="1" spans="1:32" s="141" customFormat="1" ht="15" customHeight="1">
      <c r="E1" s="173"/>
    </row>
    <row r="2" spans="1:32" s="174" customFormat="1" ht="42.9" customHeight="1">
      <c r="A2" s="602"/>
      <c r="B2" s="602"/>
      <c r="C2" s="611"/>
      <c r="D2" s="627" t="str">
        <f>HLOOKUP(lang, language!$C$8:$H$17, 2,FALSE)</f>
        <v>NATIONAL FOREST MONITORING SYSTEM ASSESSMENT TOOL  - version 2</v>
      </c>
      <c r="E2" s="627"/>
      <c r="F2" s="627"/>
      <c r="G2" s="627"/>
      <c r="H2" s="627"/>
      <c r="I2" s="627"/>
      <c r="J2" s="627"/>
      <c r="K2" s="627"/>
      <c r="L2" s="627"/>
      <c r="M2" s="627"/>
      <c r="N2" s="627"/>
      <c r="O2" s="627"/>
      <c r="P2" s="627"/>
      <c r="Q2" s="627"/>
      <c r="R2" s="627"/>
      <c r="S2" s="627"/>
      <c r="T2" s="627"/>
      <c r="U2" s="627"/>
      <c r="V2" s="627"/>
      <c r="W2" s="627"/>
      <c r="X2" s="627"/>
      <c r="Y2" s="627"/>
      <c r="Z2" s="627"/>
      <c r="AA2" s="627"/>
      <c r="AB2" s="627"/>
    </row>
    <row r="3" spans="1:32" s="175" customFormat="1" ht="30" customHeight="1">
      <c r="A3" s="603"/>
      <c r="B3" s="603"/>
      <c r="C3" s="603"/>
      <c r="D3" s="637" t="str">
        <f>HLOOKUP(lang,language!$C$8:$H$17,3,FALSE)</f>
        <v>Based on the voluntary guidelines on national forest monitoring and REDDcompass</v>
      </c>
      <c r="E3" s="637"/>
      <c r="F3" s="637"/>
      <c r="G3" s="637"/>
      <c r="H3" s="637"/>
      <c r="I3" s="637"/>
      <c r="J3" s="637"/>
      <c r="K3" s="637"/>
      <c r="L3" s="637"/>
      <c r="M3" s="637"/>
      <c r="N3" s="637"/>
      <c r="O3" s="637"/>
      <c r="P3" s="637"/>
      <c r="Q3" s="637"/>
      <c r="R3" s="637"/>
      <c r="S3" s="637"/>
      <c r="T3" s="637"/>
      <c r="U3" s="637"/>
      <c r="V3" s="637"/>
      <c r="W3" s="637"/>
      <c r="X3" s="637"/>
      <c r="Y3" s="637"/>
      <c r="Z3" s="637"/>
      <c r="AA3" s="637"/>
      <c r="AB3" s="637"/>
      <c r="AC3" s="637"/>
      <c r="AD3" s="637"/>
      <c r="AE3" s="637"/>
      <c r="AF3" s="637"/>
    </row>
    <row r="4" spans="1:32" s="141" customFormat="1" ht="15" customHeight="1">
      <c r="E4" s="173"/>
      <c r="V4" s="176"/>
    </row>
    <row r="5" spans="1:32" s="141" customFormat="1" ht="15" customHeight="1">
      <c r="E5" s="173"/>
      <c r="N5" s="134"/>
      <c r="R5" s="145"/>
    </row>
    <row r="6" spans="1:32" s="141" customFormat="1" ht="15" customHeight="1">
      <c r="E6" s="173"/>
      <c r="N6" s="134"/>
      <c r="R6" s="145"/>
    </row>
    <row r="7" spans="1:32" s="177" customFormat="1" ht="15" customHeight="1">
      <c r="B7" s="643" t="str">
        <f>HLOOKUP(lang, language!$B$18:$H$33, 2,FALSE)</f>
        <v>Institutional arrangements</v>
      </c>
      <c r="C7" s="643"/>
      <c r="D7" s="643"/>
      <c r="E7" s="643"/>
      <c r="F7" s="643"/>
      <c r="G7" s="643"/>
      <c r="H7" s="643"/>
      <c r="I7" s="643"/>
      <c r="J7" s="643"/>
      <c r="K7" s="643"/>
      <c r="L7" s="643"/>
      <c r="M7" s="643"/>
      <c r="N7" s="643"/>
      <c r="O7" s="643"/>
      <c r="P7" s="643"/>
      <c r="Q7" s="643"/>
      <c r="R7" s="643"/>
      <c r="S7" s="643"/>
      <c r="T7" s="643"/>
      <c r="U7" s="643"/>
      <c r="V7" s="178"/>
      <c r="W7" s="178"/>
    </row>
    <row r="8" spans="1:32" s="177" customFormat="1" ht="15" customHeight="1">
      <c r="B8" s="643"/>
      <c r="C8" s="643"/>
      <c r="D8" s="643"/>
      <c r="E8" s="643"/>
      <c r="F8" s="643"/>
      <c r="G8" s="643"/>
      <c r="H8" s="643"/>
      <c r="I8" s="643"/>
      <c r="J8" s="643"/>
      <c r="K8" s="643"/>
      <c r="L8" s="643"/>
      <c r="M8" s="643"/>
      <c r="N8" s="643"/>
      <c r="O8" s="643"/>
      <c r="P8" s="643"/>
      <c r="Q8" s="643"/>
      <c r="R8" s="643"/>
      <c r="S8" s="643"/>
      <c r="T8" s="643"/>
      <c r="U8" s="643"/>
      <c r="V8" s="178"/>
      <c r="W8" s="178"/>
    </row>
    <row r="9" spans="1:32" s="177" customFormat="1" ht="30.9" customHeight="1">
      <c r="B9" s="643"/>
      <c r="C9" s="643"/>
      <c r="D9" s="643"/>
      <c r="E9" s="643"/>
      <c r="F9" s="643"/>
      <c r="G9" s="643"/>
      <c r="H9" s="643"/>
      <c r="I9" s="643"/>
      <c r="J9" s="643"/>
      <c r="K9" s="643"/>
      <c r="L9" s="643"/>
      <c r="M9" s="643"/>
      <c r="N9" s="643"/>
      <c r="O9" s="643"/>
      <c r="P9" s="643"/>
      <c r="Q9" s="643"/>
      <c r="R9" s="643"/>
      <c r="S9" s="643"/>
      <c r="T9" s="643"/>
      <c r="U9" s="643"/>
      <c r="V9" s="178"/>
      <c r="W9" s="178"/>
    </row>
    <row r="10" spans="1:32" s="177" customFormat="1" ht="8.25" customHeight="1">
      <c r="B10" s="643"/>
      <c r="C10" s="643"/>
      <c r="D10" s="643"/>
      <c r="E10" s="643"/>
      <c r="F10" s="643"/>
      <c r="G10" s="643"/>
      <c r="H10" s="643"/>
      <c r="I10" s="643"/>
      <c r="J10" s="643"/>
      <c r="K10" s="643"/>
      <c r="L10" s="643"/>
      <c r="M10" s="643"/>
      <c r="N10" s="643"/>
      <c r="O10" s="643"/>
      <c r="P10" s="643"/>
      <c r="Q10" s="643"/>
      <c r="R10" s="643"/>
      <c r="S10" s="643"/>
      <c r="T10" s="643"/>
      <c r="U10" s="643"/>
    </row>
    <row r="11" spans="1:32" s="179" customFormat="1" ht="27.75" customHeight="1">
      <c r="B11" s="646" t="str">
        <f>HLOOKUP(lang, language!$C$615:$H$626, 12,FALSE)</f>
        <v>Elements</v>
      </c>
      <c r="C11" s="646"/>
      <c r="D11" s="647" t="str">
        <f>HLOOKUP(lang, language!$B$18:$H$33, 3,FALSE)</f>
        <v xml:space="preserve">Assessment </v>
      </c>
      <c r="E11" s="647"/>
      <c r="F11" s="180"/>
      <c r="G11" s="648" t="str">
        <f>HLOOKUP(lang, language!$B$18:$H$33, 4,FALSE)</f>
        <v>Description</v>
      </c>
      <c r="H11" s="648"/>
      <c r="I11" s="648"/>
      <c r="J11" s="648"/>
      <c r="K11" s="648"/>
      <c r="L11" s="648"/>
      <c r="M11" s="648"/>
      <c r="N11" s="648"/>
      <c r="O11" s="180"/>
      <c r="P11" s="180"/>
      <c r="Q11" s="648" t="str">
        <f>HLOOKUP(lang, language!$B$18:$H$33, 6,FALSE)</f>
        <v>Average</v>
      </c>
      <c r="R11" s="180"/>
      <c r="S11" s="649" t="str">
        <f>HLOOKUP(lang, language!$B$18:$H$33, 7,FALSE)</f>
        <v>Comments</v>
      </c>
      <c r="T11" s="649"/>
      <c r="U11" s="649"/>
      <c r="V11" s="181"/>
      <c r="W11" s="181"/>
    </row>
    <row r="12" spans="1:32" s="179" customFormat="1" ht="23.4" customHeight="1">
      <c r="B12" s="646"/>
      <c r="C12" s="646"/>
      <c r="D12" s="647"/>
      <c r="E12" s="647"/>
      <c r="F12" s="182"/>
      <c r="G12" s="648"/>
      <c r="H12" s="648"/>
      <c r="I12" s="648"/>
      <c r="J12" s="648"/>
      <c r="K12" s="648"/>
      <c r="L12" s="648"/>
      <c r="M12" s="648"/>
      <c r="N12" s="648"/>
      <c r="O12" s="182"/>
      <c r="P12" s="182"/>
      <c r="Q12" s="648"/>
      <c r="R12" s="182"/>
      <c r="S12" s="649"/>
      <c r="T12" s="649"/>
      <c r="U12" s="649"/>
      <c r="V12" s="183"/>
      <c r="W12" s="183"/>
    </row>
    <row r="13" spans="1:32" ht="15" customHeight="1">
      <c r="B13" s="185"/>
      <c r="C13" s="185"/>
      <c r="D13" s="186"/>
      <c r="E13" s="187"/>
      <c r="F13" s="186"/>
      <c r="G13" s="186"/>
      <c r="H13" s="186"/>
      <c r="I13" s="186"/>
      <c r="J13" s="186"/>
      <c r="K13" s="186"/>
      <c r="L13" s="186"/>
      <c r="M13" s="186"/>
      <c r="N13" s="186"/>
      <c r="O13" s="186"/>
      <c r="P13" s="186"/>
      <c r="Q13" s="186"/>
      <c r="R13" s="188"/>
      <c r="S13" s="644"/>
      <c r="T13" s="644"/>
      <c r="U13" s="644"/>
      <c r="V13" s="644"/>
      <c r="W13" s="644"/>
      <c r="X13" s="644"/>
      <c r="Y13" s="644"/>
      <c r="Z13" s="644"/>
      <c r="AA13" s="644"/>
      <c r="AB13" s="189"/>
    </row>
    <row r="14" spans="1:32" s="488" customFormat="1" ht="77.25" customHeight="1">
      <c r="B14" s="639" t="str">
        <f>HLOOKUP(lang, language!$B$18:$H$33, 8,FALSE)</f>
        <v>3.1 Institutionalization</v>
      </c>
      <c r="C14" s="639"/>
      <c r="D14" s="489"/>
      <c r="E14" s="190" t="str">
        <f>HLOOKUP(lang, language!$C$615:$H$616, 2, FALSE)</f>
        <v>VGNFM</v>
      </c>
      <c r="F14" s="490"/>
      <c r="G14" s="640" t="str">
        <f>HLOOKUP(lang, language!$B$18:$H$41, 21,FALSE)</f>
        <v>Provided that the NFMS is firmly, formally and permanently embedded in the national administration. The existence of a legal basis, a financial commitment, a permanent institutional framework and inter-institutional coordination to ensure efficient implementation and operation.</v>
      </c>
      <c r="H14" s="640"/>
      <c r="I14" s="640"/>
      <c r="J14" s="640"/>
      <c r="K14" s="640"/>
      <c r="L14" s="640"/>
      <c r="M14" s="640"/>
      <c r="N14" s="640"/>
      <c r="O14" s="491"/>
      <c r="P14" s="492"/>
      <c r="Q14" s="470" t="e">
        <f>ROUND(AVERAGE('Instit 3.1'!$Z$10,'Instit 3.1'!$Z$12,'Instit 3.1'!$Z$14,'Instit 3.1'!$Z$16,'Instit 3.1'!$Z$18),0)</f>
        <v>#DIV/0!</v>
      </c>
      <c r="R14" s="493"/>
      <c r="S14" s="644"/>
      <c r="T14" s="644"/>
      <c r="U14" s="644"/>
      <c r="V14" s="644"/>
      <c r="W14" s="644"/>
      <c r="X14" s="644"/>
      <c r="Y14" s="644"/>
      <c r="Z14" s="644"/>
      <c r="AA14" s="644"/>
      <c r="AB14" s="494"/>
    </row>
    <row r="15" spans="1:32" s="495" customFormat="1" ht="0.9" customHeight="1">
      <c r="B15" s="496"/>
      <c r="C15" s="496"/>
      <c r="D15" s="497"/>
      <c r="E15" s="192"/>
      <c r="F15" s="497"/>
      <c r="G15" s="498"/>
      <c r="H15" s="498"/>
      <c r="I15" s="498"/>
      <c r="J15" s="498"/>
      <c r="K15" s="498"/>
      <c r="L15" s="498"/>
      <c r="M15" s="498"/>
      <c r="N15" s="498"/>
      <c r="O15" s="499"/>
      <c r="P15" s="492"/>
      <c r="Q15" s="487"/>
      <c r="R15" s="493"/>
      <c r="S15" s="497"/>
      <c r="T15" s="497"/>
      <c r="U15" s="497"/>
      <c r="V15" s="497"/>
      <c r="W15" s="497"/>
      <c r="X15" s="363"/>
      <c r="Y15" s="363"/>
      <c r="Z15" s="363"/>
      <c r="AA15" s="363"/>
      <c r="AB15" s="500"/>
    </row>
    <row r="16" spans="1:32" s="488" customFormat="1" ht="77.25" customHeight="1">
      <c r="B16" s="638" t="str">
        <f>HLOOKUP(lang, language!$B$18:$H$33, 9,FALSE)</f>
        <v>3.2 Developing national capacity</v>
      </c>
      <c r="C16" s="638"/>
      <c r="D16" s="501"/>
      <c r="E16" s="193" t="str">
        <f>HLOOKUP(lang, language!$C$615:$H$616, 2, FALSE)</f>
        <v>VGNFM</v>
      </c>
      <c r="F16" s="501"/>
      <c r="G16" s="651" t="str">
        <f>HLOOKUP(lang, language!$B$18:$H$41, 22,FALSE)</f>
        <v>Identification of current assets and staff capabilities, gaps and need for information according to institutional mandates, develop the capacity building strategy, including the academia.</v>
      </c>
      <c r="H16" s="651"/>
      <c r="I16" s="651"/>
      <c r="J16" s="651"/>
      <c r="K16" s="651"/>
      <c r="L16" s="651"/>
      <c r="M16" s="651"/>
      <c r="N16" s="651"/>
      <c r="O16" s="502"/>
      <c r="P16" s="503"/>
      <c r="Q16" s="470" t="e">
        <f>ROUND(AVERAGE('Instit 3.2'!$Z$10,'Instit 3.2'!$Z$12,'Instit 3.2'!$Z$14,'Instit 3.2'!$Z$16,'Instit 3.2'!$Z$18,'Instit 3.2'!$Z$20),0)</f>
        <v>#DIV/0!</v>
      </c>
      <c r="R16" s="504"/>
      <c r="S16" s="645"/>
      <c r="T16" s="645"/>
      <c r="U16" s="645"/>
      <c r="V16" s="645"/>
      <c r="W16" s="645"/>
      <c r="X16" s="645"/>
      <c r="Y16" s="645"/>
      <c r="Z16" s="645"/>
      <c r="AA16" s="645"/>
      <c r="AB16" s="494"/>
    </row>
    <row r="17" spans="2:28" s="495" customFormat="1" ht="0.9" customHeight="1">
      <c r="B17" s="505"/>
      <c r="C17" s="505"/>
      <c r="D17" s="363"/>
      <c r="E17" s="195"/>
      <c r="F17" s="497"/>
      <c r="G17" s="506"/>
      <c r="H17" s="506"/>
      <c r="I17" s="506"/>
      <c r="J17" s="506"/>
      <c r="K17" s="506"/>
      <c r="L17" s="506"/>
      <c r="M17" s="506"/>
      <c r="N17" s="506"/>
      <c r="O17" s="506"/>
      <c r="P17" s="506"/>
      <c r="Q17" s="506"/>
      <c r="R17" s="506"/>
      <c r="S17" s="506"/>
      <c r="T17" s="506"/>
      <c r="U17" s="506"/>
      <c r="V17" s="506"/>
      <c r="W17" s="363"/>
      <c r="X17" s="363"/>
      <c r="Y17" s="363"/>
      <c r="Z17" s="363"/>
      <c r="AA17" s="363"/>
      <c r="AB17" s="500"/>
    </row>
    <row r="18" spans="2:28" s="488" customFormat="1" ht="77.25" customHeight="1">
      <c r="B18" s="638" t="str">
        <f>HLOOKUP(lang, language!$B$18:$H$33, 10,FALSE)</f>
        <v>3.3 Developing partnerships and collaboration</v>
      </c>
      <c r="C18" s="638"/>
      <c r="D18" s="501"/>
      <c r="E18" s="198" t="str">
        <f>HLOOKUP(lang, language!$C$615:$H$616, 2, FALSE)</f>
        <v>VGNFM</v>
      </c>
      <c r="F18" s="501"/>
      <c r="G18" s="651" t="str">
        <f>HLOOKUP(lang, language!$B$18:$H$41, 23,FALSE)</f>
        <v>Identification of 1) partnerships with specialized national and international institutions; 2) agreements related to intellectual property, 3) cross sectoral coordination and the integration of additional variables or recipient resources.</v>
      </c>
      <c r="H18" s="651"/>
      <c r="I18" s="651"/>
      <c r="J18" s="651"/>
      <c r="K18" s="651"/>
      <c r="L18" s="651"/>
      <c r="M18" s="651"/>
      <c r="N18" s="651"/>
      <c r="O18" s="502"/>
      <c r="P18" s="503"/>
      <c r="Q18" s="470" t="e">
        <f>ROUND(AVERAGE('Instit 3.3'!$Z$10,'Instit 3.3'!$Z$12,'Instit 3.3'!$Z$14),0)</f>
        <v>#DIV/0!</v>
      </c>
      <c r="R18" s="504"/>
      <c r="S18" s="645"/>
      <c r="T18" s="645"/>
      <c r="U18" s="645"/>
      <c r="V18" s="645"/>
      <c r="W18" s="645"/>
      <c r="X18" s="645"/>
      <c r="Y18" s="645"/>
      <c r="Z18" s="645"/>
      <c r="AA18" s="645"/>
      <c r="AB18" s="494"/>
    </row>
    <row r="19" spans="2:28" s="495" customFormat="1" ht="0.9" customHeight="1">
      <c r="B19" s="505"/>
      <c r="C19" s="505"/>
      <c r="D19" s="363"/>
      <c r="E19" s="195"/>
      <c r="F19" s="497"/>
      <c r="G19" s="506"/>
      <c r="H19" s="506"/>
      <c r="I19" s="506"/>
      <c r="J19" s="506"/>
      <c r="K19" s="506"/>
      <c r="L19" s="506"/>
      <c r="M19" s="506"/>
      <c r="N19" s="506"/>
      <c r="O19" s="506"/>
      <c r="P19" s="506"/>
      <c r="Q19" s="506"/>
      <c r="R19" s="506"/>
      <c r="S19" s="506"/>
      <c r="T19" s="506"/>
      <c r="U19" s="506"/>
      <c r="V19" s="506"/>
      <c r="W19" s="506"/>
      <c r="X19" s="363"/>
      <c r="Y19" s="363"/>
      <c r="Z19" s="363"/>
      <c r="AA19" s="363"/>
      <c r="AB19" s="500"/>
    </row>
    <row r="20" spans="2:28" s="488" customFormat="1" ht="93.75" customHeight="1">
      <c r="B20" s="638" t="str">
        <f>HLOOKUP(lang, language!$B$18:$H$33, 11,FALSE)</f>
        <v>3.4 Strengthening research and research institutions in forest monitoring</v>
      </c>
      <c r="C20" s="638"/>
      <c r="D20" s="501"/>
      <c r="E20" s="198" t="str">
        <f>HLOOKUP(lang, language!$C$615:$H$616, 2, FALSE)</f>
        <v>VGNFM</v>
      </c>
      <c r="F20" s="501"/>
      <c r="G20" s="651" t="str">
        <f>HLOOKUP(lang, language!$B$18:$H$41, 24,FALSE)</f>
        <v>The data generated by NFMS offer multiple opportunities for research.  Describe the information flow and if the research objectives were clearly defined. Scientific research needs were identified to fill existing information gaps.  Collaboration with different research units was put forward. Networking with national and international research institutions was leveraged for an adequate dissemination of results.</v>
      </c>
      <c r="H20" s="651"/>
      <c r="I20" s="651"/>
      <c r="J20" s="651"/>
      <c r="K20" s="651"/>
      <c r="L20" s="651"/>
      <c r="M20" s="651"/>
      <c r="N20" s="651"/>
      <c r="O20" s="507"/>
      <c r="P20" s="503"/>
      <c r="Q20" s="470" t="e">
        <f>ROUND(AVERAGE('Instit 3.4'!$Z$10,'Instit 3.4'!$Z$12,'Instit 3.4'!$Z$14,'Instit 3.4'!$Z$16),0)</f>
        <v>#DIV/0!</v>
      </c>
      <c r="R20" s="504"/>
      <c r="S20" s="645"/>
      <c r="T20" s="645"/>
      <c r="U20" s="645"/>
      <c r="V20" s="645"/>
      <c r="W20" s="645"/>
      <c r="X20" s="645"/>
      <c r="Y20" s="645"/>
      <c r="Z20" s="645"/>
      <c r="AA20" s="645"/>
      <c r="AB20" s="494"/>
    </row>
    <row r="21" spans="2:28" s="495" customFormat="1" ht="0.9" customHeight="1">
      <c r="B21" s="508"/>
      <c r="C21" s="496"/>
      <c r="D21" s="497"/>
      <c r="E21" s="192"/>
      <c r="F21" s="497"/>
      <c r="G21" s="641"/>
      <c r="H21" s="641"/>
      <c r="I21" s="641"/>
      <c r="J21" s="641"/>
      <c r="K21" s="641"/>
      <c r="L21" s="641"/>
      <c r="M21" s="641"/>
      <c r="N21" s="641"/>
      <c r="O21" s="641"/>
      <c r="P21" s="641"/>
      <c r="Q21" s="641"/>
      <c r="R21" s="641"/>
      <c r="S21" s="641"/>
      <c r="T21" s="641"/>
      <c r="U21" s="641"/>
      <c r="V21" s="641"/>
      <c r="W21" s="497"/>
      <c r="X21" s="363"/>
      <c r="Y21" s="363"/>
      <c r="Z21" s="363"/>
      <c r="AA21" s="363"/>
      <c r="AB21" s="500"/>
    </row>
    <row r="22" spans="2:28" s="488" customFormat="1" ht="77.25" customHeight="1">
      <c r="B22" s="639" t="str">
        <f>HLOOKUP(lang, language!$B$18:$H$33, 12,FALSE)</f>
        <v>4.1 Mandate</v>
      </c>
      <c r="C22" s="639"/>
      <c r="D22" s="501"/>
      <c r="E22" s="193" t="str">
        <f>HLOOKUP(lang, language!$C$615:$H$616, 2, FALSE)</f>
        <v>VGNFM</v>
      </c>
      <c r="F22" s="501"/>
      <c r="G22" s="651" t="str">
        <f>HLOOKUP(lang, language!$B$18:$H$45, 25, FALSE)</f>
        <v xml:space="preserve">Political mandate. Scope, objectives and measurable short and long term goals. A coordinating body when the NFMS is implemented in a decentralized manner. Clear designation of responsibilities, duties, budget, human resources and infrastructure of the participating entities. </v>
      </c>
      <c r="H22" s="651"/>
      <c r="I22" s="651"/>
      <c r="J22" s="651"/>
      <c r="K22" s="651"/>
      <c r="L22" s="651"/>
      <c r="M22" s="651"/>
      <c r="N22" s="651"/>
      <c r="O22" s="502"/>
      <c r="P22" s="503"/>
      <c r="Q22" s="470" t="e">
        <f>ROUND(AVERAGE('Instit 4.1'!$Z$10,'Instit 4.1'!$Z$12,'Instit 4.1'!$Z$14,'Instit 4.1'!$Z$16,'Instit 4.1'!$Z$18),0)</f>
        <v>#DIV/0!</v>
      </c>
      <c r="R22" s="504"/>
      <c r="S22" s="645"/>
      <c r="T22" s="645"/>
      <c r="U22" s="645"/>
      <c r="V22" s="645"/>
      <c r="W22" s="645"/>
      <c r="X22" s="645"/>
      <c r="Y22" s="645"/>
      <c r="Z22" s="645"/>
      <c r="AA22" s="645"/>
      <c r="AB22" s="494"/>
    </row>
    <row r="23" spans="2:28" s="495" customFormat="1" ht="0.9" customHeight="1">
      <c r="B23" s="496"/>
      <c r="C23" s="496"/>
      <c r="D23" s="497"/>
      <c r="E23" s="192"/>
      <c r="F23" s="497"/>
      <c r="G23" s="509"/>
      <c r="H23" s="509"/>
      <c r="I23" s="509"/>
      <c r="J23" s="509"/>
      <c r="K23" s="509"/>
      <c r="L23" s="509"/>
      <c r="M23" s="509"/>
      <c r="N23" s="509"/>
      <c r="O23" s="509"/>
      <c r="P23" s="509"/>
      <c r="Q23" s="509"/>
      <c r="R23" s="509"/>
      <c r="S23" s="509"/>
      <c r="T23" s="509"/>
      <c r="U23" s="497"/>
      <c r="V23" s="497"/>
      <c r="W23" s="497"/>
      <c r="X23" s="363"/>
      <c r="Y23" s="363"/>
      <c r="Z23" s="363"/>
      <c r="AA23" s="363"/>
      <c r="AB23" s="500"/>
    </row>
    <row r="24" spans="2:28" s="488" customFormat="1" ht="77.25" customHeight="1">
      <c r="B24" s="638" t="str">
        <f>HLOOKUP(lang, language!$B$18:$H$33, 13,FALSE)</f>
        <v>4.3 Stakeholder identification and engagement</v>
      </c>
      <c r="C24" s="638"/>
      <c r="D24" s="501"/>
      <c r="E24" s="193" t="str">
        <f>HLOOKUP(lang, language!$C$615:$H$616, 2, FALSE)</f>
        <v>VGNFM</v>
      </c>
      <c r="F24" s="501"/>
      <c r="G24" s="651" t="str">
        <f>HLOOKUP(lang, language!$B$18:$H$45, 26, FALSE)</f>
        <v xml:space="preserve">Involvement of decision-makers and stakeholders (national institutions, private sector, educational institutions, civil society, women and minorities groups, and communities that depend on forests for their livelihoods) Promote institutional technical advisory committees. </v>
      </c>
      <c r="H24" s="651"/>
      <c r="I24" s="651"/>
      <c r="J24" s="651"/>
      <c r="K24" s="651"/>
      <c r="L24" s="651"/>
      <c r="M24" s="651"/>
      <c r="N24" s="651"/>
      <c r="O24" s="502"/>
      <c r="P24" s="503"/>
      <c r="Q24" s="470" t="e">
        <f>ROUND(AVERAGE('Instit 4.3'!$Z$10,'Instit 4.3'!$Z$12,'Instit 4.3'!$Z$14,'Instit 4.3'!$Z$16,'Instit 4.3'!$Z$18),0)</f>
        <v>#DIV/0!</v>
      </c>
      <c r="R24" s="504"/>
      <c r="S24" s="645"/>
      <c r="T24" s="645"/>
      <c r="U24" s="645"/>
      <c r="V24" s="645"/>
      <c r="W24" s="645"/>
      <c r="X24" s="645"/>
      <c r="Y24" s="645"/>
      <c r="Z24" s="645"/>
      <c r="AA24" s="645"/>
      <c r="AB24" s="494"/>
    </row>
    <row r="25" spans="2:28" s="495" customFormat="1" ht="0.9" customHeight="1">
      <c r="B25" s="496"/>
      <c r="C25" s="496"/>
      <c r="D25" s="497"/>
      <c r="E25" s="192"/>
      <c r="F25" s="497"/>
      <c r="G25" s="509"/>
      <c r="H25" s="509"/>
      <c r="I25" s="509"/>
      <c r="J25" s="509"/>
      <c r="K25" s="509"/>
      <c r="L25" s="509"/>
      <c r="M25" s="509"/>
      <c r="N25" s="509"/>
      <c r="O25" s="510"/>
      <c r="P25" s="493"/>
      <c r="Q25" s="493"/>
      <c r="R25" s="493"/>
      <c r="S25" s="497"/>
      <c r="T25" s="497"/>
      <c r="U25" s="497"/>
      <c r="V25" s="497"/>
      <c r="W25" s="497"/>
      <c r="X25" s="363"/>
      <c r="Y25" s="363"/>
      <c r="Z25" s="363"/>
      <c r="AA25" s="363"/>
      <c r="AB25" s="500"/>
    </row>
    <row r="26" spans="2:28" s="488" customFormat="1" ht="77.25" customHeight="1">
      <c r="B26" s="638" t="str">
        <f>HLOOKUP(lang, language!$B$18:$H$33, 14,FALSE)</f>
        <v>4.5 Integration of young experts</v>
      </c>
      <c r="C26" s="638"/>
      <c r="D26" s="501"/>
      <c r="E26" s="193" t="str">
        <f>HLOOKUP(lang, language!$C$615:$H$616, 2, FALSE)</f>
        <v>VGNFM</v>
      </c>
      <c r="F26" s="501"/>
      <c r="G26" s="651" t="str">
        <f>HLOOKUP(lang, language!$B$18:$H$45, 27, FALSE)</f>
        <v>Educational or vocational training opportunities (internships) were offered to students and young experts in the early stages of their career.</v>
      </c>
      <c r="H26" s="651"/>
      <c r="I26" s="651"/>
      <c r="J26" s="651"/>
      <c r="K26" s="651"/>
      <c r="L26" s="651"/>
      <c r="M26" s="651"/>
      <c r="N26" s="651"/>
      <c r="O26" s="502"/>
      <c r="P26" s="503"/>
      <c r="Q26" s="470" t="e">
        <f>ROUND(AVERAGE('Instit 4.5'!$Z$10,'Instit 4.5'!$Z$12,'Instit 4.5'!$Z$14),0)</f>
        <v>#DIV/0!</v>
      </c>
      <c r="R26" s="504"/>
      <c r="S26" s="645"/>
      <c r="T26" s="645"/>
      <c r="U26" s="645"/>
      <c r="V26" s="645"/>
      <c r="W26" s="645"/>
      <c r="X26" s="645"/>
      <c r="Y26" s="645"/>
      <c r="Z26" s="645"/>
      <c r="AA26" s="645"/>
      <c r="AB26" s="494"/>
    </row>
    <row r="27" spans="2:28" s="495" customFormat="1" ht="0.9" customHeight="1">
      <c r="B27" s="496"/>
      <c r="C27" s="496"/>
      <c r="D27" s="497"/>
      <c r="E27" s="192"/>
      <c r="F27" s="497"/>
      <c r="G27" s="509"/>
      <c r="H27" s="509"/>
      <c r="I27" s="509"/>
      <c r="J27" s="509"/>
      <c r="K27" s="509"/>
      <c r="L27" s="509"/>
      <c r="M27" s="509"/>
      <c r="N27" s="509"/>
      <c r="O27" s="510"/>
      <c r="P27" s="510"/>
      <c r="Q27" s="510"/>
      <c r="R27" s="510"/>
      <c r="S27" s="510"/>
      <c r="T27" s="510"/>
      <c r="U27" s="497"/>
      <c r="V27" s="497"/>
      <c r="W27" s="497"/>
      <c r="X27" s="363"/>
      <c r="Y27" s="363"/>
      <c r="Z27" s="363"/>
      <c r="AA27" s="363"/>
      <c r="AB27" s="500"/>
    </row>
    <row r="28" spans="2:28" s="488" customFormat="1" ht="77.25" customHeight="1">
      <c r="B28" s="638" t="str">
        <f>HLOOKUP(lang, language!$B$18:$H$33, 15,FALSE)</f>
        <v>4.7 Impact assessment</v>
      </c>
      <c r="C28" s="638"/>
      <c r="D28" s="501"/>
      <c r="E28" s="193" t="str">
        <f>HLOOKUP(lang, language!$C$615:$H$616, 2, FALSE)</f>
        <v>VGNFM</v>
      </c>
      <c r="F28" s="501"/>
      <c r="G28" s="651" t="str">
        <f>HLOOKUP(lang, language!$B$18:$H$45, 28, FALSE)</f>
        <v>A systematic evaluation of the impact of the process was carried out during its implementation and, after completion, users and stakeholders are pleased with the results.</v>
      </c>
      <c r="H28" s="651"/>
      <c r="I28" s="651"/>
      <c r="J28" s="651"/>
      <c r="K28" s="651"/>
      <c r="L28" s="651"/>
      <c r="M28" s="651"/>
      <c r="N28" s="651"/>
      <c r="O28" s="502"/>
      <c r="P28" s="503"/>
      <c r="Q28" s="470" t="e">
        <f>ROUND(AVERAGE('Instit 4.7'!$Z$10,'Instit 4.7'!$Z$12),0)</f>
        <v>#DIV/0!</v>
      </c>
      <c r="R28" s="504"/>
      <c r="S28" s="645"/>
      <c r="T28" s="645"/>
      <c r="U28" s="645"/>
      <c r="V28" s="645"/>
      <c r="W28" s="645"/>
      <c r="X28" s="645"/>
      <c r="Y28" s="645"/>
      <c r="Z28" s="645"/>
      <c r="AA28" s="645"/>
      <c r="AB28" s="494"/>
    </row>
    <row r="29" spans="2:28" s="136" customFormat="1" ht="0.9" customHeight="1">
      <c r="B29" s="200" t="str">
        <f>HLOOKUP(lang, language!$B$18:$E$34, 17,FALSE)</f>
        <v>Notes</v>
      </c>
      <c r="C29" s="201"/>
      <c r="D29" s="202"/>
      <c r="E29" s="203"/>
      <c r="F29" s="188"/>
      <c r="G29" s="202"/>
      <c r="H29" s="202"/>
      <c r="I29" s="202"/>
      <c r="J29" s="202"/>
      <c r="K29" s="202"/>
      <c r="L29" s="202"/>
      <c r="M29" s="202"/>
      <c r="N29" s="202"/>
      <c r="O29" s="202"/>
      <c r="P29" s="188"/>
      <c r="Q29" s="204"/>
      <c r="R29" s="188"/>
      <c r="S29" s="202"/>
      <c r="T29" s="202"/>
      <c r="U29" s="202"/>
      <c r="V29" s="202"/>
      <c r="W29" s="202"/>
    </row>
    <row r="30" spans="2:28" s="189" customFormat="1" ht="15" customHeight="1">
      <c r="B30" s="206" t="str">
        <f>HLOOKUP(lang, language!$A$46:$H$69, 20, FALSE)</f>
        <v>Notes</v>
      </c>
      <c r="C30" s="372"/>
      <c r="D30" s="528"/>
      <c r="E30" s="529"/>
      <c r="F30" s="186"/>
      <c r="G30" s="528"/>
      <c r="H30" s="528"/>
      <c r="I30" s="528"/>
      <c r="J30" s="528"/>
      <c r="K30" s="528"/>
      <c r="L30" s="528"/>
      <c r="M30" s="528"/>
      <c r="N30" s="528"/>
      <c r="O30" s="528"/>
      <c r="P30" s="186"/>
      <c r="Q30" s="530"/>
      <c r="R30" s="186"/>
      <c r="S30" s="528"/>
      <c r="T30" s="528"/>
      <c r="U30" s="528"/>
      <c r="V30" s="528"/>
      <c r="W30" s="528"/>
    </row>
    <row r="31" spans="2:28" s="205" customFormat="1" ht="15" customHeight="1">
      <c r="B31" s="642" t="str">
        <f>HLOOKUP(lang, language!$B$18:$H$45, 18, FALSE)</f>
        <v>0: No action has been taken in the country regarding this guideline or it evinces many weaknesses and needs in the attainment of outcomes. This deserves priority.</v>
      </c>
      <c r="C31" s="642"/>
      <c r="D31" s="642"/>
      <c r="E31" s="642"/>
      <c r="F31" s="642"/>
      <c r="G31" s="642"/>
      <c r="H31" s="642"/>
      <c r="I31" s="642"/>
      <c r="J31" s="642"/>
      <c r="K31" s="642"/>
      <c r="L31" s="642"/>
      <c r="M31" s="642"/>
      <c r="N31" s="642"/>
      <c r="O31" s="642"/>
      <c r="P31" s="642"/>
      <c r="Q31" s="642"/>
      <c r="R31" s="642"/>
      <c r="S31" s="642"/>
      <c r="T31" s="642"/>
      <c r="U31" s="642"/>
      <c r="V31" s="642"/>
      <c r="W31" s="642"/>
    </row>
    <row r="32" spans="2:28" s="205" customFormat="1" ht="15" customHeight="1">
      <c r="B32" s="642" t="str">
        <f>HLOOKUP(lang, language!$B$18:$H$45, 19, FALSE)</f>
        <v>1-2: There is awareness in the country about the guideline and actions are taken to implement it, though technical support is required.</v>
      </c>
      <c r="C32" s="642"/>
      <c r="D32" s="642"/>
      <c r="E32" s="642"/>
      <c r="F32" s="642"/>
      <c r="G32" s="642"/>
      <c r="H32" s="642"/>
      <c r="I32" s="642"/>
      <c r="J32" s="642"/>
      <c r="K32" s="642"/>
      <c r="L32" s="642"/>
      <c r="M32" s="642"/>
      <c r="N32" s="642"/>
      <c r="O32" s="642"/>
      <c r="P32" s="642"/>
      <c r="Q32" s="642"/>
      <c r="R32" s="642"/>
      <c r="S32" s="642"/>
      <c r="T32" s="642"/>
      <c r="U32" s="642"/>
      <c r="V32" s="642"/>
      <c r="W32" s="642"/>
    </row>
    <row r="33" spans="2:23" s="205" customFormat="1" ht="15" customHeight="1">
      <c r="B33" s="650" t="str">
        <f>HLOOKUP(lang, language!$B$18:$H$45, 20, FALSE)</f>
        <v>3: There is enough capacity in the country to implement the guideline.  There are no gaps or needs whatsoever, so it is expected to meet the outcomes accordingly.</v>
      </c>
      <c r="C33" s="650"/>
      <c r="D33" s="650"/>
      <c r="E33" s="650"/>
      <c r="F33" s="650"/>
      <c r="G33" s="650"/>
      <c r="H33" s="650"/>
      <c r="I33" s="650"/>
      <c r="J33" s="650"/>
      <c r="K33" s="650"/>
      <c r="L33" s="650"/>
      <c r="M33" s="650"/>
      <c r="N33" s="650"/>
      <c r="O33" s="650"/>
      <c r="P33" s="650"/>
      <c r="Q33" s="650"/>
      <c r="R33" s="650"/>
      <c r="S33" s="650"/>
      <c r="T33" s="650"/>
      <c r="U33" s="650"/>
      <c r="V33" s="650"/>
      <c r="W33" s="650"/>
    </row>
    <row r="34" spans="2:23" s="205" customFormat="1" ht="15" customHeight="1">
      <c r="B34" s="206" t="str">
        <f>HLOOKUP(lang, language!$C$615:$H$627, 13, FALSE)</f>
        <v>VGNFM: voluntary guidelines on national forest monitoring.  http://www.fao.org/3/a-i6767e.pdf</v>
      </c>
      <c r="C34" s="207"/>
      <c r="D34" s="191"/>
      <c r="E34" s="208"/>
      <c r="F34" s="191"/>
      <c r="G34" s="191"/>
      <c r="H34" s="191"/>
      <c r="I34" s="191"/>
      <c r="J34" s="191"/>
      <c r="K34" s="191"/>
      <c r="L34" s="191"/>
      <c r="M34" s="191"/>
      <c r="N34" s="191"/>
      <c r="O34" s="191"/>
      <c r="P34" s="191"/>
      <c r="Q34" s="191"/>
      <c r="R34" s="191"/>
      <c r="S34" s="191"/>
      <c r="T34" s="191"/>
    </row>
    <row r="35" spans="2:23" s="205" customFormat="1" ht="15" customHeight="1">
      <c r="B35" s="207"/>
      <c r="C35" s="207"/>
      <c r="D35" s="191"/>
      <c r="E35" s="208"/>
      <c r="F35" s="191"/>
      <c r="G35" s="191"/>
      <c r="H35" s="191"/>
      <c r="I35" s="191"/>
      <c r="J35" s="191"/>
      <c r="K35" s="191"/>
      <c r="L35" s="191"/>
      <c r="M35" s="191"/>
      <c r="N35" s="191"/>
      <c r="O35" s="191"/>
      <c r="P35" s="191"/>
      <c r="Q35" s="191"/>
      <c r="R35" s="191"/>
      <c r="S35" s="191"/>
      <c r="T35" s="191"/>
    </row>
    <row r="36" spans="2:23" s="205" customFormat="1" ht="15" customHeight="1">
      <c r="B36" s="207"/>
      <c r="C36" s="207"/>
      <c r="D36" s="191"/>
      <c r="E36" s="208"/>
      <c r="F36" s="191"/>
      <c r="G36" s="191"/>
      <c r="H36" s="191"/>
      <c r="I36" s="191"/>
      <c r="J36" s="191"/>
      <c r="K36" s="191"/>
      <c r="L36" s="191"/>
      <c r="M36" s="191"/>
      <c r="N36" s="191"/>
      <c r="O36" s="191"/>
      <c r="P36" s="191"/>
      <c r="Q36" s="191"/>
      <c r="R36" s="191"/>
      <c r="S36" s="191"/>
      <c r="T36" s="191"/>
    </row>
    <row r="37" spans="2:23" s="205" customFormat="1" ht="15" customHeight="1">
      <c r="B37" s="207"/>
      <c r="C37" s="207"/>
      <c r="D37" s="191"/>
      <c r="E37" s="208"/>
      <c r="F37" s="191"/>
      <c r="G37" s="191"/>
      <c r="H37" s="191"/>
      <c r="I37" s="191"/>
      <c r="J37" s="191"/>
      <c r="K37" s="191"/>
      <c r="L37" s="191"/>
      <c r="M37" s="191"/>
      <c r="N37" s="191"/>
      <c r="O37" s="191"/>
      <c r="P37" s="191"/>
      <c r="Q37" s="191"/>
      <c r="R37" s="191"/>
      <c r="S37" s="191"/>
      <c r="T37" s="191"/>
    </row>
    <row r="38" spans="2:23" s="205" customFormat="1" ht="15" customHeight="1">
      <c r="B38" s="207"/>
      <c r="C38" s="207"/>
      <c r="D38" s="191"/>
      <c r="E38" s="208"/>
      <c r="F38" s="191"/>
      <c r="G38" s="191"/>
      <c r="H38" s="191"/>
      <c r="I38" s="191"/>
      <c r="J38" s="191"/>
      <c r="K38" s="191"/>
      <c r="L38" s="191"/>
      <c r="M38" s="191"/>
      <c r="N38" s="191"/>
      <c r="O38" s="191"/>
      <c r="P38" s="191"/>
      <c r="Q38" s="191"/>
      <c r="R38" s="191"/>
      <c r="S38" s="191"/>
      <c r="T38" s="191"/>
    </row>
    <row r="39" spans="2:23" s="205" customFormat="1" ht="15" customHeight="1">
      <c r="B39" s="207"/>
      <c r="C39" s="207"/>
      <c r="D39" s="191"/>
      <c r="E39" s="208"/>
      <c r="F39" s="191"/>
      <c r="G39" s="191"/>
      <c r="H39" s="191"/>
      <c r="I39" s="191"/>
      <c r="J39" s="191"/>
      <c r="K39" s="191"/>
      <c r="L39" s="191"/>
      <c r="M39" s="191"/>
      <c r="N39" s="191"/>
      <c r="O39" s="191"/>
      <c r="P39" s="191"/>
      <c r="Q39" s="191"/>
      <c r="R39" s="191"/>
      <c r="S39" s="191"/>
      <c r="T39" s="191"/>
    </row>
    <row r="40" spans="2:23" s="205" customFormat="1" ht="15" customHeight="1">
      <c r="B40" s="207"/>
      <c r="C40" s="207"/>
      <c r="D40" s="191"/>
      <c r="E40" s="208"/>
      <c r="F40" s="191"/>
      <c r="G40" s="191"/>
      <c r="H40" s="191"/>
      <c r="I40" s="191"/>
      <c r="J40" s="191"/>
      <c r="K40" s="191"/>
      <c r="L40" s="191"/>
      <c r="M40" s="191"/>
      <c r="N40" s="191"/>
      <c r="O40" s="191"/>
      <c r="P40" s="191"/>
      <c r="Q40" s="191"/>
      <c r="R40" s="191"/>
      <c r="S40" s="191"/>
      <c r="T40" s="191"/>
    </row>
    <row r="41" spans="2:23" s="205" customFormat="1" ht="15" customHeight="1">
      <c r="B41" s="207"/>
      <c r="C41" s="207"/>
      <c r="D41" s="191"/>
      <c r="E41" s="208"/>
      <c r="F41" s="191"/>
      <c r="G41" s="191"/>
      <c r="H41" s="191"/>
      <c r="I41" s="191"/>
      <c r="J41" s="191"/>
      <c r="K41" s="191"/>
      <c r="L41" s="191"/>
      <c r="M41" s="191"/>
      <c r="N41" s="191"/>
      <c r="O41" s="191"/>
      <c r="P41" s="191"/>
      <c r="Q41" s="191"/>
      <c r="R41" s="191"/>
      <c r="S41" s="191"/>
      <c r="T41" s="191"/>
    </row>
    <row r="42" spans="2:23" s="205" customFormat="1" ht="15" customHeight="1">
      <c r="B42" s="207"/>
      <c r="C42" s="207"/>
      <c r="D42" s="191"/>
      <c r="E42" s="208"/>
      <c r="F42" s="191"/>
      <c r="G42" s="191"/>
      <c r="H42" s="191"/>
      <c r="I42" s="191"/>
      <c r="J42" s="191"/>
      <c r="K42" s="191"/>
      <c r="L42" s="191"/>
      <c r="M42" s="191"/>
      <c r="N42" s="191"/>
      <c r="O42" s="191"/>
      <c r="P42" s="191"/>
      <c r="Q42" s="191"/>
      <c r="R42" s="191"/>
      <c r="S42" s="191"/>
      <c r="T42" s="191"/>
    </row>
    <row r="43" spans="2:23" s="205" customFormat="1" ht="15" customHeight="1">
      <c r="B43" s="207"/>
      <c r="C43" s="207"/>
      <c r="D43" s="191"/>
      <c r="E43" s="208"/>
      <c r="F43" s="191"/>
      <c r="G43" s="191"/>
      <c r="H43" s="191"/>
      <c r="I43" s="191"/>
      <c r="J43" s="191"/>
      <c r="K43" s="191"/>
      <c r="L43" s="191"/>
      <c r="M43" s="191"/>
      <c r="N43" s="191"/>
      <c r="O43" s="191"/>
      <c r="P43" s="191"/>
      <c r="Q43" s="191"/>
      <c r="R43" s="191"/>
      <c r="S43" s="191"/>
      <c r="T43" s="191"/>
    </row>
    <row r="44" spans="2:23" s="205" customFormat="1" ht="15" customHeight="1">
      <c r="B44" s="207"/>
      <c r="C44" s="207"/>
      <c r="D44" s="191"/>
      <c r="E44" s="208"/>
      <c r="F44" s="191"/>
      <c r="G44" s="191"/>
      <c r="H44" s="191"/>
      <c r="I44" s="191"/>
      <c r="J44" s="191"/>
      <c r="K44" s="191"/>
      <c r="L44" s="191"/>
      <c r="M44" s="191"/>
      <c r="N44" s="191"/>
      <c r="O44" s="191"/>
      <c r="P44" s="191"/>
      <c r="Q44" s="191"/>
      <c r="R44" s="191"/>
      <c r="S44" s="191"/>
      <c r="T44" s="191"/>
    </row>
    <row r="45" spans="2:23" s="205" customFormat="1" ht="15" customHeight="1">
      <c r="B45" s="207"/>
      <c r="C45" s="207"/>
      <c r="D45" s="191"/>
      <c r="E45" s="208"/>
      <c r="F45" s="191"/>
      <c r="G45" s="191"/>
      <c r="H45" s="191"/>
      <c r="I45" s="191"/>
      <c r="J45" s="191"/>
      <c r="K45" s="191"/>
      <c r="L45" s="191"/>
      <c r="M45" s="191"/>
      <c r="N45" s="191"/>
      <c r="O45" s="191"/>
      <c r="P45" s="191"/>
      <c r="Q45" s="191"/>
      <c r="R45" s="191"/>
      <c r="S45" s="191"/>
      <c r="T45" s="191"/>
    </row>
    <row r="46" spans="2:23" s="205" customFormat="1" ht="15" customHeight="1">
      <c r="B46" s="207"/>
      <c r="C46" s="207"/>
      <c r="D46" s="191"/>
      <c r="E46" s="208"/>
      <c r="F46" s="191"/>
      <c r="G46" s="191"/>
      <c r="H46" s="191"/>
      <c r="I46" s="191"/>
      <c r="J46" s="191"/>
      <c r="K46" s="191"/>
      <c r="L46" s="191"/>
      <c r="M46" s="191"/>
      <c r="N46" s="191"/>
      <c r="O46" s="191"/>
      <c r="P46" s="191"/>
      <c r="Q46" s="191"/>
      <c r="R46" s="191"/>
      <c r="S46" s="191"/>
      <c r="T46" s="191"/>
    </row>
    <row r="47" spans="2:23" s="205" customFormat="1" ht="15" customHeight="1">
      <c r="B47" s="207"/>
      <c r="C47" s="207"/>
      <c r="D47" s="191"/>
      <c r="E47" s="208"/>
      <c r="F47" s="191"/>
      <c r="G47" s="191"/>
      <c r="H47" s="191"/>
      <c r="I47" s="191"/>
      <c r="J47" s="191"/>
      <c r="K47" s="191"/>
      <c r="L47" s="191"/>
      <c r="M47" s="191"/>
      <c r="N47" s="191"/>
      <c r="O47" s="191"/>
      <c r="P47" s="191"/>
      <c r="Q47" s="191"/>
      <c r="R47" s="191"/>
      <c r="S47" s="191"/>
      <c r="T47" s="191"/>
    </row>
    <row r="48" spans="2:23" s="205" customFormat="1" ht="15" customHeight="1">
      <c r="B48" s="207"/>
      <c r="C48" s="207"/>
      <c r="D48" s="191"/>
      <c r="E48" s="208"/>
      <c r="F48" s="191"/>
      <c r="G48" s="191"/>
      <c r="H48" s="191"/>
      <c r="I48" s="191"/>
      <c r="J48" s="191"/>
      <c r="K48" s="191"/>
      <c r="L48" s="191"/>
      <c r="M48" s="191"/>
      <c r="N48" s="191"/>
      <c r="O48" s="191"/>
      <c r="P48" s="191"/>
      <c r="Q48" s="191"/>
      <c r="R48" s="191"/>
      <c r="S48" s="191"/>
      <c r="T48" s="191"/>
    </row>
    <row r="49" spans="2:20" s="205" customFormat="1" ht="15" customHeight="1">
      <c r="B49" s="207"/>
      <c r="C49" s="207"/>
      <c r="D49" s="191"/>
      <c r="E49" s="208"/>
      <c r="F49" s="191"/>
      <c r="G49" s="191"/>
      <c r="H49" s="191"/>
      <c r="I49" s="191"/>
      <c r="J49" s="191"/>
      <c r="K49" s="191"/>
      <c r="L49" s="191"/>
      <c r="M49" s="191"/>
      <c r="N49" s="191"/>
      <c r="O49" s="191"/>
      <c r="P49" s="191"/>
      <c r="Q49" s="191"/>
      <c r="R49" s="191"/>
      <c r="S49" s="191"/>
      <c r="T49" s="191"/>
    </row>
    <row r="50" spans="2:20" s="205" customFormat="1" ht="15" customHeight="1">
      <c r="B50" s="207"/>
      <c r="C50" s="207"/>
      <c r="D50" s="191"/>
      <c r="E50" s="208"/>
      <c r="F50" s="191"/>
      <c r="G50" s="191"/>
      <c r="H50" s="191"/>
      <c r="I50" s="191"/>
      <c r="J50" s="191"/>
      <c r="K50" s="191"/>
      <c r="L50" s="191"/>
      <c r="M50" s="191"/>
      <c r="N50" s="191"/>
      <c r="O50" s="191"/>
      <c r="P50" s="191"/>
      <c r="Q50" s="191"/>
      <c r="R50" s="191"/>
      <c r="S50" s="191"/>
      <c r="T50" s="191"/>
    </row>
    <row r="51" spans="2:20" s="205" customFormat="1" ht="15" customHeight="1">
      <c r="B51" s="207"/>
      <c r="C51" s="207"/>
      <c r="D51" s="191"/>
      <c r="E51" s="208"/>
      <c r="F51" s="191"/>
      <c r="G51" s="191"/>
      <c r="H51" s="191"/>
      <c r="I51" s="191"/>
      <c r="J51" s="191"/>
      <c r="K51" s="191"/>
      <c r="L51" s="191"/>
      <c r="M51" s="191"/>
      <c r="N51" s="191"/>
      <c r="O51" s="191"/>
      <c r="P51" s="191"/>
      <c r="Q51" s="191"/>
      <c r="R51" s="191"/>
      <c r="S51" s="191"/>
      <c r="T51" s="191"/>
    </row>
    <row r="52" spans="2:20" s="205" customFormat="1" ht="15" customHeight="1">
      <c r="B52" s="207"/>
      <c r="C52" s="207"/>
      <c r="D52" s="191"/>
      <c r="E52" s="208"/>
      <c r="F52" s="191"/>
      <c r="G52" s="191"/>
      <c r="H52" s="191"/>
      <c r="I52" s="191"/>
      <c r="J52" s="191"/>
      <c r="K52" s="191"/>
      <c r="L52" s="191"/>
      <c r="M52" s="191"/>
      <c r="N52" s="191"/>
      <c r="O52" s="191"/>
      <c r="P52" s="191"/>
      <c r="Q52" s="191"/>
      <c r="R52" s="191"/>
      <c r="S52" s="191"/>
      <c r="T52" s="191"/>
    </row>
    <row r="53" spans="2:20" s="205" customFormat="1" ht="15" customHeight="1">
      <c r="B53" s="207"/>
      <c r="C53" s="207"/>
      <c r="D53" s="191"/>
      <c r="E53" s="208"/>
      <c r="F53" s="191"/>
      <c r="G53" s="191"/>
      <c r="H53" s="191"/>
      <c r="I53" s="191"/>
      <c r="J53" s="191"/>
      <c r="K53" s="191"/>
      <c r="L53" s="191"/>
      <c r="M53" s="191"/>
      <c r="N53" s="191"/>
      <c r="O53" s="191"/>
      <c r="P53" s="191"/>
      <c r="Q53" s="191"/>
      <c r="R53" s="191"/>
      <c r="S53" s="191"/>
      <c r="T53" s="191"/>
    </row>
    <row r="54" spans="2:20" s="205" customFormat="1" ht="15" customHeight="1">
      <c r="B54" s="207"/>
      <c r="C54" s="207"/>
      <c r="D54" s="191"/>
      <c r="E54" s="208"/>
      <c r="F54" s="191"/>
      <c r="G54" s="191"/>
      <c r="H54" s="191"/>
      <c r="I54" s="191"/>
      <c r="J54" s="191"/>
      <c r="K54" s="191"/>
      <c r="L54" s="191"/>
      <c r="M54" s="191"/>
      <c r="N54" s="191"/>
      <c r="O54" s="191"/>
      <c r="P54" s="191"/>
      <c r="Q54" s="191"/>
      <c r="R54" s="191"/>
      <c r="S54" s="191"/>
      <c r="T54" s="191"/>
    </row>
    <row r="55" spans="2:20" s="205" customFormat="1" ht="15" customHeight="1">
      <c r="B55" s="207"/>
      <c r="C55" s="207"/>
      <c r="D55" s="191"/>
      <c r="E55" s="208"/>
      <c r="F55" s="191"/>
      <c r="G55" s="191"/>
      <c r="H55" s="191"/>
      <c r="I55" s="191"/>
      <c r="J55" s="191"/>
      <c r="K55" s="191"/>
      <c r="L55" s="191"/>
      <c r="M55" s="191"/>
      <c r="N55" s="191"/>
      <c r="O55" s="191"/>
      <c r="P55" s="191"/>
      <c r="Q55" s="191"/>
      <c r="R55" s="191"/>
      <c r="S55" s="191"/>
      <c r="T55" s="191"/>
    </row>
    <row r="56" spans="2:20" s="205" customFormat="1" ht="15" customHeight="1">
      <c r="B56" s="207"/>
      <c r="C56" s="207"/>
      <c r="D56" s="191"/>
      <c r="E56" s="208"/>
      <c r="F56" s="191"/>
      <c r="G56" s="191"/>
      <c r="H56" s="191"/>
      <c r="I56" s="191"/>
      <c r="J56" s="191"/>
      <c r="K56" s="191"/>
      <c r="L56" s="191"/>
      <c r="M56" s="191"/>
      <c r="N56" s="191"/>
      <c r="O56" s="191"/>
      <c r="P56" s="191"/>
      <c r="Q56" s="191"/>
      <c r="R56" s="191"/>
      <c r="S56" s="191"/>
      <c r="T56" s="191"/>
    </row>
    <row r="57" spans="2:20" s="205" customFormat="1" ht="15" customHeight="1">
      <c r="B57" s="207"/>
      <c r="C57" s="207"/>
      <c r="D57" s="191"/>
      <c r="E57" s="208"/>
      <c r="F57" s="191"/>
      <c r="G57" s="191"/>
      <c r="H57" s="191"/>
      <c r="I57" s="191"/>
      <c r="J57" s="191"/>
      <c r="K57" s="191"/>
      <c r="L57" s="191"/>
      <c r="M57" s="191"/>
      <c r="N57" s="191"/>
      <c r="O57" s="191"/>
      <c r="P57" s="191"/>
      <c r="Q57" s="191"/>
      <c r="R57" s="191"/>
      <c r="S57" s="191"/>
      <c r="T57" s="191"/>
    </row>
    <row r="58" spans="2:20" s="205" customFormat="1" ht="15" customHeight="1">
      <c r="B58" s="207"/>
      <c r="C58" s="207"/>
      <c r="D58" s="191"/>
      <c r="E58" s="208"/>
      <c r="F58" s="191"/>
      <c r="G58" s="191"/>
      <c r="H58" s="191"/>
      <c r="I58" s="191"/>
      <c r="J58" s="191"/>
      <c r="K58" s="191"/>
      <c r="L58" s="191"/>
      <c r="M58" s="191"/>
      <c r="N58" s="191"/>
      <c r="O58" s="191"/>
      <c r="P58" s="191"/>
      <c r="Q58" s="191"/>
      <c r="R58" s="191"/>
      <c r="S58" s="191"/>
      <c r="T58" s="191"/>
    </row>
    <row r="59" spans="2:20" s="205" customFormat="1" ht="15" customHeight="1">
      <c r="B59" s="207"/>
      <c r="C59" s="207"/>
      <c r="D59" s="191"/>
      <c r="E59" s="208"/>
      <c r="F59" s="191"/>
      <c r="G59" s="191"/>
      <c r="H59" s="191"/>
      <c r="I59" s="191"/>
      <c r="J59" s="191"/>
      <c r="K59" s="191"/>
      <c r="L59" s="191"/>
      <c r="M59" s="191"/>
      <c r="N59" s="191"/>
      <c r="O59" s="191"/>
      <c r="P59" s="191"/>
      <c r="Q59" s="191"/>
      <c r="R59" s="191"/>
      <c r="S59" s="191"/>
      <c r="T59" s="191"/>
    </row>
    <row r="60" spans="2:20" s="205" customFormat="1" ht="15" customHeight="1">
      <c r="B60" s="207"/>
      <c r="C60" s="207"/>
      <c r="D60" s="191"/>
      <c r="E60" s="208"/>
      <c r="F60" s="191"/>
      <c r="G60" s="191"/>
      <c r="H60" s="191"/>
      <c r="I60" s="191"/>
      <c r="J60" s="191"/>
      <c r="K60" s="191"/>
      <c r="L60" s="191"/>
      <c r="M60" s="191"/>
      <c r="N60" s="191"/>
      <c r="O60" s="191"/>
      <c r="P60" s="191"/>
      <c r="Q60" s="191"/>
      <c r="R60" s="191"/>
      <c r="S60" s="191"/>
      <c r="T60" s="191"/>
    </row>
    <row r="61" spans="2:20" s="205" customFormat="1" ht="15" customHeight="1">
      <c r="B61" s="207"/>
      <c r="C61" s="207"/>
      <c r="D61" s="191"/>
      <c r="E61" s="208"/>
      <c r="F61" s="191"/>
      <c r="G61" s="191"/>
      <c r="H61" s="191"/>
      <c r="I61" s="191"/>
      <c r="J61" s="191"/>
      <c r="K61" s="191"/>
      <c r="L61" s="191"/>
      <c r="M61" s="191"/>
      <c r="N61" s="191"/>
      <c r="O61" s="191"/>
      <c r="P61" s="191"/>
      <c r="Q61" s="191"/>
      <c r="R61" s="191"/>
      <c r="S61" s="191"/>
      <c r="T61" s="191"/>
    </row>
    <row r="62" spans="2:20" s="205" customFormat="1" ht="15" customHeight="1">
      <c r="B62" s="207"/>
      <c r="C62" s="207"/>
      <c r="D62" s="191"/>
      <c r="E62" s="208"/>
      <c r="F62" s="191"/>
      <c r="G62" s="191"/>
      <c r="H62" s="191"/>
      <c r="I62" s="191"/>
      <c r="J62" s="191"/>
      <c r="K62" s="191"/>
      <c r="L62" s="191"/>
      <c r="M62" s="191"/>
      <c r="N62" s="191"/>
      <c r="O62" s="191"/>
      <c r="P62" s="191"/>
      <c r="Q62" s="191"/>
      <c r="R62" s="191"/>
      <c r="S62" s="191"/>
      <c r="T62" s="191"/>
    </row>
    <row r="63" spans="2:20" s="205" customFormat="1" ht="15" customHeight="1">
      <c r="B63" s="207"/>
      <c r="C63" s="207"/>
      <c r="D63" s="191"/>
      <c r="E63" s="208"/>
      <c r="F63" s="191"/>
      <c r="G63" s="191"/>
      <c r="H63" s="191"/>
      <c r="I63" s="191"/>
      <c r="J63" s="191"/>
      <c r="K63" s="191"/>
      <c r="L63" s="191"/>
      <c r="M63" s="191"/>
      <c r="N63" s="191"/>
      <c r="O63" s="191"/>
      <c r="P63" s="191"/>
      <c r="Q63" s="191"/>
      <c r="R63" s="191"/>
      <c r="S63" s="191"/>
      <c r="T63" s="191"/>
    </row>
    <row r="64" spans="2:20" s="205" customFormat="1" ht="15" customHeight="1">
      <c r="B64" s="207"/>
      <c r="C64" s="207"/>
      <c r="D64" s="191"/>
      <c r="E64" s="208"/>
      <c r="F64" s="191"/>
      <c r="G64" s="191"/>
      <c r="H64" s="191"/>
      <c r="I64" s="191"/>
      <c r="J64" s="191"/>
      <c r="K64" s="191"/>
      <c r="L64" s="191"/>
      <c r="M64" s="191"/>
      <c r="N64" s="191"/>
      <c r="O64" s="191"/>
      <c r="P64" s="191"/>
      <c r="Q64" s="191"/>
      <c r="R64" s="191"/>
      <c r="S64" s="191"/>
      <c r="T64" s="191"/>
    </row>
    <row r="65" spans="2:20" s="205" customFormat="1" ht="15" customHeight="1">
      <c r="B65" s="207"/>
      <c r="C65" s="207"/>
      <c r="D65" s="191"/>
      <c r="E65" s="208"/>
      <c r="F65" s="191"/>
      <c r="G65" s="191"/>
      <c r="H65" s="191"/>
      <c r="I65" s="191"/>
      <c r="J65" s="191"/>
      <c r="K65" s="191"/>
      <c r="L65" s="191"/>
      <c r="M65" s="191"/>
      <c r="N65" s="191"/>
      <c r="O65" s="191"/>
      <c r="P65" s="191"/>
      <c r="Q65" s="191"/>
      <c r="R65" s="191"/>
      <c r="S65" s="191"/>
      <c r="T65" s="191"/>
    </row>
    <row r="66" spans="2:20" s="205" customFormat="1" ht="15" customHeight="1">
      <c r="B66" s="207"/>
      <c r="C66" s="207"/>
      <c r="D66" s="191"/>
      <c r="E66" s="208"/>
      <c r="F66" s="191"/>
      <c r="G66" s="191"/>
      <c r="H66" s="191"/>
      <c r="I66" s="191"/>
      <c r="J66" s="191"/>
      <c r="K66" s="191"/>
      <c r="L66" s="191"/>
      <c r="M66" s="191"/>
      <c r="N66" s="191"/>
      <c r="O66" s="191"/>
      <c r="P66" s="191"/>
      <c r="Q66" s="191"/>
      <c r="R66" s="191"/>
      <c r="S66" s="191"/>
      <c r="T66" s="191"/>
    </row>
    <row r="67" spans="2:20" s="205" customFormat="1" ht="15" customHeight="1">
      <c r="B67" s="207"/>
      <c r="C67" s="207"/>
      <c r="D67" s="191"/>
      <c r="E67" s="208"/>
      <c r="F67" s="191"/>
      <c r="G67" s="191"/>
      <c r="H67" s="191"/>
      <c r="I67" s="191"/>
      <c r="J67" s="191"/>
      <c r="K67" s="191"/>
      <c r="L67" s="191"/>
      <c r="M67" s="191"/>
      <c r="N67" s="191"/>
      <c r="O67" s="191"/>
      <c r="P67" s="191"/>
      <c r="Q67" s="191"/>
      <c r="R67" s="191"/>
      <c r="S67" s="191"/>
      <c r="T67" s="191"/>
    </row>
    <row r="68" spans="2:20" s="205" customFormat="1" ht="15" customHeight="1">
      <c r="B68" s="207"/>
      <c r="C68" s="207"/>
      <c r="D68" s="191"/>
      <c r="E68" s="208"/>
      <c r="F68" s="191"/>
      <c r="G68" s="191"/>
      <c r="H68" s="191"/>
      <c r="I68" s="191"/>
      <c r="J68" s="191"/>
      <c r="K68" s="191"/>
      <c r="L68" s="191"/>
      <c r="M68" s="191"/>
      <c r="N68" s="191"/>
      <c r="O68" s="191"/>
      <c r="P68" s="191"/>
      <c r="Q68" s="191"/>
      <c r="R68" s="191"/>
      <c r="S68" s="191"/>
      <c r="T68" s="191"/>
    </row>
    <row r="69" spans="2:20" s="205" customFormat="1" ht="15" customHeight="1">
      <c r="B69" s="207"/>
      <c r="C69" s="207"/>
      <c r="D69" s="191"/>
      <c r="E69" s="208"/>
      <c r="F69" s="191"/>
      <c r="G69" s="191"/>
      <c r="H69" s="191"/>
      <c r="I69" s="191"/>
      <c r="J69" s="191"/>
      <c r="K69" s="191"/>
      <c r="L69" s="191"/>
      <c r="M69" s="191"/>
      <c r="N69" s="191"/>
      <c r="O69" s="191"/>
      <c r="P69" s="191"/>
      <c r="Q69" s="191"/>
      <c r="R69" s="191"/>
      <c r="S69" s="191"/>
      <c r="T69" s="191"/>
    </row>
    <row r="70" spans="2:20" s="205" customFormat="1" ht="15" customHeight="1">
      <c r="B70" s="207"/>
      <c r="C70" s="207"/>
      <c r="D70" s="191"/>
      <c r="E70" s="208"/>
      <c r="F70" s="191"/>
      <c r="G70" s="191"/>
      <c r="H70" s="191"/>
      <c r="I70" s="191"/>
      <c r="J70" s="191"/>
      <c r="K70" s="191"/>
      <c r="L70" s="191"/>
      <c r="M70" s="191"/>
      <c r="N70" s="191"/>
      <c r="O70" s="191"/>
      <c r="P70" s="191"/>
      <c r="Q70" s="191"/>
      <c r="R70" s="191"/>
      <c r="S70" s="191"/>
      <c r="T70" s="191"/>
    </row>
    <row r="71" spans="2:20" s="205" customFormat="1" ht="15" customHeight="1">
      <c r="B71" s="207"/>
      <c r="C71" s="207"/>
      <c r="D71" s="191"/>
      <c r="E71" s="208"/>
      <c r="F71" s="191"/>
      <c r="G71" s="191"/>
      <c r="H71" s="191"/>
      <c r="I71" s="191"/>
      <c r="J71" s="191"/>
      <c r="K71" s="191"/>
      <c r="L71" s="191"/>
      <c r="M71" s="191"/>
      <c r="N71" s="191"/>
      <c r="O71" s="191"/>
      <c r="P71" s="191"/>
      <c r="Q71" s="191"/>
      <c r="R71" s="191"/>
      <c r="S71" s="191"/>
      <c r="T71" s="191"/>
    </row>
    <row r="72" spans="2:20" s="205" customFormat="1" ht="15" customHeight="1">
      <c r="B72" s="207"/>
      <c r="C72" s="207"/>
      <c r="D72" s="191"/>
      <c r="E72" s="208"/>
      <c r="F72" s="191"/>
      <c r="G72" s="191"/>
      <c r="H72" s="191"/>
      <c r="I72" s="191"/>
      <c r="J72" s="191"/>
      <c r="K72" s="191"/>
      <c r="L72" s="191"/>
      <c r="M72" s="191"/>
      <c r="N72" s="191"/>
      <c r="O72" s="191"/>
      <c r="P72" s="191"/>
      <c r="Q72" s="191"/>
      <c r="R72" s="191"/>
      <c r="S72" s="191"/>
      <c r="T72" s="191"/>
    </row>
    <row r="73" spans="2:20" s="205" customFormat="1" ht="15" customHeight="1">
      <c r="B73" s="207"/>
      <c r="C73" s="207"/>
      <c r="D73" s="191"/>
      <c r="E73" s="208"/>
      <c r="F73" s="191"/>
      <c r="G73" s="191"/>
      <c r="H73" s="191"/>
      <c r="I73" s="191"/>
      <c r="J73" s="191"/>
      <c r="K73" s="191"/>
      <c r="L73" s="191"/>
      <c r="M73" s="191"/>
      <c r="N73" s="191"/>
      <c r="O73" s="191"/>
      <c r="P73" s="191"/>
      <c r="Q73" s="191"/>
      <c r="R73" s="191"/>
      <c r="S73" s="191"/>
      <c r="T73" s="191"/>
    </row>
    <row r="74" spans="2:20" s="205" customFormat="1" ht="15" customHeight="1">
      <c r="B74" s="207"/>
      <c r="C74" s="207"/>
      <c r="D74" s="191"/>
      <c r="E74" s="208"/>
      <c r="F74" s="191"/>
      <c r="G74" s="191"/>
      <c r="H74" s="191"/>
      <c r="I74" s="191"/>
      <c r="J74" s="191"/>
      <c r="K74" s="191"/>
      <c r="L74" s="191"/>
      <c r="M74" s="191"/>
      <c r="N74" s="191"/>
      <c r="O74" s="191"/>
      <c r="P74" s="191"/>
      <c r="Q74" s="191"/>
      <c r="R74" s="191"/>
      <c r="S74" s="191"/>
      <c r="T74" s="191"/>
    </row>
    <row r="75" spans="2:20" s="205" customFormat="1" ht="15" customHeight="1">
      <c r="B75" s="207"/>
      <c r="C75" s="207"/>
      <c r="D75" s="191"/>
      <c r="E75" s="208"/>
      <c r="F75" s="191"/>
      <c r="G75" s="191"/>
      <c r="H75" s="191"/>
      <c r="I75" s="191"/>
      <c r="J75" s="191"/>
      <c r="K75" s="191"/>
      <c r="L75" s="191"/>
      <c r="M75" s="191"/>
      <c r="N75" s="191"/>
      <c r="O75" s="191"/>
      <c r="P75" s="191"/>
      <c r="Q75" s="191"/>
      <c r="R75" s="191"/>
      <c r="S75" s="191"/>
      <c r="T75" s="191"/>
    </row>
    <row r="76" spans="2:20" s="205" customFormat="1" ht="15" customHeight="1">
      <c r="B76" s="207"/>
      <c r="C76" s="207"/>
      <c r="D76" s="191"/>
      <c r="E76" s="208"/>
      <c r="F76" s="191"/>
      <c r="G76" s="191"/>
      <c r="H76" s="191"/>
      <c r="I76" s="191"/>
      <c r="J76" s="191"/>
      <c r="K76" s="191"/>
      <c r="L76" s="191"/>
      <c r="M76" s="191"/>
      <c r="N76" s="191"/>
      <c r="O76" s="191"/>
      <c r="P76" s="191"/>
      <c r="Q76" s="191"/>
      <c r="R76" s="191"/>
      <c r="S76" s="191"/>
      <c r="T76" s="191"/>
    </row>
    <row r="77" spans="2:20" s="205" customFormat="1" ht="15" customHeight="1">
      <c r="B77" s="207"/>
      <c r="C77" s="207"/>
      <c r="D77" s="191"/>
      <c r="E77" s="208"/>
      <c r="F77" s="191"/>
      <c r="G77" s="191"/>
      <c r="H77" s="191"/>
      <c r="I77" s="191"/>
      <c r="J77" s="191"/>
      <c r="K77" s="191"/>
      <c r="L77" s="191"/>
      <c r="M77" s="191"/>
      <c r="N77" s="191"/>
      <c r="O77" s="191"/>
      <c r="P77" s="191"/>
      <c r="Q77" s="191"/>
      <c r="R77" s="191"/>
      <c r="S77" s="191"/>
      <c r="T77" s="191"/>
    </row>
    <row r="78" spans="2:20" s="205" customFormat="1" ht="15" customHeight="1">
      <c r="B78" s="207"/>
      <c r="C78" s="207"/>
      <c r="D78" s="191"/>
      <c r="E78" s="208"/>
      <c r="F78" s="191"/>
      <c r="G78" s="191"/>
      <c r="H78" s="191"/>
      <c r="I78" s="191"/>
      <c r="J78" s="191"/>
      <c r="K78" s="191"/>
      <c r="L78" s="191"/>
      <c r="M78" s="191"/>
      <c r="N78" s="191"/>
      <c r="O78" s="191"/>
      <c r="P78" s="191"/>
      <c r="Q78" s="191"/>
      <c r="R78" s="191"/>
      <c r="S78" s="191"/>
      <c r="T78" s="191"/>
    </row>
    <row r="79" spans="2:20" s="205" customFormat="1" ht="15" customHeight="1">
      <c r="B79" s="207"/>
      <c r="C79" s="207"/>
      <c r="D79" s="191"/>
      <c r="E79" s="208"/>
      <c r="F79" s="191"/>
      <c r="G79" s="191"/>
      <c r="H79" s="191"/>
      <c r="I79" s="191"/>
      <c r="J79" s="191"/>
      <c r="K79" s="191"/>
      <c r="L79" s="191"/>
      <c r="M79" s="191"/>
      <c r="N79" s="191"/>
      <c r="O79" s="191"/>
      <c r="P79" s="191"/>
      <c r="Q79" s="191"/>
      <c r="R79" s="191"/>
      <c r="S79" s="191"/>
      <c r="T79" s="191"/>
    </row>
    <row r="80" spans="2:20" s="205" customFormat="1" ht="15" customHeight="1">
      <c r="B80" s="207"/>
      <c r="C80" s="207"/>
      <c r="D80" s="191"/>
      <c r="E80" s="208"/>
      <c r="F80" s="191"/>
      <c r="G80" s="191"/>
      <c r="H80" s="191"/>
      <c r="I80" s="191"/>
      <c r="J80" s="191"/>
      <c r="K80" s="191"/>
      <c r="L80" s="191"/>
      <c r="M80" s="191"/>
      <c r="N80" s="191"/>
      <c r="O80" s="191"/>
      <c r="P80" s="191"/>
      <c r="Q80" s="191"/>
      <c r="R80" s="191"/>
      <c r="S80" s="191"/>
      <c r="T80" s="191"/>
    </row>
    <row r="81" spans="2:20" s="205" customFormat="1" ht="15" customHeight="1">
      <c r="B81" s="207"/>
      <c r="C81" s="207"/>
      <c r="D81" s="191"/>
      <c r="E81" s="208"/>
      <c r="F81" s="191"/>
      <c r="G81" s="191"/>
      <c r="H81" s="191"/>
      <c r="I81" s="191"/>
      <c r="J81" s="191"/>
      <c r="K81" s="191"/>
      <c r="L81" s="191"/>
      <c r="M81" s="191"/>
      <c r="N81" s="191"/>
      <c r="O81" s="191"/>
      <c r="P81" s="191"/>
      <c r="Q81" s="191"/>
      <c r="R81" s="191"/>
      <c r="S81" s="191"/>
      <c r="T81" s="191"/>
    </row>
    <row r="82" spans="2:20" s="205" customFormat="1" ht="15" customHeight="1">
      <c r="B82" s="207"/>
      <c r="C82" s="207"/>
      <c r="D82" s="191"/>
      <c r="E82" s="208"/>
      <c r="F82" s="191"/>
      <c r="G82" s="191"/>
      <c r="H82" s="191"/>
      <c r="I82" s="191"/>
      <c r="J82" s="191"/>
      <c r="K82" s="191"/>
      <c r="L82" s="191"/>
      <c r="M82" s="191"/>
      <c r="N82" s="191"/>
      <c r="O82" s="191"/>
      <c r="P82" s="191"/>
      <c r="Q82" s="191"/>
      <c r="R82" s="191"/>
      <c r="S82" s="191"/>
      <c r="T82" s="191"/>
    </row>
    <row r="83" spans="2:20" s="205" customFormat="1" ht="15" customHeight="1">
      <c r="B83" s="207"/>
      <c r="C83" s="207"/>
      <c r="D83" s="191"/>
      <c r="E83" s="208"/>
      <c r="F83" s="191"/>
      <c r="G83" s="191"/>
      <c r="H83" s="191"/>
      <c r="I83" s="191"/>
      <c r="J83" s="191"/>
      <c r="K83" s="191"/>
      <c r="L83" s="191"/>
      <c r="M83" s="191"/>
      <c r="N83" s="191"/>
      <c r="O83" s="191"/>
      <c r="P83" s="191"/>
      <c r="Q83" s="191"/>
      <c r="R83" s="191"/>
      <c r="S83" s="191"/>
      <c r="T83" s="191"/>
    </row>
    <row r="84" spans="2:20" s="205" customFormat="1" ht="15" customHeight="1">
      <c r="B84" s="207"/>
      <c r="C84" s="207"/>
      <c r="D84" s="191"/>
      <c r="E84" s="208"/>
      <c r="F84" s="191"/>
      <c r="G84" s="191"/>
      <c r="H84" s="191"/>
      <c r="I84" s="191"/>
      <c r="J84" s="191"/>
      <c r="K84" s="191"/>
      <c r="L84" s="191"/>
      <c r="M84" s="191"/>
      <c r="N84" s="191"/>
      <c r="O84" s="191"/>
      <c r="P84" s="191"/>
      <c r="Q84" s="191"/>
      <c r="R84" s="191"/>
      <c r="S84" s="191"/>
      <c r="T84" s="191"/>
    </row>
  </sheetData>
  <sheetProtection algorithmName="SHA-512" hashValue="4IiQmKP28znkG2CUin2QOa3enN0SMLfrxRRAzFIKfapP0Np07rg5N6OQOO7jtKGzvQ1zzKkyiQni9yk4S09fEQ==" saltValue="E5agwA9BH4YbRWdO1e8RBg==" spinCount="100000" sheet="1" objects="1" scenarios="1"/>
  <mergeCells count="37">
    <mergeCell ref="B32:W32"/>
    <mergeCell ref="B33:W33"/>
    <mergeCell ref="G28:N28"/>
    <mergeCell ref="B28:C28"/>
    <mergeCell ref="G16:N16"/>
    <mergeCell ref="G18:N18"/>
    <mergeCell ref="G20:N20"/>
    <mergeCell ref="B24:C24"/>
    <mergeCell ref="G21:N21"/>
    <mergeCell ref="G22:N22"/>
    <mergeCell ref="G24:N24"/>
    <mergeCell ref="S18:AA18"/>
    <mergeCell ref="S20:AA20"/>
    <mergeCell ref="S22:AA22"/>
    <mergeCell ref="S24:AA24"/>
    <mergeCell ref="G26:N26"/>
    <mergeCell ref="B31:W31"/>
    <mergeCell ref="B7:U10"/>
    <mergeCell ref="S13:AA14"/>
    <mergeCell ref="S16:AA16"/>
    <mergeCell ref="B14:C14"/>
    <mergeCell ref="B16:C16"/>
    <mergeCell ref="S26:AA26"/>
    <mergeCell ref="S28:AA28"/>
    <mergeCell ref="B11:C12"/>
    <mergeCell ref="D11:E12"/>
    <mergeCell ref="G11:N12"/>
    <mergeCell ref="Q11:Q12"/>
    <mergeCell ref="S11:U12"/>
    <mergeCell ref="B18:C18"/>
    <mergeCell ref="D2:AB2"/>
    <mergeCell ref="D3:AF3"/>
    <mergeCell ref="B20:C20"/>
    <mergeCell ref="B22:C22"/>
    <mergeCell ref="B26:C26"/>
    <mergeCell ref="G14:N14"/>
    <mergeCell ref="O21:V21"/>
  </mergeCells>
  <phoneticPr fontId="86" type="noConversion"/>
  <conditionalFormatting sqref="Q14">
    <cfRule type="cellIs" dxfId="687" priority="9" operator="equal">
      <formula>2</formula>
    </cfRule>
    <cfRule type="cellIs" dxfId="686" priority="10" operator="equal">
      <formula>1</formula>
    </cfRule>
    <cfRule type="cellIs" dxfId="685" priority="11" operator="equal">
      <formula>0</formula>
    </cfRule>
  </conditionalFormatting>
  <conditionalFormatting sqref="Q14">
    <cfRule type="cellIs" dxfId="684" priority="12" operator="equal">
      <formula>3</formula>
    </cfRule>
  </conditionalFormatting>
  <conditionalFormatting sqref="Q16 Q18 Q20 Q22 Q24 Q26 Q28">
    <cfRule type="cellIs" dxfId="683" priority="1" operator="equal">
      <formula>2</formula>
    </cfRule>
    <cfRule type="cellIs" dxfId="682" priority="2" operator="equal">
      <formula>1</formula>
    </cfRule>
    <cfRule type="cellIs" dxfId="681" priority="3" operator="equal">
      <formula>0</formula>
    </cfRule>
  </conditionalFormatting>
  <conditionalFormatting sqref="Q16 Q18 Q20 Q22 Q24 Q26 Q28">
    <cfRule type="cellIs" dxfId="680" priority="4" operator="equal">
      <formula>3</formula>
    </cfRule>
  </conditionalFormatting>
  <hyperlinks>
    <hyperlink ref="B14:C14" location="'Instit 3.1'!A1" display="3.1 Institucionalización"/>
    <hyperlink ref="B16:C16" location="'Instit 3.2'!A1" display="3.2 Desarrollo de la capacidad nacional"/>
    <hyperlink ref="B18:C18" location="'Instit 3.3'!A1" display="3.3 Desarrollo de asociaciones y colaboraciones"/>
    <hyperlink ref="B20:C20" location="'Instit 3.4'!A1" display="'Instit 3.4'!A1"/>
    <hyperlink ref="B22:C22" location="'Instit 4.1'!A1" display="4.1 Mandato"/>
    <hyperlink ref="B24:C24" location="'Instit 4.3'!A1" display="4.3 Identificación e implicación de las partes interesadas"/>
    <hyperlink ref="B26:C26" location="'Instit 4.5'!A1" display="4.5 Integración de jóvenes expertos"/>
    <hyperlink ref="B28:C28" location="'Instit 4.7'!A1" display="4.7 Evaluación del impacto"/>
    <hyperlink ref="E18" r:id="rId1" display="http://www.fao.org/3/a-i6767e.pdf"/>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G32"/>
  <sheetViews>
    <sheetView showGridLines="0" showRowColHeaders="0" zoomScale="50" zoomScaleNormal="50" workbookViewId="0">
      <pane ySplit="12" topLeftCell="A16" activePane="bottomLeft" state="frozen"/>
      <selection pane="bottomLeft"/>
    </sheetView>
  </sheetViews>
  <sheetFormatPr defaultColWidth="8.453125" defaultRowHeight="14.5"/>
  <cols>
    <col min="1" max="1" width="2.90625" style="106" customWidth="1"/>
    <col min="2" max="2" width="1.453125" style="325" customWidth="1"/>
    <col min="3" max="3" width="1.453125" style="106" customWidth="1"/>
    <col min="4" max="4" width="30.453125" style="106" customWidth="1"/>
    <col min="5" max="5" width="30.453125" style="336" customWidth="1"/>
    <col min="6" max="6" width="1.453125" style="106" customWidth="1"/>
    <col min="7" max="7" width="36.453125" style="337" customWidth="1"/>
    <col min="8" max="8" width="1.453125" style="329" customWidth="1"/>
    <col min="9" max="10" width="8.453125" style="329"/>
    <col min="11" max="11" width="11.90625" style="329" customWidth="1"/>
    <col min="12" max="12" width="18.453125" style="329" customWidth="1"/>
    <col min="13" max="15" width="8.453125" style="329"/>
    <col min="16" max="16" width="42.90625" style="329" customWidth="1"/>
    <col min="17" max="17" width="8.453125" style="329"/>
    <col min="18" max="18" width="1.453125" style="329" customWidth="1"/>
    <col min="19" max="19" width="15.453125" style="329" customWidth="1"/>
    <col min="20" max="20" width="1.453125" style="329" customWidth="1"/>
    <col min="21" max="23" width="8.453125" style="338"/>
    <col min="24" max="24" width="12.08984375" style="339" customWidth="1"/>
    <col min="25" max="25" width="8.453125" style="339"/>
    <col min="26" max="16384" width="8.453125" style="106"/>
  </cols>
  <sheetData>
    <row r="1" spans="1:33" s="105" customFormat="1">
      <c r="B1" s="301"/>
      <c r="E1" s="302"/>
      <c r="G1" s="303"/>
      <c r="H1" s="304"/>
      <c r="I1" s="304"/>
      <c r="J1" s="304"/>
      <c r="K1" s="304"/>
      <c r="L1" s="304"/>
      <c r="M1" s="304"/>
      <c r="N1" s="304"/>
      <c r="O1" s="304"/>
      <c r="P1" s="304"/>
      <c r="Q1" s="304"/>
      <c r="R1" s="304"/>
      <c r="S1" s="304"/>
      <c r="T1" s="304"/>
      <c r="U1" s="305"/>
      <c r="V1" s="305"/>
      <c r="W1" s="305"/>
      <c r="X1" s="306"/>
      <c r="Y1" s="306"/>
    </row>
    <row r="2" spans="1:33" s="105" customFormat="1" ht="42.9" customHeight="1">
      <c r="A2" s="154"/>
      <c r="B2" s="154"/>
      <c r="C2" s="154"/>
      <c r="D2" s="154"/>
      <c r="E2" s="154"/>
      <c r="F2" s="154"/>
      <c r="G2" s="627" t="str">
        <f>HLOOKUP(lang, language!$C$8:$H$17, 2,FALSE)</f>
        <v>NATIONAL FOREST MONITORING SYSTEM ASSESSMENT TOOL  - version 2</v>
      </c>
      <c r="H2" s="627"/>
      <c r="I2" s="627"/>
      <c r="J2" s="627"/>
      <c r="K2" s="627"/>
      <c r="L2" s="627"/>
      <c r="M2" s="627"/>
      <c r="N2" s="627"/>
      <c r="O2" s="627"/>
      <c r="P2" s="627"/>
      <c r="Q2" s="627"/>
      <c r="R2" s="627"/>
      <c r="S2" s="627"/>
      <c r="T2" s="627"/>
      <c r="U2" s="627"/>
      <c r="V2" s="627"/>
      <c r="W2" s="627"/>
      <c r="X2" s="627"/>
      <c r="Y2" s="627"/>
      <c r="Z2" s="627"/>
    </row>
    <row r="3" spans="1:33" s="105" customFormat="1" ht="30" customHeight="1">
      <c r="A3" s="307"/>
      <c r="B3" s="307"/>
      <c r="C3" s="307"/>
      <c r="D3" s="307"/>
      <c r="E3" s="307"/>
      <c r="F3" s="307"/>
      <c r="G3" s="615" t="str">
        <f>HLOOKUP(lang,language!$C$8:$H$17,3,FALSE)</f>
        <v>Based on the voluntary guidelines on national forest monitoring and REDDcompass</v>
      </c>
      <c r="H3" s="615"/>
      <c r="I3" s="615"/>
      <c r="J3" s="615"/>
      <c r="K3" s="615"/>
      <c r="L3" s="615"/>
      <c r="M3" s="615"/>
      <c r="N3" s="615"/>
      <c r="O3" s="615"/>
      <c r="P3" s="615"/>
      <c r="Q3" s="615"/>
      <c r="R3" s="615"/>
      <c r="S3" s="615"/>
      <c r="T3" s="615"/>
      <c r="U3" s="615"/>
      <c r="V3" s="615"/>
      <c r="W3" s="615"/>
      <c r="X3" s="615"/>
      <c r="Y3" s="615"/>
      <c r="Z3" s="615"/>
      <c r="AA3" s="615"/>
      <c r="AB3" s="615"/>
      <c r="AC3" s="615"/>
      <c r="AD3" s="615"/>
      <c r="AE3" s="615"/>
      <c r="AF3" s="615"/>
      <c r="AG3" s="615"/>
    </row>
    <row r="4" spans="1:33" s="105" customFormat="1">
      <c r="B4" s="301"/>
      <c r="E4" s="302"/>
      <c r="G4" s="303"/>
      <c r="H4" s="304"/>
      <c r="I4" s="304"/>
      <c r="J4" s="304"/>
      <c r="K4" s="304"/>
      <c r="L4" s="304"/>
      <c r="M4" s="304"/>
      <c r="N4" s="304"/>
      <c r="O4" s="304"/>
      <c r="P4" s="304"/>
      <c r="Q4" s="304"/>
      <c r="R4" s="304"/>
      <c r="S4" s="304"/>
      <c r="T4" s="304"/>
      <c r="U4" s="305"/>
      <c r="V4" s="305"/>
      <c r="W4" s="305"/>
      <c r="X4" s="306"/>
      <c r="Y4" s="306"/>
    </row>
    <row r="5" spans="1:33" s="105" customFormat="1">
      <c r="B5" s="301"/>
      <c r="E5" s="302"/>
      <c r="G5" s="303"/>
      <c r="H5" s="304"/>
      <c r="I5" s="304"/>
      <c r="J5" s="304"/>
      <c r="K5" s="304"/>
      <c r="L5" s="304"/>
      <c r="M5" s="304"/>
      <c r="N5" s="304"/>
      <c r="O5" s="304"/>
      <c r="P5" s="304"/>
      <c r="Q5" s="304"/>
      <c r="R5" s="304"/>
      <c r="S5" s="304"/>
      <c r="T5" s="304"/>
      <c r="U5" s="305"/>
      <c r="V5" s="305"/>
      <c r="W5" s="305"/>
      <c r="X5" s="306"/>
      <c r="Y5" s="306"/>
    </row>
    <row r="6" spans="1:33" s="105" customFormat="1" ht="15" customHeight="1">
      <c r="A6" s="308"/>
      <c r="B6" s="308"/>
      <c r="C6" s="308"/>
      <c r="D6" s="308"/>
      <c r="E6" s="308"/>
      <c r="F6" s="308"/>
      <c r="G6" s="309"/>
      <c r="H6" s="308"/>
      <c r="I6" s="308"/>
      <c r="J6" s="308"/>
      <c r="K6" s="308"/>
      <c r="L6" s="308"/>
      <c r="M6" s="308"/>
      <c r="N6" s="308"/>
      <c r="O6" s="308"/>
      <c r="P6" s="308"/>
      <c r="Q6" s="308"/>
      <c r="R6" s="308"/>
      <c r="S6" s="308"/>
      <c r="T6" s="308"/>
      <c r="U6" s="305"/>
      <c r="V6" s="305"/>
      <c r="W6" s="305"/>
      <c r="X6" s="306"/>
      <c r="Y6" s="306"/>
    </row>
    <row r="7" spans="1:33" ht="15" customHeight="1">
      <c r="A7" s="655" t="str">
        <f>HLOOKUP(lang, language!$A$46:$H$69, 2, FALSE)</f>
        <v>Measurement and estimation</v>
      </c>
      <c r="B7" s="655"/>
      <c r="C7" s="655"/>
      <c r="D7" s="655"/>
      <c r="E7" s="655"/>
      <c r="F7" s="655"/>
      <c r="G7" s="655"/>
      <c r="H7" s="655"/>
      <c r="I7" s="655"/>
      <c r="J7" s="655"/>
      <c r="K7" s="655"/>
      <c r="L7" s="655"/>
      <c r="M7" s="655"/>
      <c r="N7" s="655"/>
      <c r="O7" s="655"/>
      <c r="P7" s="655"/>
      <c r="Q7" s="655"/>
      <c r="R7" s="655"/>
      <c r="S7" s="655"/>
      <c r="T7" s="310"/>
      <c r="U7" s="311"/>
      <c r="V7" s="311"/>
      <c r="W7" s="311"/>
      <c r="X7" s="311"/>
      <c r="Y7" s="311"/>
    </row>
    <row r="8" spans="1:33" ht="15" customHeight="1">
      <c r="A8" s="655"/>
      <c r="B8" s="655"/>
      <c r="C8" s="655"/>
      <c r="D8" s="655"/>
      <c r="E8" s="655"/>
      <c r="F8" s="655"/>
      <c r="G8" s="655"/>
      <c r="H8" s="655"/>
      <c r="I8" s="655"/>
      <c r="J8" s="655"/>
      <c r="K8" s="655"/>
      <c r="L8" s="655"/>
      <c r="M8" s="655"/>
      <c r="N8" s="655"/>
      <c r="O8" s="655"/>
      <c r="P8" s="655"/>
      <c r="Q8" s="655"/>
      <c r="R8" s="655"/>
      <c r="S8" s="655"/>
      <c r="T8" s="310"/>
      <c r="U8" s="311"/>
      <c r="V8" s="311"/>
      <c r="W8" s="311"/>
      <c r="X8" s="311"/>
      <c r="Y8" s="311"/>
    </row>
    <row r="9" spans="1:33" ht="30.9" customHeight="1">
      <c r="A9" s="655"/>
      <c r="B9" s="655"/>
      <c r="C9" s="655"/>
      <c r="D9" s="655"/>
      <c r="E9" s="655"/>
      <c r="F9" s="655"/>
      <c r="G9" s="655"/>
      <c r="H9" s="655"/>
      <c r="I9" s="655"/>
      <c r="J9" s="655"/>
      <c r="K9" s="655"/>
      <c r="L9" s="655"/>
      <c r="M9" s="655"/>
      <c r="N9" s="655"/>
      <c r="O9" s="655"/>
      <c r="P9" s="655"/>
      <c r="Q9" s="655"/>
      <c r="R9" s="655"/>
      <c r="S9" s="655"/>
      <c r="T9" s="310"/>
      <c r="U9" s="311"/>
      <c r="V9" s="311"/>
      <c r="W9" s="311"/>
      <c r="X9" s="311"/>
      <c r="Y9" s="311"/>
    </row>
    <row r="10" spans="1:33" ht="8.25" customHeight="1">
      <c r="A10" s="655"/>
      <c r="B10" s="655"/>
      <c r="C10" s="655"/>
      <c r="D10" s="655"/>
      <c r="E10" s="655"/>
      <c r="F10" s="655"/>
      <c r="G10" s="655"/>
      <c r="H10" s="655"/>
      <c r="I10" s="655"/>
      <c r="J10" s="655"/>
      <c r="K10" s="655"/>
      <c r="L10" s="655"/>
      <c r="M10" s="655"/>
      <c r="N10" s="655"/>
      <c r="O10" s="655"/>
      <c r="P10" s="655"/>
      <c r="Q10" s="655"/>
      <c r="R10" s="655"/>
      <c r="S10" s="655"/>
      <c r="T10" s="188"/>
      <c r="U10" s="312"/>
      <c r="V10" s="199"/>
      <c r="W10" s="199"/>
      <c r="X10" s="199"/>
      <c r="Y10" s="199"/>
    </row>
    <row r="11" spans="1:33" s="318" customFormat="1" ht="27.75" customHeight="1">
      <c r="A11" s="313"/>
      <c r="B11" s="313"/>
      <c r="C11" s="313"/>
      <c r="D11" s="314" t="str">
        <f>HLOOKUP(lang, language!$C$615:$H$626, 12,FALSE)</f>
        <v>Elements</v>
      </c>
      <c r="E11" s="315"/>
      <c r="F11" s="315"/>
      <c r="G11" s="316" t="str">
        <f>HLOOKUP(lang, language!$A$46:$H$69, 3, FALSE)</f>
        <v>Assessment</v>
      </c>
      <c r="H11" s="315"/>
      <c r="I11" s="648" t="str">
        <f>HLOOKUP(lang, language!$A$46:$H$69, 4, FALSE)</f>
        <v>Description</v>
      </c>
      <c r="J11" s="648"/>
      <c r="K11" s="648"/>
      <c r="L11" s="648"/>
      <c r="M11" s="648"/>
      <c r="N11" s="648"/>
      <c r="O11" s="648"/>
      <c r="P11" s="648"/>
      <c r="Q11" s="315"/>
      <c r="R11" s="315"/>
      <c r="S11" s="317" t="str">
        <f>HLOOKUP(lang, language!$A$46:$H$69, 6, FALSE)</f>
        <v>Average</v>
      </c>
      <c r="T11" s="315"/>
      <c r="U11" s="648" t="str">
        <f>HLOOKUP(lang, language!$A$46:$H$69, 7, FALSE)</f>
        <v>Comments</v>
      </c>
      <c r="V11" s="648"/>
      <c r="W11" s="648"/>
      <c r="X11" s="648"/>
      <c r="Y11" s="648"/>
    </row>
    <row r="12" spans="1:33" s="319" customFormat="1" ht="23.4" customHeight="1">
      <c r="D12" s="320"/>
      <c r="E12" s="321"/>
      <c r="F12" s="321"/>
      <c r="G12" s="322"/>
      <c r="H12" s="321"/>
      <c r="I12" s="320"/>
      <c r="J12" s="320"/>
      <c r="K12" s="320"/>
      <c r="L12" s="320"/>
      <c r="M12" s="320"/>
      <c r="N12" s="320"/>
      <c r="O12" s="320"/>
      <c r="P12" s="320"/>
      <c r="Q12" s="321"/>
      <c r="R12" s="321"/>
      <c r="S12" s="320"/>
      <c r="T12" s="321"/>
      <c r="U12" s="320"/>
      <c r="V12" s="320"/>
      <c r="W12" s="320"/>
      <c r="X12" s="320"/>
      <c r="Y12" s="320"/>
    </row>
    <row r="13" spans="1:33" s="147" customFormat="1" ht="93.75" customHeight="1">
      <c r="B13" s="323"/>
      <c r="D13" s="652" t="str">
        <f>HLOOKUP(lang, language!$A$46:$H$69, 8, FALSE)</f>
        <v>4.2 Identification of information needs</v>
      </c>
      <c r="E13" s="652"/>
      <c r="F13" s="191"/>
      <c r="G13" s="324" t="str">
        <f>HLOOKUP(lang, language!$C$615:$H$616, 2, FALSE)</f>
        <v>VGNFM</v>
      </c>
      <c r="H13" s="191"/>
      <c r="I13" s="654" t="str">
        <f>HLOOKUP(lang, language!$A$46:$H$69, 14, FALSE)</f>
        <v>It is based on the demand for information with a clear cut vision, knowing the current information and new requirements.   The scope, technical needs and requirements of potential users were analysed.    Information needs for international forest-related reports (UNFCCC, FRA, CBD, SDGs, among others) were considered, taking into account the format and output. Priorities were established along with accuracy and cost analysis.</v>
      </c>
      <c r="J13" s="654"/>
      <c r="K13" s="654"/>
      <c r="L13" s="654"/>
      <c r="M13" s="654"/>
      <c r="N13" s="654"/>
      <c r="O13" s="654"/>
      <c r="P13" s="654"/>
      <c r="Q13" s="654"/>
      <c r="R13" s="206"/>
      <c r="S13" s="470" t="e">
        <f>ROUND(AVERAGE('Med&amp;Est 4.2'!Z9:Z29),0)</f>
        <v>#DIV/0!</v>
      </c>
      <c r="T13" s="206"/>
      <c r="U13" s="653"/>
      <c r="V13" s="653"/>
      <c r="W13" s="653"/>
      <c r="X13" s="653"/>
      <c r="Y13" s="653"/>
    </row>
    <row r="14" spans="1:33" ht="0.9" customHeight="1">
      <c r="D14" s="326"/>
      <c r="E14" s="327"/>
      <c r="G14" s="328"/>
      <c r="I14" s="330"/>
      <c r="J14" s="330"/>
      <c r="K14" s="330"/>
      <c r="L14" s="330"/>
      <c r="M14" s="330"/>
      <c r="N14" s="330"/>
      <c r="O14" s="330"/>
      <c r="P14" s="330"/>
      <c r="Q14" s="330"/>
      <c r="R14" s="331"/>
      <c r="S14" s="467"/>
      <c r="T14" s="331"/>
      <c r="U14" s="332"/>
      <c r="V14" s="332"/>
      <c r="W14" s="332"/>
      <c r="X14" s="333"/>
      <c r="Y14" s="333"/>
    </row>
    <row r="15" spans="1:33" s="147" customFormat="1" ht="108" customHeight="1">
      <c r="B15" s="323"/>
      <c r="D15" s="652" t="str">
        <f>HLOOKUP(lang, language!$A$46:$H$69, 9, FALSE)</f>
        <v>4.6 Data management and archiving</v>
      </c>
      <c r="E15" s="652"/>
      <c r="F15" s="191"/>
      <c r="G15" s="324" t="str">
        <f>HLOOKUP(lang, language!$C$615:$H$616, 2, FALSE)</f>
        <v>VGNFM</v>
      </c>
      <c r="H15" s="191"/>
      <c r="I15" s="654" t="str">
        <f>HLOOKUP(lang, language!$A$46:$H$69, 15, FALSE)</f>
        <v>A long-term plan has been developed for data storage and security, metadata documentation and operating system updates. There is a security protocol which outlines technical measures and data protection. A policy has been implemented for data handling and dissemination, exchange formats and access level according to the type of user. Data storage and responsible bodies should be defined; whenever possible, data should be link and stored with the national statistics database.</v>
      </c>
      <c r="J15" s="654"/>
      <c r="K15" s="654"/>
      <c r="L15" s="654"/>
      <c r="M15" s="654"/>
      <c r="N15" s="654"/>
      <c r="O15" s="654"/>
      <c r="P15" s="654"/>
      <c r="Q15" s="654"/>
      <c r="R15" s="206"/>
      <c r="S15" s="470" t="e">
        <f>ROUND(AVERAGE('Med&amp;Est 4.6'!Z9:Z15),0)</f>
        <v>#DIV/0!</v>
      </c>
      <c r="T15" s="206"/>
      <c r="U15" s="653"/>
      <c r="V15" s="653"/>
      <c r="W15" s="653"/>
      <c r="X15" s="653"/>
      <c r="Y15" s="653"/>
    </row>
    <row r="16" spans="1:33" ht="0.9" customHeight="1">
      <c r="D16" s="326"/>
      <c r="E16" s="327"/>
      <c r="G16" s="328"/>
      <c r="I16" s="330"/>
      <c r="J16" s="330"/>
      <c r="K16" s="330"/>
      <c r="L16" s="330"/>
      <c r="M16" s="330"/>
      <c r="N16" s="330"/>
      <c r="O16" s="330"/>
      <c r="P16" s="330"/>
      <c r="Q16" s="330"/>
      <c r="R16" s="331"/>
      <c r="S16" s="467"/>
      <c r="T16" s="331"/>
      <c r="U16" s="332"/>
      <c r="V16" s="332"/>
      <c r="W16" s="332"/>
      <c r="X16" s="333"/>
      <c r="Y16" s="333"/>
    </row>
    <row r="17" spans="2:27" s="147" customFormat="1" ht="90" customHeight="1">
      <c r="B17" s="323"/>
      <c r="D17" s="652" t="str">
        <f>HLOOKUP(lang, language!$A$46:$H$69, 10, FALSE)</f>
        <v>5.1 Preparation</v>
      </c>
      <c r="E17" s="652"/>
      <c r="F17" s="191"/>
      <c r="G17" s="334" t="str">
        <f>HLOOKUP(lang, language!$C$615:$H$617, 3, FALSE)</f>
        <v>VGNFM/New/ REDDcompass</v>
      </c>
      <c r="H17" s="191"/>
      <c r="I17" s="654" t="str">
        <f>HLOOKUP(lang, language!$A$46:$H$69, 16, FALSE)</f>
        <v>Identification of monitoring components, identification and definition of activities to be monitored, adjustment and harmonization of land use/forest type classification, definition of stakeholders, sampling frame, review of existing data and information, setting uncertainty levels and optimization of human resources knowledge.</v>
      </c>
      <c r="J17" s="654"/>
      <c r="K17" s="654"/>
      <c r="L17" s="654"/>
      <c r="M17" s="654"/>
      <c r="N17" s="654"/>
      <c r="O17" s="654"/>
      <c r="P17" s="654"/>
      <c r="Q17" s="654"/>
      <c r="R17" s="206"/>
      <c r="S17" s="470" t="e">
        <f>ROUND(AVERAGE('Med&amp;Est 5.1'!W12:W14,'Med&amp;Est 5.1'!W18:W20,'Med&amp;Est 5.1'!W24:W26,'Med&amp;Est 5.1'!W30:W33,'Med&amp;Est 5.1'!W37:W43,'Med&amp;Est 5.1'!W47:W50,'Med&amp;Est 5.1'!W54:W58,'Med&amp;Est 5.1'!W62:W64),0)</f>
        <v>#DIV/0!</v>
      </c>
      <c r="T17" s="206"/>
      <c r="U17" s="653"/>
      <c r="V17" s="653"/>
      <c r="W17" s="653"/>
      <c r="X17" s="653"/>
      <c r="Y17" s="653"/>
    </row>
    <row r="18" spans="2:27" ht="0.9" customHeight="1">
      <c r="D18" s="326"/>
      <c r="E18" s="327"/>
      <c r="G18" s="328"/>
      <c r="I18" s="330"/>
      <c r="J18" s="330"/>
      <c r="K18" s="330"/>
      <c r="L18" s="330"/>
      <c r="M18" s="330"/>
      <c r="N18" s="330"/>
      <c r="O18" s="330"/>
      <c r="P18" s="330"/>
      <c r="Q18" s="330"/>
      <c r="R18" s="330"/>
      <c r="S18" s="330"/>
      <c r="T18" s="330"/>
      <c r="U18" s="330"/>
      <c r="V18" s="330"/>
      <c r="W18" s="330"/>
      <c r="X18" s="330"/>
      <c r="Y18" s="333"/>
    </row>
    <row r="19" spans="2:27" s="147" customFormat="1" ht="90" customHeight="1">
      <c r="B19" s="323"/>
      <c r="D19" s="652" t="str">
        <f>HLOOKUP(lang, language!$A$46:$H$69, 11, FALSE)</f>
        <v>5.2 Design for field data collection and remote sensing *</v>
      </c>
      <c r="E19" s="652"/>
      <c r="F19" s="191"/>
      <c r="G19" s="334" t="str">
        <f>HLOOKUP(lang, language!$C$615:$H$617, 3, FALSE)</f>
        <v>VGNFM/New/ REDDcompass</v>
      </c>
      <c r="H19" s="191"/>
      <c r="I19" s="654" t="str">
        <f>HLOOKUP(lang, language!$A$46:$H$69, 17, FALSE)</f>
        <v>Integrate field and remote sensing data. Design of field data collection and surveys (sampling, plots, calculation), allometric models, errors and quality assurance and control.  Selection of resources and methods for remote sensing, quality assurance and control, methods for validation of remote sensing outputs, design for visual interpretation through sampling.</v>
      </c>
      <c r="J19" s="654"/>
      <c r="K19" s="654"/>
      <c r="L19" s="654"/>
      <c r="M19" s="654"/>
      <c r="N19" s="654"/>
      <c r="O19" s="654"/>
      <c r="P19" s="654"/>
      <c r="Q19" s="654"/>
      <c r="R19" s="206"/>
      <c r="S19" s="470" t="e">
        <f>ROUND(AVERAGE('Med&amp;Est 5.2'!Z12:Z17,'Med&amp;Est 5.2'!Z23:Z31,'Med&amp;Est 5.2'!Z35:Z43,'Med&amp;Est 5.2'!Z47:Z50,'Med&amp;Est 5.2'!Z54:Z56,'Med&amp;Est 5.2'!Z60:Z64,'Med&amp;Est 5.2'!Z68:Z73,'Med&amp;Est 5.2'!Z79:Z80,'Med&amp;Est 5.2'!Z84:Z88,'Med&amp;Est 5.2'!Z92:Z95,'Med&amp;Est 5.2'!Z99:Z105,'Med&amp;Est 5.2'!Z109:Z112),0)</f>
        <v>#DIV/0!</v>
      </c>
      <c r="T19" s="206"/>
      <c r="U19" s="653"/>
      <c r="V19" s="653"/>
      <c r="W19" s="653"/>
      <c r="X19" s="653"/>
      <c r="Y19" s="653"/>
    </row>
    <row r="20" spans="2:27" ht="0.9" customHeight="1">
      <c r="D20" s="326"/>
      <c r="E20" s="327"/>
      <c r="G20" s="328"/>
      <c r="I20" s="330"/>
      <c r="J20" s="330"/>
      <c r="K20" s="330"/>
      <c r="L20" s="330"/>
      <c r="M20" s="330"/>
      <c r="N20" s="330"/>
      <c r="O20" s="330"/>
      <c r="P20" s="330"/>
      <c r="Q20" s="330"/>
      <c r="R20" s="330"/>
      <c r="S20" s="330"/>
      <c r="T20" s="330"/>
      <c r="U20" s="330"/>
      <c r="V20" s="330"/>
      <c r="W20" s="330"/>
      <c r="X20" s="330"/>
      <c r="Y20" s="333"/>
    </row>
    <row r="21" spans="2:27" s="147" customFormat="1" ht="90" customHeight="1">
      <c r="B21" s="323"/>
      <c r="D21" s="652" t="str">
        <f>HLOOKUP(lang, language!$A$46:$H$69, 12, FALSE)</f>
        <v>5.3 Operational design (field and remote sensing)**</v>
      </c>
      <c r="E21" s="652"/>
      <c r="F21" s="191"/>
      <c r="G21" s="334" t="str">
        <f>HLOOKUP(lang, language!$C$615:$H$617, 3, FALSE)</f>
        <v>VGNFM/New/ REDDcompass</v>
      </c>
      <c r="H21" s="191"/>
      <c r="I21" s="654" t="str">
        <f>HLOOKUP(lang, language!$A$46:$H$69, 18, FALSE)</f>
        <v>Development of manuals and protocols (field and remote sensing/mapping). Information management system design (tabular and geospatial data). Human resources development. Monitoring and field work planning. Field work execution. Field work supervision. Ancillary data collection and supervision (Supervised execution of remote sensing analysis).</v>
      </c>
      <c r="J21" s="654"/>
      <c r="K21" s="654"/>
      <c r="L21" s="654"/>
      <c r="M21" s="654"/>
      <c r="N21" s="654"/>
      <c r="O21" s="654"/>
      <c r="P21" s="654"/>
      <c r="Q21" s="654"/>
      <c r="R21" s="206"/>
      <c r="S21" s="470" t="e">
        <f>ROUND(AVERAGE('Med&amp;Est 5.3'!Z12:Z23,'Med&amp;Est 5.3'!Z27:Z36,'Med&amp;Est 5.3'!Z40:Z51,'Med&amp;Est 5.3'!Z55:Z67,'Med&amp;Est 5.3'!Z71:Z79,'Med&amp;Est 5.3'!Z83:Z89,'Med&amp;Est 5.3'!Z93:Z98,'Med&amp;Est 5.3'!Z102:Z105,'Med&amp;Est 5.3'!Z109:Z112),0)</f>
        <v>#DIV/0!</v>
      </c>
      <c r="T21" s="206"/>
      <c r="U21" s="653"/>
      <c r="V21" s="653"/>
      <c r="W21" s="653"/>
      <c r="X21" s="653"/>
      <c r="Y21" s="653"/>
    </row>
    <row r="22" spans="2:27" ht="0.9" customHeight="1">
      <c r="D22" s="326"/>
      <c r="E22" s="327"/>
      <c r="G22" s="328"/>
      <c r="I22" s="330"/>
      <c r="J22" s="330"/>
      <c r="K22" s="330"/>
      <c r="L22" s="330"/>
      <c r="M22" s="330"/>
      <c r="N22" s="330"/>
      <c r="O22" s="330"/>
      <c r="P22" s="330"/>
      <c r="Q22" s="330"/>
      <c r="R22" s="330"/>
      <c r="S22" s="330"/>
      <c r="T22" s="330"/>
      <c r="U22" s="330"/>
      <c r="V22" s="330"/>
      <c r="W22" s="330"/>
      <c r="X22" s="330"/>
      <c r="Y22" s="330"/>
    </row>
    <row r="23" spans="2:27" s="147" customFormat="1" ht="90" customHeight="1">
      <c r="B23" s="323"/>
      <c r="D23" s="652" t="str">
        <f>HLOOKUP(lang, language!$A$46:$H$69, 13, FALSE)</f>
        <v>5.4 Data management, data analyses, documentation and reporting ***</v>
      </c>
      <c r="E23" s="652"/>
      <c r="F23" s="191"/>
      <c r="G23" s="334" t="str">
        <f>HLOOKUP(lang, language!$C$615:$H$617, 3, FALSE)</f>
        <v>VGNFM/New/ REDDcompass</v>
      </c>
      <c r="H23" s="191"/>
      <c r="I23" s="654" t="str">
        <f>HLOOKUP(lang, language!$A$46:$H$69, 19, FALSE)</f>
        <v xml:space="preserve">Data management with related metadata, location, maintenance guarantee and availability of the data during the time for analysis and researchers queries.   Security protocols were developed with a description of technical measures and procedural protections of the information. Data exchange policies were developed considering sensitive data such as: personnel information, plots location, exact tree coordinates.  </v>
      </c>
      <c r="J23" s="654"/>
      <c r="K23" s="654"/>
      <c r="L23" s="654"/>
      <c r="M23" s="654"/>
      <c r="N23" s="654"/>
      <c r="O23" s="654"/>
      <c r="P23" s="654"/>
      <c r="Q23" s="654"/>
      <c r="R23" s="206"/>
      <c r="S23" s="470" t="e">
        <f>ROUND(AVERAGE('Med&amp;Est 5.4'!Z12:Z15, 'Med&amp;Est 5.4'!Z19:Z22, 'Med&amp;Est 5.4'!Z26:Z37),0)</f>
        <v>#DIV/0!</v>
      </c>
      <c r="T23" s="206"/>
      <c r="U23" s="653"/>
      <c r="V23" s="653"/>
      <c r="W23" s="653"/>
      <c r="X23" s="653"/>
      <c r="Y23" s="653"/>
    </row>
    <row r="24" spans="2:27" s="205" customFormat="1" ht="16.5" customHeight="1">
      <c r="G24" s="335"/>
    </row>
    <row r="25" spans="2:27" s="205" customFormat="1" ht="17.25" customHeight="1">
      <c r="D25" s="205" t="str">
        <f>HLOOKUP(lang, language!$A$46:$H$69, 20, FALSE)</f>
        <v>Notes</v>
      </c>
      <c r="G25" s="335"/>
    </row>
    <row r="26" spans="2:27" s="147" customFormat="1" ht="15" customHeight="1">
      <c r="D26" s="656" t="str">
        <f>HLOOKUP(lang, language!$C$18:$H$45, 18, FALSE)</f>
        <v>0: No action has been taken in the country regarding this guideline or it evinces many weaknesses and needs in the attainment of outcomes. This deserves priority.</v>
      </c>
      <c r="E26" s="656"/>
      <c r="F26" s="656"/>
      <c r="G26" s="656"/>
      <c r="H26" s="656"/>
      <c r="I26" s="656"/>
      <c r="J26" s="656"/>
      <c r="K26" s="656"/>
      <c r="L26" s="656"/>
      <c r="M26" s="656"/>
      <c r="N26" s="656"/>
      <c r="O26" s="656"/>
      <c r="P26" s="656"/>
      <c r="Q26" s="656"/>
      <c r="R26" s="656"/>
      <c r="S26" s="656"/>
      <c r="T26" s="656"/>
      <c r="U26" s="656"/>
      <c r="V26" s="656"/>
      <c r="W26" s="656"/>
      <c r="X26" s="656"/>
      <c r="Y26" s="656"/>
    </row>
    <row r="27" spans="2:27" s="147" customFormat="1" ht="15" customHeight="1">
      <c r="D27" s="657" t="str">
        <f>HLOOKUP(lang, language!$C$18:$H$45, 19, FALSE)</f>
        <v>1-2: There is awareness in the country about the guideline and actions are taken to implement it, though technical support is required.</v>
      </c>
      <c r="E27" s="657"/>
      <c r="F27" s="657"/>
      <c r="G27" s="657"/>
      <c r="H27" s="657"/>
      <c r="I27" s="657"/>
      <c r="J27" s="657"/>
      <c r="K27" s="657"/>
      <c r="L27" s="657"/>
      <c r="M27" s="657"/>
      <c r="N27" s="657"/>
      <c r="O27" s="657"/>
      <c r="P27" s="657"/>
      <c r="Q27" s="657"/>
      <c r="R27" s="657"/>
      <c r="S27" s="657"/>
      <c r="T27" s="657"/>
      <c r="U27" s="657"/>
      <c r="V27" s="657"/>
      <c r="W27" s="657"/>
      <c r="X27" s="657"/>
      <c r="Y27" s="657"/>
    </row>
    <row r="28" spans="2:27" s="147" customFormat="1" ht="15" customHeight="1">
      <c r="D28" s="657" t="str">
        <f>HLOOKUP(lang, language!$C$18:$H$45, 20, FALSE)</f>
        <v>3: There is enough capacity in the country to implement the guideline.  There are no gaps or needs whatsoever, so it is expected to meet the outcomes accordingly.</v>
      </c>
      <c r="E28" s="657"/>
      <c r="F28" s="657"/>
      <c r="G28" s="657"/>
      <c r="H28" s="657"/>
      <c r="I28" s="657"/>
      <c r="J28" s="657"/>
      <c r="K28" s="657"/>
      <c r="L28" s="657"/>
      <c r="M28" s="657"/>
      <c r="N28" s="657"/>
      <c r="O28" s="657"/>
      <c r="P28" s="657"/>
      <c r="Q28" s="657"/>
      <c r="R28" s="657"/>
      <c r="S28" s="657"/>
      <c r="T28" s="657"/>
      <c r="U28" s="657"/>
      <c r="V28" s="657"/>
      <c r="W28" s="657"/>
      <c r="X28" s="657"/>
      <c r="Y28" s="657"/>
    </row>
    <row r="29" spans="2:27" s="147" customFormat="1" ht="15" customHeight="1">
      <c r="D29" s="656" t="str">
        <f>HLOOKUP(lang, language!$C$199:$H$202, 2, FALSE)</f>
        <v>*:  In the VGNFM this element is presented as ‘Statistical Design’. It considers many more elements than those of the VGNFM, so it was considered appropriate to change the name of this element.</v>
      </c>
      <c r="E29" s="656"/>
      <c r="F29" s="656"/>
      <c r="G29" s="656"/>
      <c r="H29" s="656"/>
      <c r="I29" s="656"/>
      <c r="J29" s="656"/>
      <c r="K29" s="656"/>
      <c r="L29" s="656"/>
      <c r="M29" s="656"/>
      <c r="N29" s="656"/>
      <c r="O29" s="656"/>
      <c r="P29" s="656"/>
      <c r="Q29" s="656"/>
      <c r="R29" s="656"/>
      <c r="S29" s="656"/>
      <c r="T29" s="656"/>
      <c r="U29" s="656"/>
      <c r="V29" s="656"/>
      <c r="W29" s="656"/>
      <c r="X29" s="656"/>
      <c r="Y29" s="656"/>
      <c r="Z29" s="656"/>
      <c r="AA29" s="656"/>
    </row>
    <row r="30" spans="2:27" s="147" customFormat="1" ht="15" customHeight="1">
      <c r="D30" s="657" t="str">
        <f>HLOOKUP(lang, language!$C$199:$H$202,3, FALSE)</f>
        <v>**: The field and remote sensing specification was added to the VGNFM element.</v>
      </c>
      <c r="E30" s="657"/>
      <c r="F30" s="657"/>
      <c r="G30" s="657"/>
      <c r="H30" s="657"/>
      <c r="I30" s="657"/>
      <c r="J30" s="657"/>
      <c r="K30" s="657"/>
      <c r="L30" s="657"/>
      <c r="M30" s="657"/>
      <c r="N30" s="657"/>
      <c r="O30" s="657"/>
      <c r="P30" s="657"/>
      <c r="Q30" s="657"/>
      <c r="R30" s="657"/>
      <c r="S30" s="657"/>
      <c r="T30" s="657"/>
      <c r="U30" s="657"/>
      <c r="V30" s="657"/>
      <c r="W30" s="657"/>
      <c r="X30" s="657"/>
      <c r="Y30" s="657"/>
    </row>
    <row r="31" spans="2:27" s="147" customFormat="1" ht="15" customHeight="1">
      <c r="D31" s="657" t="str">
        <f>HLOOKUP(lang, language!$C$199:$H$202,4, FALSE)</f>
        <v>***: In this tool, the element 5.4 ‘Data management, data analysis, documentation and reporting’ of the VGNFM - was separated into two elements (5.4.A and 5.4.B)</v>
      </c>
      <c r="E31" s="657"/>
      <c r="F31" s="657"/>
      <c r="G31" s="657"/>
      <c r="H31" s="657"/>
      <c r="I31" s="657"/>
      <c r="J31" s="657"/>
      <c r="K31" s="657"/>
      <c r="L31" s="657"/>
      <c r="M31" s="657"/>
      <c r="N31" s="657"/>
      <c r="O31" s="657"/>
      <c r="P31" s="657"/>
      <c r="Q31" s="657"/>
      <c r="R31" s="657"/>
      <c r="S31" s="657"/>
      <c r="T31" s="657"/>
      <c r="U31" s="657"/>
      <c r="V31" s="657"/>
      <c r="W31" s="657"/>
      <c r="X31" s="657"/>
      <c r="Y31" s="657"/>
    </row>
    <row r="32" spans="2:27" s="147" customFormat="1" ht="15" customHeight="1">
      <c r="D32" s="657" t="str">
        <f>HLOOKUP(lang, language!$C$615:$H$627, 13, FALSE)</f>
        <v>VGNFM: voluntary guidelines on national forest monitoring.  http://www.fao.org/3/a-i6767e.pdf</v>
      </c>
      <c r="E32" s="657"/>
      <c r="F32" s="657"/>
      <c r="G32" s="657"/>
      <c r="H32" s="657"/>
      <c r="I32" s="657"/>
      <c r="J32" s="657"/>
      <c r="K32" s="657"/>
      <c r="L32" s="657"/>
      <c r="M32" s="657"/>
      <c r="N32" s="657"/>
      <c r="O32" s="657"/>
      <c r="P32" s="657"/>
      <c r="Q32" s="657"/>
      <c r="R32" s="657"/>
      <c r="S32" s="657"/>
      <c r="T32" s="657"/>
      <c r="U32" s="657"/>
      <c r="V32" s="657"/>
      <c r="W32" s="657"/>
      <c r="X32" s="657"/>
      <c r="Y32" s="657"/>
    </row>
  </sheetData>
  <sheetProtection algorithmName="SHA-512" hashValue="zi1K4/dvUcAXN6cOCcdV9XYSyhhshgr1lnnV05yY28BYo44rhP+y6pHqxKW2akCXxTL+KhWdqh7ZDlRYf6cHNQ==" saltValue="8fQOpGHE2KCAMAbxoCLjJg==" spinCount="100000" sheet="1" objects="1" scenarios="1"/>
  <mergeCells count="30">
    <mergeCell ref="D30:Y30"/>
    <mergeCell ref="D31:Y31"/>
    <mergeCell ref="D32:Y32"/>
    <mergeCell ref="D27:Y27"/>
    <mergeCell ref="D28:Y28"/>
    <mergeCell ref="D29:AA29"/>
    <mergeCell ref="I23:Q23"/>
    <mergeCell ref="I21:Q21"/>
    <mergeCell ref="U23:Y23"/>
    <mergeCell ref="D23:E23"/>
    <mergeCell ref="D26:Y26"/>
    <mergeCell ref="D19:E19"/>
    <mergeCell ref="D21:E21"/>
    <mergeCell ref="D15:E15"/>
    <mergeCell ref="D17:E17"/>
    <mergeCell ref="I15:Q15"/>
    <mergeCell ref="I17:Q17"/>
    <mergeCell ref="I19:Q19"/>
    <mergeCell ref="U15:Y15"/>
    <mergeCell ref="U17:Y17"/>
    <mergeCell ref="U19:Y19"/>
    <mergeCell ref="U21:Y21"/>
    <mergeCell ref="U11:Y11"/>
    <mergeCell ref="D13:E13"/>
    <mergeCell ref="U13:Y13"/>
    <mergeCell ref="I13:Q13"/>
    <mergeCell ref="A7:S10"/>
    <mergeCell ref="G2:Z2"/>
    <mergeCell ref="G3:AG3"/>
    <mergeCell ref="I11:P11"/>
  </mergeCells>
  <phoneticPr fontId="86" type="noConversion"/>
  <conditionalFormatting sqref="S15">
    <cfRule type="cellIs" dxfId="679" priority="12" operator="equal">
      <formula>3</formula>
    </cfRule>
  </conditionalFormatting>
  <conditionalFormatting sqref="S15">
    <cfRule type="cellIs" dxfId="678" priority="9" operator="equal">
      <formula>2</formula>
    </cfRule>
    <cfRule type="cellIs" dxfId="677" priority="10" operator="equal">
      <formula>1</formula>
    </cfRule>
    <cfRule type="cellIs" dxfId="676" priority="11" operator="equal">
      <formula>0</formula>
    </cfRule>
  </conditionalFormatting>
  <conditionalFormatting sqref="S13">
    <cfRule type="cellIs" dxfId="675" priority="8" operator="equal">
      <formula>3</formula>
    </cfRule>
  </conditionalFormatting>
  <conditionalFormatting sqref="S13">
    <cfRule type="cellIs" dxfId="674" priority="5" operator="equal">
      <formula>2</formula>
    </cfRule>
    <cfRule type="cellIs" dxfId="673" priority="6" operator="equal">
      <formula>1</formula>
    </cfRule>
    <cfRule type="cellIs" dxfId="672" priority="7" operator="equal">
      <formula>0</formula>
    </cfRule>
  </conditionalFormatting>
  <conditionalFormatting sqref="S17 S19 S21 S23">
    <cfRule type="cellIs" dxfId="671" priority="4" operator="equal">
      <formula>3</formula>
    </cfRule>
  </conditionalFormatting>
  <conditionalFormatting sqref="S17 S19 S21 S23">
    <cfRule type="cellIs" dxfId="670" priority="1" operator="equal">
      <formula>2</formula>
    </cfRule>
    <cfRule type="cellIs" dxfId="669" priority="2" operator="equal">
      <formula>1</formula>
    </cfRule>
    <cfRule type="cellIs" dxfId="668" priority="3" operator="equal">
      <formula>0</formula>
    </cfRule>
  </conditionalFormatting>
  <hyperlinks>
    <hyperlink ref="D13:E13" location="'Med&amp;Est 4.2'!A1" display="4.2 Identificación de las necesidades de información"/>
    <hyperlink ref="D15:E15" location="'Med&amp;Est 4.6'!A1" display="4.6 Gestión y archivo de datos"/>
    <hyperlink ref="D17:E17" location="'Med&amp;Est 5.1'!A1" display="5.1 Preparación"/>
    <hyperlink ref="D19:E19" location="'Med&amp;Est 5.2'!A1" display="5.2 Diseño para la recolecta de datos de campo y teledetección [1]"/>
    <hyperlink ref="D21:E21" location="'Med&amp;Est 5.3'!A1" display="5.3 Diseño operacional (campo y teledetección)   [2]"/>
    <hyperlink ref="D23:E23" location="'Med&amp;Est 5.4'!A1" display="5.4 Gestión de los datos, análisis de los datos y documentación [3]"/>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W23"/>
  <sheetViews>
    <sheetView showGridLines="0" showRowColHeaders="0" zoomScale="50" zoomScaleNormal="50" workbookViewId="0">
      <pane ySplit="13" topLeftCell="A14" activePane="bottomLeft" state="frozen"/>
      <selection pane="bottomLeft" activeCell="E6" sqref="E6"/>
    </sheetView>
  </sheetViews>
  <sheetFormatPr defaultColWidth="8.453125" defaultRowHeight="14.5"/>
  <cols>
    <col min="1" max="3" width="1.453125" style="106" customWidth="1"/>
    <col min="4" max="4" width="12.453125" style="336" customWidth="1"/>
    <col min="5" max="5" width="14.90625" style="106" customWidth="1"/>
    <col min="6" max="6" width="1.453125" style="106" customWidth="1"/>
    <col min="7" max="7" width="30.453125" style="106" customWidth="1"/>
    <col min="8" max="8" width="125.453125" style="329" customWidth="1"/>
    <col min="9" max="9" width="1.453125" style="329" customWidth="1"/>
    <col min="10" max="10" width="16.08984375" style="106" customWidth="1"/>
    <col min="11" max="11" width="8.984375E-2" style="106" customWidth="1"/>
    <col min="12" max="12" width="59.453125" style="106" customWidth="1"/>
    <col min="13" max="16384" width="8.453125" style="106"/>
  </cols>
  <sheetData>
    <row r="1" spans="1:23" s="105" customFormat="1">
      <c r="A1" s="146"/>
      <c r="B1" s="146"/>
      <c r="C1" s="146"/>
      <c r="D1" s="146"/>
      <c r="E1" s="146"/>
      <c r="F1" s="146"/>
      <c r="G1" s="146"/>
      <c r="H1" s="146"/>
      <c r="I1" s="146"/>
      <c r="J1" s="146"/>
      <c r="K1" s="146"/>
      <c r="L1" s="146"/>
    </row>
    <row r="2" spans="1:23" s="105" customFormat="1" ht="30.9" customHeight="1">
      <c r="A2" s="146"/>
      <c r="B2" s="146"/>
      <c r="C2" s="146"/>
      <c r="D2" s="604"/>
      <c r="E2" s="604"/>
      <c r="F2" s="604"/>
      <c r="G2" s="604"/>
      <c r="H2" s="660" t="str">
        <f>HLOOKUP(lang, language!$C$8:$H$17, 2,FALSE)</f>
        <v>NATIONAL FOREST MONITORING SYSTEM ASSESSMENT TOOL  - version 2</v>
      </c>
      <c r="I2" s="660"/>
      <c r="J2" s="660"/>
      <c r="K2" s="660"/>
      <c r="L2" s="660"/>
      <c r="M2" s="660"/>
      <c r="N2" s="660"/>
      <c r="O2" s="660"/>
      <c r="P2" s="660"/>
      <c r="Q2" s="660"/>
      <c r="R2" s="660"/>
      <c r="S2" s="660"/>
    </row>
    <row r="3" spans="1:23" s="105" customFormat="1" ht="36" customHeight="1">
      <c r="A3" s="146"/>
      <c r="B3" s="146"/>
      <c r="C3" s="146"/>
      <c r="D3" s="605"/>
      <c r="E3" s="605"/>
      <c r="F3" s="605"/>
      <c r="G3" s="605"/>
      <c r="H3" s="613" t="str">
        <f>HLOOKUP(lang,language!$C$8:$H$17,3,FALSE)</f>
        <v>Based on the voluntary guidelines on national forest monitoring and REDDcompass</v>
      </c>
      <c r="I3" s="612"/>
      <c r="J3" s="612"/>
      <c r="K3" s="612"/>
      <c r="L3" s="612"/>
      <c r="M3" s="612"/>
      <c r="N3" s="612"/>
      <c r="O3" s="612"/>
      <c r="P3" s="612"/>
      <c r="Q3" s="612"/>
      <c r="R3" s="612"/>
      <c r="S3" s="612"/>
      <c r="T3" s="605"/>
      <c r="U3" s="605"/>
      <c r="V3" s="605"/>
      <c r="W3" s="605"/>
    </row>
    <row r="4" spans="1:23" s="105" customFormat="1">
      <c r="A4" s="146"/>
      <c r="B4" s="146"/>
      <c r="C4" s="146"/>
      <c r="D4" s="146"/>
      <c r="E4" s="146"/>
      <c r="F4" s="146"/>
      <c r="G4" s="146"/>
      <c r="H4" s="146"/>
      <c r="I4" s="146"/>
      <c r="J4" s="146"/>
      <c r="K4" s="146"/>
      <c r="L4" s="146"/>
    </row>
    <row r="5" spans="1:23" s="105" customFormat="1">
      <c r="A5" s="146"/>
      <c r="B5" s="146"/>
      <c r="C5" s="146"/>
      <c r="D5" s="146"/>
      <c r="E5" s="146"/>
      <c r="F5" s="146"/>
      <c r="G5" s="146"/>
      <c r="H5" s="146"/>
      <c r="I5" s="146"/>
      <c r="J5" s="146"/>
      <c r="K5" s="146"/>
      <c r="L5" s="146"/>
    </row>
    <row r="6" spans="1:23" s="105" customFormat="1">
      <c r="A6" s="146"/>
      <c r="B6" s="146"/>
      <c r="C6" s="146"/>
      <c r="D6" s="146"/>
      <c r="E6" s="146"/>
      <c r="F6" s="146"/>
      <c r="G6" s="146"/>
      <c r="H6" s="146"/>
      <c r="I6" s="146"/>
      <c r="J6" s="146"/>
      <c r="K6" s="146"/>
      <c r="L6" s="146"/>
    </row>
    <row r="7" spans="1:23" ht="14.4" customHeight="1">
      <c r="A7" s="411"/>
      <c r="B7" s="411"/>
      <c r="C7" s="411"/>
      <c r="D7" s="411"/>
      <c r="E7" s="411"/>
      <c r="F7" s="411"/>
      <c r="G7" s="411"/>
      <c r="H7" s="411"/>
      <c r="I7" s="411"/>
      <c r="J7" s="411"/>
    </row>
    <row r="8" spans="1:23" ht="14.4" customHeight="1">
      <c r="A8" s="411"/>
      <c r="B8" s="411"/>
      <c r="C8" s="411"/>
      <c r="D8" s="658" t="str">
        <f>HLOOKUP(lang, language!$C$499:$H$508, 2, FALSE)</f>
        <v>Reporting and Verification</v>
      </c>
      <c r="E8" s="658"/>
      <c r="F8" s="658"/>
      <c r="G8" s="658"/>
      <c r="H8" s="658"/>
      <c r="I8" s="658"/>
      <c r="J8" s="658"/>
      <c r="K8" s="658"/>
      <c r="L8" s="658"/>
    </row>
    <row r="9" spans="1:23" ht="14.4" customHeight="1">
      <c r="A9" s="411"/>
      <c r="B9" s="411"/>
      <c r="C9" s="411"/>
      <c r="D9" s="658"/>
      <c r="E9" s="658"/>
      <c r="F9" s="658"/>
      <c r="G9" s="658"/>
      <c r="H9" s="658"/>
      <c r="I9" s="658"/>
      <c r="J9" s="658"/>
      <c r="K9" s="658"/>
      <c r="L9" s="658"/>
    </row>
    <row r="10" spans="1:23" ht="14.4" customHeight="1">
      <c r="A10" s="411"/>
      <c r="B10" s="411"/>
      <c r="C10" s="411"/>
      <c r="D10" s="411"/>
      <c r="E10" s="411"/>
      <c r="F10" s="411"/>
      <c r="G10" s="411"/>
      <c r="H10" s="411"/>
      <c r="I10" s="411"/>
      <c r="J10" s="411"/>
      <c r="K10" s="412"/>
      <c r="L10" s="412"/>
    </row>
    <row r="11" spans="1:23" ht="5.25" customHeight="1">
      <c r="D11" s="413"/>
      <c r="E11" s="413"/>
      <c r="F11" s="413"/>
      <c r="G11" s="413"/>
      <c r="H11" s="413"/>
      <c r="I11" s="413"/>
      <c r="J11" s="413"/>
      <c r="K11" s="413"/>
      <c r="L11" s="413"/>
    </row>
    <row r="12" spans="1:23" ht="5.25" customHeight="1">
      <c r="D12" s="413"/>
      <c r="E12" s="413"/>
      <c r="F12" s="413"/>
      <c r="G12" s="413"/>
      <c r="H12" s="413"/>
      <c r="I12" s="413"/>
      <c r="J12" s="413"/>
      <c r="K12" s="413"/>
      <c r="L12" s="413"/>
    </row>
    <row r="13" spans="1:23" s="539" customFormat="1" ht="17.5">
      <c r="D13" s="542" t="str">
        <f>HLOOKUP(lang, language!$C$615:$H$626, 12,FALSE)</f>
        <v>Elements</v>
      </c>
      <c r="E13" s="540"/>
      <c r="F13" s="540"/>
      <c r="G13" s="542" t="str">
        <f>HLOOKUP(lang, language!$B$18:$H$33, 3,FALSE)</f>
        <v xml:space="preserve">Assessment </v>
      </c>
      <c r="H13" s="542" t="str">
        <f>HLOOKUP(lang, language!$C$499:$H$508, 3, FALSE)</f>
        <v>Description</v>
      </c>
      <c r="I13" s="540"/>
      <c r="J13" s="542" t="str">
        <f>HLOOKUP(lang, language!$C$499:$H$508,5, FALSE)</f>
        <v>Average</v>
      </c>
      <c r="K13" s="540"/>
      <c r="L13" s="542" t="str">
        <f>HLOOKUP(lang, language!$C$499:$H$508, 6, FALSE)</f>
        <v>Comments</v>
      </c>
      <c r="M13" s="541"/>
    </row>
    <row r="14" spans="1:23" s="543" customFormat="1" ht="15.5">
      <c r="D14" s="536"/>
      <c r="E14" s="536"/>
      <c r="F14" s="536"/>
      <c r="G14" s="536"/>
      <c r="H14" s="537"/>
      <c r="I14" s="536"/>
      <c r="J14" s="538"/>
      <c r="K14" s="536"/>
      <c r="L14" s="536"/>
    </row>
    <row r="15" spans="1:23" s="147" customFormat="1" ht="129" customHeight="1">
      <c r="D15" s="652" t="str">
        <f>HLOOKUP(lang, language!$C$499:$H$508, 7, FALSE)</f>
        <v>4.4 Communication and dissemination</v>
      </c>
      <c r="E15" s="652"/>
      <c r="F15" s="148"/>
      <c r="G15" s="149" t="str">
        <f>HLOOKUP(lang, language!$C$615:$H$616, 2, FALSE)</f>
        <v>VGNFM</v>
      </c>
      <c r="H15" s="150" t="str">
        <f>HLOOKUP(lang, language!$C$499:$H$508, 8, FALSE)</f>
        <v>A communication system between actors and civil society has been devised. Establish a mechanism to respond to consultations from stakeholders, journalists and the general public. An information dissemination platform has been created / information through social media. Ensure the services of a communication officer to produce newsletters and press releases. Promote networking with other NFMS of neighbouring countries or regions to share experiences</v>
      </c>
      <c r="I15" s="151"/>
      <c r="J15" s="157" t="e">
        <f>ROUND(AVERAGE('Rep&amp;Ver 4.4'!$Z$10,'Rep&amp;Ver 4.4'!$Z$12,'Rep&amp;Ver 4.4'!$Z$14,'Rep&amp;Ver 4.4'!$Z$16,'Rep&amp;Ver 4.4'!$Z$18,'Rep&amp;Ver 4.4'!$Z$20),0)</f>
        <v>#DIV/0!</v>
      </c>
      <c r="K15" s="103"/>
      <c r="L15" s="152"/>
      <c r="M15" s="153"/>
    </row>
    <row r="16" spans="1:23" s="107" customFormat="1" ht="0.9" customHeight="1">
      <c r="E16" s="659"/>
      <c r="F16" s="659"/>
      <c r="G16" s="659"/>
    </row>
    <row r="17" spans="4:21" s="147" customFormat="1" ht="129" customHeight="1">
      <c r="D17" s="652" t="str">
        <f>HLOOKUP(lang, language!$C$499:$H$508, 9, FALSE)</f>
        <v>5.4 Preparation and reporting *</v>
      </c>
      <c r="E17" s="652"/>
      <c r="F17" s="148"/>
      <c r="G17" s="149" t="str">
        <f>HLOOKUP(lang, language!$C$615:$H$616, 2, FALSE)</f>
        <v>VGNFM</v>
      </c>
      <c r="H17" s="150" t="str">
        <f>HLOOKUP(lang, language!$C$499:$H$508,10, FALSE)</f>
        <v>To ensure the NFMS transparency, it is managed over a long period of time, reviewed, properly used and is credible. All relevant elements of the system should be described in detail and this description should be filed. Documentation should include all relevant information on the design and implementation of the monitoring process (e.g. manuals, protocols, description of methodologies (including assumptions), tools, maps and images, raw and processed data, software, staffing, costs, etc.). Documentation should be well structured and accessible at any time to ensure that all elements of the system can be reproduced and used in the future.</v>
      </c>
      <c r="I17" s="151"/>
      <c r="J17" s="157" t="e">
        <f>ROUND(AVERAGE('Rep&amp;Ver 5.4'!Z13:Z16, 'Rep&amp;Ver 5.4'!Z20:Z26, 'Rep&amp;Ver 5.4'!Z30:Z36, 'Rep&amp;Ver 5.4'!Z40:Z46, 'Rep&amp;Ver 5.4'!Z50:Z56),0)</f>
        <v>#DIV/0!</v>
      </c>
      <c r="K17" s="103"/>
      <c r="L17" s="152"/>
      <c r="M17" s="153"/>
    </row>
    <row r="18" spans="4:21" s="147" customFormat="1" ht="15" customHeight="1">
      <c r="D18" s="205" t="str">
        <f>HLOOKUP(lang, language!$C$499:$H$514, 11, FALSE)</f>
        <v>Notes</v>
      </c>
    </row>
    <row r="19" spans="4:21" s="147" customFormat="1" ht="15" customHeight="1">
      <c r="D19" s="147" t="str">
        <f>HLOOKUP(lang, language!$C$499:$H$514, 12, FALSE)</f>
        <v>0: No action has been taken in the country regarding this guideline or it evinces many weaknesses and needs in the attainment of outcomes.  This deserves priority.</v>
      </c>
    </row>
    <row r="20" spans="4:21" s="147" customFormat="1" ht="15" customHeight="1">
      <c r="D20" s="147" t="str">
        <f>HLOOKUP(lang, language!$B$18:$H$45, 19, FALSE)</f>
        <v>1-2: There is awareness in the country about the guideline and actions are taken to implement it, though technical support is required.</v>
      </c>
      <c r="H20" s="414"/>
      <c r="I20" s="414"/>
    </row>
    <row r="21" spans="4:21" s="147" customFormat="1" ht="15" customHeight="1">
      <c r="D21" s="415" t="str">
        <f>HLOOKUP(lang, language!$C$499:$H$514, 15, FALSE)</f>
        <v>3: There is enough capacity in the country to implement the guideline.  There are no gaps or needs whatsoever, so it is expected to meet the outcomes accordingly.</v>
      </c>
      <c r="H21" s="414"/>
      <c r="I21" s="414"/>
    </row>
    <row r="22" spans="4:21" s="147" customFormat="1" ht="15" customHeight="1">
      <c r="D22" s="409" t="str">
        <f>HLOOKUP(lang, language!$C$499:$H$514, 16, FALSE)</f>
        <v>*: In this tool, the VGNFM element ‘5.4 Data management, data analyses, documentation and reporting’ - was separated in two elements: ‘5.4.A Data management, data analysis, documentation’ and ‘5.4.B Reports preparation and submission’.</v>
      </c>
      <c r="E22" s="409"/>
      <c r="F22" s="409"/>
      <c r="G22" s="409"/>
      <c r="H22" s="409"/>
      <c r="I22" s="409"/>
      <c r="J22" s="409"/>
      <c r="K22" s="409"/>
      <c r="L22" s="409"/>
      <c r="M22" s="409"/>
      <c r="N22" s="409"/>
      <c r="O22" s="409"/>
      <c r="P22" s="409"/>
      <c r="Q22" s="409"/>
      <c r="R22" s="409"/>
      <c r="S22" s="409"/>
      <c r="T22" s="409"/>
      <c r="U22" s="409"/>
    </row>
    <row r="23" spans="4:21" s="147" customFormat="1" ht="15" customHeight="1">
      <c r="D23" s="416" t="str">
        <f>HLOOKUP(lang, language!$C$615:$H$627, 13, FALSE)</f>
        <v>VGNFM: voluntary guidelines on national forest monitoring.  http://www.fao.org/3/a-i6767e.pdf</v>
      </c>
      <c r="H23" s="414"/>
      <c r="I23" s="414"/>
    </row>
  </sheetData>
  <sheetProtection algorithmName="SHA-512" hashValue="WiyZO2lOgt57/BwQxJhHBytviB7pL3acbqVcU2WbbsPvC2tmO+WXdkmSn5oxZJUTjyRyS7EkI4Glqtiv6leGYg==" saltValue="e0ImGyzyWa0FAVwY7z/LJw==" spinCount="100000" sheet="1" objects="1" scenarios="1"/>
  <mergeCells count="5">
    <mergeCell ref="D8:L9"/>
    <mergeCell ref="D15:E15"/>
    <mergeCell ref="D17:E17"/>
    <mergeCell ref="E16:G16"/>
    <mergeCell ref="H2:S2"/>
  </mergeCells>
  <phoneticPr fontId="86" type="noConversion"/>
  <conditionalFormatting sqref="J15">
    <cfRule type="cellIs" dxfId="667" priority="1" operator="equal">
      <formula>2</formula>
    </cfRule>
    <cfRule type="cellIs" dxfId="666" priority="2" operator="equal">
      <formula>1</formula>
    </cfRule>
    <cfRule type="cellIs" dxfId="665" priority="3" operator="equal">
      <formula>0</formula>
    </cfRule>
  </conditionalFormatting>
  <conditionalFormatting sqref="J17">
    <cfRule type="cellIs" dxfId="664" priority="5" operator="equal">
      <formula>2</formula>
    </cfRule>
    <cfRule type="cellIs" dxfId="663" priority="6" operator="equal">
      <formula>1</formula>
    </cfRule>
    <cfRule type="cellIs" dxfId="662" priority="7" operator="equal">
      <formula>0</formula>
    </cfRule>
  </conditionalFormatting>
  <conditionalFormatting sqref="J17">
    <cfRule type="cellIs" dxfId="661" priority="8" operator="equal">
      <formula>3</formula>
    </cfRule>
  </conditionalFormatting>
  <conditionalFormatting sqref="J15">
    <cfRule type="cellIs" dxfId="660" priority="4" operator="equal">
      <formula>3</formula>
    </cfRule>
  </conditionalFormatting>
  <hyperlinks>
    <hyperlink ref="D15:E15" location="'Rep&amp;Ver 4.4'!A1" display="4.4 Comunicación y difusión"/>
    <hyperlink ref="D17:E17" location="'Rep&amp;Ver 5.4'!A1" display="5.4 Elaboración y presentación de informes [3]"/>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F57"/>
  <sheetViews>
    <sheetView showGridLines="0" showRowColHeaders="0" zoomScale="60" zoomScaleNormal="60" workbookViewId="0">
      <pane ySplit="12" topLeftCell="A13" activePane="bottomLeft" state="frozen"/>
      <selection pane="bottomLeft"/>
    </sheetView>
  </sheetViews>
  <sheetFormatPr defaultColWidth="8.453125" defaultRowHeight="12.5"/>
  <cols>
    <col min="1" max="1" width="1.08984375" style="379" customWidth="1"/>
    <col min="2" max="2" width="1.08984375" style="379" hidden="1" customWidth="1"/>
    <col min="3" max="3" width="1.453125" style="379" hidden="1" customWidth="1"/>
    <col min="4" max="9" width="8.453125" style="379"/>
    <col min="10" max="10" width="39.08984375" style="379" customWidth="1"/>
    <col min="11" max="12" width="1.453125" style="379" customWidth="1"/>
    <col min="13" max="13" width="12.08984375" style="379" customWidth="1"/>
    <col min="14" max="14" width="1.08984375" style="379" customWidth="1"/>
    <col min="15" max="15" width="9.90625" style="379" customWidth="1"/>
    <col min="16" max="16" width="10.90625" style="379" customWidth="1"/>
    <col min="17" max="25" width="9.453125" style="379" customWidth="1"/>
    <col min="26" max="26" width="9.90625" style="379" customWidth="1"/>
    <col min="27" max="16384" width="8.453125" style="379"/>
  </cols>
  <sheetData>
    <row r="1" spans="1:32" s="376" customFormat="1" ht="15" customHeight="1"/>
    <row r="2" spans="1:32" s="376" customFormat="1" ht="30.9" customHeight="1">
      <c r="A2" s="431"/>
      <c r="B2" s="431"/>
      <c r="C2" s="431"/>
      <c r="D2" s="154"/>
      <c r="E2" s="154"/>
      <c r="F2" s="154"/>
      <c r="G2" s="154"/>
      <c r="H2" s="154"/>
      <c r="I2" s="156"/>
      <c r="J2" s="661" t="str">
        <f>HLOOKUP(lang, language!$C$8:$H$17, 2,FALSE)</f>
        <v>NATIONAL FOREST MONITORING SYSTEM ASSESSMENT TOOL  - version 2</v>
      </c>
      <c r="K2" s="661"/>
      <c r="L2" s="661"/>
      <c r="M2" s="661"/>
      <c r="N2" s="661"/>
      <c r="O2" s="661"/>
      <c r="P2" s="661"/>
      <c r="Q2" s="661"/>
      <c r="R2" s="661"/>
      <c r="S2" s="661"/>
      <c r="T2" s="661"/>
      <c r="U2" s="661"/>
      <c r="V2" s="661"/>
      <c r="W2" s="661"/>
      <c r="X2" s="661"/>
      <c r="Y2" s="661"/>
      <c r="Z2" s="661"/>
      <c r="AA2" s="661"/>
      <c r="AB2" s="661"/>
      <c r="AC2" s="661"/>
      <c r="AD2" s="661"/>
      <c r="AE2" s="661"/>
      <c r="AF2" s="661"/>
    </row>
    <row r="3" spans="1:32" s="376" customFormat="1" ht="36" customHeight="1">
      <c r="D3" s="574"/>
      <c r="E3" s="155"/>
      <c r="F3" s="155"/>
      <c r="G3" s="155"/>
      <c r="H3" s="155"/>
      <c r="I3" s="576"/>
      <c r="J3" s="574" t="str">
        <f>HLOOKUP(lang,language!$C$8:$H$17,3,FALSE)</f>
        <v>Based on the voluntary guidelines on national forest monitoring and REDDcompass</v>
      </c>
      <c r="K3" s="573"/>
      <c r="L3" s="573"/>
      <c r="M3" s="573"/>
      <c r="N3" s="573"/>
      <c r="O3" s="573"/>
      <c r="P3" s="573"/>
      <c r="Q3" s="573"/>
      <c r="R3" s="573"/>
      <c r="S3" s="573"/>
      <c r="T3" s="573"/>
      <c r="U3" s="573"/>
      <c r="V3" s="573"/>
      <c r="W3" s="573"/>
      <c r="X3" s="573"/>
      <c r="Y3" s="573"/>
      <c r="Z3" s="573"/>
      <c r="AA3" s="573"/>
      <c r="AB3" s="573"/>
      <c r="AC3" s="573"/>
      <c r="AD3" s="573"/>
      <c r="AE3" s="573"/>
      <c r="AF3" s="573"/>
    </row>
    <row r="4" spans="1:32" s="376" customFormat="1"/>
    <row r="5" spans="1:32" s="376" customFormat="1" ht="13.5" customHeight="1">
      <c r="D5" s="432"/>
      <c r="E5" s="432"/>
      <c r="F5" s="432"/>
      <c r="G5" s="432"/>
      <c r="H5" s="432"/>
      <c r="I5" s="432"/>
      <c r="J5" s="432"/>
      <c r="K5" s="432"/>
      <c r="L5" s="432"/>
      <c r="M5" s="432"/>
      <c r="N5" s="432"/>
      <c r="O5" s="432"/>
      <c r="P5" s="432"/>
      <c r="Q5" s="432"/>
      <c r="R5" s="432"/>
      <c r="S5" s="432"/>
      <c r="T5" s="432"/>
      <c r="U5" s="432"/>
      <c r="V5" s="432"/>
      <c r="W5" s="432"/>
      <c r="X5" s="432"/>
      <c r="Y5" s="432"/>
      <c r="Z5" s="432"/>
    </row>
    <row r="6" spans="1:32" s="376" customFormat="1" ht="21" customHeight="1">
      <c r="D6" s="432"/>
      <c r="E6" s="432"/>
      <c r="F6" s="432"/>
      <c r="G6" s="432"/>
      <c r="H6" s="432"/>
      <c r="I6" s="432"/>
      <c r="J6" s="432"/>
      <c r="K6" s="432"/>
      <c r="L6" s="432"/>
      <c r="M6" s="432"/>
      <c r="N6" s="432"/>
      <c r="O6" s="432"/>
      <c r="P6" s="432"/>
      <c r="Q6" s="432"/>
      <c r="R6" s="432"/>
      <c r="S6" s="432"/>
      <c r="T6" s="432"/>
      <c r="U6" s="432"/>
      <c r="V6" s="432"/>
      <c r="W6" s="432"/>
      <c r="X6" s="432"/>
      <c r="Y6" s="432"/>
      <c r="Z6" s="432"/>
    </row>
    <row r="7" spans="1:32" ht="12.75" customHeight="1">
      <c r="D7" s="663" t="str">
        <f>HLOOKUP(lang, language!$C$578:$H$589, 2, FALSE)</f>
        <v>Element-level evaluation</v>
      </c>
      <c r="E7" s="663"/>
      <c r="F7" s="663"/>
      <c r="G7" s="663"/>
      <c r="H7" s="663"/>
      <c r="I7" s="663"/>
      <c r="J7" s="663"/>
      <c r="K7" s="663"/>
      <c r="L7" s="663"/>
      <c r="M7" s="663"/>
      <c r="N7" s="663"/>
      <c r="O7" s="663"/>
      <c r="P7" s="663"/>
      <c r="Q7" s="663"/>
      <c r="R7" s="663"/>
      <c r="S7" s="663"/>
      <c r="T7" s="663"/>
      <c r="U7" s="663"/>
      <c r="V7" s="663"/>
      <c r="W7" s="663"/>
      <c r="X7" s="663"/>
      <c r="Y7" s="663"/>
      <c r="Z7" s="663"/>
    </row>
    <row r="8" spans="1:32" ht="13.5" customHeight="1">
      <c r="D8" s="663"/>
      <c r="E8" s="663"/>
      <c r="F8" s="663"/>
      <c r="G8" s="663"/>
      <c r="H8" s="663"/>
      <c r="I8" s="663"/>
      <c r="J8" s="663"/>
      <c r="K8" s="663"/>
      <c r="L8" s="663"/>
      <c r="M8" s="663"/>
      <c r="N8" s="663"/>
      <c r="O8" s="663"/>
      <c r="P8" s="663"/>
      <c r="Q8" s="663"/>
      <c r="R8" s="663"/>
      <c r="S8" s="663"/>
      <c r="T8" s="663"/>
      <c r="U8" s="663"/>
      <c r="V8" s="663"/>
      <c r="W8" s="663"/>
      <c r="X8" s="663"/>
      <c r="Y8" s="663"/>
      <c r="Z8" s="663"/>
    </row>
    <row r="9" spans="1:32" ht="13.5" customHeight="1">
      <c r="D9" s="663"/>
      <c r="E9" s="663"/>
      <c r="F9" s="663"/>
      <c r="G9" s="663"/>
      <c r="H9" s="663"/>
      <c r="I9" s="663"/>
      <c r="J9" s="663"/>
      <c r="K9" s="663"/>
      <c r="L9" s="663"/>
      <c r="M9" s="663"/>
      <c r="N9" s="663"/>
      <c r="O9" s="663"/>
      <c r="P9" s="663"/>
      <c r="Q9" s="663"/>
      <c r="R9" s="663"/>
      <c r="S9" s="663"/>
      <c r="T9" s="663"/>
      <c r="U9" s="663"/>
      <c r="V9" s="663"/>
      <c r="W9" s="663"/>
      <c r="X9" s="663"/>
      <c r="Y9" s="663"/>
      <c r="Z9" s="663"/>
    </row>
    <row r="10" spans="1:32" ht="5.25" customHeight="1">
      <c r="D10" s="106"/>
      <c r="E10" s="106"/>
      <c r="F10" s="106"/>
      <c r="G10" s="106"/>
      <c r="H10" s="106"/>
      <c r="I10" s="106"/>
      <c r="J10" s="106"/>
      <c r="K10" s="106"/>
      <c r="L10" s="106"/>
    </row>
    <row r="11" spans="1:32" s="158" customFormat="1" ht="48" customHeight="1">
      <c r="D11" s="666" t="str">
        <f>HLOOKUP(lang, language!$C$578:$H$589, 3, FALSE)</f>
        <v xml:space="preserve">Institutional arrangemnets </v>
      </c>
      <c r="E11" s="666"/>
      <c r="F11" s="666"/>
      <c r="G11" s="666"/>
      <c r="H11" s="666"/>
      <c r="I11" s="666"/>
      <c r="J11" s="666"/>
      <c r="K11" s="666"/>
      <c r="L11" s="666"/>
      <c r="M11" s="166" t="str">
        <f>HLOOKUP(lang, language!$C$578:$H$589, 12, FALSE)</f>
        <v>Assessment*</v>
      </c>
      <c r="N11" s="167"/>
      <c r="O11" s="168" t="s">
        <v>14</v>
      </c>
      <c r="P11" s="168" t="s">
        <v>15</v>
      </c>
      <c r="Q11" s="168" t="s">
        <v>16</v>
      </c>
      <c r="R11" s="168" t="s">
        <v>17</v>
      </c>
      <c r="S11" s="168" t="s">
        <v>18</v>
      </c>
      <c r="T11" s="168" t="s">
        <v>19</v>
      </c>
      <c r="U11" s="168" t="s">
        <v>20</v>
      </c>
      <c r="V11" s="168" t="s">
        <v>21</v>
      </c>
      <c r="W11" s="168" t="s">
        <v>22</v>
      </c>
      <c r="X11" s="168" t="s">
        <v>23</v>
      </c>
      <c r="Y11" s="168" t="s">
        <v>147</v>
      </c>
      <c r="Z11" s="168" t="s">
        <v>148</v>
      </c>
      <c r="AA11" s="169"/>
    </row>
    <row r="12" spans="1:32" ht="0.9" customHeight="1">
      <c r="A12" s="397"/>
      <c r="B12" s="397"/>
      <c r="C12" s="397"/>
      <c r="D12" s="433"/>
      <c r="E12" s="107"/>
      <c r="F12" s="107"/>
      <c r="G12" s="107"/>
      <c r="H12" s="107"/>
      <c r="I12" s="107"/>
      <c r="J12" s="107"/>
      <c r="K12" s="196"/>
      <c r="L12" s="196"/>
    </row>
    <row r="13" spans="1:32" s="162" customFormat="1" ht="36" customHeight="1">
      <c r="A13" s="158"/>
      <c r="B13" s="158"/>
      <c r="C13" s="158"/>
      <c r="D13" s="159" t="str">
        <f>HLOOKUP(lang, language!$C$578:$H$589, 4, FALSE)</f>
        <v>3.1 Institutionalization</v>
      </c>
      <c r="E13" s="159"/>
      <c r="F13" s="159"/>
      <c r="G13" s="159"/>
      <c r="H13" s="159"/>
      <c r="I13" s="159"/>
      <c r="J13" s="159"/>
      <c r="K13" s="161"/>
      <c r="L13" s="161"/>
      <c r="M13" s="470" t="str">
        <f>IF(ISNUMBER(DispInstitucionales!Q14)=FALSE, "N/A", DispInstitucionales!Q14)</f>
        <v>N/A</v>
      </c>
      <c r="N13" s="171"/>
      <c r="O13" s="468" t="str">
        <f>IF('Instit 3.1'!$Z$10="Please select", "N/A", 'Instit 3.1'!$Z$10)</f>
        <v>N/A</v>
      </c>
      <c r="P13" s="468" t="str">
        <f>IF('Instit 3.1'!$Z$12="Please select", "N/A", 'Instit 3.1'!$Z$12)</f>
        <v>N/A</v>
      </c>
      <c r="Q13" s="468" t="str">
        <f>IF('Instit 3.1'!$Z$14="Please select", "N/A", 'Instit 3.1'!$Z$14)</f>
        <v>N/A</v>
      </c>
      <c r="R13" s="468" t="str">
        <f>IF('Instit 3.1'!$Z$16="Please select", "N/A", 'Instit 3.1'!$Z$16)</f>
        <v>N/A</v>
      </c>
      <c r="S13" s="468" t="str">
        <f>IF('Instit 3.1'!$Z$18= "Please select", "N/A", 'Instit 3.1'!$Z$18)</f>
        <v>N/A</v>
      </c>
      <c r="T13" s="469"/>
      <c r="U13" s="469"/>
      <c r="V13" s="469"/>
      <c r="W13" s="469"/>
      <c r="X13" s="469"/>
      <c r="Y13" s="469"/>
      <c r="Z13" s="469"/>
    </row>
    <row r="14" spans="1:32" s="162" customFormat="1" ht="5.25" customHeight="1">
      <c r="A14" s="158"/>
      <c r="B14" s="158"/>
      <c r="C14" s="158"/>
      <c r="D14" s="159"/>
      <c r="E14" s="159"/>
      <c r="F14" s="465"/>
      <c r="G14" s="465"/>
      <c r="H14" s="465"/>
      <c r="I14" s="465"/>
      <c r="J14" s="465"/>
      <c r="K14" s="158"/>
      <c r="L14" s="158"/>
      <c r="M14" s="471"/>
      <c r="N14" s="171"/>
      <c r="O14" s="469"/>
      <c r="P14" s="469"/>
      <c r="Q14" s="469"/>
      <c r="R14" s="469"/>
      <c r="S14" s="469"/>
      <c r="T14" s="469"/>
      <c r="U14" s="469"/>
      <c r="V14" s="469"/>
      <c r="W14" s="469"/>
      <c r="X14" s="469"/>
      <c r="Y14" s="469"/>
      <c r="Z14" s="469"/>
    </row>
    <row r="15" spans="1:32" s="162" customFormat="1" ht="36" customHeight="1">
      <c r="A15" s="158"/>
      <c r="B15" s="158"/>
      <c r="C15" s="158"/>
      <c r="D15" s="159" t="str">
        <f>HLOOKUP(lang, language!$C$578:$H$589, 5, FALSE)</f>
        <v>3.2 Developing national capacity</v>
      </c>
      <c r="E15" s="159"/>
      <c r="F15" s="159"/>
      <c r="G15" s="159"/>
      <c r="H15" s="159"/>
      <c r="I15" s="159"/>
      <c r="J15" s="159"/>
      <c r="K15" s="161"/>
      <c r="L15" s="161"/>
      <c r="M15" s="470" t="str">
        <f>IF(ISNUMBER(DispInstitucionales!Q16)=FALSE, "N/A", DispInstitucionales!Q16)</f>
        <v>N/A</v>
      </c>
      <c r="N15" s="171"/>
      <c r="O15" s="468" t="str">
        <f>IF('Instit 3.2'!$Z$10="Please select", "N/A", 'Instit 3.2'!$Z$10)</f>
        <v>N/A</v>
      </c>
      <c r="P15" s="468" t="str">
        <f>IF('Instit 3.2'!$Z$12="Please select", "N/A", 'Instit 3.2'!$Z$12)</f>
        <v>N/A</v>
      </c>
      <c r="Q15" s="468" t="str">
        <f>IF('Instit 3.2'!$Z$14="Please select", "N/A", 'Instit 3.2'!$Z$14)</f>
        <v>N/A</v>
      </c>
      <c r="R15" s="468" t="str">
        <f>IF('Instit 3.2'!$Z$16="Please select", "N/A", 'Instit 3.2'!$Z$16)</f>
        <v>N/A</v>
      </c>
      <c r="S15" s="468" t="str">
        <f>IF('Instit 3.2'!$Z$18="Please select", "N/A", 'Instit 3.2'!$Z$18)</f>
        <v>N/A</v>
      </c>
      <c r="T15" s="468" t="str">
        <f>IF('Instit 3.2'!$Z$20="Please select", "N/A", 'Instit 3.2'!$Z$20)</f>
        <v>N/A</v>
      </c>
      <c r="U15" s="469"/>
      <c r="V15" s="469"/>
      <c r="W15" s="469"/>
      <c r="X15" s="469"/>
      <c r="Y15" s="469"/>
      <c r="Z15" s="469"/>
      <c r="AD15" s="163"/>
    </row>
    <row r="16" spans="1:32" s="162" customFormat="1" ht="5.25" customHeight="1">
      <c r="A16" s="158"/>
      <c r="B16" s="158"/>
      <c r="C16" s="158"/>
      <c r="D16" s="159"/>
      <c r="E16" s="159"/>
      <c r="F16" s="465"/>
      <c r="G16" s="465"/>
      <c r="H16" s="465"/>
      <c r="I16" s="465"/>
      <c r="J16" s="465"/>
      <c r="K16" s="158"/>
      <c r="L16" s="158"/>
      <c r="M16" s="471"/>
      <c r="N16" s="171"/>
      <c r="O16" s="469"/>
      <c r="P16" s="469"/>
      <c r="Q16" s="469"/>
      <c r="R16" s="469"/>
      <c r="S16" s="469"/>
      <c r="T16" s="469"/>
      <c r="U16" s="469"/>
      <c r="V16" s="469"/>
      <c r="W16" s="469"/>
      <c r="X16" s="469"/>
      <c r="Y16" s="469"/>
      <c r="Z16" s="469"/>
    </row>
    <row r="17" spans="1:30" s="162" customFormat="1" ht="36" customHeight="1">
      <c r="A17" s="158"/>
      <c r="B17" s="158"/>
      <c r="C17" s="158"/>
      <c r="D17" s="667" t="str">
        <f>HLOOKUP(lang, language!$C$578:$H$589, 6, FALSE)</f>
        <v>3.3 Developing partnerships and collaboration</v>
      </c>
      <c r="E17" s="667"/>
      <c r="F17" s="667"/>
      <c r="G17" s="667"/>
      <c r="H17" s="667"/>
      <c r="I17" s="667"/>
      <c r="J17" s="667"/>
      <c r="K17" s="164"/>
      <c r="L17" s="164"/>
      <c r="M17" s="470" t="str">
        <f>IF(ISNUMBER(DispInstitucionales!Q18)=FALSE, "N/A", DispInstitucionales!Q18)</f>
        <v>N/A</v>
      </c>
      <c r="N17" s="171"/>
      <c r="O17" s="468" t="str">
        <f>IF('Instit 3.3'!$Z$10="Please select", "N/A", 'Instit 3.3'!$Z$10)</f>
        <v>N/A</v>
      </c>
      <c r="P17" s="468" t="str">
        <f>IF('Instit 3.3'!$Z$12="Please select", "N/A", 'Instit 3.3'!$Z$12)</f>
        <v>N/A</v>
      </c>
      <c r="Q17" s="468" t="str">
        <f>IF('Instit 3.3'!$Z$14="Please select", "N/A", 'Instit 3.3'!$Z$14)</f>
        <v>N/A</v>
      </c>
      <c r="R17" s="469"/>
      <c r="S17" s="469"/>
      <c r="T17" s="469"/>
      <c r="U17" s="469"/>
      <c r="V17" s="469"/>
      <c r="W17" s="469"/>
      <c r="X17" s="469"/>
      <c r="Y17" s="469"/>
      <c r="Z17" s="469"/>
    </row>
    <row r="18" spans="1:30" s="162" customFormat="1" ht="5.25" customHeight="1">
      <c r="A18" s="158"/>
      <c r="B18" s="158"/>
      <c r="C18" s="158"/>
      <c r="D18" s="465"/>
      <c r="E18" s="465"/>
      <c r="F18" s="465"/>
      <c r="G18" s="465"/>
      <c r="H18" s="465"/>
      <c r="I18" s="465"/>
      <c r="J18" s="465"/>
      <c r="K18" s="158"/>
      <c r="L18" s="158"/>
      <c r="M18" s="471"/>
      <c r="N18" s="171"/>
      <c r="O18" s="469"/>
      <c r="P18" s="469"/>
      <c r="Q18" s="469"/>
      <c r="R18" s="469"/>
      <c r="S18" s="469"/>
      <c r="T18" s="469"/>
      <c r="U18" s="469"/>
      <c r="V18" s="469"/>
      <c r="W18" s="469"/>
      <c r="X18" s="469"/>
      <c r="Y18" s="469"/>
      <c r="Z18" s="469"/>
    </row>
    <row r="19" spans="1:30" s="162" customFormat="1" ht="36" customHeight="1">
      <c r="A19" s="158"/>
      <c r="B19" s="158"/>
      <c r="C19" s="158"/>
      <c r="D19" s="662" t="str">
        <f>HLOOKUP(lang, language!$C$578:$H$589, 7, FALSE)</f>
        <v>3.4 Strengthening research and research institutions in forest monitoring</v>
      </c>
      <c r="E19" s="662"/>
      <c r="F19" s="662"/>
      <c r="G19" s="662"/>
      <c r="H19" s="662"/>
      <c r="I19" s="662"/>
      <c r="J19" s="662"/>
      <c r="K19" s="164"/>
      <c r="L19" s="164"/>
      <c r="M19" s="470" t="str">
        <f>IF(ISNUMBER(DispInstitucionales!Q20)= FALSE, "N/A", DispInstitucionales!Q20)</f>
        <v>N/A</v>
      </c>
      <c r="N19" s="171"/>
      <c r="O19" s="468" t="str">
        <f>IF('Instit 3.4'!$Z$10="Please select", "N/A", 'Instit 3.4'!$Z$10)</f>
        <v>N/A</v>
      </c>
      <c r="P19" s="468" t="str">
        <f>IF('Instit 3.4'!$Z$12="Please select","N/A", 'Instit 3.4'!$Z$12)</f>
        <v>N/A</v>
      </c>
      <c r="Q19" s="468" t="str">
        <f>IF('Instit 3.4'!$Z$14="Please select", "N/A", 'Instit 3.4'!$Z$14)</f>
        <v>N/A</v>
      </c>
      <c r="R19" s="468" t="str">
        <f>IF('Instit 3.4'!$Z$16="Please select", "N/A", 'Instit 3.4'!$Z$16)</f>
        <v>N/A</v>
      </c>
      <c r="S19" s="469"/>
      <c r="T19" s="469"/>
      <c r="U19" s="469"/>
      <c r="V19" s="469"/>
      <c r="W19" s="469"/>
      <c r="X19" s="469"/>
      <c r="Y19" s="469"/>
      <c r="Z19" s="469"/>
    </row>
    <row r="20" spans="1:30" s="162" customFormat="1" ht="5.25" customHeight="1">
      <c r="A20" s="158"/>
      <c r="B20" s="158"/>
      <c r="C20" s="158"/>
      <c r="D20" s="465"/>
      <c r="E20" s="465"/>
      <c r="F20" s="465"/>
      <c r="G20" s="465"/>
      <c r="H20" s="465"/>
      <c r="I20" s="465"/>
      <c r="J20" s="465"/>
      <c r="K20" s="158"/>
      <c r="L20" s="158"/>
      <c r="M20" s="471"/>
      <c r="N20" s="171"/>
      <c r="O20" s="469"/>
      <c r="P20" s="469"/>
      <c r="Q20" s="469"/>
      <c r="R20" s="469"/>
      <c r="S20" s="469"/>
      <c r="T20" s="469"/>
      <c r="U20" s="469"/>
      <c r="V20" s="469"/>
      <c r="W20" s="469"/>
      <c r="X20" s="469"/>
      <c r="Y20" s="469"/>
      <c r="Z20" s="469"/>
    </row>
    <row r="21" spans="1:30" s="162" customFormat="1" ht="36" customHeight="1">
      <c r="A21" s="158"/>
      <c r="B21" s="158"/>
      <c r="C21" s="158"/>
      <c r="D21" s="662" t="str">
        <f>HLOOKUP(lang, language!$C$578:$H$589, 8, FALSE)</f>
        <v>4.1 Mandate</v>
      </c>
      <c r="E21" s="662"/>
      <c r="F21" s="662"/>
      <c r="G21" s="662"/>
      <c r="H21" s="662"/>
      <c r="I21" s="662"/>
      <c r="J21" s="662"/>
      <c r="K21" s="165"/>
      <c r="L21" s="165"/>
      <c r="M21" s="470" t="str">
        <f>IF(ISNUMBER(DispInstitucionales!Q22)=FALSE, "N/A", DispInstitucionales!Q22)</f>
        <v>N/A</v>
      </c>
      <c r="N21" s="171"/>
      <c r="O21" s="468" t="str">
        <f>IF('Instit 4.1'!$Z$10="Please select", "N/A", 'Instit 4.1'!$Z$10)</f>
        <v>N/A</v>
      </c>
      <c r="P21" s="468" t="str">
        <f>IF('Instit 4.1'!$Z$12="Please select", "N/A", 'Instit 4.1'!$Z$12)</f>
        <v>N/A</v>
      </c>
      <c r="Q21" s="468" t="str">
        <f>IF('Instit 4.1'!$Z$14="Please select", "N/A", 'Instit 4.1'!$Z$14)</f>
        <v>N/A</v>
      </c>
      <c r="R21" s="468" t="str">
        <f>IF('Instit 4.1'!$Z$16= "Please select", "N/A", 'Instit 4.1'!$Z$16)</f>
        <v>N/A</v>
      </c>
      <c r="S21" s="468" t="str">
        <f>IF('Instit 4.1'!$Z$18= "Please select", "N/A", 'Instit 4.1'!$Z$18)</f>
        <v>N/A</v>
      </c>
      <c r="T21" s="469"/>
      <c r="U21" s="469"/>
      <c r="V21" s="469"/>
      <c r="W21" s="469"/>
      <c r="X21" s="469"/>
      <c r="Y21" s="469"/>
      <c r="Z21" s="469"/>
    </row>
    <row r="22" spans="1:30" s="162" customFormat="1" ht="5.25" customHeight="1">
      <c r="A22" s="158"/>
      <c r="B22" s="158"/>
      <c r="C22" s="158"/>
      <c r="D22" s="465"/>
      <c r="E22" s="465"/>
      <c r="F22" s="465"/>
      <c r="G22" s="465"/>
      <c r="H22" s="465"/>
      <c r="I22" s="465"/>
      <c r="J22" s="465"/>
      <c r="K22" s="158"/>
      <c r="L22" s="158"/>
      <c r="M22" s="471"/>
      <c r="N22" s="171"/>
      <c r="O22" s="469"/>
      <c r="P22" s="469"/>
      <c r="Q22" s="469"/>
      <c r="R22" s="469"/>
      <c r="S22" s="469"/>
      <c r="T22" s="469"/>
      <c r="U22" s="469"/>
      <c r="V22" s="469"/>
      <c r="W22" s="469"/>
      <c r="X22" s="469"/>
      <c r="Y22" s="469"/>
      <c r="Z22" s="469"/>
    </row>
    <row r="23" spans="1:30" s="162" customFormat="1" ht="36" customHeight="1">
      <c r="A23" s="158"/>
      <c r="B23" s="158"/>
      <c r="C23" s="158"/>
      <c r="D23" s="662" t="str">
        <f>HLOOKUP(lang, language!$C$578:$H$589, 9, FALSE)</f>
        <v>4.3 Stakeholder identification and engagement</v>
      </c>
      <c r="E23" s="662"/>
      <c r="F23" s="662"/>
      <c r="G23" s="662"/>
      <c r="H23" s="662"/>
      <c r="I23" s="662"/>
      <c r="J23" s="662"/>
      <c r="K23" s="165"/>
      <c r="L23" s="165"/>
      <c r="M23" s="470" t="str">
        <f>IF(ISNUMBER(DispInstitucionales!Q24)=FALSE, "N/A", DispInstitucionales!Q24)</f>
        <v>N/A</v>
      </c>
      <c r="N23" s="171"/>
      <c r="O23" s="468" t="str">
        <f>IF('Instit 4.3'!$Z$10="Please select", "N/A", 'Instit 4.3'!$Z$10)</f>
        <v>N/A</v>
      </c>
      <c r="P23" s="468" t="str">
        <f>IF('Instit 4.3'!$Z$12="Please select", "N/A", 'Instit 4.3'!$Z$12)</f>
        <v>N/A</v>
      </c>
      <c r="Q23" s="468" t="str">
        <f>IF('Instit 4.3'!$Z$14="Please select", "N/A", 'Instit 4.3'!$Z$14)</f>
        <v>N/A</v>
      </c>
      <c r="R23" s="468" t="str">
        <f>IF('Instit 4.3'!$Z$16="Please select", "N/A", 'Instit 4.3'!$Z$16)</f>
        <v>N/A</v>
      </c>
      <c r="S23" s="468" t="str">
        <f>IF('Instit 4.3'!$Z$18="Please select", "N/A", 'Instit 4.3'!$Z$18)</f>
        <v>N/A</v>
      </c>
      <c r="T23" s="469"/>
      <c r="U23" s="469"/>
      <c r="V23" s="469"/>
      <c r="W23" s="469"/>
      <c r="X23" s="469"/>
      <c r="Y23" s="469"/>
      <c r="Z23" s="469"/>
    </row>
    <row r="24" spans="1:30" s="162" customFormat="1" ht="5.25" customHeight="1">
      <c r="A24" s="158"/>
      <c r="B24" s="158"/>
      <c r="C24" s="158"/>
      <c r="D24" s="465"/>
      <c r="E24" s="465"/>
      <c r="F24" s="465"/>
      <c r="G24" s="465"/>
      <c r="H24" s="465"/>
      <c r="I24" s="465"/>
      <c r="J24" s="465"/>
      <c r="K24" s="158"/>
      <c r="L24" s="158"/>
      <c r="M24" s="471"/>
      <c r="N24" s="171"/>
      <c r="O24" s="469"/>
      <c r="P24" s="469"/>
      <c r="Q24" s="469"/>
      <c r="R24" s="469"/>
      <c r="S24" s="469"/>
      <c r="T24" s="469"/>
      <c r="U24" s="469"/>
      <c r="V24" s="469"/>
      <c r="W24" s="469"/>
      <c r="X24" s="469"/>
      <c r="Y24" s="469"/>
      <c r="Z24" s="469"/>
    </row>
    <row r="25" spans="1:30" s="162" customFormat="1" ht="36" customHeight="1">
      <c r="A25" s="158"/>
      <c r="B25" s="158"/>
      <c r="C25" s="158"/>
      <c r="D25" s="662" t="str">
        <f>HLOOKUP(lang, language!$C$578:$H$589, 10, FALSE)</f>
        <v>4.5 Integration of young experts</v>
      </c>
      <c r="E25" s="662"/>
      <c r="F25" s="662"/>
      <c r="G25" s="662"/>
      <c r="H25" s="662"/>
      <c r="I25" s="662"/>
      <c r="J25" s="662"/>
      <c r="K25" s="165"/>
      <c r="L25" s="165"/>
      <c r="M25" s="470" t="str">
        <f>IF(ISNUMBER(DispInstitucionales!Q26)=FALSE, "N/A", DispInstitucionales!Q26)</f>
        <v>N/A</v>
      </c>
      <c r="N25" s="171"/>
      <c r="O25" s="468" t="str">
        <f>IF('Instit 4.5'!$Z$10= "Please select", "N/A", 'Instit 4.5'!$Z$10)</f>
        <v>N/A</v>
      </c>
      <c r="P25" s="468" t="str">
        <f>IF('Instit 4.5'!$Z$12 ="Please select", "N/A", 'Instit 4.5'!$Z$12)</f>
        <v>N/A</v>
      </c>
      <c r="Q25" s="468" t="str">
        <f>IF('Instit 4.5'!$Z$14="Please select", "N/A", 'Instit 4.5'!$Z$14)</f>
        <v>N/A</v>
      </c>
      <c r="R25" s="469"/>
      <c r="S25" s="469"/>
      <c r="T25" s="469"/>
      <c r="U25" s="469"/>
      <c r="V25" s="469"/>
      <c r="W25" s="469"/>
      <c r="X25" s="469"/>
      <c r="Y25" s="469"/>
      <c r="Z25" s="469"/>
    </row>
    <row r="26" spans="1:30" s="162" customFormat="1" ht="5.25" customHeight="1">
      <c r="A26" s="158"/>
      <c r="B26" s="158"/>
      <c r="C26" s="158"/>
      <c r="D26" s="465"/>
      <c r="E26" s="465"/>
      <c r="F26" s="465"/>
      <c r="G26" s="465"/>
      <c r="H26" s="465"/>
      <c r="I26" s="465"/>
      <c r="J26" s="465"/>
      <c r="K26" s="158"/>
      <c r="L26" s="158"/>
      <c r="M26" s="471"/>
      <c r="N26" s="171"/>
      <c r="O26" s="469"/>
      <c r="P26" s="469"/>
      <c r="Q26" s="469"/>
      <c r="R26" s="469"/>
      <c r="S26" s="469"/>
      <c r="T26" s="469"/>
      <c r="U26" s="469"/>
      <c r="V26" s="469"/>
      <c r="W26" s="469"/>
      <c r="X26" s="469"/>
      <c r="Y26" s="469"/>
      <c r="Z26" s="469"/>
    </row>
    <row r="27" spans="1:30" s="162" customFormat="1" ht="36" customHeight="1">
      <c r="A27" s="158"/>
      <c r="B27" s="158"/>
      <c r="C27" s="158"/>
      <c r="D27" s="662" t="str">
        <f>HLOOKUP(lang, language!$C$578:$H$589, 11, FALSE)</f>
        <v>4.7 Impact assessment</v>
      </c>
      <c r="E27" s="662"/>
      <c r="F27" s="662"/>
      <c r="G27" s="662"/>
      <c r="H27" s="662"/>
      <c r="I27" s="662"/>
      <c r="J27" s="662"/>
      <c r="K27" s="165"/>
      <c r="L27" s="165"/>
      <c r="M27" s="470" t="str">
        <f>IF(ISNUMBER(DispInstitucionales!Q28)=FALSE, "N/A", DispInstitucionales!Q28)</f>
        <v>N/A</v>
      </c>
      <c r="N27" s="171"/>
      <c r="O27" s="468" t="str">
        <f>IF('Instit 4.7'!$Z$10="Please select", "N/A", 'Instit 4.7'!$Z$10)</f>
        <v>N/A</v>
      </c>
      <c r="P27" s="468" t="str">
        <f>IF('Instit 4.7'!$Z$12="Please select", "N/A", 'Instit 4.7'!$Z$12)</f>
        <v>N/A</v>
      </c>
      <c r="Q27" s="469"/>
      <c r="R27" s="469"/>
      <c r="S27" s="469"/>
      <c r="T27" s="469"/>
      <c r="U27" s="469"/>
      <c r="V27" s="469"/>
      <c r="W27" s="469"/>
      <c r="X27" s="469"/>
      <c r="Y27" s="469"/>
      <c r="Z27" s="469"/>
      <c r="AA27" s="158"/>
    </row>
    <row r="28" spans="1:30" s="162" customFormat="1" ht="5.25" customHeight="1">
      <c r="A28" s="158"/>
      <c r="B28" s="158"/>
      <c r="C28" s="158"/>
      <c r="D28" s="158"/>
      <c r="E28" s="158"/>
      <c r="F28" s="158"/>
      <c r="G28" s="158"/>
      <c r="H28" s="158"/>
      <c r="I28" s="158"/>
      <c r="J28" s="158"/>
      <c r="K28" s="158"/>
      <c r="L28" s="158"/>
      <c r="M28" s="434"/>
      <c r="N28" s="434"/>
      <c r="O28" s="434"/>
      <c r="P28" s="434"/>
      <c r="Q28" s="434"/>
      <c r="R28" s="434"/>
      <c r="S28" s="434"/>
      <c r="T28" s="434"/>
      <c r="U28" s="434"/>
      <c r="V28" s="434"/>
      <c r="W28" s="434"/>
      <c r="X28" s="434"/>
      <c r="Y28" s="434"/>
      <c r="Z28" s="434"/>
    </row>
    <row r="29" spans="1:30" s="158" customFormat="1" ht="48" customHeight="1">
      <c r="D29" s="666" t="str">
        <f>HLOOKUP(lang, language!$C$590:$H$597, 2, FALSE)</f>
        <v>Measurement and estimation</v>
      </c>
      <c r="E29" s="666"/>
      <c r="F29" s="666"/>
      <c r="G29" s="666"/>
      <c r="H29" s="666"/>
      <c r="I29" s="666"/>
      <c r="J29" s="666"/>
      <c r="K29" s="666"/>
      <c r="L29" s="666"/>
      <c r="M29" s="435"/>
      <c r="N29" s="172"/>
      <c r="O29" s="436"/>
      <c r="P29" s="436"/>
      <c r="Q29" s="436"/>
      <c r="R29" s="436"/>
      <c r="S29" s="436"/>
      <c r="T29" s="436"/>
      <c r="U29" s="436"/>
      <c r="V29" s="436"/>
      <c r="W29" s="436"/>
      <c r="X29" s="436"/>
      <c r="Y29" s="436"/>
      <c r="Z29" s="436"/>
    </row>
    <row r="30" spans="1:30" ht="0.9" customHeight="1">
      <c r="A30" s="397"/>
      <c r="B30" s="397"/>
      <c r="C30" s="397"/>
      <c r="D30" s="665"/>
      <c r="E30" s="665"/>
      <c r="F30" s="665"/>
      <c r="G30" s="665"/>
      <c r="H30" s="665"/>
      <c r="I30" s="665"/>
      <c r="J30" s="665"/>
      <c r="K30" s="107"/>
      <c r="L30" s="107"/>
      <c r="M30" s="437"/>
      <c r="N30" s="437"/>
      <c r="O30" s="437"/>
      <c r="P30" s="437"/>
      <c r="Q30" s="437"/>
      <c r="R30" s="437"/>
      <c r="S30" s="437"/>
      <c r="T30" s="437"/>
      <c r="U30" s="437"/>
      <c r="V30" s="437"/>
      <c r="W30" s="437"/>
      <c r="X30" s="437"/>
      <c r="Y30" s="437"/>
      <c r="Z30" s="437"/>
      <c r="AA30" s="438"/>
      <c r="AB30" s="438"/>
    </row>
    <row r="31" spans="1:30" s="158" customFormat="1" ht="36" customHeight="1">
      <c r="D31" s="662" t="str">
        <f>HLOOKUP(lang, language!$C$590:$H$597, 3, FALSE)</f>
        <v>4.2 Identification of information needs</v>
      </c>
      <c r="E31" s="662"/>
      <c r="F31" s="662"/>
      <c r="G31" s="662"/>
      <c r="H31" s="662"/>
      <c r="I31" s="662"/>
      <c r="J31" s="662"/>
      <c r="K31" s="664"/>
      <c r="L31" s="664"/>
      <c r="M31" s="470" t="str">
        <f>IF(ISNUMBER('Medición y Estimación'!$S$13)=FALSE, "N/A", 'Medición y Estimación'!$S$13)</f>
        <v>N/A</v>
      </c>
      <c r="N31" s="473"/>
      <c r="O31" s="468" t="str">
        <f>IF('Med&amp;Est 4.2'!Z9="Please select", "N/A", 'Med&amp;Est 4.2'!Z9)</f>
        <v>N/A</v>
      </c>
      <c r="P31" s="468" t="str">
        <f>IF('Med&amp;Est 4.2'!Z11="Please select", "N/A", 'Med&amp;Est 4.2'!Z11)</f>
        <v>N/A</v>
      </c>
      <c r="Q31" s="468" t="str">
        <f>IF('Med&amp;Est 4.2'!Z13="Please select", "N/A", 'Med&amp;Est 4.2'!Z13)</f>
        <v>N/A</v>
      </c>
      <c r="R31" s="468" t="str">
        <f>IF('Med&amp;Est 4.2'!Z15="Please select", "N/A", 'Med&amp;Est 4.2'!Z15)</f>
        <v>N/A</v>
      </c>
      <c r="S31" s="468" t="str">
        <f>IF('Med&amp;Est 4.2'!Z17="Please select", "N/A", 'Med&amp;Est 4.2'!Z17)</f>
        <v>N/A</v>
      </c>
      <c r="T31" s="468" t="str">
        <f>IF('Med&amp;Est 4.2'!Z19="Please select", "N/A", 'Med&amp;Est 4.2'!Z17)</f>
        <v>N/A</v>
      </c>
      <c r="U31" s="468" t="str">
        <f>IF('Med&amp;Est 4.2'!Z21="Please select", "N/A", 'Med&amp;Est 4.2'!Z21)</f>
        <v>N/A</v>
      </c>
      <c r="V31" s="468" t="str">
        <f>IF('Med&amp;Est 4.2'!Z23="Please select", "N/A", 'Med&amp;Est 4.2'!Z23)</f>
        <v>N/A</v>
      </c>
      <c r="W31" s="468" t="str">
        <f>IF('Med&amp;Est 4.2'!Z25="Please select", "N/A", 'Med&amp;Est 4.2'!Z25)</f>
        <v>N/A</v>
      </c>
      <c r="X31" s="468" t="str">
        <f>IF('Med&amp;Est 4.2'!Z27="Please select", "N/A", 'Med&amp;Est 4.2'!Z27)</f>
        <v>N/A</v>
      </c>
      <c r="Y31" s="468" t="str">
        <f>IF('Med&amp;Est 4.2'!Z29="Please select", "N/A", 'Med&amp;Est 4.2'!Z29)</f>
        <v>N/A</v>
      </c>
      <c r="Z31" s="472"/>
      <c r="AA31" s="473"/>
      <c r="AB31" s="473"/>
      <c r="AC31" s="171"/>
      <c r="AD31" s="171"/>
    </row>
    <row r="32" spans="1:30" s="162" customFormat="1" ht="5.25" customHeight="1">
      <c r="A32" s="158"/>
      <c r="B32" s="158"/>
      <c r="C32" s="158"/>
      <c r="D32" s="170"/>
      <c r="E32" s="170"/>
      <c r="F32" s="170"/>
      <c r="G32" s="170"/>
      <c r="H32" s="170"/>
      <c r="I32" s="170"/>
      <c r="J32" s="170"/>
      <c r="K32" s="158"/>
      <c r="L32" s="158"/>
      <c r="M32" s="471"/>
      <c r="N32" s="473"/>
      <c r="O32" s="473"/>
      <c r="P32" s="473"/>
      <c r="Q32" s="473"/>
      <c r="R32" s="473"/>
      <c r="S32" s="473"/>
      <c r="T32" s="473"/>
      <c r="U32" s="473"/>
      <c r="V32" s="473"/>
      <c r="W32" s="473"/>
      <c r="X32" s="473"/>
      <c r="Y32" s="473"/>
      <c r="Z32" s="473"/>
      <c r="AA32" s="473"/>
      <c r="AB32" s="473"/>
      <c r="AC32" s="439"/>
      <c r="AD32" s="439"/>
    </row>
    <row r="33" spans="1:30" s="158" customFormat="1" ht="36" customHeight="1">
      <c r="D33" s="662" t="str">
        <f>HLOOKUP(lang, language!$C$590:$H$597, 4, FALSE)</f>
        <v>4.6 Data management and archiving</v>
      </c>
      <c r="E33" s="662"/>
      <c r="F33" s="662"/>
      <c r="G33" s="662"/>
      <c r="H33" s="662"/>
      <c r="I33" s="662"/>
      <c r="J33" s="662"/>
      <c r="K33" s="664"/>
      <c r="L33" s="664"/>
      <c r="M33" s="470" t="str">
        <f>IF(ISNUMBER('Medición y Estimación'!S15)=FALSE, "N/A", 'Medición y Estimación'!S15)</f>
        <v>N/A</v>
      </c>
      <c r="N33" s="473"/>
      <c r="O33" s="468" t="str">
        <f>IF('Med&amp;Est 4.6'!Z9="Please select", "N/A", 'Med&amp;Est 4.6'!Z9)</f>
        <v>N/A</v>
      </c>
      <c r="P33" s="468" t="str">
        <f>IF('Med&amp;Est 4.6'!Z11="Please select", "N/A", 'Med&amp;Est 4.6'!Z11)</f>
        <v>N/A</v>
      </c>
      <c r="Q33" s="468" t="str">
        <f>IF('Med&amp;Est 4.6'!Z13="Please select", "N/A", 'Med&amp;Est 4.6'!Z13)</f>
        <v>N/A</v>
      </c>
      <c r="R33" s="468" t="str">
        <f>IF('Med&amp;Est 4.6'!Z15="Please select", "N/A", 'Med&amp;Est 4.6'!Z15)</f>
        <v>N/A</v>
      </c>
      <c r="S33" s="469"/>
      <c r="T33" s="469"/>
      <c r="U33" s="469"/>
      <c r="V33" s="469"/>
      <c r="W33" s="469"/>
      <c r="X33" s="469"/>
      <c r="Y33" s="469"/>
      <c r="Z33" s="469"/>
      <c r="AA33" s="473"/>
      <c r="AB33" s="473"/>
      <c r="AC33" s="171"/>
      <c r="AD33" s="171"/>
    </row>
    <row r="34" spans="1:30" s="158" customFormat="1" ht="24" customHeight="1">
      <c r="D34" s="170"/>
      <c r="E34" s="170"/>
      <c r="F34" s="170"/>
      <c r="G34" s="170"/>
      <c r="H34" s="170"/>
      <c r="I34" s="170"/>
      <c r="J34" s="170"/>
      <c r="M34" s="471"/>
      <c r="N34" s="473"/>
      <c r="O34" s="474" t="str">
        <f>'Med&amp;Est 5.1'!D10</f>
        <v>5.1.0.a</v>
      </c>
      <c r="P34" s="474" t="str">
        <f>'Med&amp;Est 5.1'!D16</f>
        <v>5.1.0.b</v>
      </c>
      <c r="Q34" s="474" t="str">
        <f>'Med&amp;Est 5.1'!D22</f>
        <v>5.1.0.c</v>
      </c>
      <c r="R34" s="474" t="str">
        <f>'Med&amp;Est 5.1'!D28</f>
        <v>5.1.1</v>
      </c>
      <c r="S34" s="474" t="str">
        <f>'Med&amp;Est 5.1'!D35</f>
        <v>5.1.2</v>
      </c>
      <c r="T34" s="474" t="str">
        <f>'Med&amp;Est 5.1'!D45</f>
        <v>5.1.3</v>
      </c>
      <c r="U34" s="474" t="str">
        <f>'Med&amp;Est 5.1'!D52</f>
        <v>5.1.4</v>
      </c>
      <c r="V34" s="474" t="str">
        <f>'Med&amp;Est 5.1'!D60</f>
        <v>5.1.5</v>
      </c>
      <c r="W34" s="473"/>
      <c r="X34" s="473"/>
      <c r="Y34" s="473"/>
      <c r="Z34" s="473"/>
      <c r="AA34" s="473"/>
      <c r="AB34" s="473"/>
      <c r="AC34" s="171"/>
      <c r="AD34" s="171"/>
    </row>
    <row r="35" spans="1:30" s="158" customFormat="1" ht="36" customHeight="1">
      <c r="D35" s="662" t="str">
        <f>HLOOKUP(lang, language!$C$590:$H$597, 5, FALSE)</f>
        <v>5.1 Preparation</v>
      </c>
      <c r="E35" s="662"/>
      <c r="F35" s="662"/>
      <c r="G35" s="662"/>
      <c r="H35" s="662"/>
      <c r="I35" s="662"/>
      <c r="J35" s="662"/>
      <c r="K35" s="664"/>
      <c r="L35" s="664"/>
      <c r="M35" s="470" t="str">
        <f>IF(ISNUMBER('Medición y Estimación'!S17)=FALSE, "N/A", 'Medición y Estimación'!S17)</f>
        <v>N/A</v>
      </c>
      <c r="N35" s="469"/>
      <c r="O35" s="468" t="str">
        <f>IF(ISNUMBER('Med&amp;Est 5.1'!W10)=FALSE, "N/A", 'Med&amp;Est 5.1'!W10)</f>
        <v>N/A</v>
      </c>
      <c r="P35" s="468" t="str">
        <f>IF(ISNUMBER('Med&amp;Est 5.1'!W16)=FALSE, "N/A", 'Med&amp;Est 5.1'!W16)</f>
        <v>N/A</v>
      </c>
      <c r="Q35" s="468" t="str">
        <f>IF(ISNUMBER('Med&amp;Est 5.1'!W22)=FALSE, "N/A", 'Med&amp;Est 5.1'!W22)</f>
        <v>N/A</v>
      </c>
      <c r="R35" s="468" t="str">
        <f>IF(ISNUMBER('Med&amp;Est 5.1'!W28)=FALSE, "N/A", 'Med&amp;Est 5.1'!W28)</f>
        <v>N/A</v>
      </c>
      <c r="S35" s="468" t="str">
        <f>IF(ISNUMBER('Med&amp;Est 5.1'!W35)=FALSE, "N/A", 'Med&amp;Est 5.1'!W35)</f>
        <v>N/A</v>
      </c>
      <c r="T35" s="468" t="str">
        <f>IF(ISNUMBER('Med&amp;Est 5.1'!W45)=FALSE, "N/A", 'Med&amp;Est 5.1'!W45)</f>
        <v>N/A</v>
      </c>
      <c r="U35" s="468" t="str">
        <f>IF(ISNUMBER('Med&amp;Est 5.1'!W52)=FALSE, "N/A", 'Med&amp;Est 5.1'!W52)</f>
        <v>N/A</v>
      </c>
      <c r="V35" s="468" t="str">
        <f>IF(ISNUMBER('Med&amp;Est 5.1'!W60)=FALSE, "N/A", 'Med&amp;Est 5.1'!W60)</f>
        <v>N/A</v>
      </c>
      <c r="W35" s="469"/>
      <c r="X35" s="469"/>
      <c r="Y35" s="469"/>
      <c r="Z35" s="469"/>
      <c r="AA35" s="473"/>
      <c r="AB35" s="473"/>
      <c r="AC35" s="171"/>
      <c r="AD35" s="171"/>
    </row>
    <row r="36" spans="1:30" s="158" customFormat="1" ht="21" customHeight="1">
      <c r="D36" s="170"/>
      <c r="E36" s="170"/>
      <c r="F36" s="170"/>
      <c r="G36" s="170"/>
      <c r="H36" s="170"/>
      <c r="I36" s="170"/>
      <c r="J36" s="170"/>
      <c r="M36" s="471"/>
      <c r="N36" s="473"/>
      <c r="O36" s="475" t="s">
        <v>74</v>
      </c>
      <c r="P36" s="475" t="str">
        <f>'Med&amp;Est 5.2'!D21</f>
        <v>5.2.2</v>
      </c>
      <c r="Q36" s="475" t="str">
        <f>'Med&amp;Est 5.2'!D33</f>
        <v>5.2.3</v>
      </c>
      <c r="R36" s="475" t="str">
        <f>'Med&amp;Est 5.2'!D45</f>
        <v>5.2.4</v>
      </c>
      <c r="S36" s="475" t="str">
        <f>'Med&amp;Est 5.2'!D52</f>
        <v>5.2.5</v>
      </c>
      <c r="T36" s="475" t="str">
        <f>'Med&amp;Est 5.2'!D58</f>
        <v>5.2.6</v>
      </c>
      <c r="U36" s="475" t="str">
        <f>'Med&amp;Est 5.2'!D66</f>
        <v>5.2.7</v>
      </c>
      <c r="V36" s="475" t="str">
        <f>'Med&amp;Est 5.2'!D77</f>
        <v xml:space="preserve">5.2.2.b </v>
      </c>
      <c r="W36" s="475" t="str">
        <f>'Med&amp;Est 5.2'!D82</f>
        <v>5.2.3 b</v>
      </c>
      <c r="X36" s="475" t="str">
        <f>'Med&amp;Est 5.2'!D90</f>
        <v>5.2.4.b</v>
      </c>
      <c r="Y36" s="475" t="str">
        <f>'Med&amp;Est 5.2'!D97</f>
        <v>5.2.5.b</v>
      </c>
      <c r="Z36" s="475" t="str">
        <f>'Med&amp;Est 5.2'!D107</f>
        <v>5.2.6.b</v>
      </c>
      <c r="AA36" s="473"/>
      <c r="AB36" s="473"/>
      <c r="AC36" s="171"/>
      <c r="AD36" s="171"/>
    </row>
    <row r="37" spans="1:30" s="158" customFormat="1" ht="36" customHeight="1">
      <c r="D37" s="662" t="str">
        <f>HLOOKUP(lang, language!$C$590:$H$597, 6, FALSE)</f>
        <v>5.2 Design for field data collection and remote sensing</v>
      </c>
      <c r="E37" s="662"/>
      <c r="F37" s="662"/>
      <c r="G37" s="662"/>
      <c r="H37" s="662"/>
      <c r="I37" s="662"/>
      <c r="J37" s="662"/>
      <c r="K37" s="664"/>
      <c r="L37" s="664"/>
      <c r="M37" s="470" t="str">
        <f>IF(ISNUMBER('Medición y Estimación'!S19)=FALSE, "N/A", 'Medición y Estimación'!S19)</f>
        <v>N/A</v>
      </c>
      <c r="N37" s="469"/>
      <c r="O37" s="468" t="str">
        <f>IF(ISNUMBER('Med&amp;Est 5.2'!Z10)=FALSE, "N/A", 'Med&amp;Est 5.2'!Z10)</f>
        <v>N/A</v>
      </c>
      <c r="P37" s="468" t="str">
        <f>IF(ISNUMBER('Med&amp;Est 5.2'!Z21)=FALSE, "N/A", 'Med&amp;Est 5.2'!Z21)</f>
        <v>N/A</v>
      </c>
      <c r="Q37" s="468" t="str">
        <f>IF(ISNUMBER('Med&amp;Est 5.2'!Z33)=FALSE, "N/A", 'Med&amp;Est 5.2'!Z33)</f>
        <v>N/A</v>
      </c>
      <c r="R37" s="468" t="str">
        <f>IF(ISNUMBER('Med&amp;Est 5.2'!Z45)=FALSE, "N/A", 'Med&amp;Est 5.2'!Z45)</f>
        <v>N/A</v>
      </c>
      <c r="S37" s="468" t="str">
        <f>IF(ISNUMBER('Med&amp;Est 5.2'!Z52)=FALSE, "N/A", 'Med&amp;Est 5.2'!Z52)</f>
        <v>N/A</v>
      </c>
      <c r="T37" s="468" t="str">
        <f>IF(ISNUMBER('Med&amp;Est 5.2'!Z58)=FALSE, "N/A", 'Med&amp;Est 5.2'!Z58)</f>
        <v>N/A</v>
      </c>
      <c r="U37" s="468" t="str">
        <f>IF(ISNUMBER('Med&amp;Est 5.2'!Z66)=FALSE, "N/A", 'Med&amp;Est 5.2'!Z66)</f>
        <v>N/A</v>
      </c>
      <c r="V37" s="468" t="str">
        <f>IF(ISNUMBER('Med&amp;Est 5.2'!Z77)= FALSE, "N/A", 'Med&amp;Est 5.2'!Z77)</f>
        <v>N/A</v>
      </c>
      <c r="W37" s="468" t="str">
        <f>IF(ISNUMBER('Med&amp;Est 5.2'!Z82)=FALSE, "N/A", 'Med&amp;Est 5.2'!Z82)</f>
        <v>N/A</v>
      </c>
      <c r="X37" s="468" t="str">
        <f>IF(ISNUMBER('Med&amp;Est 5.2'!Z90)=FALSE, "N/A", 'Med&amp;Est 5.2'!Z90)</f>
        <v>N/A</v>
      </c>
      <c r="Y37" s="468" t="str">
        <f>IF(ISNUMBER('Med&amp;Est 5.2'!Z97)=FALSE, "N/A", 'Med&amp;Est 5.2'!Z97)</f>
        <v>N/A</v>
      </c>
      <c r="Z37" s="468" t="str">
        <f>IF(ISNUMBER('Med&amp;Est 5.2'!Z107)=FALSE, "N/A", 'Med&amp;Est 5.2'!Z107)</f>
        <v>N/A</v>
      </c>
      <c r="AA37" s="473"/>
      <c r="AB37" s="473"/>
      <c r="AC37" s="171"/>
      <c r="AD37" s="171"/>
    </row>
    <row r="38" spans="1:30" s="158" customFormat="1" ht="24.9" customHeight="1">
      <c r="D38" s="170"/>
      <c r="E38" s="170"/>
      <c r="F38" s="170"/>
      <c r="G38" s="170"/>
      <c r="H38" s="170"/>
      <c r="I38" s="170"/>
      <c r="J38" s="170"/>
      <c r="M38" s="471"/>
      <c r="N38" s="473"/>
      <c r="O38" s="475" t="str">
        <f>'Med&amp;Est 5.3'!D10</f>
        <v>5.3.1</v>
      </c>
      <c r="P38" s="475" t="str">
        <f>'Med&amp;Est 5.3'!D25</f>
        <v>5.3.2</v>
      </c>
      <c r="Q38" s="475" t="str">
        <f>'Med&amp;Est 5.3'!D38</f>
        <v>5.3.3</v>
      </c>
      <c r="R38" s="475" t="str">
        <f>'Med&amp;Est 5.3'!D53</f>
        <v>5.3.4</v>
      </c>
      <c r="S38" s="475" t="str">
        <f>'Med&amp;Est 5.3'!D69</f>
        <v>5.3.5</v>
      </c>
      <c r="T38" s="475" t="str">
        <f>'Med&amp;Est 5.3'!D81</f>
        <v>5.3.6</v>
      </c>
      <c r="U38" s="475" t="str">
        <f>'Med&amp;Est 5.3'!D91</f>
        <v>5.3.7</v>
      </c>
      <c r="V38" s="475" t="str">
        <f>'Med&amp;Est 5.3'!D100</f>
        <v>5.3.8</v>
      </c>
      <c r="W38" s="475" t="str">
        <f>'Med&amp;Est 5.3'!D107</f>
        <v>5.3.9</v>
      </c>
      <c r="X38" s="473"/>
      <c r="Y38" s="476"/>
      <c r="Z38" s="476"/>
      <c r="AA38" s="473"/>
      <c r="AB38" s="473"/>
      <c r="AC38" s="171"/>
      <c r="AD38" s="171"/>
    </row>
    <row r="39" spans="1:30" s="158" customFormat="1" ht="36" customHeight="1">
      <c r="D39" s="662" t="str">
        <f>HLOOKUP(lang, language!$C$590:$H$597, 7, FALSE)</f>
        <v>5.3 Operational design (field and remote sensing)</v>
      </c>
      <c r="E39" s="662"/>
      <c r="F39" s="662"/>
      <c r="G39" s="662"/>
      <c r="H39" s="662"/>
      <c r="I39" s="662"/>
      <c r="J39" s="662"/>
      <c r="K39" s="664"/>
      <c r="L39" s="664"/>
      <c r="M39" s="470" t="str">
        <f>IF(ISNUMBER('Medición y Estimación'!S21)=FALSE, "N/A", 'Medición y Estimación'!S21)</f>
        <v>N/A</v>
      </c>
      <c r="N39" s="473"/>
      <c r="O39" s="468" t="str">
        <f>IF(ISNUMBER('Med&amp;Est 5.3'!Z10)=FALSE, "N/A", 'Med&amp;Est 5.3'!Z10)</f>
        <v>N/A</v>
      </c>
      <c r="P39" s="468" t="str">
        <f>IF(ISNUMBER('Med&amp;Est 5.3'!Z25)=FALSE, "N/A", 'Med&amp;Est 5.3'!Z25)</f>
        <v>N/A</v>
      </c>
      <c r="Q39" s="468" t="str">
        <f>IF(ISNUMBER('Med&amp;Est 5.3'!Z38)=FALSE, "N/A", 'Med&amp;Est 5.3'!Z38)</f>
        <v>N/A</v>
      </c>
      <c r="R39" s="468" t="str">
        <f>IF(ISNUMBER('Med&amp;Est 5.3'!Z53)=FALSE, "N/A", 'Med&amp;Est 5.3'!Z53)</f>
        <v>N/A</v>
      </c>
      <c r="S39" s="468" t="str">
        <f>IF(ISNUMBER('Med&amp;Est 5.3'!Z69)=FALSE, "N/A", 'Med&amp;Est 5.3'!Z69)</f>
        <v>N/A</v>
      </c>
      <c r="T39" s="468" t="str">
        <f>IF(ISNUMBER('Med&amp;Est 5.3'!Z81)=FALSE, "N/A", 'Med&amp;Est 5.3'!Z81)</f>
        <v>N/A</v>
      </c>
      <c r="U39" s="468" t="str">
        <f>IF(ISNUMBER('Med&amp;Est 5.3'!Z91)=FALSE, "N/A", 'Med&amp;Est 5.3'!Z91)</f>
        <v>N/A</v>
      </c>
      <c r="V39" s="468" t="str">
        <f>IF(ISNUMBER('Med&amp;Est 5.3'!Z100)=FALSE, "N/A", 'Med&amp;Est 5.3'!Z100)</f>
        <v>N/A</v>
      </c>
      <c r="W39" s="468" t="str">
        <f>IF(ISNUMBER('Med&amp;Est 5.3'!Z107)=FALSE, "N/A", 'Med&amp;Est 5.3'!Z107)</f>
        <v>N/A</v>
      </c>
      <c r="X39" s="469"/>
      <c r="Y39" s="469"/>
      <c r="Z39" s="469"/>
      <c r="AA39" s="473"/>
      <c r="AB39" s="473"/>
      <c r="AC39" s="171"/>
      <c r="AD39" s="171"/>
    </row>
    <row r="40" spans="1:30" s="162" customFormat="1" ht="28.5" customHeight="1">
      <c r="A40" s="158"/>
      <c r="B40" s="158"/>
      <c r="C40" s="158"/>
      <c r="D40" s="158"/>
      <c r="E40" s="158"/>
      <c r="F40" s="158"/>
      <c r="G40" s="158"/>
      <c r="H40" s="158"/>
      <c r="I40" s="158"/>
      <c r="J40" s="158"/>
      <c r="K40" s="158"/>
      <c r="L40" s="158"/>
      <c r="M40" s="471"/>
      <c r="N40" s="479"/>
      <c r="O40" s="477" t="str">
        <f>'Med&amp;Est 5.4'!D10</f>
        <v>5.4.1.A</v>
      </c>
      <c r="P40" s="478" t="str">
        <f>'Med&amp;Est 5.4'!D17</f>
        <v>5.4.2.A</v>
      </c>
      <c r="Q40" s="478" t="str">
        <f>'Med&amp;Est 5.4'!D24</f>
        <v>5.4.3.A</v>
      </c>
      <c r="R40" s="479"/>
      <c r="S40" s="479"/>
      <c r="T40" s="479"/>
      <c r="U40" s="479"/>
      <c r="V40" s="479"/>
      <c r="W40" s="479"/>
      <c r="X40" s="479"/>
      <c r="Y40" s="479"/>
      <c r="Z40" s="479"/>
      <c r="AA40" s="382"/>
      <c r="AB40" s="382"/>
    </row>
    <row r="41" spans="1:30" s="158" customFormat="1" ht="36" customHeight="1">
      <c r="D41" s="662" t="str">
        <f>HLOOKUP(lang, language!$C$590:$H$597, 8, FALSE)</f>
        <v>5.4.A Data management, data analysis and documentation</v>
      </c>
      <c r="E41" s="662"/>
      <c r="F41" s="662"/>
      <c r="G41" s="662"/>
      <c r="H41" s="662"/>
      <c r="I41" s="662"/>
      <c r="J41" s="662"/>
      <c r="K41" s="664"/>
      <c r="L41" s="664"/>
      <c r="M41" s="470" t="str">
        <f>IF(ISNUMBER('Medición y Estimación'!S23)=FALSE, "N/A", 'Medición y Estimación'!S23)</f>
        <v>N/A</v>
      </c>
      <c r="N41" s="479"/>
      <c r="O41" s="468" t="str">
        <f>IF(ISNUMBER('Med&amp;Est 5.4'!Z10)=FALSE, "N/A", 'Med&amp;Est 5.4'!Z10)</f>
        <v>N/A</v>
      </c>
      <c r="P41" s="468" t="str">
        <f>IF(ISNUMBER('Med&amp;Est 5.4'!Z17)=FALSE, "N/A", 'Med&amp;Est 5.4'!Z17)</f>
        <v>N/A</v>
      </c>
      <c r="Q41" s="468" t="str">
        <f>IF(ISNUMBER('Med&amp;Est 5.4'!Z24)=FALSE, "N/A", 'Med&amp;Est 5.4'!Z24)</f>
        <v>N/A</v>
      </c>
      <c r="R41" s="480"/>
      <c r="S41" s="480"/>
      <c r="T41" s="480"/>
      <c r="U41" s="480"/>
      <c r="V41" s="480"/>
      <c r="W41" s="480"/>
      <c r="X41" s="480"/>
      <c r="Y41" s="480"/>
      <c r="Z41" s="480"/>
      <c r="AA41" s="382"/>
      <c r="AB41" s="382"/>
    </row>
    <row r="42" spans="1:30" s="162" customFormat="1" ht="5.25" customHeight="1">
      <c r="A42" s="158"/>
      <c r="B42" s="158"/>
      <c r="C42" s="158"/>
      <c r="D42" s="158"/>
      <c r="E42" s="158"/>
      <c r="F42" s="158"/>
      <c r="G42" s="158"/>
      <c r="H42" s="158"/>
      <c r="I42" s="158"/>
      <c r="J42" s="158"/>
      <c r="K42" s="158"/>
      <c r="L42" s="158"/>
      <c r="M42" s="479"/>
      <c r="N42" s="479"/>
      <c r="O42" s="479"/>
      <c r="P42" s="479"/>
      <c r="Q42" s="479"/>
      <c r="R42" s="479"/>
      <c r="S42" s="479"/>
      <c r="T42" s="479"/>
      <c r="U42" s="479"/>
      <c r="V42" s="479"/>
      <c r="W42" s="479"/>
      <c r="X42" s="479"/>
      <c r="Y42" s="479"/>
      <c r="Z42" s="479"/>
      <c r="AA42" s="158"/>
      <c r="AB42" s="158"/>
    </row>
    <row r="43" spans="1:30" s="158" customFormat="1" ht="48" customHeight="1">
      <c r="D43" s="440" t="str">
        <f>HLOOKUP(lang, language!$C$598:$H$601, 2, FALSE)</f>
        <v>Reporting and Verification</v>
      </c>
      <c r="E43" s="440"/>
      <c r="F43" s="440"/>
      <c r="G43" s="440"/>
      <c r="H43" s="440"/>
      <c r="I43" s="440"/>
      <c r="J43" s="440"/>
      <c r="K43" s="160"/>
      <c r="L43" s="160"/>
      <c r="M43" s="481"/>
      <c r="N43" s="479"/>
      <c r="O43" s="479"/>
      <c r="P43" s="479"/>
      <c r="Q43" s="479"/>
      <c r="R43" s="479"/>
      <c r="S43" s="479"/>
      <c r="T43" s="479"/>
      <c r="U43" s="479"/>
      <c r="V43" s="479"/>
      <c r="W43" s="479"/>
      <c r="X43" s="479"/>
      <c r="Y43" s="479"/>
      <c r="Z43" s="479"/>
    </row>
    <row r="44" spans="1:30" ht="0.9" customHeight="1">
      <c r="A44" s="397"/>
      <c r="B44" s="397"/>
      <c r="C44" s="397"/>
      <c r="D44" s="665"/>
      <c r="E44" s="665"/>
      <c r="F44" s="665"/>
      <c r="G44" s="665"/>
      <c r="H44" s="665"/>
      <c r="I44" s="665"/>
      <c r="J44" s="665"/>
      <c r="K44" s="397"/>
      <c r="L44" s="397"/>
      <c r="M44" s="482"/>
      <c r="N44" s="482"/>
      <c r="O44" s="482"/>
      <c r="P44" s="482"/>
      <c r="Q44" s="482"/>
      <c r="R44" s="482"/>
      <c r="S44" s="482"/>
      <c r="T44" s="482"/>
      <c r="U44" s="482"/>
      <c r="V44" s="482"/>
      <c r="W44" s="482"/>
      <c r="X44" s="482"/>
      <c r="Y44" s="482"/>
      <c r="Z44" s="482"/>
      <c r="AA44" s="397"/>
      <c r="AB44" s="397"/>
    </row>
    <row r="45" spans="1:30" s="158" customFormat="1" ht="36" customHeight="1">
      <c r="D45" s="662" t="str">
        <f>HLOOKUP(lang, language!$C$598:$H$601, 3, FALSE)</f>
        <v>4.4 Communication and dissemination</v>
      </c>
      <c r="E45" s="662"/>
      <c r="F45" s="662"/>
      <c r="G45" s="662"/>
      <c r="H45" s="662"/>
      <c r="I45" s="662"/>
      <c r="J45" s="662"/>
      <c r="K45" s="664"/>
      <c r="L45" s="664"/>
      <c r="M45" s="470" t="str">
        <f>IF(ISNUMBER('Reporte y Verificación'!J15)=FALSE, "N/A", 'Reporte y Verificación'!J15)</f>
        <v>N/A</v>
      </c>
      <c r="N45" s="472"/>
      <c r="O45" s="468" t="str">
        <f>IF('Rep&amp;Ver 4.4'!Z10="Please select", "N/A", 'Rep&amp;Ver 4.4'!Z10)</f>
        <v>N/A</v>
      </c>
      <c r="P45" s="468" t="str">
        <f>IF('Rep&amp;Ver 4.4'!Z12="Please select", "N/A", 'Rep&amp;Ver 4.4'!Z12)</f>
        <v>N/A</v>
      </c>
      <c r="Q45" s="468" t="str">
        <f>IF('Rep&amp;Ver 4.4'!Z14="Please select", "N/A", 'Rep&amp;Ver 4.4'!Z14)</f>
        <v>N/A</v>
      </c>
      <c r="R45" s="468" t="str">
        <f>IF('Rep&amp;Ver 4.4'!Z16="Please select", "N/A", 'Rep&amp;Ver 4.4'!Z16)</f>
        <v>N/A</v>
      </c>
      <c r="S45" s="468" t="str">
        <f>IF('Rep&amp;Ver 4.4'!Z18="Please select", "N/A", 'Rep&amp;Ver 4.4'!Z18)</f>
        <v>N/A</v>
      </c>
      <c r="T45" s="468" t="str">
        <f>IF('Rep&amp;Ver 4.4'!Z20="Please select", "N/A", 'Rep&amp;Ver 4.4'!Z20)</f>
        <v>N/A</v>
      </c>
      <c r="U45" s="483"/>
      <c r="V45" s="483"/>
      <c r="W45" s="483"/>
      <c r="X45" s="483"/>
      <c r="Y45" s="483"/>
      <c r="Z45" s="483"/>
    </row>
    <row r="46" spans="1:30" s="162" customFormat="1" ht="5.25" customHeight="1">
      <c r="A46" s="158"/>
      <c r="B46" s="158"/>
      <c r="C46" s="158"/>
      <c r="D46" s="170"/>
      <c r="E46" s="170"/>
      <c r="F46" s="170"/>
      <c r="G46" s="170"/>
      <c r="H46" s="170"/>
      <c r="I46" s="170"/>
      <c r="J46" s="170"/>
      <c r="K46" s="158"/>
      <c r="L46" s="158"/>
      <c r="M46" s="471"/>
      <c r="N46" s="473"/>
      <c r="O46" s="473"/>
      <c r="P46" s="473"/>
      <c r="Q46" s="473"/>
      <c r="R46" s="473"/>
      <c r="S46" s="473"/>
      <c r="T46" s="473"/>
      <c r="U46" s="479"/>
      <c r="V46" s="479"/>
      <c r="W46" s="479"/>
      <c r="X46" s="479"/>
      <c r="Y46" s="479"/>
      <c r="Z46" s="479"/>
      <c r="AA46" s="158"/>
      <c r="AB46" s="158"/>
    </row>
    <row r="47" spans="1:30" s="158" customFormat="1" ht="36" customHeight="1">
      <c r="D47" s="662" t="str">
        <f>HLOOKUP(lang, language!$C$598:$H$601, 4, FALSE)</f>
        <v>5.4.B Reports preparation and submission</v>
      </c>
      <c r="E47" s="662"/>
      <c r="F47" s="662"/>
      <c r="G47" s="662"/>
      <c r="H47" s="662"/>
      <c r="I47" s="662"/>
      <c r="J47" s="662"/>
      <c r="K47" s="664"/>
      <c r="L47" s="664"/>
      <c r="M47" s="470" t="str">
        <f>IF(ISNUMBER('Reporte y Verificación'!$J$17)=FALSE, "N/A", 'Reporte y Verificación'!$J$17)</f>
        <v>N/A</v>
      </c>
      <c r="N47" s="473"/>
      <c r="O47" s="468" t="str">
        <f>IF(ISNUMBER('Rep&amp;Ver 5.4'!Z11)=FALSE, "N/A", 'Rep&amp;Ver 5.4'!Z11)</f>
        <v>N/A</v>
      </c>
      <c r="P47" s="468" t="str">
        <f>IF(ISNUMBER('Rep&amp;Ver 5.4'!Z18)= FALSE, "N/A", 'Rep&amp;Ver 5.4'!Z18)</f>
        <v>N/A</v>
      </c>
      <c r="Q47" s="468" t="str">
        <f>IF(ISNUMBER('Rep&amp;Ver 5.4'!Z28)=FALSE, "N/A", 'Rep&amp;Ver 5.4'!Z28)</f>
        <v>N/A</v>
      </c>
      <c r="R47" s="468" t="str">
        <f>IF(ISNUMBER('Rep&amp;Ver 5.4'!Z38)=FALSE,"N/A", 'Rep&amp;Ver 5.4'!Z38)</f>
        <v>N/A</v>
      </c>
      <c r="S47" s="468" t="str">
        <f>IF(ISNUMBER('Rep&amp;Ver 5.4'!Z48)=FALSE, "N/A", 'Rep&amp;Ver 5.4'!Z48)</f>
        <v>N/A</v>
      </c>
      <c r="T47" s="472"/>
      <c r="U47" s="483"/>
      <c r="V47" s="483"/>
      <c r="W47" s="483"/>
      <c r="X47" s="483"/>
      <c r="Y47" s="483"/>
      <c r="Z47" s="483"/>
    </row>
    <row r="48" spans="1:30" s="162" customFormat="1">
      <c r="A48" s="158"/>
      <c r="B48" s="158"/>
      <c r="C48" s="158"/>
      <c r="D48" s="158"/>
      <c r="E48" s="158"/>
      <c r="F48" s="158"/>
      <c r="G48" s="158"/>
      <c r="H48" s="158"/>
      <c r="I48" s="158"/>
      <c r="J48" s="158"/>
      <c r="K48" s="158"/>
      <c r="L48" s="158"/>
      <c r="M48" s="484"/>
      <c r="N48" s="484"/>
      <c r="O48" s="484"/>
      <c r="P48" s="484"/>
      <c r="Q48" s="484"/>
      <c r="R48" s="484"/>
      <c r="S48" s="484"/>
      <c r="T48" s="484"/>
      <c r="U48" s="484"/>
      <c r="V48" s="484"/>
      <c r="W48" s="485"/>
      <c r="X48" s="485"/>
      <c r="Y48" s="485"/>
      <c r="Z48" s="485"/>
      <c r="AA48" s="163"/>
    </row>
    <row r="49" spans="1:27" s="162" customFormat="1">
      <c r="A49" s="158"/>
      <c r="B49" s="158"/>
      <c r="C49" s="158"/>
      <c r="D49" s="158"/>
      <c r="E49" s="158"/>
      <c r="F49" s="158"/>
      <c r="G49" s="158"/>
      <c r="H49" s="158"/>
      <c r="I49" s="158"/>
      <c r="J49" s="158"/>
      <c r="K49" s="158"/>
      <c r="L49" s="158"/>
      <c r="M49" s="484"/>
      <c r="N49" s="484"/>
      <c r="O49" s="484"/>
      <c r="P49" s="484"/>
      <c r="Q49" s="484"/>
      <c r="R49" s="484"/>
      <c r="S49" s="484"/>
      <c r="T49" s="484"/>
      <c r="U49" s="484"/>
      <c r="V49" s="484"/>
      <c r="W49" s="485"/>
      <c r="X49" s="485"/>
      <c r="Y49" s="485"/>
      <c r="Z49" s="485"/>
      <c r="AA49" s="163"/>
    </row>
    <row r="50" spans="1:27" s="162" customFormat="1">
      <c r="A50" s="158"/>
      <c r="B50" s="158"/>
      <c r="C50" s="158"/>
      <c r="D50" s="158"/>
      <c r="E50" s="158"/>
      <c r="F50" s="158"/>
      <c r="G50" s="158"/>
      <c r="H50" s="158"/>
      <c r="I50" s="158"/>
      <c r="J50" s="158"/>
      <c r="K50" s="158"/>
      <c r="L50" s="158"/>
      <c r="W50" s="163"/>
      <c r="X50" s="163"/>
      <c r="Y50" s="163"/>
      <c r="Z50" s="163"/>
      <c r="AA50" s="163"/>
    </row>
    <row r="51" spans="1:27" s="162" customFormat="1">
      <c r="A51" s="158"/>
      <c r="B51" s="158"/>
      <c r="C51" s="158"/>
      <c r="D51" s="158"/>
      <c r="E51" s="158"/>
      <c r="F51" s="158"/>
      <c r="G51" s="158"/>
      <c r="H51" s="158"/>
      <c r="I51" s="158"/>
      <c r="J51" s="158"/>
      <c r="K51" s="158"/>
      <c r="L51" s="158"/>
      <c r="W51" s="163"/>
      <c r="X51" s="163"/>
      <c r="Y51" s="163"/>
      <c r="Z51" s="163"/>
      <c r="AA51" s="163"/>
    </row>
    <row r="52" spans="1:27" s="162" customFormat="1">
      <c r="A52" s="158"/>
      <c r="B52" s="158"/>
      <c r="C52" s="158"/>
      <c r="D52" s="158"/>
      <c r="E52" s="158"/>
      <c r="F52" s="158"/>
      <c r="G52" s="158"/>
      <c r="H52" s="158"/>
      <c r="I52" s="158"/>
      <c r="J52" s="158"/>
      <c r="K52" s="158"/>
      <c r="L52" s="158"/>
      <c r="W52" s="163"/>
      <c r="X52" s="163"/>
      <c r="Y52" s="163"/>
      <c r="Z52" s="163"/>
      <c r="AA52" s="163"/>
    </row>
    <row r="53" spans="1:27" s="162" customFormat="1" ht="16">
      <c r="D53" s="263" t="str">
        <f>HLOOKUP(lang, language!$A$46:$H$69, 20, FALSE)</f>
        <v>Notes</v>
      </c>
      <c r="W53" s="163"/>
      <c r="X53" s="163"/>
      <c r="Y53" s="163"/>
      <c r="Z53" s="163"/>
      <c r="AA53" s="163"/>
    </row>
    <row r="54" spans="1:27" s="441" customFormat="1" ht="16">
      <c r="D54" s="263" t="str">
        <f>HLOOKUP(lang, language!$B$18:$H$45, 18, FALSE)</f>
        <v>0: No action has been taken in the country regarding this guideline or it evinces many weaknesses and needs in the attainment of outcomes. This deserves priority.</v>
      </c>
    </row>
    <row r="55" spans="1:27" s="441" customFormat="1" ht="16">
      <c r="D55" s="263" t="str">
        <f>HLOOKUP(lang, language!$B$18:$H$45, 19, FALSE)</f>
        <v>1-2: There is awareness in the country about the guideline and actions are taken to implement it, though technical support is required.</v>
      </c>
    </row>
    <row r="56" spans="1:27" s="441" customFormat="1" ht="16">
      <c r="D56" s="263" t="str">
        <f>HLOOKUP(lang, language!$B$18:$H$45, 20, FALSE)</f>
        <v>3: There is enough capacity in the country to implement the guideline.  There are no gaps or needs whatsoever, so it is expected to meet the outcomes accordingly.</v>
      </c>
    </row>
    <row r="57" spans="1:27" s="162" customFormat="1" ht="16">
      <c r="D57" s="263" t="str">
        <f>HLOOKUP(lang, language!$C$631:$H$661, 31, FALSE)</f>
        <v>N/A: Not available</v>
      </c>
    </row>
  </sheetData>
  <sheetProtection algorithmName="SHA-512" hashValue="2PRoEQl+uDrNE6Hc8t+D68rqiz9BMTqO0GK4VWYBLHI9nYWIehWdtGbNd6kO0RubxnutD8gVeAxjSa/t5LPtbg==" saltValue="BE8IAB3w7cRGDJe6KJ2DLg==" spinCount="100000" sheet="1" objects="1" scenarios="1"/>
  <mergeCells count="28">
    <mergeCell ref="D35:J35"/>
    <mergeCell ref="K35:L35"/>
    <mergeCell ref="K33:L33"/>
    <mergeCell ref="D11:L11"/>
    <mergeCell ref="D29:L29"/>
    <mergeCell ref="D17:J17"/>
    <mergeCell ref="D19:J19"/>
    <mergeCell ref="D27:J27"/>
    <mergeCell ref="D30:J30"/>
    <mergeCell ref="D31:J31"/>
    <mergeCell ref="K31:L31"/>
    <mergeCell ref="D33:J33"/>
    <mergeCell ref="D47:J47"/>
    <mergeCell ref="K47:L47"/>
    <mergeCell ref="D37:J37"/>
    <mergeCell ref="K37:L37"/>
    <mergeCell ref="D39:J39"/>
    <mergeCell ref="K39:L39"/>
    <mergeCell ref="D41:J41"/>
    <mergeCell ref="K41:L41"/>
    <mergeCell ref="D44:J44"/>
    <mergeCell ref="D45:J45"/>
    <mergeCell ref="K45:L45"/>
    <mergeCell ref="J2:AF2"/>
    <mergeCell ref="D21:J21"/>
    <mergeCell ref="D23:J23"/>
    <mergeCell ref="D25:J25"/>
    <mergeCell ref="D7:Z9"/>
  </mergeCells>
  <phoneticPr fontId="86" type="noConversion"/>
  <conditionalFormatting sqref="O23:S23">
    <cfRule type="cellIs" dxfId="659" priority="133" operator="equal">
      <formula>2</formula>
    </cfRule>
    <cfRule type="cellIs" dxfId="658" priority="134" operator="equal">
      <formula>1</formula>
    </cfRule>
    <cfRule type="cellIs" dxfId="657" priority="135" operator="equal">
      <formula>0</formula>
    </cfRule>
  </conditionalFormatting>
  <conditionalFormatting sqref="M13">
    <cfRule type="cellIs" dxfId="656" priority="73" operator="equal">
      <formula>2</formula>
    </cfRule>
    <cfRule type="cellIs" dxfId="655" priority="74" operator="equal">
      <formula>1</formula>
    </cfRule>
    <cfRule type="cellIs" dxfId="654" priority="75" operator="equal">
      <formula>0</formula>
    </cfRule>
  </conditionalFormatting>
  <conditionalFormatting sqref="M15">
    <cfRule type="cellIs" dxfId="653" priority="69" operator="equal">
      <formula>2</formula>
    </cfRule>
    <cfRule type="cellIs" dxfId="652" priority="70" operator="equal">
      <formula>1</formula>
    </cfRule>
    <cfRule type="cellIs" dxfId="651" priority="71" operator="equal">
      <formula>0</formula>
    </cfRule>
  </conditionalFormatting>
  <conditionalFormatting sqref="O45:T45">
    <cfRule type="cellIs" dxfId="650" priority="81" operator="equal">
      <formula>2</formula>
    </cfRule>
    <cfRule type="cellIs" dxfId="649" priority="82" operator="equal">
      <formula>1</formula>
    </cfRule>
    <cfRule type="cellIs" dxfId="648" priority="83" operator="equal">
      <formula>0</formula>
    </cfRule>
  </conditionalFormatting>
  <conditionalFormatting sqref="O41:Q41">
    <cfRule type="cellIs" dxfId="647" priority="85" operator="equal">
      <formula>2</formula>
    </cfRule>
    <cfRule type="cellIs" dxfId="646" priority="86" operator="equal">
      <formula>1</formula>
    </cfRule>
    <cfRule type="cellIs" dxfId="645" priority="87" operator="equal">
      <formula>0</formula>
    </cfRule>
  </conditionalFormatting>
  <conditionalFormatting sqref="R39:V39">
    <cfRule type="cellIs" dxfId="644" priority="89" operator="equal">
      <formula>2</formula>
    </cfRule>
    <cfRule type="cellIs" dxfId="643" priority="90" operator="equal">
      <formula>1</formula>
    </cfRule>
    <cfRule type="cellIs" dxfId="642" priority="91" operator="equal">
      <formula>0</formula>
    </cfRule>
  </conditionalFormatting>
  <conditionalFormatting sqref="O41:Q41">
    <cfRule type="cellIs" dxfId="641" priority="88" operator="equal">
      <formula>3</formula>
    </cfRule>
  </conditionalFormatting>
  <conditionalFormatting sqref="O13:S13">
    <cfRule type="cellIs" dxfId="640" priority="156" operator="equal">
      <formula>3</formula>
    </cfRule>
  </conditionalFormatting>
  <conditionalFormatting sqref="O13:S13">
    <cfRule type="cellIs" dxfId="639" priority="153" operator="equal">
      <formula>2</formula>
    </cfRule>
    <cfRule type="cellIs" dxfId="638" priority="154" operator="equal">
      <formula>1</formula>
    </cfRule>
    <cfRule type="cellIs" dxfId="637" priority="155" operator="equal">
      <formula>0</formula>
    </cfRule>
  </conditionalFormatting>
  <conditionalFormatting sqref="O15:T15">
    <cfRule type="cellIs" dxfId="636" priority="152" operator="equal">
      <formula>3</formula>
    </cfRule>
  </conditionalFormatting>
  <conditionalFormatting sqref="O15:T15">
    <cfRule type="cellIs" dxfId="635" priority="149" operator="equal">
      <formula>2</formula>
    </cfRule>
    <cfRule type="cellIs" dxfId="634" priority="150" operator="equal">
      <formula>1</formula>
    </cfRule>
    <cfRule type="cellIs" dxfId="633" priority="151" operator="equal">
      <formula>0</formula>
    </cfRule>
  </conditionalFormatting>
  <conditionalFormatting sqref="O17:Q17">
    <cfRule type="cellIs" dxfId="632" priority="148" operator="equal">
      <formula>3</formula>
    </cfRule>
  </conditionalFormatting>
  <conditionalFormatting sqref="O17:Q17">
    <cfRule type="cellIs" dxfId="631" priority="145" operator="equal">
      <formula>2</formula>
    </cfRule>
    <cfRule type="cellIs" dxfId="630" priority="146" operator="equal">
      <formula>1</formula>
    </cfRule>
    <cfRule type="cellIs" dxfId="629" priority="147" operator="equal">
      <formula>0</formula>
    </cfRule>
  </conditionalFormatting>
  <conditionalFormatting sqref="O19:R19">
    <cfRule type="cellIs" dxfId="628" priority="144" operator="equal">
      <formula>3</formula>
    </cfRule>
  </conditionalFormatting>
  <conditionalFormatting sqref="O19:R19">
    <cfRule type="cellIs" dxfId="627" priority="141" operator="equal">
      <formula>2</formula>
    </cfRule>
    <cfRule type="cellIs" dxfId="626" priority="142" operator="equal">
      <formula>1</formula>
    </cfRule>
    <cfRule type="cellIs" dxfId="625" priority="143" operator="equal">
      <formula>0</formula>
    </cfRule>
  </conditionalFormatting>
  <conditionalFormatting sqref="O21:S21">
    <cfRule type="cellIs" dxfId="624" priority="140" operator="equal">
      <formula>3</formula>
    </cfRule>
  </conditionalFormatting>
  <conditionalFormatting sqref="O21:S21">
    <cfRule type="cellIs" dxfId="623" priority="137" operator="equal">
      <formula>2</formula>
    </cfRule>
    <cfRule type="cellIs" dxfId="622" priority="138" operator="equal">
      <formula>1</formula>
    </cfRule>
    <cfRule type="cellIs" dxfId="621" priority="139" operator="equal">
      <formula>0</formula>
    </cfRule>
  </conditionalFormatting>
  <conditionalFormatting sqref="O23:S23">
    <cfRule type="cellIs" dxfId="620" priority="136" operator="equal">
      <formula>3</formula>
    </cfRule>
  </conditionalFormatting>
  <conditionalFormatting sqref="O25:Q25">
    <cfRule type="cellIs" dxfId="619" priority="129" operator="equal">
      <formula>2</formula>
    </cfRule>
    <cfRule type="cellIs" dxfId="618" priority="130" operator="equal">
      <formula>1</formula>
    </cfRule>
    <cfRule type="cellIs" dxfId="617" priority="131" operator="equal">
      <formula>0</formula>
    </cfRule>
  </conditionalFormatting>
  <conditionalFormatting sqref="O25:Q25">
    <cfRule type="cellIs" dxfId="616" priority="132" operator="equal">
      <formula>3</formula>
    </cfRule>
  </conditionalFormatting>
  <conditionalFormatting sqref="O27:P27">
    <cfRule type="cellIs" dxfId="615" priority="128" operator="equal">
      <formula>3</formula>
    </cfRule>
  </conditionalFormatting>
  <conditionalFormatting sqref="O27:P27">
    <cfRule type="cellIs" dxfId="614" priority="125" operator="equal">
      <formula>2</formula>
    </cfRule>
    <cfRule type="cellIs" dxfId="613" priority="126" operator="equal">
      <formula>1</formula>
    </cfRule>
    <cfRule type="cellIs" dxfId="612" priority="127" operator="equal">
      <formula>0</formula>
    </cfRule>
  </conditionalFormatting>
  <conditionalFormatting sqref="O31:Y31">
    <cfRule type="cellIs" dxfId="611" priority="124" operator="equal">
      <formula>3</formula>
    </cfRule>
  </conditionalFormatting>
  <conditionalFormatting sqref="O31:Y31">
    <cfRule type="cellIs" dxfId="610" priority="121" operator="equal">
      <formula>2</formula>
    </cfRule>
    <cfRule type="cellIs" dxfId="609" priority="122" operator="equal">
      <formula>1</formula>
    </cfRule>
    <cfRule type="cellIs" dxfId="608" priority="123" operator="equal">
      <formula>0</formula>
    </cfRule>
  </conditionalFormatting>
  <conditionalFormatting sqref="O33:R33">
    <cfRule type="cellIs" dxfId="607" priority="120" operator="equal">
      <formula>3</formula>
    </cfRule>
  </conditionalFormatting>
  <conditionalFormatting sqref="O33:R33">
    <cfRule type="cellIs" dxfId="606" priority="117" operator="equal">
      <formula>2</formula>
    </cfRule>
    <cfRule type="cellIs" dxfId="605" priority="118" operator="equal">
      <formula>1</formula>
    </cfRule>
    <cfRule type="cellIs" dxfId="604" priority="119" operator="equal">
      <formula>0</formula>
    </cfRule>
  </conditionalFormatting>
  <conditionalFormatting sqref="O35:V35">
    <cfRule type="cellIs" dxfId="603" priority="116" operator="equal">
      <formula>3</formula>
    </cfRule>
  </conditionalFormatting>
  <conditionalFormatting sqref="O35:V35">
    <cfRule type="cellIs" dxfId="602" priority="113" operator="equal">
      <formula>2</formula>
    </cfRule>
    <cfRule type="cellIs" dxfId="601" priority="114" operator="equal">
      <formula>1</formula>
    </cfRule>
    <cfRule type="cellIs" dxfId="600" priority="115" operator="equal">
      <formula>0</formula>
    </cfRule>
  </conditionalFormatting>
  <conditionalFormatting sqref="M47">
    <cfRule type="cellIs" dxfId="599" priority="12" operator="equal">
      <formula>3</formula>
    </cfRule>
  </conditionalFormatting>
  <conditionalFormatting sqref="M47">
    <cfRule type="cellIs" dxfId="598" priority="9" operator="equal">
      <formula>2</formula>
    </cfRule>
    <cfRule type="cellIs" dxfId="597" priority="10" operator="equal">
      <formula>1</formula>
    </cfRule>
    <cfRule type="cellIs" dxfId="596" priority="11" operator="equal">
      <formula>0</formula>
    </cfRule>
  </conditionalFormatting>
  <conditionalFormatting sqref="R35:V35">
    <cfRule type="cellIs" dxfId="595" priority="108" operator="equal">
      <formula>3</formula>
    </cfRule>
  </conditionalFormatting>
  <conditionalFormatting sqref="R35:V35">
    <cfRule type="cellIs" dxfId="594" priority="105" operator="equal">
      <formula>2</formula>
    </cfRule>
    <cfRule type="cellIs" dxfId="593" priority="106" operator="equal">
      <formula>1</formula>
    </cfRule>
    <cfRule type="cellIs" dxfId="592" priority="107" operator="equal">
      <formula>0</formula>
    </cfRule>
  </conditionalFormatting>
  <conditionalFormatting sqref="O37:Z37">
    <cfRule type="cellIs" dxfId="591" priority="104" operator="equal">
      <formula>3</formula>
    </cfRule>
  </conditionalFormatting>
  <conditionalFormatting sqref="O37:Z37">
    <cfRule type="cellIs" dxfId="590" priority="101" operator="equal">
      <formula>2</formula>
    </cfRule>
    <cfRule type="cellIs" dxfId="589" priority="102" operator="equal">
      <formula>1</formula>
    </cfRule>
    <cfRule type="cellIs" dxfId="588" priority="103" operator="equal">
      <formula>0</formula>
    </cfRule>
  </conditionalFormatting>
  <conditionalFormatting sqref="R37:V37 Z37">
    <cfRule type="cellIs" dxfId="587" priority="100" operator="equal">
      <formula>3</formula>
    </cfRule>
  </conditionalFormatting>
  <conditionalFormatting sqref="R37:V37 Z37">
    <cfRule type="cellIs" dxfId="586" priority="97" operator="equal">
      <formula>2</formula>
    </cfRule>
    <cfRule type="cellIs" dxfId="585" priority="98" operator="equal">
      <formula>1</formula>
    </cfRule>
    <cfRule type="cellIs" dxfId="584" priority="99" operator="equal">
      <formula>0</formula>
    </cfRule>
  </conditionalFormatting>
  <conditionalFormatting sqref="O39:W39">
    <cfRule type="cellIs" dxfId="583" priority="96" operator="equal">
      <formula>3</formula>
    </cfRule>
  </conditionalFormatting>
  <conditionalFormatting sqref="O39:W39">
    <cfRule type="cellIs" dxfId="582" priority="93" operator="equal">
      <formula>2</formula>
    </cfRule>
    <cfRule type="cellIs" dxfId="581" priority="94" operator="equal">
      <formula>1</formula>
    </cfRule>
    <cfRule type="cellIs" dxfId="580" priority="95" operator="equal">
      <formula>0</formula>
    </cfRule>
  </conditionalFormatting>
  <conditionalFormatting sqref="R39:V39">
    <cfRule type="cellIs" dxfId="579" priority="92" operator="equal">
      <formula>3</formula>
    </cfRule>
  </conditionalFormatting>
  <conditionalFormatting sqref="O45:T45">
    <cfRule type="cellIs" dxfId="578" priority="84" operator="equal">
      <formula>3</formula>
    </cfRule>
  </conditionalFormatting>
  <conditionalFormatting sqref="M13">
    <cfRule type="cellIs" dxfId="577" priority="76" operator="equal">
      <formula>3</formula>
    </cfRule>
  </conditionalFormatting>
  <conditionalFormatting sqref="M15">
    <cfRule type="cellIs" dxfId="576" priority="72" operator="equal">
      <formula>3</formula>
    </cfRule>
  </conditionalFormatting>
  <conditionalFormatting sqref="M17">
    <cfRule type="cellIs" dxfId="575" priority="68" operator="equal">
      <formula>3</formula>
    </cfRule>
  </conditionalFormatting>
  <conditionalFormatting sqref="M17">
    <cfRule type="cellIs" dxfId="574" priority="65" operator="equal">
      <formula>2</formula>
    </cfRule>
    <cfRule type="cellIs" dxfId="573" priority="66" operator="equal">
      <formula>1</formula>
    </cfRule>
    <cfRule type="cellIs" dxfId="572" priority="67" operator="equal">
      <formula>0</formula>
    </cfRule>
  </conditionalFormatting>
  <conditionalFormatting sqref="M19">
    <cfRule type="cellIs" dxfId="571" priority="64" operator="equal">
      <formula>3</formula>
    </cfRule>
  </conditionalFormatting>
  <conditionalFormatting sqref="M19">
    <cfRule type="cellIs" dxfId="570" priority="61" operator="equal">
      <formula>2</formula>
    </cfRule>
    <cfRule type="cellIs" dxfId="569" priority="62" operator="equal">
      <formula>1</formula>
    </cfRule>
    <cfRule type="cellIs" dxfId="568" priority="63" operator="equal">
      <formula>0</formula>
    </cfRule>
  </conditionalFormatting>
  <conditionalFormatting sqref="M21">
    <cfRule type="cellIs" dxfId="567" priority="60" operator="equal">
      <formula>3</formula>
    </cfRule>
  </conditionalFormatting>
  <conditionalFormatting sqref="M21">
    <cfRule type="cellIs" dxfId="566" priority="57" operator="equal">
      <formula>2</formula>
    </cfRule>
    <cfRule type="cellIs" dxfId="565" priority="58" operator="equal">
      <formula>1</formula>
    </cfRule>
    <cfRule type="cellIs" dxfId="564" priority="59" operator="equal">
      <formula>0</formula>
    </cfRule>
  </conditionalFormatting>
  <conditionalFormatting sqref="M23">
    <cfRule type="cellIs" dxfId="563" priority="56" operator="equal">
      <formula>3</formula>
    </cfRule>
  </conditionalFormatting>
  <conditionalFormatting sqref="M23">
    <cfRule type="cellIs" dxfId="562" priority="53" operator="equal">
      <formula>2</formula>
    </cfRule>
    <cfRule type="cellIs" dxfId="561" priority="54" operator="equal">
      <formula>1</formula>
    </cfRule>
    <cfRule type="cellIs" dxfId="560" priority="55" operator="equal">
      <formula>0</formula>
    </cfRule>
  </conditionalFormatting>
  <conditionalFormatting sqref="M25">
    <cfRule type="cellIs" dxfId="559" priority="52" operator="equal">
      <formula>3</formula>
    </cfRule>
  </conditionalFormatting>
  <conditionalFormatting sqref="M25">
    <cfRule type="cellIs" dxfId="558" priority="49" operator="equal">
      <formula>2</formula>
    </cfRule>
    <cfRule type="cellIs" dxfId="557" priority="50" operator="equal">
      <formula>1</formula>
    </cfRule>
    <cfRule type="cellIs" dxfId="556" priority="51" operator="equal">
      <formula>0</formula>
    </cfRule>
  </conditionalFormatting>
  <conditionalFormatting sqref="O47:S47">
    <cfRule type="cellIs" dxfId="555" priority="8" operator="equal">
      <formula>3</formula>
    </cfRule>
  </conditionalFormatting>
  <conditionalFormatting sqref="O47:S47">
    <cfRule type="cellIs" dxfId="554" priority="5" operator="equal">
      <formula>2</formula>
    </cfRule>
    <cfRule type="cellIs" dxfId="553" priority="6" operator="equal">
      <formula>1</formula>
    </cfRule>
    <cfRule type="cellIs" dxfId="552" priority="7" operator="equal">
      <formula>0</formula>
    </cfRule>
  </conditionalFormatting>
  <conditionalFormatting sqref="M31">
    <cfRule type="cellIs" dxfId="551" priority="40" operator="equal">
      <formula>3</formula>
    </cfRule>
  </conditionalFormatting>
  <conditionalFormatting sqref="M31">
    <cfRule type="cellIs" dxfId="550" priority="37" operator="equal">
      <formula>2</formula>
    </cfRule>
    <cfRule type="cellIs" dxfId="549" priority="38" operator="equal">
      <formula>1</formula>
    </cfRule>
    <cfRule type="cellIs" dxfId="548" priority="39" operator="equal">
      <formula>0</formula>
    </cfRule>
  </conditionalFormatting>
  <conditionalFormatting sqref="M33">
    <cfRule type="cellIs" dxfId="547" priority="36" operator="equal">
      <formula>3</formula>
    </cfRule>
  </conditionalFormatting>
  <conditionalFormatting sqref="M33">
    <cfRule type="cellIs" dxfId="546" priority="33" operator="equal">
      <formula>2</formula>
    </cfRule>
    <cfRule type="cellIs" dxfId="545" priority="34" operator="equal">
      <formula>1</formula>
    </cfRule>
    <cfRule type="cellIs" dxfId="544" priority="35" operator="equal">
      <formula>0</formula>
    </cfRule>
  </conditionalFormatting>
  <conditionalFormatting sqref="M35">
    <cfRule type="cellIs" dxfId="543" priority="32" operator="equal">
      <formula>3</formula>
    </cfRule>
  </conditionalFormatting>
  <conditionalFormatting sqref="M35">
    <cfRule type="cellIs" dxfId="542" priority="29" operator="equal">
      <formula>2</formula>
    </cfRule>
    <cfRule type="cellIs" dxfId="541" priority="30" operator="equal">
      <formula>1</formula>
    </cfRule>
    <cfRule type="cellIs" dxfId="540" priority="31" operator="equal">
      <formula>0</formula>
    </cfRule>
  </conditionalFormatting>
  <conditionalFormatting sqref="M37">
    <cfRule type="cellIs" dxfId="539" priority="28" operator="equal">
      <formula>3</formula>
    </cfRule>
  </conditionalFormatting>
  <conditionalFormatting sqref="M37">
    <cfRule type="cellIs" dxfId="538" priority="25" operator="equal">
      <formula>2</formula>
    </cfRule>
    <cfRule type="cellIs" dxfId="537" priority="26" operator="equal">
      <formula>1</formula>
    </cfRule>
    <cfRule type="cellIs" dxfId="536" priority="27" operator="equal">
      <formula>0</formula>
    </cfRule>
  </conditionalFormatting>
  <conditionalFormatting sqref="M39">
    <cfRule type="cellIs" dxfId="535" priority="24" operator="equal">
      <formula>3</formula>
    </cfRule>
  </conditionalFormatting>
  <conditionalFormatting sqref="M39">
    <cfRule type="cellIs" dxfId="534" priority="21" operator="equal">
      <formula>2</formula>
    </cfRule>
    <cfRule type="cellIs" dxfId="533" priority="22" operator="equal">
      <formula>1</formula>
    </cfRule>
    <cfRule type="cellIs" dxfId="532" priority="23" operator="equal">
      <formula>0</formula>
    </cfRule>
  </conditionalFormatting>
  <conditionalFormatting sqref="M41">
    <cfRule type="cellIs" dxfId="531" priority="20" operator="equal">
      <formula>3</formula>
    </cfRule>
  </conditionalFormatting>
  <conditionalFormatting sqref="M41">
    <cfRule type="cellIs" dxfId="530" priority="17" operator="equal">
      <formula>2</formula>
    </cfRule>
    <cfRule type="cellIs" dxfId="529" priority="18" operator="equal">
      <formula>1</formula>
    </cfRule>
    <cfRule type="cellIs" dxfId="528" priority="19" operator="equal">
      <formula>0</formula>
    </cfRule>
  </conditionalFormatting>
  <conditionalFormatting sqref="M45">
    <cfRule type="cellIs" dxfId="527" priority="16" operator="equal">
      <formula>3</formula>
    </cfRule>
  </conditionalFormatting>
  <conditionalFormatting sqref="M45">
    <cfRule type="cellIs" dxfId="526" priority="13" operator="equal">
      <formula>2</formula>
    </cfRule>
    <cfRule type="cellIs" dxfId="525" priority="14" operator="equal">
      <formula>1</formula>
    </cfRule>
    <cfRule type="cellIs" dxfId="524" priority="15" operator="equal">
      <formula>0</formula>
    </cfRule>
  </conditionalFormatting>
  <conditionalFormatting sqref="M27">
    <cfRule type="cellIs" dxfId="523" priority="4" operator="equal">
      <formula>3</formula>
    </cfRule>
  </conditionalFormatting>
  <conditionalFormatting sqref="M27">
    <cfRule type="cellIs" dxfId="522" priority="1" operator="equal">
      <formula>2</formula>
    </cfRule>
    <cfRule type="cellIs" dxfId="521" priority="2" operator="equal">
      <formula>1</formula>
    </cfRule>
    <cfRule type="cellIs" dxfId="520" priority="3" operator="equal">
      <formula>0</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showGridLines="0" showRowColHeaders="0" topLeftCell="B1" zoomScale="50" zoomScaleNormal="50" workbookViewId="0">
      <selection activeCell="Z18" sqref="Z18"/>
    </sheetView>
  </sheetViews>
  <sheetFormatPr defaultColWidth="8.453125" defaultRowHeight="15" customHeight="1"/>
  <cols>
    <col min="1" max="1" width="1.453125" style="57" hidden="1" customWidth="1"/>
    <col min="2" max="2" width="1.453125" style="57" customWidth="1"/>
    <col min="3" max="3" width="1.453125" style="57" hidden="1" customWidth="1"/>
    <col min="4" max="4" width="8.453125" style="57" customWidth="1"/>
    <col min="5" max="5" width="8.984375E-2" style="57" customWidth="1"/>
    <col min="6" max="6" width="8.453125" style="57" customWidth="1"/>
    <col min="7" max="13" width="8.453125" style="57"/>
    <col min="14" max="14" width="8.453125" style="57" customWidth="1"/>
    <col min="15" max="15" width="8.453125" style="57"/>
    <col min="16" max="16" width="12.08984375" style="57" customWidth="1"/>
    <col min="17" max="20" width="8.453125" style="57"/>
    <col min="21" max="21" width="13.453125" style="57" customWidth="1"/>
    <col min="22" max="23" width="8.453125" style="57"/>
    <col min="24" max="24" width="28.08984375" style="57" customWidth="1"/>
    <col min="25" max="25" width="8.984375E-2" style="57" customWidth="1"/>
    <col min="26" max="26" width="13" style="57" customWidth="1"/>
    <col min="27" max="27" width="30.453125" style="58" customWidth="1"/>
    <col min="28" max="28" width="12.453125" style="57" customWidth="1"/>
    <col min="29" max="16384" width="8.453125" style="57"/>
  </cols>
  <sheetData>
    <row r="1" spans="1:33" s="91" customFormat="1" ht="15" customHeight="1">
      <c r="A1" s="668" t="str">
        <f>HLOOKUP(lang, language!$B$18:$H$33, 2,FALSE)</f>
        <v>Institutional arrangements</v>
      </c>
      <c r="B1" s="668"/>
      <c r="C1" s="668"/>
      <c r="D1" s="668"/>
      <c r="E1" s="668"/>
      <c r="F1" s="668"/>
      <c r="G1" s="668"/>
      <c r="H1" s="668"/>
      <c r="I1" s="668"/>
      <c r="J1" s="668"/>
      <c r="K1" s="668"/>
      <c r="L1" s="668"/>
      <c r="M1" s="668"/>
      <c r="N1" s="668"/>
      <c r="O1" s="668"/>
      <c r="P1" s="668"/>
      <c r="Q1" s="668"/>
      <c r="R1" s="668"/>
      <c r="S1" s="668"/>
      <c r="T1" s="668"/>
      <c r="U1" s="668"/>
      <c r="V1" s="668"/>
      <c r="W1" s="668"/>
      <c r="X1" s="668"/>
      <c r="Y1" s="668"/>
      <c r="Z1" s="668"/>
      <c r="AA1" s="90"/>
    </row>
    <row r="2" spans="1:33" s="91" customFormat="1" ht="15" customHeight="1">
      <c r="A2" s="668"/>
      <c r="B2" s="668"/>
      <c r="C2" s="668"/>
      <c r="D2" s="668"/>
      <c r="E2" s="668"/>
      <c r="F2" s="668"/>
      <c r="G2" s="668"/>
      <c r="H2" s="668"/>
      <c r="I2" s="668"/>
      <c r="J2" s="668"/>
      <c r="K2" s="668"/>
      <c r="L2" s="668"/>
      <c r="M2" s="668"/>
      <c r="N2" s="668"/>
      <c r="O2" s="668"/>
      <c r="P2" s="668"/>
      <c r="Q2" s="668"/>
      <c r="R2" s="668"/>
      <c r="S2" s="668"/>
      <c r="T2" s="668"/>
      <c r="U2" s="668"/>
      <c r="V2" s="668"/>
      <c r="W2" s="668"/>
      <c r="X2" s="668"/>
      <c r="Y2" s="668"/>
      <c r="Z2" s="668"/>
      <c r="AA2" s="90"/>
    </row>
    <row r="3" spans="1:33" s="91" customFormat="1" ht="15" customHeight="1">
      <c r="A3" s="668"/>
      <c r="B3" s="668"/>
      <c r="C3" s="668"/>
      <c r="D3" s="668"/>
      <c r="E3" s="668"/>
      <c r="F3" s="668"/>
      <c r="G3" s="668"/>
      <c r="H3" s="668"/>
      <c r="I3" s="668"/>
      <c r="J3" s="668"/>
      <c r="K3" s="668"/>
      <c r="L3" s="668"/>
      <c r="M3" s="668"/>
      <c r="N3" s="668"/>
      <c r="O3" s="668"/>
      <c r="P3" s="668"/>
      <c r="Q3" s="668"/>
      <c r="R3" s="668"/>
      <c r="S3" s="668"/>
      <c r="T3" s="668"/>
      <c r="U3" s="668"/>
      <c r="V3" s="668"/>
      <c r="W3" s="668"/>
      <c r="X3" s="668"/>
      <c r="Y3" s="668"/>
      <c r="Z3" s="668"/>
      <c r="AA3" s="90"/>
    </row>
    <row r="4" spans="1:33" s="91" customFormat="1" ht="15" customHeight="1">
      <c r="A4" s="668"/>
      <c r="B4" s="668"/>
      <c r="C4" s="668"/>
      <c r="D4" s="668"/>
      <c r="E4" s="668"/>
      <c r="F4" s="668"/>
      <c r="G4" s="668"/>
      <c r="H4" s="668"/>
      <c r="I4" s="668"/>
      <c r="J4" s="668"/>
      <c r="K4" s="668"/>
      <c r="L4" s="668"/>
      <c r="M4" s="668"/>
      <c r="N4" s="668"/>
      <c r="O4" s="668"/>
      <c r="P4" s="668"/>
      <c r="Q4" s="668"/>
      <c r="R4" s="668"/>
      <c r="S4" s="668"/>
      <c r="T4" s="668"/>
      <c r="U4" s="668"/>
      <c r="V4" s="668"/>
      <c r="W4" s="668"/>
      <c r="X4" s="668"/>
      <c r="Y4" s="668"/>
      <c r="Z4" s="668"/>
      <c r="AA4" s="92"/>
    </row>
    <row r="5" spans="1:33" s="91" customFormat="1" ht="15" customHeight="1">
      <c r="A5" s="668"/>
      <c r="B5" s="668"/>
      <c r="C5" s="668"/>
      <c r="D5" s="668"/>
      <c r="E5" s="668"/>
      <c r="F5" s="668"/>
      <c r="G5" s="668"/>
      <c r="H5" s="668"/>
      <c r="I5" s="668"/>
      <c r="J5" s="668"/>
      <c r="K5" s="668"/>
      <c r="L5" s="668"/>
      <c r="M5" s="668"/>
      <c r="N5" s="668"/>
      <c r="O5" s="668"/>
      <c r="P5" s="668"/>
      <c r="Q5" s="668"/>
      <c r="R5" s="668"/>
      <c r="S5" s="668"/>
      <c r="T5" s="668"/>
      <c r="U5" s="668"/>
      <c r="V5" s="668"/>
      <c r="W5" s="668"/>
      <c r="X5" s="668"/>
      <c r="Y5" s="668"/>
      <c r="Z5" s="668"/>
      <c r="AA5" s="92"/>
    </row>
    <row r="6" spans="1:33" s="90" customFormat="1" ht="8.25" customHeight="1"/>
    <row r="7" spans="1:33" s="93" customFormat="1" ht="30" customHeight="1">
      <c r="D7" s="670" t="str">
        <f>HLOOKUP(lang, language!$C$71:$H$85, 3,FALSE)</f>
        <v>3.1 Institutionalization</v>
      </c>
      <c r="E7" s="670"/>
      <c r="F7" s="670"/>
      <c r="G7" s="670"/>
      <c r="H7" s="670"/>
      <c r="I7" s="670"/>
      <c r="J7" s="670"/>
      <c r="K7" s="670"/>
      <c r="L7" s="670"/>
      <c r="M7" s="670"/>
      <c r="N7" s="670"/>
      <c r="O7" s="670"/>
      <c r="P7" s="670"/>
      <c r="Q7" s="670"/>
      <c r="R7" s="670"/>
      <c r="S7" s="670"/>
      <c r="T7" s="670"/>
      <c r="U7" s="670"/>
      <c r="V7" s="670"/>
      <c r="W7" s="670"/>
      <c r="X7" s="670"/>
      <c r="Y7" s="670"/>
      <c r="Z7" s="670"/>
      <c r="AA7" s="94"/>
    </row>
    <row r="8" spans="1:33" s="80" customFormat="1" ht="5.25" customHeight="1">
      <c r="A8" s="95"/>
      <c r="E8" s="96"/>
      <c r="F8" s="96"/>
      <c r="G8" s="96"/>
      <c r="H8" s="96"/>
      <c r="I8" s="96"/>
      <c r="J8" s="96"/>
      <c r="K8" s="96"/>
      <c r="L8" s="96"/>
      <c r="M8" s="96"/>
      <c r="N8" s="96"/>
      <c r="O8" s="96"/>
      <c r="P8" s="96"/>
      <c r="Q8" s="96"/>
      <c r="R8" s="96"/>
      <c r="S8" s="96"/>
      <c r="T8" s="96"/>
      <c r="U8" s="96"/>
      <c r="V8" s="96"/>
      <c r="W8" s="96"/>
      <c r="X8" s="96"/>
      <c r="Y8" s="96"/>
      <c r="Z8" s="96"/>
      <c r="AA8" s="97"/>
    </row>
    <row r="9" spans="1:33" s="80" customFormat="1" ht="15" customHeight="1">
      <c r="C9" s="81"/>
      <c r="D9" s="95"/>
      <c r="E9" s="95"/>
      <c r="F9" s="95"/>
      <c r="G9" s="95"/>
      <c r="H9" s="95"/>
      <c r="I9" s="95"/>
      <c r="J9" s="95"/>
      <c r="K9" s="95"/>
      <c r="L9" s="95"/>
      <c r="M9" s="95"/>
      <c r="N9" s="95"/>
      <c r="O9" s="95"/>
      <c r="P9" s="95"/>
      <c r="Q9" s="95"/>
      <c r="R9" s="95"/>
      <c r="S9" s="95"/>
      <c r="T9" s="95"/>
      <c r="U9" s="95"/>
      <c r="V9" s="95"/>
      <c r="W9" s="95"/>
      <c r="X9" s="95"/>
      <c r="Y9" s="95"/>
      <c r="Z9" s="98" t="str">
        <f>HLOOKUP(lang, language!$C$71:$H$85, 15,FALSE)</f>
        <v>Assessment*</v>
      </c>
      <c r="AA9" s="99" t="str">
        <f>HLOOKUP(lang, language!$C$71:$H$85, 14,FALSE)</f>
        <v>Sources</v>
      </c>
      <c r="AB9" s="100"/>
    </row>
    <row r="10" spans="1:33" s="74" customFormat="1" ht="72.900000000000006" customHeight="1">
      <c r="C10" s="75"/>
      <c r="D10" s="76" t="s">
        <v>178</v>
      </c>
      <c r="E10" s="77"/>
      <c r="F10" s="669" t="str">
        <f>HLOOKUP(lang, language!$C$71:$H$85, 4,FALSE)</f>
        <v>Efficiently integrate the NFMS and its activities (what will be done and produced, by whom, when, and with what resources, etc.) into existing national frameworks regarding policies and legislation, and into government structures (organizations) and financing systems (e.g. national budget). This integration will create the legal justification and formal basis for the long-term functioning of the NFMS. It is also a clearly visible expression of full national ownership.</v>
      </c>
      <c r="G10" s="669"/>
      <c r="H10" s="669"/>
      <c r="I10" s="669"/>
      <c r="J10" s="669"/>
      <c r="K10" s="669"/>
      <c r="L10" s="669"/>
      <c r="M10" s="669"/>
      <c r="N10" s="669"/>
      <c r="O10" s="669"/>
      <c r="P10" s="669"/>
      <c r="Q10" s="669"/>
      <c r="R10" s="669"/>
      <c r="S10" s="669"/>
      <c r="T10" s="669"/>
      <c r="U10" s="669"/>
      <c r="V10" s="669"/>
      <c r="W10" s="669"/>
      <c r="X10" s="669"/>
      <c r="Y10" s="78"/>
      <c r="Z10" s="62" t="s">
        <v>593</v>
      </c>
      <c r="AA10" s="69" t="str">
        <f>HLOOKUP(lang, language!$C$615:$H$619, 2, FALSE)</f>
        <v>VGNFM</v>
      </c>
      <c r="AB10" s="74" t="s">
        <v>1448</v>
      </c>
      <c r="AC10" s="50"/>
      <c r="AD10" s="50" t="s">
        <v>1450</v>
      </c>
      <c r="AE10" s="50"/>
      <c r="AF10" s="50"/>
      <c r="AG10" s="50"/>
    </row>
    <row r="11" spans="1:33" s="80" customFormat="1" ht="0.9" customHeight="1">
      <c r="C11" s="81"/>
      <c r="D11" s="82"/>
      <c r="E11" s="83"/>
      <c r="F11" s="84"/>
      <c r="G11" s="84"/>
      <c r="H11" s="84"/>
      <c r="I11" s="84"/>
      <c r="J11" s="84"/>
      <c r="K11" s="84"/>
      <c r="L11" s="84"/>
      <c r="M11" s="84"/>
      <c r="N11" s="84"/>
      <c r="O11" s="85"/>
      <c r="P11" s="84"/>
      <c r="Q11" s="84"/>
      <c r="R11" s="84"/>
      <c r="S11" s="84"/>
      <c r="T11" s="84"/>
      <c r="U11" s="84"/>
      <c r="V11" s="84"/>
      <c r="W11" s="84"/>
      <c r="X11" s="84"/>
      <c r="Y11" s="86"/>
      <c r="Z11" s="87"/>
      <c r="AA11" s="70" t="str">
        <f>HLOOKUP(lang, language!$C$615:$E$619, 2, FALSE)</f>
        <v>VGNFM</v>
      </c>
      <c r="AB11" s="86"/>
      <c r="AC11" s="57"/>
      <c r="AD11" s="57"/>
      <c r="AE11" s="57"/>
      <c r="AF11" s="57"/>
      <c r="AG11" s="57"/>
    </row>
    <row r="12" spans="1:33" s="74" customFormat="1" ht="72.900000000000006" customHeight="1">
      <c r="C12" s="75"/>
      <c r="D12" s="76" t="s">
        <v>179</v>
      </c>
      <c r="E12" s="77"/>
      <c r="F12" s="669" t="str">
        <f>HLOOKUP(lang, language!$C$71:$H$85, 5,FALSE)</f>
        <v>Ensure the provision of funds via sustainable/ appropriate finance mechanisms for the implementation and continuation of the NFMS, with a view to guaranteeing up-todate information at regular intervals.</v>
      </c>
      <c r="G12" s="669"/>
      <c r="H12" s="669"/>
      <c r="I12" s="669"/>
      <c r="J12" s="669"/>
      <c r="K12" s="669"/>
      <c r="L12" s="669"/>
      <c r="M12" s="669"/>
      <c r="N12" s="669"/>
      <c r="O12" s="669"/>
      <c r="P12" s="669"/>
      <c r="Q12" s="669"/>
      <c r="R12" s="669"/>
      <c r="S12" s="669"/>
      <c r="T12" s="669"/>
      <c r="U12" s="669"/>
      <c r="V12" s="669"/>
      <c r="W12" s="669"/>
      <c r="X12" s="669"/>
      <c r="Y12" s="78"/>
      <c r="Z12" s="62" t="s">
        <v>593</v>
      </c>
      <c r="AA12" s="69" t="str">
        <f>HLOOKUP(lang, language!$C$615:$H$619, 2, FALSE)</f>
        <v>VGNFM</v>
      </c>
      <c r="AC12" s="50" t="s">
        <v>1449</v>
      </c>
      <c r="AD12" s="50"/>
      <c r="AE12" s="50"/>
      <c r="AF12" s="50"/>
      <c r="AG12" s="50"/>
    </row>
    <row r="13" spans="1:33" s="80" customFormat="1" ht="0.9" customHeight="1">
      <c r="C13" s="81"/>
      <c r="D13" s="82"/>
      <c r="E13" s="83"/>
      <c r="F13" s="84"/>
      <c r="G13" s="84"/>
      <c r="H13" s="84"/>
      <c r="I13" s="84"/>
      <c r="J13" s="84"/>
      <c r="K13" s="84"/>
      <c r="L13" s="84"/>
      <c r="M13" s="84"/>
      <c r="N13" s="84"/>
      <c r="O13" s="85"/>
      <c r="P13" s="84"/>
      <c r="Q13" s="84"/>
      <c r="R13" s="84"/>
      <c r="S13" s="84"/>
      <c r="T13" s="84"/>
      <c r="U13" s="84"/>
      <c r="V13" s="84"/>
      <c r="W13" s="84"/>
      <c r="X13" s="84"/>
      <c r="Y13" s="86"/>
      <c r="Z13" s="79" t="s">
        <v>593</v>
      </c>
      <c r="AA13" s="70" t="str">
        <f>HLOOKUP(lang, language!$C$615:$E$619, 2, FALSE)</f>
        <v>VGNFM</v>
      </c>
      <c r="AB13" s="86"/>
      <c r="AC13" s="59"/>
      <c r="AD13" s="57"/>
      <c r="AE13" s="57"/>
      <c r="AF13" s="57"/>
      <c r="AG13" s="57"/>
    </row>
    <row r="14" spans="1:33" s="74" customFormat="1" ht="72.900000000000006" customHeight="1">
      <c r="C14" s="75"/>
      <c r="D14" s="76" t="s">
        <v>180</v>
      </c>
      <c r="E14" s="77"/>
      <c r="F14" s="669" t="str">
        <f>HLOOKUP(lang, language!$C$71:$H$85, 6,FALSE)</f>
        <v>Formally assign, through legal instruments, clear mandates for the collection, management and analysis of data, and  for the delivery of specific products and services to an organization or network of organizations, such as a government agency, research organization or academic institution. The mandate assigned to such organizations should include a clear purpose as well as short and long-term goals of the NFMS. It may be necessary and reasonable to create a new organizational unit or to create a new section within an existing organizational unit to provide the appropriat  infrastructure and means.</v>
      </c>
      <c r="G14" s="669"/>
      <c r="H14" s="669"/>
      <c r="I14" s="669"/>
      <c r="J14" s="669"/>
      <c r="K14" s="669"/>
      <c r="L14" s="669"/>
      <c r="M14" s="669"/>
      <c r="N14" s="669"/>
      <c r="O14" s="669"/>
      <c r="P14" s="669"/>
      <c r="Q14" s="669"/>
      <c r="R14" s="669"/>
      <c r="S14" s="669"/>
      <c r="T14" s="669"/>
      <c r="U14" s="669"/>
      <c r="V14" s="669"/>
      <c r="W14" s="669"/>
      <c r="X14" s="669"/>
      <c r="Y14" s="78"/>
      <c r="Z14" s="62" t="s">
        <v>593</v>
      </c>
      <c r="AA14" s="69" t="str">
        <f>HLOOKUP(lang, language!$C$615:$H$619, 2, FALSE)</f>
        <v>VGNFM</v>
      </c>
      <c r="AC14" s="50"/>
      <c r="AD14" s="50"/>
      <c r="AE14" s="50"/>
      <c r="AF14" s="50"/>
      <c r="AG14" s="50"/>
    </row>
    <row r="15" spans="1:33" s="80" customFormat="1" ht="0.9" customHeight="1">
      <c r="C15" s="81"/>
      <c r="D15" s="82"/>
      <c r="E15" s="83"/>
      <c r="F15" s="84"/>
      <c r="G15" s="84"/>
      <c r="H15" s="84"/>
      <c r="I15" s="84"/>
      <c r="J15" s="84"/>
      <c r="K15" s="84"/>
      <c r="L15" s="84"/>
      <c r="M15" s="84"/>
      <c r="N15" s="84"/>
      <c r="O15" s="84"/>
      <c r="P15" s="84"/>
      <c r="Q15" s="84"/>
      <c r="R15" s="84"/>
      <c r="S15" s="84"/>
      <c r="T15" s="84"/>
      <c r="U15" s="84"/>
      <c r="V15" s="84"/>
      <c r="W15" s="84"/>
      <c r="X15" s="84"/>
      <c r="Y15" s="86"/>
      <c r="Z15" s="79" t="s">
        <v>593</v>
      </c>
      <c r="AA15" s="70" t="str">
        <f>HLOOKUP(lang, language!$C$615:$E$619, 2, FALSE)</f>
        <v>VGNFM</v>
      </c>
      <c r="AB15" s="86"/>
      <c r="AC15" s="59"/>
      <c r="AD15" s="59"/>
      <c r="AE15" s="57"/>
      <c r="AF15" s="57"/>
      <c r="AG15" s="57"/>
    </row>
    <row r="16" spans="1:33" s="74" customFormat="1" ht="72.900000000000006" customHeight="1">
      <c r="C16" s="75"/>
      <c r="D16" s="76" t="s">
        <v>181</v>
      </c>
      <c r="E16" s="77"/>
      <c r="F16" s="669" t="str">
        <f>HLOOKUP(lang, language!$C$71:$H$85, 7,FALSE)</f>
        <v>Indicate (and, ideally, formally endorse) appropriate coordination mechanisms by which overall management, data collection, management and sharing among units and possibly the public, ministries and other organizations (private and public) will take place.</v>
      </c>
      <c r="G16" s="669"/>
      <c r="H16" s="669"/>
      <c r="I16" s="669"/>
      <c r="J16" s="669"/>
      <c r="K16" s="669"/>
      <c r="L16" s="669"/>
      <c r="M16" s="669"/>
      <c r="N16" s="669"/>
      <c r="O16" s="669"/>
      <c r="P16" s="669"/>
      <c r="Q16" s="669"/>
      <c r="R16" s="669"/>
      <c r="S16" s="669"/>
      <c r="T16" s="669"/>
      <c r="U16" s="669"/>
      <c r="V16" s="669"/>
      <c r="W16" s="669"/>
      <c r="X16" s="669"/>
      <c r="Y16" s="78"/>
      <c r="Z16" s="62" t="s">
        <v>593</v>
      </c>
      <c r="AA16" s="69" t="str">
        <f>HLOOKUP(lang, language!$C$615:$H$619, 2, FALSE)</f>
        <v>VGNFM</v>
      </c>
      <c r="AC16" s="50"/>
      <c r="AD16" s="50"/>
      <c r="AE16" s="50"/>
      <c r="AF16" s="50"/>
      <c r="AG16" s="50"/>
    </row>
    <row r="17" spans="2:33" s="80" customFormat="1" ht="0.9" customHeight="1">
      <c r="D17" s="82"/>
      <c r="E17" s="83"/>
      <c r="F17" s="84"/>
      <c r="G17" s="84"/>
      <c r="H17" s="84"/>
      <c r="I17" s="84"/>
      <c r="J17" s="84"/>
      <c r="K17" s="84"/>
      <c r="L17" s="84"/>
      <c r="M17" s="84"/>
      <c r="N17" s="84"/>
      <c r="O17" s="84"/>
      <c r="P17" s="84"/>
      <c r="Q17" s="84"/>
      <c r="R17" s="84"/>
      <c r="S17" s="84"/>
      <c r="T17" s="84"/>
      <c r="U17" s="84"/>
      <c r="V17" s="84"/>
      <c r="W17" s="84"/>
      <c r="X17" s="84"/>
      <c r="Y17" s="86"/>
      <c r="Z17" s="79" t="s">
        <v>593</v>
      </c>
      <c r="AA17" s="70" t="str">
        <f>HLOOKUP(lang, language!$C$615:$E$619, 2, FALSE)</f>
        <v>VGNFM</v>
      </c>
      <c r="AC17" s="57"/>
      <c r="AD17" s="57"/>
      <c r="AE17" s="57"/>
      <c r="AF17" s="57"/>
      <c r="AG17" s="57"/>
    </row>
    <row r="18" spans="2:33" s="74" customFormat="1" ht="72.900000000000006" customHeight="1">
      <c r="D18" s="76" t="s">
        <v>182</v>
      </c>
      <c r="E18" s="77"/>
      <c r="F18" s="669" t="str">
        <f>HLOOKUP(lang, language!$C$71:$H$85, 8,FALSE)</f>
        <v>Take into consideration lessons learned from previous/existing experiences of national institutionalization processes, and possibly relevant cases from outside the country.</v>
      </c>
      <c r="G18" s="669"/>
      <c r="H18" s="669"/>
      <c r="I18" s="669"/>
      <c r="J18" s="669"/>
      <c r="K18" s="669"/>
      <c r="L18" s="669"/>
      <c r="M18" s="669"/>
      <c r="N18" s="669"/>
      <c r="O18" s="669"/>
      <c r="P18" s="669"/>
      <c r="Q18" s="669"/>
      <c r="R18" s="669"/>
      <c r="S18" s="669"/>
      <c r="T18" s="669"/>
      <c r="U18" s="669"/>
      <c r="V18" s="669"/>
      <c r="W18" s="669"/>
      <c r="X18" s="669"/>
      <c r="Y18" s="78"/>
      <c r="Z18" s="62" t="s">
        <v>593</v>
      </c>
      <c r="AA18" s="69" t="str">
        <f>HLOOKUP(lang, language!$C$615:$H$619, 2, FALSE)</f>
        <v>VGNFM</v>
      </c>
      <c r="AC18" s="50"/>
      <c r="AD18" s="50"/>
      <c r="AE18" s="50"/>
      <c r="AF18" s="50"/>
      <c r="AG18" s="50"/>
    </row>
    <row r="19" spans="2:33" s="80" customFormat="1" ht="0.9" customHeight="1">
      <c r="D19" s="60" t="str">
        <f>HLOOKUP(lang, language!$C$71:$E$85, 9,FALSE)</f>
        <v>Notes</v>
      </c>
      <c r="E19" s="88"/>
      <c r="F19" s="88"/>
      <c r="G19" s="88"/>
      <c r="H19" s="88"/>
      <c r="I19" s="88"/>
      <c r="J19" s="88"/>
      <c r="K19" s="88"/>
      <c r="L19" s="88"/>
      <c r="M19" s="88"/>
      <c r="N19" s="88"/>
      <c r="O19" s="88"/>
      <c r="P19" s="88"/>
      <c r="Q19" s="88"/>
      <c r="R19" s="88"/>
      <c r="S19" s="88"/>
      <c r="T19" s="88"/>
      <c r="U19" s="88"/>
      <c r="V19" s="88"/>
      <c r="W19" s="88"/>
      <c r="X19" s="88"/>
      <c r="Y19" s="88"/>
      <c r="Z19" s="89"/>
      <c r="AA19" s="70" t="str">
        <f>HLOOKUP(lang, language!$C$615:$E$619, 2, FALSE)</f>
        <v>VGNFM</v>
      </c>
    </row>
    <row r="20" spans="2:33" s="50" customFormat="1" ht="15" customHeight="1">
      <c r="B20" s="50" t="str">
        <f>HLOOKUP(lang, language!$A$46:$E$69, 20, FALSE)</f>
        <v>Notes</v>
      </c>
      <c r="D20" s="531" t="str">
        <f>HLOOKUP(lang, language!$A$46:$H$69, 20, FALSE)</f>
        <v>Notes</v>
      </c>
      <c r="E20" s="532"/>
      <c r="F20" s="532"/>
      <c r="G20" s="532"/>
      <c r="H20" s="532"/>
      <c r="I20" s="532"/>
      <c r="J20" s="532"/>
      <c r="K20" s="532"/>
      <c r="L20" s="532"/>
      <c r="M20" s="532"/>
      <c r="N20" s="532"/>
      <c r="O20" s="532"/>
      <c r="P20" s="532"/>
      <c r="Q20" s="532"/>
      <c r="R20" s="532"/>
      <c r="S20" s="532"/>
      <c r="T20" s="532"/>
      <c r="U20" s="532"/>
      <c r="V20" s="532"/>
      <c r="W20" s="532"/>
      <c r="X20" s="532"/>
      <c r="Y20" s="532"/>
      <c r="Z20" s="533"/>
      <c r="AA20" s="534"/>
    </row>
    <row r="21" spans="2:33" s="73" customFormat="1" ht="15" customHeight="1">
      <c r="D21" s="67" t="str">
        <f>HLOOKUP(lang, language!$C$71:$H$85, 10,FALSE)</f>
        <v>0: No action has been taken in the country regarding this guideline or it evinces many weaknesses and needs in the attainment of outcomes.  This deserves priority.</v>
      </c>
      <c r="E21" s="71"/>
      <c r="F21" s="71"/>
      <c r="G21" s="71"/>
      <c r="H21" s="71"/>
      <c r="I21" s="71"/>
      <c r="J21" s="71"/>
      <c r="K21" s="71"/>
      <c r="L21" s="71"/>
      <c r="M21" s="71"/>
      <c r="N21" s="71"/>
      <c r="O21" s="71"/>
      <c r="P21" s="71"/>
      <c r="Q21" s="71"/>
      <c r="R21" s="71"/>
      <c r="S21" s="71"/>
      <c r="T21" s="71"/>
      <c r="U21" s="71"/>
      <c r="V21" s="71"/>
      <c r="W21" s="71"/>
      <c r="X21" s="71"/>
      <c r="Y21" s="71"/>
      <c r="Z21" s="72"/>
    </row>
    <row r="22" spans="2:33" s="73" customFormat="1" ht="15" customHeight="1">
      <c r="D22" s="67" t="str">
        <f>HLOOKUP(lang, language!$C$71:$H$85, 11,FALSE)</f>
        <v>1: There is awareness in the country about the guideline and actions are taken to implement it, though technical support is required.</v>
      </c>
      <c r="E22" s="68"/>
      <c r="F22" s="68"/>
      <c r="G22" s="68"/>
      <c r="H22" s="68"/>
      <c r="I22" s="68"/>
      <c r="J22" s="68"/>
      <c r="K22" s="68"/>
      <c r="L22" s="68"/>
      <c r="M22" s="68"/>
      <c r="N22" s="68"/>
      <c r="O22" s="68"/>
      <c r="P22" s="68"/>
      <c r="Q22" s="68"/>
      <c r="R22" s="68"/>
      <c r="S22" s="68"/>
      <c r="T22" s="68"/>
      <c r="U22" s="68"/>
      <c r="V22" s="68"/>
      <c r="W22" s="68"/>
      <c r="X22" s="68"/>
      <c r="Y22" s="68"/>
      <c r="Z22" s="68"/>
    </row>
    <row r="23" spans="2:33" s="73" customFormat="1" ht="15" customHeight="1">
      <c r="D23" s="68" t="str">
        <f>HLOOKUP(lang, language!$C$71:$H$85, 12,FALSE)</f>
        <v>3: There is enough capacity in the country to implement the guideline.  There are no gaps or needs whatsoever, so it is expected to meet the outcomes accordingly.</v>
      </c>
    </row>
    <row r="24" spans="2:33" s="74" customFormat="1" ht="15" customHeight="1">
      <c r="D24" s="73" t="str">
        <f>HLOOKUP(lang, language!$C$615:$H$627, 13, FALSE)</f>
        <v>VGNFM: voluntary guidelines on national forest monitoring.  http://www.fao.org/3/a-i6767e.pdf</v>
      </c>
      <c r="AA24" s="73"/>
    </row>
  </sheetData>
  <sheetProtection algorithmName="SHA-512" hashValue="/Ka/B72XkUkeCkFQqWaJ8I/5NdGTbxtg13SHBiwBaUIdTGOt4/V33P5k6wDzFwCcbCe7w5K+jBQaAhuMfrwZww==" saltValue="XxHmSEumawnSzoVBcBXKLw==" spinCount="100000" sheet="1" selectLockedCells="1"/>
  <mergeCells count="7">
    <mergeCell ref="A1:Z5"/>
    <mergeCell ref="F18:X18"/>
    <mergeCell ref="D7:Z7"/>
    <mergeCell ref="F10:X10"/>
    <mergeCell ref="F12:X12"/>
    <mergeCell ref="F14:X14"/>
    <mergeCell ref="F16:X16"/>
  </mergeCells>
  <phoneticPr fontId="86" type="noConversion"/>
  <conditionalFormatting sqref="Z10">
    <cfRule type="cellIs" dxfId="519" priority="3178" operator="equal">
      <formula>3</formula>
    </cfRule>
  </conditionalFormatting>
  <conditionalFormatting sqref="Z10">
    <cfRule type="cellIs" dxfId="518" priority="1567" operator="equal">
      <formula>2</formula>
    </cfRule>
    <cfRule type="cellIs" dxfId="517" priority="3086" operator="equal">
      <formula>1</formula>
    </cfRule>
    <cfRule type="cellIs" dxfId="516" priority="3087" operator="equal">
      <formula>0</formula>
    </cfRule>
  </conditionalFormatting>
  <conditionalFormatting sqref="Z13 Z15 Z17">
    <cfRule type="cellIs" dxfId="515" priority="17" operator="equal">
      <formula>2</formula>
    </cfRule>
    <cfRule type="cellIs" dxfId="514" priority="18" operator="equal">
      <formula>1</formula>
    </cfRule>
    <cfRule type="cellIs" dxfId="513" priority="19" operator="equal">
      <formula>0</formula>
    </cfRule>
  </conditionalFormatting>
  <conditionalFormatting sqref="Z13 Z15 Z17">
    <cfRule type="cellIs" dxfId="512" priority="20" operator="equal">
      <formula>3</formula>
    </cfRule>
  </conditionalFormatting>
  <conditionalFormatting sqref="Z12">
    <cfRule type="cellIs" dxfId="511" priority="16" operator="equal">
      <formula>3</formula>
    </cfRule>
  </conditionalFormatting>
  <conditionalFormatting sqref="Z12">
    <cfRule type="cellIs" dxfId="510" priority="13" operator="equal">
      <formula>2</formula>
    </cfRule>
    <cfRule type="cellIs" dxfId="509" priority="14" operator="equal">
      <formula>1</formula>
    </cfRule>
    <cfRule type="cellIs" dxfId="508" priority="15" operator="equal">
      <formula>0</formula>
    </cfRule>
  </conditionalFormatting>
  <conditionalFormatting sqref="Z14">
    <cfRule type="cellIs" dxfId="507" priority="12" operator="equal">
      <formula>3</formula>
    </cfRule>
  </conditionalFormatting>
  <conditionalFormatting sqref="Z14">
    <cfRule type="cellIs" dxfId="506" priority="9" operator="equal">
      <formula>2</formula>
    </cfRule>
    <cfRule type="cellIs" dxfId="505" priority="10" operator="equal">
      <formula>1</formula>
    </cfRule>
    <cfRule type="cellIs" dxfId="504" priority="11" operator="equal">
      <formula>0</formula>
    </cfRule>
  </conditionalFormatting>
  <conditionalFormatting sqref="Z16">
    <cfRule type="cellIs" dxfId="503" priority="8" operator="equal">
      <formula>3</formula>
    </cfRule>
  </conditionalFormatting>
  <conditionalFormatting sqref="Z16">
    <cfRule type="cellIs" dxfId="502" priority="5" operator="equal">
      <formula>2</formula>
    </cfRule>
    <cfRule type="cellIs" dxfId="501" priority="6" operator="equal">
      <formula>1</formula>
    </cfRule>
    <cfRule type="cellIs" dxfId="500" priority="7" operator="equal">
      <formula>0</formula>
    </cfRule>
  </conditionalFormatting>
  <conditionalFormatting sqref="Z18">
    <cfRule type="cellIs" dxfId="499" priority="4" operator="equal">
      <formula>3</formula>
    </cfRule>
  </conditionalFormatting>
  <conditionalFormatting sqref="Z18">
    <cfRule type="cellIs" dxfId="498" priority="1" operator="equal">
      <formula>2</formula>
    </cfRule>
    <cfRule type="cellIs" dxfId="497" priority="2" operator="equal">
      <formula>1</formula>
    </cfRule>
    <cfRule type="cellIs" dxfId="496"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Z12:Z18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A25"/>
  <sheetViews>
    <sheetView showGridLines="0" showRowColHeaders="0" zoomScale="60" zoomScaleNormal="60" workbookViewId="0">
      <selection activeCell="D1" sqref="D1:Z5"/>
    </sheetView>
  </sheetViews>
  <sheetFormatPr defaultColWidth="8.453125" defaultRowHeight="15" customHeight="1"/>
  <cols>
    <col min="1" max="3" width="1.453125" style="106" customWidth="1"/>
    <col min="4" max="4" width="8.453125" style="106" customWidth="1"/>
    <col min="5" max="5" width="8.984375E-2" style="106" customWidth="1"/>
    <col min="6" max="13" width="8.453125" style="106"/>
    <col min="14" max="14" width="8.453125" style="106" customWidth="1"/>
    <col min="15" max="24" width="8.453125" style="106"/>
    <col min="25" max="25" width="8.984375E-2" style="106" customWidth="1"/>
    <col min="26" max="26" width="12.453125" style="106" customWidth="1"/>
    <col min="27" max="27" width="30.453125" style="106" customWidth="1"/>
    <col min="28" max="16384" width="8.453125" style="106"/>
  </cols>
  <sheetData>
    <row r="1" spans="3:27" s="247" customFormat="1" ht="15" customHeight="1">
      <c r="D1" s="671" t="str">
        <f>HLOOKUP(lang, language!$B$18:$H$33, 2,FALSE)</f>
        <v>Institutional arrangements</v>
      </c>
      <c r="E1" s="671"/>
      <c r="F1" s="671"/>
      <c r="G1" s="671"/>
      <c r="H1" s="671"/>
      <c r="I1" s="671"/>
      <c r="J1" s="671"/>
      <c r="K1" s="671"/>
      <c r="L1" s="671"/>
      <c r="M1" s="671"/>
      <c r="N1" s="671"/>
      <c r="O1" s="671"/>
      <c r="P1" s="671"/>
      <c r="Q1" s="671"/>
      <c r="R1" s="671"/>
      <c r="S1" s="671"/>
      <c r="T1" s="671"/>
      <c r="U1" s="671"/>
      <c r="V1" s="671"/>
      <c r="W1" s="671"/>
      <c r="X1" s="671"/>
      <c r="Y1" s="671"/>
      <c r="Z1" s="671"/>
    </row>
    <row r="2" spans="3:27" s="247" customFormat="1" ht="15" customHeight="1">
      <c r="D2" s="671"/>
      <c r="E2" s="671"/>
      <c r="F2" s="671"/>
      <c r="G2" s="671"/>
      <c r="H2" s="671"/>
      <c r="I2" s="671"/>
      <c r="J2" s="671"/>
      <c r="K2" s="671"/>
      <c r="L2" s="671"/>
      <c r="M2" s="671"/>
      <c r="N2" s="671"/>
      <c r="O2" s="671"/>
      <c r="P2" s="671"/>
      <c r="Q2" s="671"/>
      <c r="R2" s="671"/>
      <c r="S2" s="671"/>
      <c r="T2" s="671"/>
      <c r="U2" s="671"/>
      <c r="V2" s="671"/>
      <c r="W2" s="671"/>
      <c r="X2" s="671"/>
      <c r="Y2" s="671"/>
      <c r="Z2" s="671"/>
    </row>
    <row r="3" spans="3:27" s="247" customFormat="1" ht="15" customHeight="1">
      <c r="D3" s="671"/>
      <c r="E3" s="671"/>
      <c r="F3" s="671"/>
      <c r="G3" s="671"/>
      <c r="H3" s="671"/>
      <c r="I3" s="671"/>
      <c r="J3" s="671"/>
      <c r="K3" s="671"/>
      <c r="L3" s="671"/>
      <c r="M3" s="671"/>
      <c r="N3" s="671"/>
      <c r="O3" s="671"/>
      <c r="P3" s="671"/>
      <c r="Q3" s="671"/>
      <c r="R3" s="671"/>
      <c r="S3" s="671"/>
      <c r="T3" s="671"/>
      <c r="U3" s="671"/>
      <c r="V3" s="671"/>
      <c r="W3" s="671"/>
      <c r="X3" s="671"/>
      <c r="Y3" s="671"/>
      <c r="Z3" s="671"/>
    </row>
    <row r="4" spans="3:27" s="247" customFormat="1" ht="15" customHeight="1">
      <c r="D4" s="671"/>
      <c r="E4" s="671"/>
      <c r="F4" s="671"/>
      <c r="G4" s="671"/>
      <c r="H4" s="671"/>
      <c r="I4" s="671"/>
      <c r="J4" s="671"/>
      <c r="K4" s="671"/>
      <c r="L4" s="671"/>
      <c r="M4" s="671"/>
      <c r="N4" s="671"/>
      <c r="O4" s="671"/>
      <c r="P4" s="671"/>
      <c r="Q4" s="671"/>
      <c r="R4" s="671"/>
      <c r="S4" s="671"/>
      <c r="T4" s="671"/>
      <c r="U4" s="671"/>
      <c r="V4" s="671"/>
      <c r="W4" s="671"/>
      <c r="X4" s="671"/>
      <c r="Y4" s="671"/>
      <c r="Z4" s="671"/>
    </row>
    <row r="5" spans="3:27" s="247" customFormat="1" ht="15" customHeight="1">
      <c r="C5" s="248"/>
      <c r="D5" s="671"/>
      <c r="E5" s="671"/>
      <c r="F5" s="671"/>
      <c r="G5" s="671"/>
      <c r="H5" s="671"/>
      <c r="I5" s="671"/>
      <c r="J5" s="671"/>
      <c r="K5" s="671"/>
      <c r="L5" s="671"/>
      <c r="M5" s="671"/>
      <c r="N5" s="671"/>
      <c r="O5" s="671"/>
      <c r="P5" s="671"/>
      <c r="Q5" s="671"/>
      <c r="R5" s="671"/>
      <c r="S5" s="671"/>
      <c r="T5" s="671"/>
      <c r="U5" s="671"/>
      <c r="V5" s="671"/>
      <c r="W5" s="671"/>
      <c r="X5" s="671"/>
      <c r="Y5" s="671"/>
      <c r="Z5" s="671"/>
    </row>
    <row r="6" spans="3:27" ht="3.9" customHeight="1">
      <c r="C6" s="249"/>
    </row>
    <row r="7" spans="3:27" ht="27.9" customHeight="1">
      <c r="C7" s="249"/>
      <c r="D7" s="672" t="str">
        <f>HLOOKUP(lang, language!$C$86:$H$100, 3, FALSE)</f>
        <v>3.2 Developing national capacity</v>
      </c>
      <c r="E7" s="672"/>
      <c r="F7" s="672"/>
      <c r="G7" s="672"/>
      <c r="H7" s="672"/>
      <c r="I7" s="672"/>
      <c r="J7" s="672"/>
      <c r="K7" s="672"/>
      <c r="L7" s="672"/>
      <c r="M7" s="672"/>
      <c r="N7" s="672"/>
      <c r="O7" s="672"/>
      <c r="P7" s="672"/>
      <c r="Q7" s="672"/>
      <c r="R7" s="672"/>
      <c r="S7" s="672"/>
      <c r="T7" s="672"/>
      <c r="U7" s="672"/>
      <c r="V7" s="672"/>
      <c r="W7" s="672"/>
      <c r="X7" s="672"/>
      <c r="Y7" s="672"/>
      <c r="Z7" s="672"/>
    </row>
    <row r="8" spans="3:27" ht="5.25" customHeight="1">
      <c r="C8" s="249"/>
      <c r="E8" s="250"/>
      <c r="F8" s="250"/>
      <c r="G8" s="250"/>
      <c r="H8" s="250"/>
      <c r="I8" s="250"/>
      <c r="J8" s="250"/>
      <c r="K8" s="250"/>
      <c r="L8" s="250"/>
      <c r="M8" s="250"/>
      <c r="N8" s="250"/>
      <c r="O8" s="250"/>
      <c r="P8" s="250"/>
      <c r="Q8" s="250"/>
      <c r="R8" s="250"/>
      <c r="S8" s="250"/>
      <c r="T8" s="250"/>
      <c r="U8" s="250"/>
      <c r="V8" s="250"/>
      <c r="W8" s="250"/>
      <c r="X8" s="250"/>
      <c r="Y8" s="250"/>
      <c r="Z8" s="136"/>
    </row>
    <row r="9" spans="3:27" ht="22.5" customHeight="1">
      <c r="C9" s="249"/>
      <c r="D9" s="136"/>
      <c r="E9" s="136"/>
      <c r="F9" s="136"/>
      <c r="G9" s="136"/>
      <c r="H9" s="136"/>
      <c r="I9" s="136"/>
      <c r="J9" s="136"/>
      <c r="K9" s="136"/>
      <c r="L9" s="136"/>
      <c r="M9" s="136"/>
      <c r="N9" s="136"/>
      <c r="O9" s="136"/>
      <c r="P9" s="136"/>
      <c r="Q9" s="136"/>
      <c r="R9" s="136"/>
      <c r="S9" s="136"/>
      <c r="T9" s="136"/>
      <c r="U9" s="136"/>
      <c r="V9" s="136"/>
      <c r="W9" s="136"/>
      <c r="X9" s="136"/>
      <c r="Y9" s="136"/>
      <c r="Z9" s="251" t="str">
        <f>HLOOKUP(lang, language!$C$86:$H$100, 14, FALSE)</f>
        <v>Assessment*</v>
      </c>
      <c r="AA9" s="252" t="str">
        <f>HLOOKUP(lang, language!$C$86:$H$100, 15, FALSE)</f>
        <v>Sources</v>
      </c>
    </row>
    <row r="10" spans="3:27" s="257" customFormat="1" ht="63" customHeight="1">
      <c r="C10" s="253"/>
      <c r="D10" s="254" t="s">
        <v>172</v>
      </c>
      <c r="E10" s="189"/>
      <c r="F10" s="650" t="str">
        <f>HLOOKUP(lang, language!$C$86:$H$100, 4, FALSE)</f>
        <v>Identify the existing capacities and assets of staff performing these tasks, and identify gaps and training needs based on the institutional mandate. This should include both scientific-technical and socio-economic capacities.</v>
      </c>
      <c r="G10" s="650"/>
      <c r="H10" s="650"/>
      <c r="I10" s="650"/>
      <c r="J10" s="650"/>
      <c r="K10" s="650"/>
      <c r="L10" s="650"/>
      <c r="M10" s="650"/>
      <c r="N10" s="650"/>
      <c r="O10" s="650"/>
      <c r="P10" s="650"/>
      <c r="Q10" s="650"/>
      <c r="R10" s="650"/>
      <c r="S10" s="650"/>
      <c r="T10" s="650"/>
      <c r="U10" s="650"/>
      <c r="V10" s="650"/>
      <c r="W10" s="650"/>
      <c r="X10" s="650"/>
      <c r="Y10" s="255"/>
      <c r="Z10" s="110" t="s">
        <v>593</v>
      </c>
      <c r="AA10" s="256" t="str">
        <f>HLOOKUP(lang, language!$C$615:$H$619, 2, FALSE)</f>
        <v>VGNFM</v>
      </c>
    </row>
    <row r="11" spans="3:27" ht="0.9" customHeight="1">
      <c r="C11" s="249"/>
      <c r="D11" s="258"/>
      <c r="E11" s="136"/>
      <c r="F11" s="250"/>
      <c r="G11" s="250"/>
      <c r="H11" s="250"/>
      <c r="I11" s="250"/>
      <c r="J11" s="250"/>
      <c r="K11" s="250"/>
      <c r="L11" s="250"/>
      <c r="M11" s="250"/>
      <c r="N11" s="250"/>
      <c r="O11" s="61"/>
      <c r="P11" s="250"/>
      <c r="Q11" s="250"/>
      <c r="R11" s="250"/>
      <c r="S11" s="250"/>
      <c r="T11" s="250"/>
      <c r="U11" s="250"/>
      <c r="V11" s="250"/>
      <c r="W11" s="250"/>
      <c r="X11" s="250"/>
      <c r="Y11" s="136"/>
      <c r="Z11" s="194"/>
      <c r="AA11" s="252"/>
    </row>
    <row r="12" spans="3:27" s="257" customFormat="1" ht="63" customHeight="1">
      <c r="C12" s="253"/>
      <c r="D12" s="254" t="s">
        <v>173</v>
      </c>
      <c r="E12" s="189"/>
      <c r="F12" s="650" t="str">
        <f>HLOOKUP(lang, language!$C$86:$H$100, 5, FALSE)</f>
        <v>Prepare a capacity-development strategy building on the identified capacity development needs and gaps. The strategy should adopt a stepwise and continuous learning approach and should involve academic institutions, as appropriate.</v>
      </c>
      <c r="G12" s="650"/>
      <c r="H12" s="650"/>
      <c r="I12" s="650"/>
      <c r="J12" s="650"/>
      <c r="K12" s="650"/>
      <c r="L12" s="650"/>
      <c r="M12" s="650"/>
      <c r="N12" s="650"/>
      <c r="O12" s="650"/>
      <c r="P12" s="650"/>
      <c r="Q12" s="650"/>
      <c r="R12" s="650"/>
      <c r="S12" s="650"/>
      <c r="T12" s="650"/>
      <c r="U12" s="650"/>
      <c r="V12" s="650"/>
      <c r="W12" s="650"/>
      <c r="X12" s="650"/>
      <c r="Y12" s="255"/>
      <c r="Z12" s="110" t="s">
        <v>593</v>
      </c>
      <c r="AA12" s="256" t="str">
        <f>HLOOKUP(lang, language!$C$615:$H$619, 2, FALSE)</f>
        <v>VGNFM</v>
      </c>
    </row>
    <row r="13" spans="3:27" ht="0.9" customHeight="1">
      <c r="C13" s="249"/>
      <c r="D13" s="258"/>
      <c r="E13" s="136"/>
      <c r="F13" s="250"/>
      <c r="G13" s="250"/>
      <c r="H13" s="250"/>
      <c r="I13" s="250"/>
      <c r="J13" s="250"/>
      <c r="K13" s="250"/>
      <c r="L13" s="250"/>
      <c r="M13" s="250"/>
      <c r="N13" s="250"/>
      <c r="O13" s="61"/>
      <c r="P13" s="250"/>
      <c r="Q13" s="250"/>
      <c r="R13" s="250"/>
      <c r="S13" s="250"/>
      <c r="T13" s="250"/>
      <c r="U13" s="250"/>
      <c r="V13" s="250"/>
      <c r="W13" s="250"/>
      <c r="X13" s="250"/>
      <c r="Y13" s="136"/>
      <c r="Z13" s="194"/>
      <c r="AA13" s="259"/>
    </row>
    <row r="14" spans="3:27" s="257" customFormat="1" ht="63" customHeight="1">
      <c r="C14" s="253"/>
      <c r="D14" s="254" t="s">
        <v>174</v>
      </c>
      <c r="E14" s="189"/>
      <c r="F14" s="650" t="str">
        <f>HLOOKUP(lang, language!$C$86:$H$100, 6, FALSE)</f>
        <v>Cooperate with academic institutions by supporting the development or adjustment of curricula relevant for the NFMS.</v>
      </c>
      <c r="G14" s="650"/>
      <c r="H14" s="650"/>
      <c r="I14" s="650"/>
      <c r="J14" s="650"/>
      <c r="K14" s="650"/>
      <c r="L14" s="650"/>
      <c r="M14" s="650"/>
      <c r="N14" s="650"/>
      <c r="O14" s="650"/>
      <c r="P14" s="650"/>
      <c r="Q14" s="650"/>
      <c r="R14" s="650"/>
      <c r="S14" s="650"/>
      <c r="T14" s="650"/>
      <c r="U14" s="650"/>
      <c r="V14" s="650"/>
      <c r="W14" s="650"/>
      <c r="X14" s="650"/>
      <c r="Y14" s="255"/>
      <c r="Z14" s="110" t="s">
        <v>593</v>
      </c>
      <c r="AA14" s="256" t="str">
        <f>HLOOKUP(lang, language!$C$615:$H$619, 2, FALSE)</f>
        <v>VGNFM</v>
      </c>
    </row>
    <row r="15" spans="3:27" ht="0.9" customHeight="1">
      <c r="C15" s="249"/>
      <c r="D15" s="258"/>
      <c r="E15" s="136"/>
      <c r="F15" s="250"/>
      <c r="G15" s="250"/>
      <c r="H15" s="250"/>
      <c r="I15" s="250"/>
      <c r="J15" s="250"/>
      <c r="K15" s="250"/>
      <c r="L15" s="250"/>
      <c r="M15" s="250"/>
      <c r="N15" s="250"/>
      <c r="O15" s="250"/>
      <c r="P15" s="250"/>
      <c r="Q15" s="250"/>
      <c r="R15" s="250"/>
      <c r="S15" s="250"/>
      <c r="T15" s="250"/>
      <c r="U15" s="250"/>
      <c r="V15" s="250"/>
      <c r="W15" s="250"/>
      <c r="X15" s="250"/>
      <c r="Y15" s="136"/>
      <c r="Z15" s="194"/>
      <c r="AA15" s="259"/>
    </row>
    <row r="16" spans="3:27" s="257" customFormat="1" ht="63" customHeight="1">
      <c r="C16" s="253"/>
      <c r="D16" s="254" t="s">
        <v>175</v>
      </c>
      <c r="E16" s="189"/>
      <c r="F16" s="650" t="str">
        <f>HLOOKUP(lang, language!$C$86:$H$100, 7, FALSE)</f>
        <v>Promote the integration of student exchange programmes and student labs into forest monitoring fieldwork or remote-sensing lab work, among other tasks, and promote the short-term employment of young professionals through internships and early career positions.</v>
      </c>
      <c r="G16" s="650"/>
      <c r="H16" s="650"/>
      <c r="I16" s="650"/>
      <c r="J16" s="650"/>
      <c r="K16" s="650"/>
      <c r="L16" s="650"/>
      <c r="M16" s="650"/>
      <c r="N16" s="650"/>
      <c r="O16" s="650"/>
      <c r="P16" s="650"/>
      <c r="Q16" s="650"/>
      <c r="R16" s="650"/>
      <c r="S16" s="650"/>
      <c r="T16" s="650"/>
      <c r="U16" s="650"/>
      <c r="V16" s="650"/>
      <c r="W16" s="650"/>
      <c r="X16" s="650"/>
      <c r="Y16" s="255"/>
      <c r="Z16" s="110" t="s">
        <v>593</v>
      </c>
      <c r="AA16" s="256" t="str">
        <f>HLOOKUP(lang, language!$C$615:$H$619, 2, FALSE)</f>
        <v>VGNFM</v>
      </c>
    </row>
    <row r="17" spans="3:27" ht="0.9" customHeight="1">
      <c r="C17" s="249"/>
      <c r="D17" s="258"/>
      <c r="E17" s="136"/>
      <c r="F17" s="250"/>
      <c r="G17" s="250"/>
      <c r="H17" s="250"/>
      <c r="I17" s="250"/>
      <c r="J17" s="250"/>
      <c r="K17" s="250"/>
      <c r="L17" s="250"/>
      <c r="M17" s="250"/>
      <c r="N17" s="250"/>
      <c r="O17" s="250"/>
      <c r="P17" s="250"/>
      <c r="Q17" s="250"/>
      <c r="R17" s="250"/>
      <c r="S17" s="250"/>
      <c r="T17" s="250"/>
      <c r="U17" s="250"/>
      <c r="V17" s="250"/>
      <c r="W17" s="250"/>
      <c r="X17" s="250"/>
      <c r="Y17" s="136"/>
      <c r="Z17" s="110"/>
      <c r="AA17" s="259"/>
    </row>
    <row r="18" spans="3:27" s="257" customFormat="1" ht="63" customHeight="1">
      <c r="C18" s="253"/>
      <c r="D18" s="254" t="s">
        <v>176</v>
      </c>
      <c r="E18" s="189"/>
      <c r="F18" s="650" t="str">
        <f>HLOOKUP(lang, language!$C$86:$H$100, 8, FALSE)</f>
        <v>Promote the use of NFMS data sets for research and innovation in all forest-related fields.</v>
      </c>
      <c r="G18" s="650"/>
      <c r="H18" s="650"/>
      <c r="I18" s="650"/>
      <c r="J18" s="650"/>
      <c r="K18" s="650"/>
      <c r="L18" s="650"/>
      <c r="M18" s="650"/>
      <c r="N18" s="650"/>
      <c r="O18" s="650"/>
      <c r="P18" s="650"/>
      <c r="Q18" s="650"/>
      <c r="R18" s="650"/>
      <c r="S18" s="650"/>
      <c r="T18" s="650"/>
      <c r="U18" s="650"/>
      <c r="V18" s="650"/>
      <c r="W18" s="650"/>
      <c r="X18" s="650"/>
      <c r="Y18" s="255"/>
      <c r="Z18" s="110" t="s">
        <v>593</v>
      </c>
      <c r="AA18" s="256" t="str">
        <f>HLOOKUP(lang, language!$C$615:$H$619, 2, FALSE)</f>
        <v>VGNFM</v>
      </c>
    </row>
    <row r="19" spans="3:27" ht="0.9" customHeight="1">
      <c r="C19" s="249"/>
      <c r="D19" s="260"/>
      <c r="F19" s="261"/>
      <c r="G19" s="261"/>
      <c r="H19" s="261"/>
      <c r="I19" s="261"/>
      <c r="J19" s="261"/>
      <c r="K19" s="261"/>
      <c r="L19" s="261"/>
      <c r="M19" s="261"/>
      <c r="N19" s="261"/>
      <c r="O19" s="261"/>
      <c r="P19" s="261"/>
      <c r="Q19" s="261"/>
      <c r="R19" s="261"/>
      <c r="S19" s="261"/>
      <c r="T19" s="261"/>
      <c r="U19" s="261"/>
      <c r="V19" s="261"/>
      <c r="W19" s="261"/>
      <c r="X19" s="261"/>
      <c r="Z19" s="110"/>
      <c r="AA19" s="107"/>
    </row>
    <row r="20" spans="3:27" s="257" customFormat="1" ht="63" customHeight="1">
      <c r="C20" s="253"/>
      <c r="D20" s="254" t="s">
        <v>177</v>
      </c>
      <c r="F20" s="650" t="str">
        <f>HLOOKUP(lang, language!$C$86:$H$100, 9, FALSE)</f>
        <v>Strengthen linkages with other national, regional and global institutes by sharing lessons learned through various mechanisms, such as south-south cooperation.</v>
      </c>
      <c r="G20" s="650"/>
      <c r="H20" s="650"/>
      <c r="I20" s="650"/>
      <c r="J20" s="650"/>
      <c r="K20" s="650"/>
      <c r="L20" s="650"/>
      <c r="M20" s="650"/>
      <c r="N20" s="650"/>
      <c r="O20" s="650"/>
      <c r="P20" s="650"/>
      <c r="Q20" s="650"/>
      <c r="R20" s="650"/>
      <c r="S20" s="650"/>
      <c r="T20" s="650"/>
      <c r="U20" s="650"/>
      <c r="V20" s="650"/>
      <c r="W20" s="650"/>
      <c r="X20" s="650"/>
      <c r="Y20" s="255"/>
      <c r="Z20" s="110" t="s">
        <v>593</v>
      </c>
      <c r="AA20" s="256" t="str">
        <f>HLOOKUP(lang, language!$C$615:$H$619, 2, FALSE)</f>
        <v>VGNFM</v>
      </c>
    </row>
    <row r="21" spans="3:27" s="147" customFormat="1" ht="15" customHeight="1">
      <c r="C21" s="262"/>
      <c r="D21" s="263" t="str">
        <f>HLOOKUP(lang, language!$C$86:$H$100, 10, FALSE)</f>
        <v>Notes</v>
      </c>
      <c r="E21" s="264"/>
      <c r="F21" s="264"/>
      <c r="G21" s="264"/>
      <c r="H21" s="264"/>
      <c r="I21" s="264"/>
      <c r="J21" s="264"/>
      <c r="K21" s="264"/>
      <c r="L21" s="264"/>
      <c r="M21" s="264"/>
      <c r="N21" s="264"/>
      <c r="O21" s="264"/>
      <c r="P21" s="264"/>
      <c r="Q21" s="264"/>
      <c r="R21" s="264"/>
      <c r="S21" s="264"/>
      <c r="T21" s="264"/>
      <c r="U21" s="264"/>
      <c r="V21" s="264"/>
      <c r="W21" s="264"/>
      <c r="X21" s="264"/>
      <c r="Y21" s="264"/>
      <c r="Z21" s="265"/>
    </row>
    <row r="22" spans="3:27" s="205" customFormat="1" ht="15" customHeight="1">
      <c r="C22" s="266"/>
      <c r="D22" s="267" t="str">
        <f>HLOOKUP(lang, language!$C$86:$H$100, 11, FALSE)</f>
        <v>0: No action has been taken in the country regarding this guideline or it evinces many weaknesses and needs in the attainment of outcomes.  This deserves priority.</v>
      </c>
      <c r="E22" s="264"/>
      <c r="F22" s="264"/>
      <c r="G22" s="264"/>
      <c r="H22" s="264"/>
      <c r="I22" s="264"/>
      <c r="J22" s="264"/>
      <c r="K22" s="264"/>
      <c r="L22" s="264"/>
      <c r="M22" s="264"/>
      <c r="N22" s="264"/>
      <c r="O22" s="264"/>
      <c r="P22" s="264"/>
      <c r="Q22" s="264"/>
      <c r="R22" s="264"/>
      <c r="S22" s="264"/>
      <c r="T22" s="264"/>
      <c r="U22" s="264"/>
      <c r="V22" s="264"/>
      <c r="W22" s="264"/>
      <c r="X22" s="264"/>
      <c r="Y22" s="264"/>
      <c r="Z22" s="265"/>
    </row>
    <row r="23" spans="3:27" s="205" customFormat="1" ht="15" customHeight="1">
      <c r="C23" s="266"/>
      <c r="D23" s="267" t="str">
        <f>HLOOKUP(lang, language!$C$86:$H$100, 12, FALSE)</f>
        <v>1: There is awareness in the country about the guideline and actions are taken to implement it, though technical support is required.</v>
      </c>
      <c r="E23" s="158"/>
      <c r="F23" s="158"/>
      <c r="G23" s="158"/>
      <c r="H23" s="158"/>
      <c r="I23" s="158"/>
      <c r="J23" s="158"/>
      <c r="K23" s="158"/>
      <c r="L23" s="158"/>
      <c r="M23" s="158"/>
      <c r="N23" s="158"/>
      <c r="O23" s="158"/>
      <c r="P23" s="158"/>
      <c r="Q23" s="158"/>
      <c r="R23" s="158"/>
      <c r="S23" s="158"/>
      <c r="T23" s="158"/>
      <c r="U23" s="158"/>
      <c r="V23" s="158"/>
      <c r="W23" s="158"/>
      <c r="X23" s="158"/>
      <c r="Y23" s="158"/>
    </row>
    <row r="24" spans="3:27" s="205" customFormat="1" ht="15" customHeight="1">
      <c r="D24" s="158" t="str">
        <f>HLOOKUP(lang, language!$C$86:$H$100, 13, FALSE)</f>
        <v>3: There is enough capacity in the country to implement the guideline.  There are no gaps or needs whatsoever, so it is expected to meet the outcomes accordingly.</v>
      </c>
    </row>
    <row r="25" spans="3:27" s="158" customFormat="1" ht="15" customHeight="1">
      <c r="D25" s="158" t="str">
        <f>HLOOKUP(lang, language!$C$615:$H$627, 13, FALSE)</f>
        <v>VGNFM: voluntary guidelines on national forest monitoring.  http://www.fao.org/3/a-i6767e.pdf</v>
      </c>
    </row>
  </sheetData>
  <sheetProtection algorithmName="SHA-512" hashValue="C7WzoAkmOrRNci66rt8ISajmx1c22HazGSaWWg3J7ReiJyclvk9If/Dph03jOnSAATo65daXvjhDz4UXpFBYIQ==" saltValue="Q48oHRCyfmTx7ucSYBO34g==" spinCount="100000" sheet="1" objects="1" scenarios="1"/>
  <mergeCells count="8">
    <mergeCell ref="D1:Z5"/>
    <mergeCell ref="F16:X16"/>
    <mergeCell ref="F18:X18"/>
    <mergeCell ref="F20:X20"/>
    <mergeCell ref="D7:Z7"/>
    <mergeCell ref="F10:X10"/>
    <mergeCell ref="F12:X12"/>
    <mergeCell ref="F14:X14"/>
  </mergeCells>
  <phoneticPr fontId="86" type="noConversion"/>
  <conditionalFormatting sqref="Z10">
    <cfRule type="cellIs" dxfId="495" priority="40" operator="equal">
      <formula>3</formula>
    </cfRule>
  </conditionalFormatting>
  <conditionalFormatting sqref="Z10">
    <cfRule type="cellIs" dxfId="494" priority="37" operator="equal">
      <formula>2</formula>
    </cfRule>
    <cfRule type="cellIs" dxfId="493" priority="38" operator="equal">
      <formula>1</formula>
    </cfRule>
    <cfRule type="cellIs" dxfId="492" priority="39" operator="equal">
      <formula>0</formula>
    </cfRule>
  </conditionalFormatting>
  <conditionalFormatting sqref="Z17 Z19">
    <cfRule type="cellIs" dxfId="491" priority="24" operator="equal">
      <formula>3</formula>
    </cfRule>
  </conditionalFormatting>
  <conditionalFormatting sqref="Z17 Z19">
    <cfRule type="cellIs" dxfId="490" priority="21" operator="equal">
      <formula>2</formula>
    </cfRule>
    <cfRule type="cellIs" dxfId="489" priority="22" operator="equal">
      <formula>1</formula>
    </cfRule>
    <cfRule type="cellIs" dxfId="488" priority="23" operator="equal">
      <formula>0</formula>
    </cfRule>
  </conditionalFormatting>
  <conditionalFormatting sqref="Z12">
    <cfRule type="cellIs" dxfId="487" priority="20" operator="equal">
      <formula>3</formula>
    </cfRule>
  </conditionalFormatting>
  <conditionalFormatting sqref="Z12">
    <cfRule type="cellIs" dxfId="486" priority="17" operator="equal">
      <formula>2</formula>
    </cfRule>
    <cfRule type="cellIs" dxfId="485" priority="18" operator="equal">
      <formula>1</formula>
    </cfRule>
    <cfRule type="cellIs" dxfId="484" priority="19" operator="equal">
      <formula>0</formula>
    </cfRule>
  </conditionalFormatting>
  <conditionalFormatting sqref="Z14">
    <cfRule type="cellIs" dxfId="483" priority="16" operator="equal">
      <formula>3</formula>
    </cfRule>
  </conditionalFormatting>
  <conditionalFormatting sqref="Z14">
    <cfRule type="cellIs" dxfId="482" priority="13" operator="equal">
      <formula>2</formula>
    </cfRule>
    <cfRule type="cellIs" dxfId="481" priority="14" operator="equal">
      <formula>1</formula>
    </cfRule>
    <cfRule type="cellIs" dxfId="480" priority="15" operator="equal">
      <formula>0</formula>
    </cfRule>
  </conditionalFormatting>
  <conditionalFormatting sqref="Z16">
    <cfRule type="cellIs" dxfId="479" priority="12" operator="equal">
      <formula>3</formula>
    </cfRule>
  </conditionalFormatting>
  <conditionalFormatting sqref="Z16">
    <cfRule type="cellIs" dxfId="478" priority="9" operator="equal">
      <formula>2</formula>
    </cfRule>
    <cfRule type="cellIs" dxfId="477" priority="10" operator="equal">
      <formula>1</formula>
    </cfRule>
    <cfRule type="cellIs" dxfId="476" priority="11" operator="equal">
      <formula>0</formula>
    </cfRule>
  </conditionalFormatting>
  <conditionalFormatting sqref="Z18">
    <cfRule type="cellIs" dxfId="475" priority="8" operator="equal">
      <formula>3</formula>
    </cfRule>
  </conditionalFormatting>
  <conditionalFormatting sqref="Z18">
    <cfRule type="cellIs" dxfId="474" priority="5" operator="equal">
      <formula>2</formula>
    </cfRule>
    <cfRule type="cellIs" dxfId="473" priority="6" operator="equal">
      <formula>1</formula>
    </cfRule>
    <cfRule type="cellIs" dxfId="472" priority="7" operator="equal">
      <formula>0</formula>
    </cfRule>
  </conditionalFormatting>
  <conditionalFormatting sqref="Z20">
    <cfRule type="cellIs" dxfId="471" priority="4" operator="equal">
      <formula>3</formula>
    </cfRule>
  </conditionalFormatting>
  <conditionalFormatting sqref="Z20">
    <cfRule type="cellIs" dxfId="470" priority="1" operator="equal">
      <formula>2</formula>
    </cfRule>
    <cfRule type="cellIs" dxfId="469" priority="2" operator="equal">
      <formula>1</formula>
    </cfRule>
    <cfRule type="cellIs" dxfId="468"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Z18 Z14 Z12 Z16 Z20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showGridLines="0" showRowColHeaders="0" zoomScale="60" zoomScaleNormal="60" workbookViewId="0">
      <selection sqref="A1:Z5"/>
    </sheetView>
  </sheetViews>
  <sheetFormatPr defaultColWidth="8.453125" defaultRowHeight="15" customHeight="1"/>
  <cols>
    <col min="1" max="3" width="1.453125" style="106" customWidth="1"/>
    <col min="4" max="4" width="7.453125" style="106" customWidth="1"/>
    <col min="5" max="5" width="0.453125" style="106" customWidth="1"/>
    <col min="6" max="6" width="6.90625" style="106" customWidth="1"/>
    <col min="7" max="7" width="6.453125" style="106" customWidth="1"/>
    <col min="8" max="8" width="10.453125" style="106" customWidth="1"/>
    <col min="9" max="9" width="13.08984375" style="106" customWidth="1"/>
    <col min="10" max="10" width="5.90625" style="106" customWidth="1"/>
    <col min="11" max="11" width="19.453125" style="106" customWidth="1"/>
    <col min="12" max="13" width="8.453125" style="106"/>
    <col min="14" max="14" width="3.08984375" style="106" customWidth="1"/>
    <col min="15" max="16" width="8.453125" style="106"/>
    <col min="17" max="18" width="5.08984375" style="106" customWidth="1"/>
    <col min="19" max="24" width="8.453125" style="106"/>
    <col min="25" max="25" width="1.453125" style="106" customWidth="1"/>
    <col min="26" max="26" width="13.90625" style="106" customWidth="1"/>
    <col min="27" max="27" width="30.453125" style="106" customWidth="1"/>
    <col min="28" max="16384" width="8.453125" style="106"/>
  </cols>
  <sheetData>
    <row r="1" spans="1:29" s="268" customFormat="1" ht="15" customHeight="1">
      <c r="A1" s="673" t="str">
        <f>HLOOKUP(lang, language!$B$18:$H$33, 2,FALSE)</f>
        <v>Institutional arrangements</v>
      </c>
      <c r="B1" s="673"/>
      <c r="C1" s="673"/>
      <c r="D1" s="673"/>
      <c r="E1" s="673"/>
      <c r="F1" s="673"/>
      <c r="G1" s="673"/>
      <c r="H1" s="673"/>
      <c r="I1" s="673"/>
      <c r="J1" s="673"/>
      <c r="K1" s="673"/>
      <c r="L1" s="673"/>
      <c r="M1" s="673"/>
      <c r="N1" s="673"/>
      <c r="O1" s="673"/>
      <c r="P1" s="673"/>
      <c r="Q1" s="673"/>
      <c r="R1" s="673"/>
      <c r="S1" s="673"/>
      <c r="T1" s="673"/>
      <c r="U1" s="673"/>
      <c r="V1" s="673"/>
      <c r="W1" s="673"/>
      <c r="X1" s="673"/>
      <c r="Y1" s="673"/>
      <c r="Z1" s="673"/>
    </row>
    <row r="2" spans="1:29" s="268" customFormat="1" ht="15" customHeight="1">
      <c r="A2" s="673"/>
      <c r="B2" s="673"/>
      <c r="C2" s="673"/>
      <c r="D2" s="673"/>
      <c r="E2" s="673"/>
      <c r="F2" s="673"/>
      <c r="G2" s="673"/>
      <c r="H2" s="673"/>
      <c r="I2" s="673"/>
      <c r="J2" s="673"/>
      <c r="K2" s="673"/>
      <c r="L2" s="673"/>
      <c r="M2" s="673"/>
      <c r="N2" s="673"/>
      <c r="O2" s="673"/>
      <c r="P2" s="673"/>
      <c r="Q2" s="673"/>
      <c r="R2" s="673"/>
      <c r="S2" s="673"/>
      <c r="T2" s="673"/>
      <c r="U2" s="673"/>
      <c r="V2" s="673"/>
      <c r="W2" s="673"/>
      <c r="X2" s="673"/>
      <c r="Y2" s="673"/>
      <c r="Z2" s="673"/>
    </row>
    <row r="3" spans="1:29" s="268" customFormat="1" ht="15" customHeight="1">
      <c r="A3" s="673"/>
      <c r="B3" s="673"/>
      <c r="C3" s="673"/>
      <c r="D3" s="673"/>
      <c r="E3" s="673"/>
      <c r="F3" s="673"/>
      <c r="G3" s="673"/>
      <c r="H3" s="673"/>
      <c r="I3" s="673"/>
      <c r="J3" s="673"/>
      <c r="K3" s="673"/>
      <c r="L3" s="673"/>
      <c r="M3" s="673"/>
      <c r="N3" s="673"/>
      <c r="O3" s="673"/>
      <c r="P3" s="673"/>
      <c r="Q3" s="673"/>
      <c r="R3" s="673"/>
      <c r="S3" s="673"/>
      <c r="T3" s="673"/>
      <c r="U3" s="673"/>
      <c r="V3" s="673"/>
      <c r="W3" s="673"/>
      <c r="X3" s="673"/>
      <c r="Y3" s="673"/>
      <c r="Z3" s="673"/>
    </row>
    <row r="4" spans="1:29" s="268" customFormat="1" ht="15" customHeight="1">
      <c r="A4" s="673"/>
      <c r="B4" s="673"/>
      <c r="C4" s="673"/>
      <c r="D4" s="673"/>
      <c r="E4" s="673"/>
      <c r="F4" s="673"/>
      <c r="G4" s="673"/>
      <c r="H4" s="673"/>
      <c r="I4" s="673"/>
      <c r="J4" s="673"/>
      <c r="K4" s="673"/>
      <c r="L4" s="673"/>
      <c r="M4" s="673"/>
      <c r="N4" s="673"/>
      <c r="O4" s="673"/>
      <c r="P4" s="673"/>
      <c r="Q4" s="673"/>
      <c r="R4" s="673"/>
      <c r="S4" s="673"/>
      <c r="T4" s="673"/>
      <c r="U4" s="673"/>
      <c r="V4" s="673"/>
      <c r="W4" s="673"/>
      <c r="X4" s="673"/>
      <c r="Y4" s="673"/>
      <c r="Z4" s="673"/>
    </row>
    <row r="5" spans="1:29" s="268" customFormat="1" ht="15" customHeight="1">
      <c r="A5" s="673"/>
      <c r="B5" s="673"/>
      <c r="C5" s="673"/>
      <c r="D5" s="673"/>
      <c r="E5" s="673"/>
      <c r="F5" s="673"/>
      <c r="G5" s="673"/>
      <c r="H5" s="673"/>
      <c r="I5" s="673"/>
      <c r="J5" s="673"/>
      <c r="K5" s="673"/>
      <c r="L5" s="673"/>
      <c r="M5" s="673"/>
      <c r="N5" s="673"/>
      <c r="O5" s="673"/>
      <c r="P5" s="673"/>
      <c r="Q5" s="673"/>
      <c r="R5" s="673"/>
      <c r="S5" s="673"/>
      <c r="T5" s="673"/>
      <c r="U5" s="673"/>
      <c r="V5" s="673"/>
      <c r="W5" s="673"/>
      <c r="X5" s="673"/>
      <c r="Y5" s="673"/>
      <c r="Z5" s="673"/>
    </row>
    <row r="6" spans="1:29" ht="5.25" customHeight="1"/>
    <row r="7" spans="1:29" s="269" customFormat="1" ht="27.9" customHeight="1">
      <c r="D7" s="672" t="str">
        <f>HLOOKUP(lang, language!$C$102:$H$113, 3, FALSE)</f>
        <v>3.3 Developing partnerships and collaboration</v>
      </c>
      <c r="E7" s="672"/>
      <c r="F7" s="672"/>
      <c r="G7" s="672"/>
      <c r="H7" s="672"/>
      <c r="I7" s="672"/>
      <c r="J7" s="672"/>
      <c r="K7" s="672"/>
      <c r="L7" s="672"/>
      <c r="M7" s="672"/>
      <c r="N7" s="672"/>
      <c r="O7" s="672"/>
      <c r="P7" s="672"/>
      <c r="Q7" s="672"/>
      <c r="R7" s="672"/>
      <c r="S7" s="672"/>
      <c r="T7" s="672"/>
      <c r="U7" s="672"/>
      <c r="V7" s="672"/>
      <c r="W7" s="672"/>
      <c r="X7" s="672"/>
      <c r="Y7" s="672"/>
      <c r="Z7" s="672"/>
    </row>
    <row r="8" spans="1:29" ht="5.25" customHeight="1">
      <c r="E8" s="250"/>
      <c r="F8" s="250"/>
      <c r="G8" s="250"/>
      <c r="H8" s="250"/>
      <c r="I8" s="250"/>
      <c r="J8" s="250"/>
      <c r="K8" s="250"/>
      <c r="L8" s="250"/>
      <c r="M8" s="250"/>
      <c r="N8" s="250"/>
      <c r="O8" s="250"/>
      <c r="P8" s="250"/>
      <c r="Q8" s="250"/>
      <c r="R8" s="250"/>
      <c r="S8" s="250"/>
      <c r="T8" s="250"/>
      <c r="U8" s="250"/>
      <c r="V8" s="250"/>
      <c r="W8" s="250"/>
      <c r="X8" s="250"/>
      <c r="Y8" s="250"/>
      <c r="Z8" s="250"/>
    </row>
    <row r="9" spans="1:29" s="107" customFormat="1" ht="15" customHeight="1">
      <c r="D9" s="101"/>
      <c r="E9" s="101"/>
      <c r="F9" s="101"/>
      <c r="G9" s="101"/>
      <c r="H9" s="101"/>
      <c r="I9" s="101"/>
      <c r="J9" s="101"/>
      <c r="K9" s="101"/>
      <c r="L9" s="101"/>
      <c r="M9" s="101"/>
      <c r="N9" s="101"/>
      <c r="O9" s="101"/>
      <c r="P9" s="101"/>
      <c r="Q9" s="101"/>
      <c r="R9" s="101"/>
      <c r="S9" s="101"/>
      <c r="T9" s="101"/>
      <c r="U9" s="101"/>
      <c r="V9" s="101"/>
      <c r="W9" s="101"/>
      <c r="X9" s="101"/>
      <c r="Y9" s="101"/>
      <c r="Z9" s="251" t="str">
        <f>HLOOKUP(lang, language!$C$102:$H$113, 11, FALSE)</f>
        <v>Assessment*</v>
      </c>
      <c r="AA9" s="252" t="str">
        <f>HLOOKUP(lang, language!$C$86:$H$100, 15, FALSE)</f>
        <v>Sources</v>
      </c>
    </row>
    <row r="10" spans="1:29" s="257" customFormat="1" ht="101.25" customHeight="1">
      <c r="D10" s="270" t="s">
        <v>183</v>
      </c>
      <c r="E10" s="263"/>
      <c r="F10" s="650" t="str">
        <f>HLOOKUP(lang, language!$C$102:$H$113, 4, FALSE)</f>
        <v>Promote and establish partnerships in fields relevant to the NFMS. These partnerships may extend to specialized national and international institutions and to international networks and programmes. They should be designed in a manner that ensures clear and agreed responsibilities and accountability among all partners.</v>
      </c>
      <c r="G10" s="650"/>
      <c r="H10" s="650"/>
      <c r="I10" s="650"/>
      <c r="J10" s="650"/>
      <c r="K10" s="650"/>
      <c r="L10" s="650"/>
      <c r="M10" s="650"/>
      <c r="N10" s="650"/>
      <c r="O10" s="650"/>
      <c r="P10" s="650"/>
      <c r="Q10" s="650"/>
      <c r="R10" s="650"/>
      <c r="S10" s="650"/>
      <c r="T10" s="650"/>
      <c r="U10" s="650"/>
      <c r="V10" s="650"/>
      <c r="W10" s="650"/>
      <c r="X10" s="650"/>
      <c r="Y10" s="205"/>
      <c r="Z10" s="110" t="s">
        <v>593</v>
      </c>
      <c r="AA10" s="256" t="str">
        <f>HLOOKUP(lang, language!$C$615:$H$619, 2, FALSE)</f>
        <v>VGNFM</v>
      </c>
      <c r="AB10" s="147"/>
      <c r="AC10" s="147"/>
    </row>
    <row r="11" spans="1:29" ht="0.9" customHeight="1">
      <c r="D11" s="196"/>
      <c r="E11" s="196"/>
      <c r="F11" s="196"/>
      <c r="G11" s="196"/>
      <c r="H11" s="196"/>
      <c r="I11" s="196"/>
      <c r="J11" s="196"/>
      <c r="K11" s="196"/>
      <c r="L11" s="196"/>
      <c r="M11" s="196"/>
      <c r="N11" s="196"/>
      <c r="O11" s="63"/>
      <c r="P11" s="196"/>
      <c r="Q11" s="196"/>
      <c r="R11" s="196"/>
      <c r="S11" s="196"/>
      <c r="T11" s="196"/>
      <c r="U11" s="196"/>
      <c r="V11" s="196"/>
      <c r="W11" s="196"/>
      <c r="X11" s="196"/>
      <c r="Y11" s="101"/>
      <c r="Z11" s="196">
        <v>2</v>
      </c>
      <c r="AA11" s="271"/>
      <c r="AB11" s="107"/>
      <c r="AC11" s="107"/>
    </row>
    <row r="12" spans="1:29" s="257" customFormat="1" ht="101.25" customHeight="1">
      <c r="D12" s="272" t="s">
        <v>184</v>
      </c>
      <c r="E12" s="263"/>
      <c r="F12" s="650" t="str">
        <f>HLOOKUP(lang, language!$C$102:$H$113, 5, FALSE)</f>
        <v>Promote agreements between partners with respect to intellectual property when specific activities are addressed that may generate material subject to copyright, patents or other intellectual property jurisdiction, such as publications.</v>
      </c>
      <c r="G12" s="650"/>
      <c r="H12" s="650"/>
      <c r="I12" s="650"/>
      <c r="J12" s="650"/>
      <c r="K12" s="650"/>
      <c r="L12" s="650"/>
      <c r="M12" s="650"/>
      <c r="N12" s="650"/>
      <c r="O12" s="650"/>
      <c r="P12" s="650"/>
      <c r="Q12" s="650"/>
      <c r="R12" s="650"/>
      <c r="S12" s="650"/>
      <c r="T12" s="650"/>
      <c r="U12" s="650"/>
      <c r="V12" s="650"/>
      <c r="W12" s="650"/>
      <c r="X12" s="650"/>
      <c r="Y12" s="205"/>
      <c r="Z12" s="110" t="s">
        <v>593</v>
      </c>
      <c r="AA12" s="256" t="str">
        <f>HLOOKUP(lang, language!$C$615:$H$619, 2, FALSE)</f>
        <v>VGNFM</v>
      </c>
      <c r="AB12" s="147"/>
      <c r="AC12" s="147"/>
    </row>
    <row r="13" spans="1:29" ht="0.9" customHeight="1">
      <c r="D13" s="196"/>
      <c r="E13" s="196"/>
      <c r="F13" s="196"/>
      <c r="G13" s="196"/>
      <c r="H13" s="196"/>
      <c r="I13" s="196"/>
      <c r="J13" s="196"/>
      <c r="K13" s="196"/>
      <c r="L13" s="196"/>
      <c r="M13" s="196"/>
      <c r="N13" s="196"/>
      <c r="O13" s="63"/>
      <c r="P13" s="196"/>
      <c r="Q13" s="196"/>
      <c r="R13" s="196"/>
      <c r="S13" s="196"/>
      <c r="T13" s="196"/>
      <c r="U13" s="196"/>
      <c r="V13" s="196"/>
      <c r="W13" s="196"/>
      <c r="X13" s="196"/>
      <c r="Y13" s="101"/>
      <c r="Z13" s="196">
        <v>3</v>
      </c>
      <c r="AA13" s="271"/>
      <c r="AB13" s="107"/>
      <c r="AC13" s="107"/>
    </row>
    <row r="14" spans="1:29" s="257" customFormat="1" ht="101.25" customHeight="1">
      <c r="D14" s="272" t="s">
        <v>185</v>
      </c>
      <c r="E14" s="263"/>
      <c r="F14" s="650" t="str">
        <f>HLOOKUP(lang, language!$C$102:$H$113, 6, FALSE)</f>
        <v>Promote intersectoral coordination within the country. It is likely that sectors such as agriculture, environmental protection, biodiversity conservation, ecotourism development and other social fields will be interested in the results of national forest monitoring. The design of the NFMS is frequently such that additional variables or target resources can feasibly be integrated. This may lead not only to greater added value at the national level, but also to greater understanding, acceptance (and support) of the monitoring results and the NFMS programme itself. The goal of strategies to nationally embed a NFMS should be to work towards a collaborative working relationship with other national agencies, rather than a competitive one.</v>
      </c>
      <c r="G14" s="650"/>
      <c r="H14" s="650"/>
      <c r="I14" s="650"/>
      <c r="J14" s="650"/>
      <c r="K14" s="650"/>
      <c r="L14" s="650"/>
      <c r="M14" s="650"/>
      <c r="N14" s="650"/>
      <c r="O14" s="650"/>
      <c r="P14" s="650"/>
      <c r="Q14" s="650"/>
      <c r="R14" s="650"/>
      <c r="S14" s="650"/>
      <c r="T14" s="650"/>
      <c r="U14" s="650"/>
      <c r="V14" s="650"/>
      <c r="W14" s="650"/>
      <c r="X14" s="650"/>
      <c r="Y14" s="205"/>
      <c r="Z14" s="110" t="s">
        <v>593</v>
      </c>
      <c r="AA14" s="256" t="str">
        <f>HLOOKUP(lang, language!$C$615:$H$619, 2, FALSE)</f>
        <v>VGNFM</v>
      </c>
      <c r="AB14" s="147"/>
      <c r="AC14" s="147"/>
    </row>
    <row r="15" spans="1:29" s="147" customFormat="1" ht="15" customHeight="1">
      <c r="D15" s="205" t="str">
        <f>HLOOKUP(lang, language!$C$102:$H$113, 7, FALSE)</f>
        <v>Notes</v>
      </c>
      <c r="E15" s="264"/>
      <c r="F15" s="264"/>
      <c r="G15" s="264"/>
      <c r="H15" s="264"/>
      <c r="I15" s="264"/>
      <c r="J15" s="264"/>
      <c r="K15" s="264"/>
      <c r="L15" s="264"/>
      <c r="M15" s="264"/>
      <c r="N15" s="264"/>
      <c r="O15" s="264"/>
      <c r="P15" s="264"/>
      <c r="Q15" s="264"/>
      <c r="R15" s="264"/>
      <c r="S15" s="264"/>
      <c r="T15" s="264"/>
      <c r="U15" s="264"/>
      <c r="V15" s="264"/>
      <c r="W15" s="264"/>
      <c r="X15" s="264"/>
      <c r="Y15" s="264"/>
      <c r="Z15" s="273"/>
    </row>
    <row r="16" spans="1:29" s="147" customFormat="1" ht="15" customHeight="1">
      <c r="D16" s="267" t="str">
        <f>HLOOKUP(lang, language!$C$102:$H$113, 8, FALSE)</f>
        <v>0: No action has been taken in the country regarding this guideline or it evinces many weaknesses and needs in the attainment of outcomes.  This deserves priority.</v>
      </c>
      <c r="E16" s="267"/>
      <c r="F16" s="267"/>
      <c r="G16" s="264"/>
      <c r="H16" s="264"/>
      <c r="I16" s="264"/>
      <c r="J16" s="264"/>
      <c r="K16" s="264"/>
      <c r="L16" s="264"/>
      <c r="M16" s="264"/>
      <c r="N16" s="264"/>
      <c r="O16" s="264"/>
      <c r="P16" s="264"/>
      <c r="Q16" s="264"/>
      <c r="R16" s="264"/>
      <c r="S16" s="264"/>
      <c r="T16" s="264"/>
      <c r="U16" s="264"/>
      <c r="V16" s="264"/>
      <c r="W16" s="264"/>
      <c r="X16" s="264"/>
      <c r="Y16" s="264"/>
      <c r="Z16" s="273"/>
    </row>
    <row r="17" spans="4:26" s="147" customFormat="1" ht="15" customHeight="1">
      <c r="D17" s="267" t="str">
        <f>HLOOKUP(lang, language!$C$102:$H$113, 9, FALSE)</f>
        <v>1: There is awareness in the country about the guideline and actions are taken to implement it, though technical support is required.</v>
      </c>
      <c r="E17" s="267"/>
      <c r="F17" s="267"/>
      <c r="G17" s="158"/>
      <c r="H17" s="158"/>
      <c r="I17" s="158"/>
      <c r="J17" s="158"/>
      <c r="K17" s="158"/>
      <c r="L17" s="158"/>
      <c r="M17" s="158"/>
      <c r="N17" s="158"/>
      <c r="O17" s="158"/>
      <c r="P17" s="158"/>
      <c r="Q17" s="158"/>
      <c r="R17" s="158"/>
      <c r="S17" s="158"/>
      <c r="T17" s="158"/>
      <c r="U17" s="158"/>
      <c r="V17" s="158"/>
      <c r="W17" s="158"/>
      <c r="X17" s="158"/>
      <c r="Y17" s="158"/>
      <c r="Z17" s="158"/>
    </row>
    <row r="18" spans="4:26" s="147" customFormat="1" ht="15" customHeight="1">
      <c r="D18" s="267" t="str">
        <f>HLOOKUP(lang, language!$C$102:$H$113, 10, FALSE)</f>
        <v>3: There is enough capacity in the country to implement the guideline.  There are no gaps or needs whatsoever, so it is expected to meet the outcomes accordingly.</v>
      </c>
      <c r="E18" s="267"/>
      <c r="F18" s="267"/>
      <c r="G18" s="274"/>
      <c r="H18" s="274"/>
      <c r="I18" s="274"/>
      <c r="J18" s="274"/>
      <c r="K18" s="274"/>
      <c r="L18" s="274"/>
      <c r="M18" s="274"/>
      <c r="N18" s="274"/>
      <c r="O18" s="274"/>
      <c r="P18" s="274"/>
      <c r="Q18" s="274"/>
      <c r="R18" s="274"/>
      <c r="S18" s="274"/>
      <c r="T18" s="274"/>
      <c r="U18" s="274"/>
      <c r="V18" s="274"/>
      <c r="W18" s="274"/>
      <c r="X18" s="274"/>
      <c r="Y18" s="274"/>
      <c r="Z18" s="274"/>
    </row>
    <row r="19" spans="4:26" s="147" customFormat="1" ht="15" customHeight="1">
      <c r="D19" s="267" t="str">
        <f>HLOOKUP(lang, language!$C$615:$H$627, 13, FALSE)</f>
        <v>VGNFM: voluntary guidelines on national forest monitoring.  http://www.fao.org/3/a-i6767e.pdf</v>
      </c>
      <c r="E19" s="267"/>
      <c r="F19" s="267"/>
      <c r="Z19" s="274"/>
    </row>
    <row r="20" spans="4:26" ht="15" customHeight="1">
      <c r="D20" s="275"/>
      <c r="F20" s="674"/>
      <c r="G20" s="674"/>
      <c r="H20" s="674"/>
      <c r="I20" s="674"/>
      <c r="J20" s="674"/>
      <c r="K20" s="674"/>
      <c r="L20" s="674"/>
      <c r="M20" s="674"/>
      <c r="N20" s="674"/>
      <c r="O20" s="674"/>
      <c r="P20" s="674"/>
      <c r="Q20" s="674"/>
      <c r="R20" s="674"/>
      <c r="S20" s="674"/>
      <c r="T20" s="674"/>
      <c r="U20" s="674"/>
      <c r="V20" s="674"/>
      <c r="W20" s="674"/>
      <c r="X20" s="674"/>
      <c r="Y20" s="674"/>
      <c r="Z20" s="276"/>
    </row>
  </sheetData>
  <sheetProtection algorithmName="SHA-512" hashValue="4RJZS0cWo/yR/qvryQybTqF7DWZ3AVdbCA6rR0vuzvwseKI4vuZuS1hvux7shd7Nvew2T7OKUOR2Rn+V1H6Kpg==" saltValue="XKa30Ky1ZDZ0r94puwonUw==" spinCount="100000" sheet="1" objects="1" scenarios="1"/>
  <mergeCells count="6">
    <mergeCell ref="A1:Z5"/>
    <mergeCell ref="F20:Y20"/>
    <mergeCell ref="D7:Z7"/>
    <mergeCell ref="F10:X10"/>
    <mergeCell ref="F12:X12"/>
    <mergeCell ref="F14:X14"/>
  </mergeCells>
  <phoneticPr fontId="86" type="noConversion"/>
  <conditionalFormatting sqref="Z10">
    <cfRule type="cellIs" dxfId="467" priority="20" operator="equal">
      <formula>3</formula>
    </cfRule>
  </conditionalFormatting>
  <conditionalFormatting sqref="Z10">
    <cfRule type="cellIs" dxfId="466" priority="17" operator="equal">
      <formula>2</formula>
    </cfRule>
    <cfRule type="cellIs" dxfId="465" priority="18" operator="equal">
      <formula>1</formula>
    </cfRule>
    <cfRule type="cellIs" dxfId="464" priority="19" operator="equal">
      <formula>0</formula>
    </cfRule>
  </conditionalFormatting>
  <conditionalFormatting sqref="Z12">
    <cfRule type="cellIs" dxfId="463" priority="8" operator="equal">
      <formula>3</formula>
    </cfRule>
  </conditionalFormatting>
  <conditionalFormatting sqref="Z12">
    <cfRule type="cellIs" dxfId="462" priority="5" operator="equal">
      <formula>2</formula>
    </cfRule>
    <cfRule type="cellIs" dxfId="461" priority="6" operator="equal">
      <formula>1</formula>
    </cfRule>
    <cfRule type="cellIs" dxfId="460" priority="7" operator="equal">
      <formula>0</formula>
    </cfRule>
  </conditionalFormatting>
  <conditionalFormatting sqref="Z14">
    <cfRule type="cellIs" dxfId="459" priority="4" operator="equal">
      <formula>3</formula>
    </cfRule>
  </conditionalFormatting>
  <conditionalFormatting sqref="Z14">
    <cfRule type="cellIs" dxfId="458" priority="1" operator="equal">
      <formula>2</formula>
    </cfRule>
    <cfRule type="cellIs" dxfId="457" priority="2" operator="equal">
      <formula>1</formula>
    </cfRule>
    <cfRule type="cellIs" dxfId="456" priority="3" operator="equal">
      <formula>0</formula>
    </cfRule>
  </conditionalFormatting>
  <dataValidations count="1">
    <dataValidation type="list" allowBlank="1" showInputMessage="1" showErrorMessage="1" sqref="Z20">
      <formula1>$C$2:$C$5</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 Z14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showGridLines="0" showRowColHeaders="0" zoomScale="60" zoomScaleNormal="60" workbookViewId="0">
      <selection sqref="A1:Z5"/>
    </sheetView>
  </sheetViews>
  <sheetFormatPr defaultColWidth="8.453125" defaultRowHeight="14.5"/>
  <cols>
    <col min="1" max="3" width="1.453125" style="106" customWidth="1"/>
    <col min="4" max="4" width="8.453125" style="106"/>
    <col min="5" max="5" width="1.453125" style="106" customWidth="1"/>
    <col min="6" max="24" width="8.453125" style="106"/>
    <col min="25" max="25" width="1.453125" style="106" customWidth="1"/>
    <col min="26" max="26" width="12.08984375" style="106" customWidth="1"/>
    <col min="27" max="27" width="30.453125" style="106" customWidth="1"/>
    <col min="28" max="16384" width="8.453125" style="106"/>
  </cols>
  <sheetData>
    <row r="1" spans="1:27" s="268" customFormat="1" ht="15" customHeight="1">
      <c r="A1" s="671" t="str">
        <f>HLOOKUP(lang, language!$B$18:$H$33, 2,FALSE)</f>
        <v>Institutional arrangements</v>
      </c>
      <c r="B1" s="671"/>
      <c r="C1" s="671"/>
      <c r="D1" s="671"/>
      <c r="E1" s="671"/>
      <c r="F1" s="671"/>
      <c r="G1" s="671"/>
      <c r="H1" s="671"/>
      <c r="I1" s="671"/>
      <c r="J1" s="671"/>
      <c r="K1" s="671"/>
      <c r="L1" s="671"/>
      <c r="M1" s="671"/>
      <c r="N1" s="671"/>
      <c r="O1" s="671"/>
      <c r="P1" s="671"/>
      <c r="Q1" s="671"/>
      <c r="R1" s="671"/>
      <c r="S1" s="671"/>
      <c r="T1" s="671"/>
      <c r="U1" s="671"/>
      <c r="V1" s="671"/>
      <c r="W1" s="671"/>
      <c r="X1" s="671"/>
      <c r="Y1" s="671"/>
      <c r="Z1" s="671"/>
    </row>
    <row r="2" spans="1:27" s="268" customFormat="1" ht="15" customHeight="1">
      <c r="A2" s="671"/>
      <c r="B2" s="671"/>
      <c r="C2" s="671"/>
      <c r="D2" s="671"/>
      <c r="E2" s="671"/>
      <c r="F2" s="671"/>
      <c r="G2" s="671"/>
      <c r="H2" s="671"/>
      <c r="I2" s="671"/>
      <c r="J2" s="671"/>
      <c r="K2" s="671"/>
      <c r="L2" s="671"/>
      <c r="M2" s="671"/>
      <c r="N2" s="671"/>
      <c r="O2" s="671"/>
      <c r="P2" s="671"/>
      <c r="Q2" s="671"/>
      <c r="R2" s="671"/>
      <c r="S2" s="671"/>
      <c r="T2" s="671"/>
      <c r="U2" s="671"/>
      <c r="V2" s="671"/>
      <c r="W2" s="671"/>
      <c r="X2" s="671"/>
      <c r="Y2" s="671"/>
      <c r="Z2" s="671"/>
    </row>
    <row r="3" spans="1:27" s="268" customFormat="1" ht="15" customHeight="1">
      <c r="A3" s="671"/>
      <c r="B3" s="671"/>
      <c r="C3" s="671"/>
      <c r="D3" s="671"/>
      <c r="E3" s="671"/>
      <c r="F3" s="671"/>
      <c r="G3" s="671"/>
      <c r="H3" s="671"/>
      <c r="I3" s="671"/>
      <c r="J3" s="671"/>
      <c r="K3" s="671"/>
      <c r="L3" s="671"/>
      <c r="M3" s="671"/>
      <c r="N3" s="671"/>
      <c r="O3" s="671"/>
      <c r="P3" s="671"/>
      <c r="Q3" s="671"/>
      <c r="R3" s="671"/>
      <c r="S3" s="671"/>
      <c r="T3" s="671"/>
      <c r="U3" s="671"/>
      <c r="V3" s="671"/>
      <c r="W3" s="671"/>
      <c r="X3" s="671"/>
      <c r="Y3" s="671"/>
      <c r="Z3" s="671"/>
    </row>
    <row r="4" spans="1:27" s="268" customFormat="1" ht="15" customHeight="1">
      <c r="A4" s="671"/>
      <c r="B4" s="671"/>
      <c r="C4" s="671"/>
      <c r="D4" s="671"/>
      <c r="E4" s="671"/>
      <c r="F4" s="671"/>
      <c r="G4" s="671"/>
      <c r="H4" s="671"/>
      <c r="I4" s="671"/>
      <c r="J4" s="671"/>
      <c r="K4" s="671"/>
      <c r="L4" s="671"/>
      <c r="M4" s="671"/>
      <c r="N4" s="671"/>
      <c r="O4" s="671"/>
      <c r="P4" s="671"/>
      <c r="Q4" s="671"/>
      <c r="R4" s="671"/>
      <c r="S4" s="671"/>
      <c r="T4" s="671"/>
      <c r="U4" s="671"/>
      <c r="V4" s="671"/>
      <c r="W4" s="671"/>
      <c r="X4" s="671"/>
      <c r="Y4" s="671"/>
      <c r="Z4" s="671"/>
    </row>
    <row r="5" spans="1:27" s="268" customFormat="1" ht="15" customHeight="1">
      <c r="A5" s="671"/>
      <c r="B5" s="671"/>
      <c r="C5" s="671"/>
      <c r="D5" s="671"/>
      <c r="E5" s="671"/>
      <c r="F5" s="671"/>
      <c r="G5" s="671"/>
      <c r="H5" s="671"/>
      <c r="I5" s="671"/>
      <c r="J5" s="671"/>
      <c r="K5" s="671"/>
      <c r="L5" s="671"/>
      <c r="M5" s="671"/>
      <c r="N5" s="671"/>
      <c r="O5" s="671"/>
      <c r="P5" s="671"/>
      <c r="Q5" s="671"/>
      <c r="R5" s="671"/>
      <c r="S5" s="671"/>
      <c r="T5" s="671"/>
      <c r="U5" s="671"/>
      <c r="V5" s="671"/>
      <c r="W5" s="671"/>
      <c r="X5" s="671"/>
      <c r="Y5" s="671"/>
      <c r="Z5" s="671"/>
    </row>
    <row r="6" spans="1:27" ht="5.25" customHeight="1"/>
    <row r="7" spans="1:27" ht="33" customHeight="1">
      <c r="A7" s="672" t="str">
        <f>HLOOKUP(lang, language!$C$114:$H$126, 3, FALSE)</f>
        <v>3.4 Strengthening research and research institutions in forest monitoring</v>
      </c>
      <c r="B7" s="672"/>
      <c r="C7" s="672"/>
      <c r="D7" s="672"/>
      <c r="E7" s="672"/>
      <c r="F7" s="672"/>
      <c r="G7" s="672"/>
      <c r="H7" s="672"/>
      <c r="I7" s="672"/>
      <c r="J7" s="672"/>
      <c r="K7" s="672"/>
      <c r="L7" s="672"/>
      <c r="M7" s="672"/>
      <c r="N7" s="672"/>
      <c r="O7" s="672"/>
      <c r="P7" s="672"/>
      <c r="Q7" s="672"/>
      <c r="R7" s="672"/>
      <c r="S7" s="672"/>
      <c r="T7" s="672"/>
      <c r="U7" s="672"/>
      <c r="V7" s="672"/>
      <c r="W7" s="672"/>
      <c r="X7" s="672"/>
      <c r="Y7" s="672"/>
      <c r="Z7" s="672"/>
    </row>
    <row r="8" spans="1:27" ht="5.25" customHeight="1">
      <c r="A8" s="672"/>
      <c r="B8" s="672"/>
      <c r="C8" s="672"/>
      <c r="D8" s="672"/>
      <c r="E8" s="672"/>
      <c r="F8" s="672"/>
      <c r="G8" s="672"/>
      <c r="H8" s="672"/>
      <c r="I8" s="672"/>
      <c r="J8" s="672"/>
      <c r="K8" s="672"/>
      <c r="L8" s="672"/>
      <c r="M8" s="672"/>
      <c r="N8" s="672"/>
      <c r="O8" s="672"/>
      <c r="P8" s="672"/>
      <c r="Q8" s="672"/>
      <c r="R8" s="672"/>
      <c r="S8" s="672"/>
      <c r="T8" s="672"/>
      <c r="U8" s="672"/>
      <c r="V8" s="672"/>
      <c r="W8" s="672"/>
      <c r="X8" s="672"/>
      <c r="Y8" s="672"/>
      <c r="Z8" s="672"/>
    </row>
    <row r="9" spans="1:27" s="107" customFormat="1">
      <c r="D9" s="101"/>
      <c r="E9" s="101"/>
      <c r="F9" s="101"/>
      <c r="G9" s="101"/>
      <c r="H9" s="101"/>
      <c r="I9" s="101"/>
      <c r="J9" s="101"/>
      <c r="K9" s="101"/>
      <c r="L9" s="101"/>
      <c r="M9" s="101"/>
      <c r="N9" s="101"/>
      <c r="O9" s="101"/>
      <c r="P9" s="101"/>
      <c r="Q9" s="101"/>
      <c r="R9" s="101"/>
      <c r="S9" s="101"/>
      <c r="T9" s="101"/>
      <c r="U9" s="101"/>
      <c r="V9" s="101"/>
      <c r="W9" s="101"/>
      <c r="X9" s="101"/>
      <c r="Y9" s="101"/>
      <c r="Z9" s="251" t="str">
        <f>HLOOKUP(lang, language!$C$114:$H$126, 12, FALSE)</f>
        <v>Assessment*</v>
      </c>
      <c r="AA9" s="277" t="str">
        <f>HLOOKUP(lang, language!$C$86:$H$100, 15, FALSE)</f>
        <v>Sources</v>
      </c>
    </row>
    <row r="10" spans="1:27" s="257" customFormat="1" ht="63" customHeight="1">
      <c r="D10" s="272" t="s">
        <v>187</v>
      </c>
      <c r="E10" s="278"/>
      <c r="F10" s="650" t="str">
        <f>HLOOKUP(lang, language!$C$114:$H$126, 4, FALSE)</f>
        <v>Ensure that the flow of information between the NFMS and researchers is reciprocal: research objectives should be clearly defined by the NFMS, but flexible enough to permit the incorporation of new research results and improvements to the NFMS.</v>
      </c>
      <c r="G10" s="650"/>
      <c r="H10" s="650"/>
      <c r="I10" s="650"/>
      <c r="J10" s="650"/>
      <c r="K10" s="650"/>
      <c r="L10" s="650"/>
      <c r="M10" s="650"/>
      <c r="N10" s="650"/>
      <c r="O10" s="650"/>
      <c r="P10" s="650"/>
      <c r="Q10" s="650"/>
      <c r="R10" s="650"/>
      <c r="S10" s="650"/>
      <c r="T10" s="650"/>
      <c r="U10" s="650"/>
      <c r="V10" s="650"/>
      <c r="W10" s="650"/>
      <c r="X10" s="650"/>
      <c r="Y10" s="189"/>
      <c r="Z10" s="110" t="s">
        <v>593</v>
      </c>
      <c r="AA10" s="256" t="str">
        <f>HLOOKUP(lang, language!$C$615:$H$619, 2, FALSE)</f>
        <v>VGNFM</v>
      </c>
    </row>
    <row r="11" spans="1:27" ht="0.9" customHeight="1">
      <c r="D11" s="279"/>
      <c r="E11" s="279"/>
      <c r="F11" s="279"/>
      <c r="G11" s="279"/>
      <c r="H11" s="279"/>
      <c r="I11" s="279"/>
      <c r="J11" s="279"/>
      <c r="K11" s="279"/>
      <c r="L11" s="279"/>
      <c r="M11" s="279"/>
      <c r="N11" s="279"/>
      <c r="O11" s="65"/>
      <c r="P11" s="279"/>
      <c r="Q11" s="279"/>
      <c r="R11" s="279"/>
      <c r="S11" s="279"/>
      <c r="T11" s="279"/>
      <c r="U11" s="279"/>
      <c r="V11" s="279"/>
      <c r="W11" s="279"/>
      <c r="X11" s="279"/>
      <c r="Y11" s="136"/>
      <c r="Z11" s="250"/>
      <c r="AA11" s="251"/>
    </row>
    <row r="12" spans="1:27" s="257" customFormat="1" ht="63" customHeight="1">
      <c r="D12" s="272" t="s">
        <v>188</v>
      </c>
      <c r="E12" s="278"/>
      <c r="F12" s="650" t="str">
        <f>HLOOKUP(lang, language!$C$114:$H$126, 5, FALSE)</f>
        <v>Identify scientific research needs to fill existing information gaps, specifying research priorities and providing certain basic facilities to facilitate progress, enabling the researcher to lead the NFMS into new areas of development.</v>
      </c>
      <c r="G12" s="650"/>
      <c r="H12" s="650"/>
      <c r="I12" s="650"/>
      <c r="J12" s="650"/>
      <c r="K12" s="650"/>
      <c r="L12" s="650"/>
      <c r="M12" s="650"/>
      <c r="N12" s="650"/>
      <c r="O12" s="650"/>
      <c r="P12" s="650"/>
      <c r="Q12" s="650"/>
      <c r="R12" s="650"/>
      <c r="S12" s="650"/>
      <c r="T12" s="650"/>
      <c r="U12" s="650"/>
      <c r="V12" s="650"/>
      <c r="W12" s="650"/>
      <c r="X12" s="650"/>
      <c r="Y12" s="189"/>
      <c r="Z12" s="110" t="s">
        <v>593</v>
      </c>
      <c r="AA12" s="256" t="str">
        <f>HLOOKUP(lang, language!$C$615:$H$619, 2, FALSE)</f>
        <v>VGNFM</v>
      </c>
    </row>
    <row r="13" spans="1:27" ht="0.9" customHeight="1">
      <c r="D13" s="279"/>
      <c r="E13" s="279"/>
      <c r="F13" s="279"/>
      <c r="G13" s="279"/>
      <c r="H13" s="279"/>
      <c r="I13" s="279"/>
      <c r="J13" s="279"/>
      <c r="K13" s="279"/>
      <c r="L13" s="279"/>
      <c r="M13" s="279"/>
      <c r="N13" s="279"/>
      <c r="O13" s="65"/>
      <c r="P13" s="279"/>
      <c r="Q13" s="279"/>
      <c r="R13" s="279"/>
      <c r="S13" s="279"/>
      <c r="T13" s="279"/>
      <c r="U13" s="279"/>
      <c r="V13" s="279"/>
      <c r="W13" s="279"/>
      <c r="X13" s="279"/>
      <c r="Y13" s="136"/>
      <c r="Z13" s="250"/>
      <c r="AA13" s="251"/>
    </row>
    <row r="14" spans="1:27" s="257" customFormat="1" ht="63" customHeight="1">
      <c r="D14" s="272" t="s">
        <v>189</v>
      </c>
      <c r="E14" s="278"/>
      <c r="F14" s="650" t="str">
        <f>HLOOKUP(lang, language!$C$114:$H$126, 6, FALSE)</f>
        <v>Promote collaboration with different research units, where possible, with the goal of enhancing implementation and fostering the sustainability of the NFMS. In this context, research collaboration with universities can encourage young scientists to become interested or even enthusiastic about forest monitoring. Strengthening research, therefore, has direct links with “capacity development”.</v>
      </c>
      <c r="G14" s="650"/>
      <c r="H14" s="650"/>
      <c r="I14" s="650"/>
      <c r="J14" s="650"/>
      <c r="K14" s="650"/>
      <c r="L14" s="650"/>
      <c r="M14" s="650"/>
      <c r="N14" s="650"/>
      <c r="O14" s="650"/>
      <c r="P14" s="650"/>
      <c r="Q14" s="650"/>
      <c r="R14" s="650"/>
      <c r="S14" s="650"/>
      <c r="T14" s="650"/>
      <c r="U14" s="650"/>
      <c r="V14" s="650"/>
      <c r="W14" s="650"/>
      <c r="X14" s="650"/>
      <c r="Y14" s="189"/>
      <c r="Z14" s="110" t="s">
        <v>593</v>
      </c>
      <c r="AA14" s="256" t="str">
        <f>HLOOKUP(lang, language!$C$615:$H$619, 2, FALSE)</f>
        <v>VGNFM</v>
      </c>
    </row>
    <row r="15" spans="1:27" ht="0.9" customHeight="1">
      <c r="D15" s="280"/>
      <c r="E15" s="280"/>
      <c r="F15" s="280"/>
      <c r="G15" s="280"/>
      <c r="H15" s="280"/>
      <c r="I15" s="280"/>
      <c r="J15" s="280"/>
      <c r="K15" s="280"/>
      <c r="L15" s="280"/>
      <c r="M15" s="280"/>
      <c r="N15" s="280"/>
      <c r="O15" s="280"/>
      <c r="P15" s="280"/>
      <c r="Q15" s="280"/>
      <c r="R15" s="280"/>
      <c r="S15" s="280"/>
      <c r="T15" s="280"/>
      <c r="U15" s="280"/>
      <c r="V15" s="280"/>
      <c r="W15" s="280"/>
      <c r="X15" s="280"/>
      <c r="Y15" s="136"/>
      <c r="Z15" s="261"/>
      <c r="AA15" s="251"/>
    </row>
    <row r="16" spans="1:27" s="257" customFormat="1" ht="63" customHeight="1">
      <c r="D16" s="272" t="s">
        <v>190</v>
      </c>
      <c r="E16" s="278"/>
      <c r="F16" s="650" t="str">
        <f>HLOOKUP(lang, language!$C$114:$H$126, 7, FALSE)</f>
        <v>Promote networking and collaboration among national, regional and international research institutions and actors to ensure adequate channels for the dissemination of results.</v>
      </c>
      <c r="G16" s="650"/>
      <c r="H16" s="650"/>
      <c r="I16" s="650"/>
      <c r="J16" s="650"/>
      <c r="K16" s="650"/>
      <c r="L16" s="650"/>
      <c r="M16" s="650"/>
      <c r="N16" s="650"/>
      <c r="O16" s="650"/>
      <c r="P16" s="650"/>
      <c r="Q16" s="650"/>
      <c r="R16" s="650"/>
      <c r="S16" s="650"/>
      <c r="T16" s="650"/>
      <c r="U16" s="650"/>
      <c r="V16" s="650"/>
      <c r="W16" s="650"/>
      <c r="X16" s="650"/>
      <c r="Y16" s="189"/>
      <c r="Z16" s="110" t="s">
        <v>593</v>
      </c>
      <c r="AA16" s="256" t="str">
        <f>HLOOKUP(lang, language!$C$615:$H$619, 2, FALSE)</f>
        <v>VGNFM</v>
      </c>
    </row>
    <row r="17" spans="4:26" s="147" customFormat="1" ht="16">
      <c r="D17" s="263" t="str">
        <f>HLOOKUP(lang, language!$C$114:$H$126, 8, FALSE)</f>
        <v>Notes</v>
      </c>
      <c r="E17" s="264"/>
      <c r="F17" s="264"/>
      <c r="G17" s="264"/>
      <c r="H17" s="264"/>
      <c r="I17" s="264"/>
      <c r="J17" s="264"/>
      <c r="K17" s="264"/>
      <c r="L17" s="264"/>
      <c r="M17" s="264"/>
      <c r="N17" s="264"/>
      <c r="O17" s="264"/>
      <c r="P17" s="264"/>
      <c r="Q17" s="264"/>
      <c r="R17" s="264"/>
      <c r="S17" s="264"/>
      <c r="T17" s="264"/>
      <c r="U17" s="264"/>
      <c r="V17" s="264"/>
      <c r="W17" s="264"/>
      <c r="X17" s="264"/>
      <c r="Y17" s="264"/>
      <c r="Z17" s="264"/>
    </row>
    <row r="18" spans="4:26" s="147" customFormat="1">
      <c r="D18" s="267" t="str">
        <f>HLOOKUP(lang, language!$C$114:$H$126, 9, FALSE)</f>
        <v>0: No action has been taken in the country regarding this guideline or it evinces many weaknesses and needs in the attainment of outcomes.  This deserves priority.</v>
      </c>
      <c r="E18" s="264"/>
      <c r="F18" s="264"/>
      <c r="G18" s="264"/>
      <c r="H18" s="264"/>
      <c r="I18" s="264"/>
      <c r="J18" s="264"/>
      <c r="K18" s="264"/>
      <c r="L18" s="264"/>
      <c r="M18" s="264"/>
      <c r="N18" s="264"/>
      <c r="O18" s="264"/>
      <c r="P18" s="264"/>
      <c r="Q18" s="264"/>
      <c r="R18" s="264"/>
      <c r="S18" s="264"/>
      <c r="T18" s="264"/>
      <c r="U18" s="264"/>
      <c r="V18" s="264"/>
      <c r="W18" s="264"/>
      <c r="X18" s="264"/>
      <c r="Y18" s="264"/>
      <c r="Z18" s="264"/>
    </row>
    <row r="19" spans="4:26" s="147" customFormat="1">
      <c r="D19" s="267" t="str">
        <f>HLOOKUP(lang, language!$C$114:$H$126, 10, FALSE)</f>
        <v>1: There is awareness in the country about the guideline and actions are taken to implement it, though technical support is required.</v>
      </c>
      <c r="E19" s="158"/>
      <c r="F19" s="158"/>
      <c r="G19" s="158"/>
      <c r="H19" s="158"/>
      <c r="I19" s="158"/>
      <c r="J19" s="158"/>
      <c r="K19" s="158"/>
      <c r="L19" s="158"/>
      <c r="M19" s="158"/>
      <c r="N19" s="158"/>
      <c r="O19" s="158"/>
      <c r="P19" s="158"/>
      <c r="Q19" s="158"/>
      <c r="R19" s="158"/>
      <c r="S19" s="158"/>
      <c r="T19" s="158"/>
      <c r="U19" s="158"/>
      <c r="V19" s="158"/>
      <c r="W19" s="158"/>
      <c r="X19" s="158"/>
      <c r="Y19" s="158"/>
      <c r="Z19" s="158"/>
    </row>
    <row r="20" spans="4:26" s="147" customFormat="1">
      <c r="D20" s="267" t="str">
        <f>HLOOKUP(lang, language!$C$114:$H$126, 11, FALSE)</f>
        <v>3: There is enough capacity in the country to implement the guideline.  There are no gaps or needs whatsoever, so it is expected to meet the outcomes accordingly.</v>
      </c>
    </row>
    <row r="21" spans="4:26" s="147" customFormat="1">
      <c r="D21" s="267" t="str">
        <f>HLOOKUP(lang, language!$C$615:$H$627, 13, FALSE)</f>
        <v>VGNFM: voluntary guidelines on national forest monitoring.  http://www.fao.org/3/a-i6767e.pdf</v>
      </c>
    </row>
  </sheetData>
  <sheetProtection algorithmName="SHA-512" hashValue="GfuxVCZmmsmyZ16v2bux3TvlPlolPMeiatv3HFS7/D/2rgDbVMm9XWIgp6oDknP2wopZfkjjtQmon1NDJvnlNg==" saltValue="y8GcG3wUDgCGToXsGksy7g==" spinCount="100000" sheet="1" objects="1" scenarios="1"/>
  <mergeCells count="6">
    <mergeCell ref="F16:X16"/>
    <mergeCell ref="F10:X10"/>
    <mergeCell ref="F12:X12"/>
    <mergeCell ref="F14:X14"/>
    <mergeCell ref="A1:Z5"/>
    <mergeCell ref="A7:Z8"/>
  </mergeCells>
  <phoneticPr fontId="86" type="noConversion"/>
  <conditionalFormatting sqref="Z10">
    <cfRule type="cellIs" dxfId="455" priority="28" operator="equal">
      <formula>3</formula>
    </cfRule>
  </conditionalFormatting>
  <conditionalFormatting sqref="Z10">
    <cfRule type="cellIs" dxfId="454" priority="25" operator="equal">
      <formula>2</formula>
    </cfRule>
    <cfRule type="cellIs" dxfId="453" priority="26" operator="equal">
      <formula>1</formula>
    </cfRule>
    <cfRule type="cellIs" dxfId="452" priority="27" operator="equal">
      <formula>0</formula>
    </cfRule>
  </conditionalFormatting>
  <conditionalFormatting sqref="Z12">
    <cfRule type="cellIs" dxfId="451" priority="12" operator="equal">
      <formula>3</formula>
    </cfRule>
  </conditionalFormatting>
  <conditionalFormatting sqref="Z12">
    <cfRule type="cellIs" dxfId="450" priority="9" operator="equal">
      <formula>2</formula>
    </cfRule>
    <cfRule type="cellIs" dxfId="449" priority="10" operator="equal">
      <formula>1</formula>
    </cfRule>
    <cfRule type="cellIs" dxfId="448" priority="11" operator="equal">
      <formula>0</formula>
    </cfRule>
  </conditionalFormatting>
  <conditionalFormatting sqref="Z14">
    <cfRule type="cellIs" dxfId="447" priority="8" operator="equal">
      <formula>3</formula>
    </cfRule>
  </conditionalFormatting>
  <conditionalFormatting sqref="Z14">
    <cfRule type="cellIs" dxfId="446" priority="5" operator="equal">
      <formula>2</formula>
    </cfRule>
    <cfRule type="cellIs" dxfId="445" priority="6" operator="equal">
      <formula>1</formula>
    </cfRule>
    <cfRule type="cellIs" dxfId="444" priority="7" operator="equal">
      <formula>0</formula>
    </cfRule>
  </conditionalFormatting>
  <conditionalFormatting sqref="Z16">
    <cfRule type="cellIs" dxfId="443" priority="4" operator="equal">
      <formula>3</formula>
    </cfRule>
  </conditionalFormatting>
  <conditionalFormatting sqref="Z16">
    <cfRule type="cellIs" dxfId="442" priority="1" operator="equal">
      <formula>2</formula>
    </cfRule>
    <cfRule type="cellIs" dxfId="441" priority="2" operator="equal">
      <formula>1</formula>
    </cfRule>
    <cfRule type="cellIs" dxfId="440"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 Z14 Z16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showGridLines="0" showRowColHeaders="0" zoomScale="60" zoomScaleNormal="60" workbookViewId="0">
      <selection sqref="A1:Z5"/>
    </sheetView>
  </sheetViews>
  <sheetFormatPr defaultColWidth="8.453125" defaultRowHeight="14.5"/>
  <cols>
    <col min="1" max="1" width="1.08984375" style="106" customWidth="1"/>
    <col min="2" max="3" width="1.453125" style="106" hidden="1" customWidth="1"/>
    <col min="4" max="4" width="8.453125" style="106"/>
    <col min="5" max="5" width="1.453125" style="106" customWidth="1"/>
    <col min="6" max="7" width="8.453125" style="106"/>
    <col min="8" max="9" width="4.453125" style="106" customWidth="1"/>
    <col min="10" max="10" width="8.453125" style="106"/>
    <col min="11" max="11" width="6.08984375" style="106" customWidth="1"/>
    <col min="12" max="12" width="5.08984375" style="106" customWidth="1"/>
    <col min="13" max="13" width="8.453125" style="106"/>
    <col min="14" max="14" width="5" style="106" customWidth="1"/>
    <col min="15" max="15" width="5.453125" style="106" customWidth="1"/>
    <col min="16" max="16" width="2.08984375" style="106" customWidth="1"/>
    <col min="17" max="17" width="8.453125" style="106"/>
    <col min="18" max="18" width="5.90625" style="106" customWidth="1"/>
    <col min="19" max="19" width="5.08984375" style="106" customWidth="1"/>
    <col min="20" max="20" width="4.453125" style="106" customWidth="1"/>
    <col min="21" max="21" width="8.453125" style="106"/>
    <col min="22" max="22" width="7.08984375" style="106" customWidth="1"/>
    <col min="23" max="23" width="8.453125" style="106"/>
    <col min="24" max="24" width="6.453125" style="106" customWidth="1"/>
    <col min="25" max="25" width="1.453125" style="106" customWidth="1"/>
    <col min="26" max="26" width="10.90625" style="106" customWidth="1"/>
    <col min="27" max="27" width="30.453125" style="106" customWidth="1"/>
    <col min="28" max="16384" width="8.453125" style="106"/>
  </cols>
  <sheetData>
    <row r="1" spans="1:27" s="268" customFormat="1" ht="15" customHeight="1">
      <c r="A1" s="671" t="str">
        <f>HLOOKUP(lang, language!$B$18:$H$33, 2,FALSE)</f>
        <v>Institutional arrangements</v>
      </c>
      <c r="B1" s="671"/>
      <c r="C1" s="671"/>
      <c r="D1" s="671"/>
      <c r="E1" s="671"/>
      <c r="F1" s="671"/>
      <c r="G1" s="671"/>
      <c r="H1" s="671"/>
      <c r="I1" s="671"/>
      <c r="J1" s="671"/>
      <c r="K1" s="671"/>
      <c r="L1" s="671"/>
      <c r="M1" s="671"/>
      <c r="N1" s="671"/>
      <c r="O1" s="671"/>
      <c r="P1" s="671"/>
      <c r="Q1" s="671"/>
      <c r="R1" s="671"/>
      <c r="S1" s="671"/>
      <c r="T1" s="671"/>
      <c r="U1" s="671"/>
      <c r="V1" s="671"/>
      <c r="W1" s="671"/>
      <c r="X1" s="671"/>
      <c r="Y1" s="671"/>
      <c r="Z1" s="671"/>
    </row>
    <row r="2" spans="1:27" s="268" customFormat="1" ht="15" customHeight="1">
      <c r="A2" s="671"/>
      <c r="B2" s="671"/>
      <c r="C2" s="671"/>
      <c r="D2" s="671"/>
      <c r="E2" s="671"/>
      <c r="F2" s="671"/>
      <c r="G2" s="671"/>
      <c r="H2" s="671"/>
      <c r="I2" s="671"/>
      <c r="J2" s="671"/>
      <c r="K2" s="671"/>
      <c r="L2" s="671"/>
      <c r="M2" s="671"/>
      <c r="N2" s="671"/>
      <c r="O2" s="671"/>
      <c r="P2" s="671"/>
      <c r="Q2" s="671"/>
      <c r="R2" s="671"/>
      <c r="S2" s="671"/>
      <c r="T2" s="671"/>
      <c r="U2" s="671"/>
      <c r="V2" s="671"/>
      <c r="W2" s="671"/>
      <c r="X2" s="671"/>
      <c r="Y2" s="671"/>
      <c r="Z2" s="671"/>
    </row>
    <row r="3" spans="1:27" s="268" customFormat="1" ht="15" customHeight="1">
      <c r="A3" s="671"/>
      <c r="B3" s="671"/>
      <c r="C3" s="671"/>
      <c r="D3" s="671"/>
      <c r="E3" s="671"/>
      <c r="F3" s="671"/>
      <c r="G3" s="671"/>
      <c r="H3" s="671"/>
      <c r="I3" s="671"/>
      <c r="J3" s="671"/>
      <c r="K3" s="671"/>
      <c r="L3" s="671"/>
      <c r="M3" s="671"/>
      <c r="N3" s="671"/>
      <c r="O3" s="671"/>
      <c r="P3" s="671"/>
      <c r="Q3" s="671"/>
      <c r="R3" s="671"/>
      <c r="S3" s="671"/>
      <c r="T3" s="671"/>
      <c r="U3" s="671"/>
      <c r="V3" s="671"/>
      <c r="W3" s="671"/>
      <c r="X3" s="671"/>
      <c r="Y3" s="671"/>
      <c r="Z3" s="671"/>
    </row>
    <row r="4" spans="1:27" s="268" customFormat="1" ht="15" customHeight="1">
      <c r="A4" s="671"/>
      <c r="B4" s="671"/>
      <c r="C4" s="671"/>
      <c r="D4" s="671"/>
      <c r="E4" s="671"/>
      <c r="F4" s="671"/>
      <c r="G4" s="671"/>
      <c r="H4" s="671"/>
      <c r="I4" s="671"/>
      <c r="J4" s="671"/>
      <c r="K4" s="671"/>
      <c r="L4" s="671"/>
      <c r="M4" s="671"/>
      <c r="N4" s="671"/>
      <c r="O4" s="671"/>
      <c r="P4" s="671"/>
      <c r="Q4" s="671"/>
      <c r="R4" s="671"/>
      <c r="S4" s="671"/>
      <c r="T4" s="671"/>
      <c r="U4" s="671"/>
      <c r="V4" s="671"/>
      <c r="W4" s="671"/>
      <c r="X4" s="671"/>
      <c r="Y4" s="671"/>
      <c r="Z4" s="671"/>
    </row>
    <row r="5" spans="1:27" s="268" customFormat="1" ht="15" customHeight="1">
      <c r="A5" s="671"/>
      <c r="B5" s="671"/>
      <c r="C5" s="671"/>
      <c r="D5" s="671"/>
      <c r="E5" s="671"/>
      <c r="F5" s="671"/>
      <c r="G5" s="671"/>
      <c r="H5" s="671"/>
      <c r="I5" s="671"/>
      <c r="J5" s="671"/>
      <c r="K5" s="671"/>
      <c r="L5" s="671"/>
      <c r="M5" s="671"/>
      <c r="N5" s="671"/>
      <c r="O5" s="671"/>
      <c r="P5" s="671"/>
      <c r="Q5" s="671"/>
      <c r="R5" s="671"/>
      <c r="S5" s="671"/>
      <c r="T5" s="671"/>
      <c r="U5" s="671"/>
      <c r="V5" s="671"/>
      <c r="W5" s="671"/>
      <c r="X5" s="671"/>
      <c r="Y5" s="671"/>
      <c r="Z5" s="671"/>
    </row>
    <row r="6" spans="1:27" ht="8.25" customHeight="1"/>
    <row r="7" spans="1:27" s="107" customFormat="1" ht="27.75" customHeight="1">
      <c r="D7" s="672" t="str">
        <f>HLOOKUP(lang, language!$C$127:$H$140, 3, FALSE)</f>
        <v>4.1 Mandate</v>
      </c>
      <c r="E7" s="672"/>
      <c r="F7" s="672"/>
      <c r="G7" s="672"/>
      <c r="H7" s="672"/>
      <c r="I7" s="672"/>
      <c r="J7" s="672"/>
      <c r="K7" s="672"/>
      <c r="L7" s="672"/>
      <c r="M7" s="672"/>
      <c r="N7" s="672"/>
      <c r="O7" s="672"/>
      <c r="P7" s="672"/>
      <c r="Q7" s="672"/>
      <c r="R7" s="672"/>
      <c r="S7" s="672"/>
      <c r="T7" s="672"/>
      <c r="U7" s="672"/>
      <c r="V7" s="672"/>
      <c r="W7" s="672"/>
      <c r="X7" s="672"/>
      <c r="Y7" s="672"/>
      <c r="Z7" s="672"/>
    </row>
    <row r="8" spans="1:27" ht="5.25" customHeight="1">
      <c r="E8" s="250"/>
      <c r="F8" s="250"/>
      <c r="G8" s="250"/>
      <c r="H8" s="250"/>
      <c r="I8" s="250"/>
      <c r="J8" s="250"/>
      <c r="K8" s="250"/>
      <c r="L8" s="250"/>
      <c r="M8" s="250"/>
      <c r="N8" s="250"/>
      <c r="O8" s="250"/>
      <c r="P8" s="250"/>
      <c r="Q8" s="250"/>
      <c r="R8" s="250"/>
      <c r="S8" s="250"/>
      <c r="T8" s="250"/>
      <c r="U8" s="250"/>
      <c r="V8" s="250"/>
      <c r="W8" s="250"/>
      <c r="X8" s="250"/>
      <c r="Y8" s="250"/>
      <c r="Z8" s="250"/>
    </row>
    <row r="9" spans="1:27" s="107" customFormat="1">
      <c r="D9" s="101"/>
      <c r="E9" s="101"/>
      <c r="F9" s="101"/>
      <c r="G9" s="101"/>
      <c r="H9" s="101"/>
      <c r="I9" s="101"/>
      <c r="J9" s="101"/>
      <c r="K9" s="101"/>
      <c r="L9" s="101"/>
      <c r="M9" s="101"/>
      <c r="N9" s="101"/>
      <c r="O9" s="101"/>
      <c r="P9" s="101"/>
      <c r="Q9" s="101"/>
      <c r="R9" s="101"/>
      <c r="S9" s="101"/>
      <c r="T9" s="101"/>
      <c r="U9" s="101"/>
      <c r="V9" s="101"/>
      <c r="W9" s="101"/>
      <c r="X9" s="101"/>
      <c r="Y9" s="101"/>
      <c r="Z9" s="251" t="str">
        <f>HLOOKUP(lang, language!$C$127:$H$140, 13, FALSE)</f>
        <v>Assessment*</v>
      </c>
      <c r="AA9" s="252" t="str">
        <f>HLOOKUP(lang, language!$C$86:$H$100, 15, FALSE)</f>
        <v>Sources</v>
      </c>
    </row>
    <row r="10" spans="1:27" s="147" customFormat="1" ht="63" customHeight="1">
      <c r="D10" s="254" t="s">
        <v>191</v>
      </c>
      <c r="E10" s="281"/>
      <c r="F10" s="650" t="str">
        <f>HLOOKUP(lang, language!$C$127:$H$140, 4, FALSE)</f>
        <v>The scope, goals and targets of the NFMS, which should be specific and measurable – covering both the short and long-term.</v>
      </c>
      <c r="G10" s="650"/>
      <c r="H10" s="650"/>
      <c r="I10" s="650"/>
      <c r="J10" s="650"/>
      <c r="K10" s="650"/>
      <c r="L10" s="650"/>
      <c r="M10" s="650"/>
      <c r="N10" s="650"/>
      <c r="O10" s="650"/>
      <c r="P10" s="650"/>
      <c r="Q10" s="650"/>
      <c r="R10" s="650"/>
      <c r="S10" s="650"/>
      <c r="T10" s="650"/>
      <c r="U10" s="650"/>
      <c r="V10" s="650"/>
      <c r="W10" s="650"/>
      <c r="X10" s="650"/>
      <c r="Y10" s="205"/>
      <c r="Z10" s="110" t="s">
        <v>593</v>
      </c>
      <c r="AA10" s="256" t="str">
        <f>HLOOKUP(lang, language!$C$615:$H$619, 2, FALSE)</f>
        <v>VGNFM</v>
      </c>
    </row>
    <row r="11" spans="1:27" ht="0.9" customHeight="1">
      <c r="D11" s="282"/>
      <c r="E11" s="283"/>
      <c r="F11" s="283"/>
      <c r="G11" s="283"/>
      <c r="H11" s="283"/>
      <c r="I11" s="283"/>
      <c r="J11" s="283"/>
      <c r="K11" s="283"/>
      <c r="L11" s="283"/>
      <c r="M11" s="283"/>
      <c r="N11" s="283"/>
      <c r="O11" s="66"/>
      <c r="P11" s="283"/>
      <c r="Q11" s="283"/>
      <c r="R11" s="283"/>
      <c r="S11" s="283"/>
      <c r="T11" s="283"/>
      <c r="U11" s="283"/>
      <c r="V11" s="283"/>
      <c r="W11" s="283"/>
      <c r="X11" s="283"/>
      <c r="Y11" s="136"/>
      <c r="Z11" s="284"/>
      <c r="AA11" s="137"/>
    </row>
    <row r="12" spans="1:27" s="147" customFormat="1" ht="63" customHeight="1">
      <c r="D12" s="254" t="s">
        <v>192</v>
      </c>
      <c r="E12" s="281"/>
      <c r="F12" s="650" t="str">
        <f>HLOOKUP(lang, language!$C$127:$H$140, 5, FALSE)</f>
        <v>A clear designation of responsibilities and functions for all entities involved in achieving the objectives and targets of the NFMS, with normally a single principal coordinating entity.</v>
      </c>
      <c r="G12" s="650"/>
      <c r="H12" s="650"/>
      <c r="I12" s="650"/>
      <c r="J12" s="650"/>
      <c r="K12" s="650"/>
      <c r="L12" s="650"/>
      <c r="M12" s="650"/>
      <c r="N12" s="650"/>
      <c r="O12" s="650"/>
      <c r="P12" s="650"/>
      <c r="Q12" s="650"/>
      <c r="R12" s="650"/>
      <c r="S12" s="650"/>
      <c r="T12" s="650"/>
      <c r="U12" s="650"/>
      <c r="V12" s="650"/>
      <c r="W12" s="650"/>
      <c r="X12" s="650"/>
      <c r="Y12" s="205"/>
      <c r="Z12" s="110" t="s">
        <v>593</v>
      </c>
      <c r="AA12" s="256" t="str">
        <f>HLOOKUP(lang, language!$C$615:$H$619, 2, FALSE)</f>
        <v>VGNFM</v>
      </c>
    </row>
    <row r="13" spans="1:27" ht="0.9" customHeight="1">
      <c r="D13" s="282"/>
      <c r="E13" s="283"/>
      <c r="F13" s="283"/>
      <c r="G13" s="283"/>
      <c r="H13" s="283"/>
      <c r="I13" s="283"/>
      <c r="J13" s="283"/>
      <c r="K13" s="283"/>
      <c r="L13" s="283"/>
      <c r="M13" s="283"/>
      <c r="N13" s="283"/>
      <c r="O13" s="66"/>
      <c r="P13" s="283"/>
      <c r="Q13" s="283"/>
      <c r="R13" s="283"/>
      <c r="S13" s="283"/>
      <c r="T13" s="283"/>
      <c r="U13" s="283"/>
      <c r="V13" s="283"/>
      <c r="W13" s="283"/>
      <c r="X13" s="283"/>
      <c r="Y13" s="136"/>
      <c r="Z13" s="110" t="s">
        <v>593</v>
      </c>
      <c r="AA13" s="137"/>
    </row>
    <row r="14" spans="1:27" s="147" customFormat="1" ht="63" customHeight="1">
      <c r="D14" s="254" t="s">
        <v>193</v>
      </c>
      <c r="E14" s="281"/>
      <c r="F14" s="650" t="str">
        <f>HLOOKUP(lang, language!$C$127:$H$140, 6, FALSE)</f>
        <v>If the NFMS is implemented in a decentralized manner, a principal entity can harmonize, coordinate and maintain consistency between decentralized entities.</v>
      </c>
      <c r="G14" s="650"/>
      <c r="H14" s="650"/>
      <c r="I14" s="650"/>
      <c r="J14" s="650"/>
      <c r="K14" s="650"/>
      <c r="L14" s="650"/>
      <c r="M14" s="650"/>
      <c r="N14" s="650"/>
      <c r="O14" s="650"/>
      <c r="P14" s="650"/>
      <c r="Q14" s="650"/>
      <c r="R14" s="650"/>
      <c r="S14" s="650"/>
      <c r="T14" s="650"/>
      <c r="U14" s="650"/>
      <c r="V14" s="650"/>
      <c r="W14" s="650"/>
      <c r="X14" s="650"/>
      <c r="Y14" s="205"/>
      <c r="Z14" s="110" t="s">
        <v>593</v>
      </c>
      <c r="AA14" s="256" t="str">
        <f>HLOOKUP(lang, language!$C$615:$H$619, 2, FALSE)</f>
        <v>VGNFM</v>
      </c>
    </row>
    <row r="15" spans="1:27" ht="0.9" customHeight="1">
      <c r="D15" s="285"/>
      <c r="E15" s="286"/>
      <c r="F15" s="286"/>
      <c r="G15" s="286"/>
      <c r="H15" s="286"/>
      <c r="I15" s="286"/>
      <c r="J15" s="286"/>
      <c r="K15" s="286"/>
      <c r="L15" s="286"/>
      <c r="M15" s="286"/>
      <c r="N15" s="286"/>
      <c r="O15" s="286"/>
      <c r="P15" s="286"/>
      <c r="Q15" s="286"/>
      <c r="R15" s="286"/>
      <c r="S15" s="286"/>
      <c r="T15" s="286"/>
      <c r="U15" s="286"/>
      <c r="V15" s="286"/>
      <c r="W15" s="286"/>
      <c r="X15" s="286"/>
      <c r="Y15" s="136"/>
      <c r="Z15" s="110" t="s">
        <v>593</v>
      </c>
      <c r="AA15" s="137"/>
    </row>
    <row r="16" spans="1:27" s="147" customFormat="1" ht="63" customHeight="1">
      <c r="D16" s="254" t="s">
        <v>194</v>
      </c>
      <c r="E16" s="281"/>
      <c r="F16" s="650" t="str">
        <f>HLOOKUP(lang, language!$C$127:$H$140, 7, FALSE)</f>
        <v>Explicit commitments to impartiality, freedom from undue influence or potential conflicts of interest that may lead to biased/ compromised results.</v>
      </c>
      <c r="G16" s="650"/>
      <c r="H16" s="650"/>
      <c r="I16" s="650"/>
      <c r="J16" s="650"/>
      <c r="K16" s="650"/>
      <c r="L16" s="650"/>
      <c r="M16" s="650"/>
      <c r="N16" s="650"/>
      <c r="O16" s="650"/>
      <c r="P16" s="650"/>
      <c r="Q16" s="650"/>
      <c r="R16" s="650"/>
      <c r="S16" s="650"/>
      <c r="T16" s="650"/>
      <c r="U16" s="650"/>
      <c r="V16" s="650"/>
      <c r="W16" s="650"/>
      <c r="X16" s="650"/>
      <c r="Y16" s="205"/>
      <c r="Z16" s="110" t="s">
        <v>593</v>
      </c>
      <c r="AA16" s="256" t="str">
        <f>HLOOKUP(lang, language!$C$615:$H$619, 2, FALSE)</f>
        <v>VGNFM</v>
      </c>
    </row>
    <row r="17" spans="4:27" ht="0.9" customHeight="1">
      <c r="D17" s="287"/>
      <c r="Y17" s="136"/>
      <c r="Z17" s="110" t="s">
        <v>593</v>
      </c>
      <c r="AA17" s="137"/>
    </row>
    <row r="18" spans="4:27" s="147" customFormat="1" ht="63" customHeight="1">
      <c r="D18" s="254" t="s">
        <v>195</v>
      </c>
      <c r="E18" s="281"/>
      <c r="F18" s="650" t="str">
        <f>HLOOKUP(lang, language!$C$127:$H$140, 8, FALSE)</f>
        <v>Specification of the means, including resources (human, financing, infrastructure etc) for implementing the NFMS.</v>
      </c>
      <c r="G18" s="650"/>
      <c r="H18" s="650"/>
      <c r="I18" s="650"/>
      <c r="J18" s="650"/>
      <c r="K18" s="650"/>
      <c r="L18" s="650"/>
      <c r="M18" s="650"/>
      <c r="N18" s="650"/>
      <c r="O18" s="650"/>
      <c r="P18" s="650"/>
      <c r="Q18" s="650"/>
      <c r="R18" s="650"/>
      <c r="S18" s="650"/>
      <c r="T18" s="650"/>
      <c r="U18" s="650"/>
      <c r="V18" s="650"/>
      <c r="W18" s="650"/>
      <c r="X18" s="650"/>
      <c r="Y18" s="205"/>
      <c r="Z18" s="110" t="s">
        <v>593</v>
      </c>
      <c r="AA18" s="256" t="str">
        <f>HLOOKUP(lang, language!$C$615:$H$619, 2, FALSE)</f>
        <v>VGNFM</v>
      </c>
    </row>
    <row r="19" spans="4:27" s="205" customFormat="1" ht="16">
      <c r="D19" s="263" t="str">
        <f>HLOOKUP(lang, language!$C$127:$H$140, 9, FALSE)</f>
        <v>Notes</v>
      </c>
      <c r="E19" s="264"/>
      <c r="F19" s="264"/>
      <c r="G19" s="264"/>
      <c r="H19" s="264"/>
      <c r="I19" s="264"/>
      <c r="J19" s="264"/>
      <c r="K19" s="264"/>
      <c r="L19" s="264"/>
      <c r="M19" s="264"/>
      <c r="N19" s="264"/>
      <c r="O19" s="264"/>
      <c r="P19" s="264"/>
      <c r="Q19" s="264"/>
      <c r="R19" s="264"/>
      <c r="S19" s="264"/>
      <c r="T19" s="264"/>
      <c r="U19" s="264"/>
      <c r="V19" s="264"/>
      <c r="W19" s="264"/>
      <c r="X19" s="264"/>
      <c r="Y19" s="264"/>
      <c r="Z19" s="264"/>
    </row>
    <row r="20" spans="4:27" s="205" customFormat="1" ht="15" customHeight="1">
      <c r="D20" s="288" t="str">
        <f>HLOOKUP(lang, language!$C$127:$H$140, 10, FALSE)</f>
        <v>0: No action has been taken in the country regarding this guideline or it evinces many weaknesses and needs in the attainment of outcomes.  This deserves priority.</v>
      </c>
      <c r="E20" s="289"/>
      <c r="F20" s="289"/>
      <c r="G20" s="289"/>
      <c r="H20" s="289"/>
      <c r="I20" s="289"/>
      <c r="J20" s="289"/>
      <c r="K20" s="289"/>
      <c r="L20" s="289"/>
      <c r="M20" s="289"/>
      <c r="N20" s="289"/>
      <c r="O20" s="289"/>
      <c r="P20" s="289"/>
      <c r="Q20" s="289"/>
      <c r="R20" s="289"/>
      <c r="S20" s="289"/>
      <c r="T20" s="289"/>
      <c r="U20" s="289"/>
      <c r="V20" s="289"/>
      <c r="W20" s="289"/>
      <c r="X20" s="289"/>
      <c r="Y20" s="289"/>
      <c r="Z20" s="289"/>
    </row>
    <row r="21" spans="4:27" s="205" customFormat="1" ht="15" customHeight="1">
      <c r="D21" s="675" t="str">
        <f>HLOOKUP(lang, language!$C$127:$H$140, 11, FALSE)</f>
        <v>1: There is awareness in the country about the guideline and actions are taken to implement it, though technical support is required.</v>
      </c>
      <c r="E21" s="675"/>
      <c r="F21" s="675"/>
      <c r="G21" s="675"/>
      <c r="H21" s="675"/>
      <c r="I21" s="675"/>
      <c r="J21" s="675"/>
      <c r="K21" s="675"/>
      <c r="L21" s="675"/>
      <c r="M21" s="675"/>
      <c r="N21" s="675"/>
      <c r="O21" s="675"/>
      <c r="P21" s="675"/>
      <c r="Q21" s="675"/>
      <c r="R21" s="675"/>
      <c r="S21" s="675"/>
      <c r="T21" s="675"/>
      <c r="U21" s="675"/>
      <c r="V21" s="675"/>
      <c r="W21" s="675"/>
      <c r="X21" s="675"/>
      <c r="Y21" s="675"/>
      <c r="Z21" s="675"/>
    </row>
    <row r="22" spans="4:27" s="205" customFormat="1" ht="15" customHeight="1">
      <c r="D22" s="290" t="str">
        <f>HLOOKUP(lang, language!$C$127:$H$140, 12, FALSE)</f>
        <v>3: There is enough capacity in the country to implement the guideline.  There are no gaps or needs whatsoever, so it is expected to meet the outcomes accordingly.</v>
      </c>
      <c r="E22" s="290"/>
      <c r="F22" s="290"/>
      <c r="G22" s="290"/>
      <c r="H22" s="290"/>
      <c r="I22" s="290"/>
      <c r="J22" s="290"/>
      <c r="K22" s="290"/>
      <c r="L22" s="290"/>
      <c r="M22" s="290"/>
      <c r="N22" s="290"/>
      <c r="O22" s="290"/>
      <c r="P22" s="290"/>
      <c r="Q22" s="290"/>
      <c r="R22" s="290"/>
      <c r="S22" s="290"/>
      <c r="T22" s="290"/>
      <c r="U22" s="290"/>
      <c r="V22" s="290"/>
      <c r="W22" s="290"/>
      <c r="X22" s="290"/>
      <c r="Y22" s="290"/>
      <c r="Z22" s="290"/>
    </row>
    <row r="23" spans="4:27" s="205" customFormat="1" ht="13.5">
      <c r="D23" s="205" t="str">
        <f>HLOOKUP(lang, language!$C$615:$H$627, 13, FALSE)</f>
        <v>VGNFM: voluntary guidelines on national forest monitoring.  http://www.fao.org/3/a-i6767e.pdf</v>
      </c>
    </row>
  </sheetData>
  <sheetProtection algorithmName="SHA-512" hashValue="oOmMDlLVsZXOweXiODOExQD1x4bHEPvO/hcxdyyEn+PAwDprrNAIWuaSEKBNixORB4JZr7Ewsha1btbXhDU5yA==" saltValue="0eznYxFU977+28SOlLmhtA==" spinCount="100000" sheet="1" objects="1" scenarios="1"/>
  <mergeCells count="8">
    <mergeCell ref="A1:Z5"/>
    <mergeCell ref="D21:Z21"/>
    <mergeCell ref="D7:Z7"/>
    <mergeCell ref="F10:X10"/>
    <mergeCell ref="F12:X12"/>
    <mergeCell ref="F14:X14"/>
    <mergeCell ref="F16:X16"/>
    <mergeCell ref="F18:X18"/>
  </mergeCells>
  <phoneticPr fontId="86" type="noConversion"/>
  <conditionalFormatting sqref="Z10">
    <cfRule type="cellIs" dxfId="439" priority="28" operator="equal">
      <formula>3</formula>
    </cfRule>
  </conditionalFormatting>
  <conditionalFormatting sqref="Z10">
    <cfRule type="cellIs" dxfId="438" priority="25" operator="equal">
      <formula>2</formula>
    </cfRule>
    <cfRule type="cellIs" dxfId="437" priority="26" operator="equal">
      <formula>1</formula>
    </cfRule>
    <cfRule type="cellIs" dxfId="436" priority="27" operator="equal">
      <formula>0</formula>
    </cfRule>
  </conditionalFormatting>
  <conditionalFormatting sqref="Z12:Z18">
    <cfRule type="cellIs" dxfId="435" priority="4" operator="equal">
      <formula>3</formula>
    </cfRule>
  </conditionalFormatting>
  <conditionalFormatting sqref="Z12:Z18">
    <cfRule type="cellIs" dxfId="434" priority="1" operator="equal">
      <formula>2</formula>
    </cfRule>
    <cfRule type="cellIs" dxfId="433" priority="2" operator="equal">
      <formula>1</formula>
    </cfRule>
    <cfRule type="cellIs" dxfId="432"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Z12:Z18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showGridLines="0" showRowColHeaders="0" zoomScale="60" zoomScaleNormal="60" workbookViewId="0">
      <selection activeCell="F14" sqref="F14:X14"/>
    </sheetView>
  </sheetViews>
  <sheetFormatPr defaultColWidth="8.453125" defaultRowHeight="14.5"/>
  <cols>
    <col min="1" max="3" width="8.984375E-2" style="106" customWidth="1"/>
    <col min="4" max="4" width="8.453125" style="106"/>
    <col min="5" max="5" width="1.453125" style="106" customWidth="1"/>
    <col min="6" max="7" width="8.453125" style="106"/>
    <col min="8" max="8" width="5.453125" style="106" customWidth="1"/>
    <col min="9" max="9" width="12.453125" style="106" customWidth="1"/>
    <col min="10" max="10" width="15.08984375" style="106" customWidth="1"/>
    <col min="11" max="11" width="13.90625" style="106" customWidth="1"/>
    <col min="12" max="12" width="17.453125" style="106" customWidth="1"/>
    <col min="13" max="13" width="6.453125" style="106" customWidth="1"/>
    <col min="14" max="14" width="10.90625" style="106" customWidth="1"/>
    <col min="15" max="15" width="8.453125" style="106"/>
    <col min="16" max="16" width="6.08984375" style="106" customWidth="1"/>
    <col min="17" max="17" width="6.453125" style="106" customWidth="1"/>
    <col min="18" max="18" width="14.453125" style="106" customWidth="1"/>
    <col min="19" max="19" width="6.453125" style="106" customWidth="1"/>
    <col min="20" max="20" width="10.90625" style="106" customWidth="1"/>
    <col min="21" max="21" width="8.453125" style="106" customWidth="1"/>
    <col min="22" max="22" width="13.453125" style="106" customWidth="1"/>
    <col min="23" max="23" width="8.453125" style="106"/>
    <col min="24" max="24" width="17.08984375" style="106" customWidth="1"/>
    <col min="25" max="25" width="1.453125" style="106" customWidth="1"/>
    <col min="26" max="26" width="11.08984375" style="106" customWidth="1"/>
    <col min="27" max="27" width="30.453125" style="106" customWidth="1"/>
    <col min="28" max="16384" width="8.453125" style="106"/>
  </cols>
  <sheetData>
    <row r="1" spans="1:27" s="268" customFormat="1" ht="15" customHeight="1">
      <c r="A1" s="671" t="str">
        <f>HLOOKUP(lang, language!$B$18:$H$33, 2,FALSE)</f>
        <v>Institutional arrangements</v>
      </c>
      <c r="B1" s="671"/>
      <c r="C1" s="671"/>
      <c r="D1" s="671"/>
      <c r="E1" s="671"/>
      <c r="F1" s="671"/>
      <c r="G1" s="671"/>
      <c r="H1" s="671"/>
      <c r="I1" s="671"/>
      <c r="J1" s="671"/>
      <c r="K1" s="671"/>
      <c r="L1" s="671"/>
      <c r="M1" s="671"/>
      <c r="N1" s="671"/>
      <c r="O1" s="671"/>
      <c r="P1" s="671"/>
      <c r="Q1" s="671"/>
      <c r="R1" s="671"/>
      <c r="S1" s="671"/>
      <c r="T1" s="671"/>
      <c r="U1" s="671"/>
      <c r="V1" s="671"/>
      <c r="W1" s="671"/>
      <c r="X1" s="671"/>
      <c r="Y1" s="671"/>
      <c r="Z1" s="671"/>
    </row>
    <row r="2" spans="1:27" s="268" customFormat="1" ht="15" customHeight="1">
      <c r="A2" s="671"/>
      <c r="B2" s="671"/>
      <c r="C2" s="671"/>
      <c r="D2" s="671"/>
      <c r="E2" s="671"/>
      <c r="F2" s="671"/>
      <c r="G2" s="671"/>
      <c r="H2" s="671"/>
      <c r="I2" s="671"/>
      <c r="J2" s="671"/>
      <c r="K2" s="671"/>
      <c r="L2" s="671"/>
      <c r="M2" s="671"/>
      <c r="N2" s="671"/>
      <c r="O2" s="671"/>
      <c r="P2" s="671"/>
      <c r="Q2" s="671"/>
      <c r="R2" s="671"/>
      <c r="S2" s="671"/>
      <c r="T2" s="671"/>
      <c r="U2" s="671"/>
      <c r="V2" s="671"/>
      <c r="W2" s="671"/>
      <c r="X2" s="671"/>
      <c r="Y2" s="671"/>
      <c r="Z2" s="671"/>
    </row>
    <row r="3" spans="1:27" s="268" customFormat="1" ht="15" customHeight="1">
      <c r="A3" s="671"/>
      <c r="B3" s="671"/>
      <c r="C3" s="671"/>
      <c r="D3" s="671"/>
      <c r="E3" s="671"/>
      <c r="F3" s="671"/>
      <c r="G3" s="671"/>
      <c r="H3" s="671"/>
      <c r="I3" s="671"/>
      <c r="J3" s="671"/>
      <c r="K3" s="671"/>
      <c r="L3" s="671"/>
      <c r="M3" s="671"/>
      <c r="N3" s="671"/>
      <c r="O3" s="671"/>
      <c r="P3" s="671"/>
      <c r="Q3" s="671"/>
      <c r="R3" s="671"/>
      <c r="S3" s="671"/>
      <c r="T3" s="671"/>
      <c r="U3" s="671"/>
      <c r="V3" s="671"/>
      <c r="W3" s="671"/>
      <c r="X3" s="671"/>
      <c r="Y3" s="671"/>
      <c r="Z3" s="671"/>
    </row>
    <row r="4" spans="1:27" s="268" customFormat="1" ht="15" customHeight="1">
      <c r="A4" s="671"/>
      <c r="B4" s="671"/>
      <c r="C4" s="671"/>
      <c r="D4" s="671"/>
      <c r="E4" s="671"/>
      <c r="F4" s="671"/>
      <c r="G4" s="671"/>
      <c r="H4" s="671"/>
      <c r="I4" s="671"/>
      <c r="J4" s="671"/>
      <c r="K4" s="671"/>
      <c r="L4" s="671"/>
      <c r="M4" s="671"/>
      <c r="N4" s="671"/>
      <c r="O4" s="671"/>
      <c r="P4" s="671"/>
      <c r="Q4" s="671"/>
      <c r="R4" s="671"/>
      <c r="S4" s="671"/>
      <c r="T4" s="671"/>
      <c r="U4" s="671"/>
      <c r="V4" s="671"/>
      <c r="W4" s="671"/>
      <c r="X4" s="671"/>
      <c r="Y4" s="671"/>
      <c r="Z4" s="671"/>
    </row>
    <row r="5" spans="1:27" s="268" customFormat="1" ht="15" customHeight="1">
      <c r="A5" s="671"/>
      <c r="B5" s="671"/>
      <c r="C5" s="671"/>
      <c r="D5" s="671"/>
      <c r="E5" s="671"/>
      <c r="F5" s="671"/>
      <c r="G5" s="671"/>
      <c r="H5" s="671"/>
      <c r="I5" s="671"/>
      <c r="J5" s="671"/>
      <c r="K5" s="671"/>
      <c r="L5" s="671"/>
      <c r="M5" s="671"/>
      <c r="N5" s="671"/>
      <c r="O5" s="671"/>
      <c r="P5" s="671"/>
      <c r="Q5" s="671"/>
      <c r="R5" s="671"/>
      <c r="S5" s="671"/>
      <c r="T5" s="671"/>
      <c r="U5" s="671"/>
      <c r="V5" s="671"/>
      <c r="W5" s="671"/>
      <c r="X5" s="671"/>
      <c r="Y5" s="671"/>
      <c r="Z5" s="671"/>
    </row>
    <row r="6" spans="1:27" ht="5.25" customHeight="1"/>
    <row r="7" spans="1:27" ht="21.9" customHeight="1">
      <c r="D7" s="672" t="str">
        <f>HLOOKUP(lang, language!$C$141:$H$154, 3, FALSE)</f>
        <v>4.3 Stakeholder identification and engagement</v>
      </c>
      <c r="E7" s="672"/>
      <c r="F7" s="672"/>
      <c r="G7" s="672"/>
      <c r="H7" s="672"/>
      <c r="I7" s="672"/>
      <c r="J7" s="672"/>
      <c r="K7" s="672"/>
      <c r="L7" s="672"/>
      <c r="M7" s="672"/>
      <c r="N7" s="672"/>
      <c r="O7" s="672"/>
      <c r="P7" s="672"/>
      <c r="Q7" s="672"/>
      <c r="R7" s="672"/>
      <c r="S7" s="672"/>
      <c r="T7" s="672"/>
      <c r="U7" s="672"/>
      <c r="V7" s="672"/>
      <c r="W7" s="672"/>
      <c r="X7" s="672"/>
      <c r="Y7" s="672"/>
      <c r="Z7" s="672"/>
    </row>
    <row r="8" spans="1:27" ht="5.25" customHeight="1">
      <c r="E8" s="250"/>
      <c r="F8" s="250"/>
      <c r="G8" s="250"/>
      <c r="H8" s="250"/>
      <c r="I8" s="250"/>
      <c r="J8" s="250"/>
      <c r="K8" s="250"/>
      <c r="L8" s="250"/>
      <c r="M8" s="250"/>
      <c r="N8" s="250"/>
      <c r="O8" s="250"/>
      <c r="P8" s="250"/>
      <c r="Q8" s="250"/>
      <c r="R8" s="250"/>
      <c r="S8" s="250"/>
      <c r="T8" s="250"/>
      <c r="U8" s="250"/>
      <c r="V8" s="250"/>
      <c r="W8" s="250"/>
      <c r="X8" s="250"/>
      <c r="Y8" s="250"/>
      <c r="Z8" s="250"/>
    </row>
    <row r="9" spans="1:27" s="107" customFormat="1">
      <c r="D9" s="101"/>
      <c r="E9" s="101"/>
      <c r="F9" s="101"/>
      <c r="G9" s="101"/>
      <c r="H9" s="101"/>
      <c r="I9" s="101"/>
      <c r="J9" s="101"/>
      <c r="K9" s="101"/>
      <c r="L9" s="101"/>
      <c r="M9" s="101"/>
      <c r="N9" s="101"/>
      <c r="O9" s="101"/>
      <c r="P9" s="101"/>
      <c r="Q9" s="101"/>
      <c r="R9" s="101"/>
      <c r="S9" s="101"/>
      <c r="T9" s="101"/>
      <c r="U9" s="101"/>
      <c r="V9" s="101"/>
      <c r="W9" s="101"/>
      <c r="X9" s="101"/>
      <c r="Y9" s="101"/>
      <c r="Z9" s="251" t="str">
        <f>HLOOKUP(lang, language!$C$141:$H$154, 13, FALSE)</f>
        <v>Assessment*</v>
      </c>
      <c r="AA9" s="277" t="str">
        <f>HLOOKUP(lang, language!$C$86:$H$100, 15, FALSE)</f>
        <v>Sources</v>
      </c>
    </row>
    <row r="10" spans="1:27" s="257" customFormat="1" ht="74.25" customHeight="1">
      <c r="D10" s="254" t="s">
        <v>196</v>
      </c>
      <c r="E10" s="291"/>
      <c r="F10" s="676" t="str">
        <f>HLOOKUP(lang, language!$C$141:$H$154, 4, FALSE)</f>
        <v>Conduct a stakeholder analysis to identify partners and other stakeholders willing to participate in the NFM process, including different national institutions (especially those involved in forest-related policies and land management), the private sector, academia, civil society, women’s and minority groups (including indigenous groups) and communities who depend on forests for their livelihoods. The stakeholder identification and engagement process should be transparent and clarify the intentions of the various stakeholder groups willing to participate in the NFM.</v>
      </c>
      <c r="G10" s="676"/>
      <c r="H10" s="676"/>
      <c r="I10" s="676"/>
      <c r="J10" s="676"/>
      <c r="K10" s="676"/>
      <c r="L10" s="676"/>
      <c r="M10" s="676"/>
      <c r="N10" s="676"/>
      <c r="O10" s="676"/>
      <c r="P10" s="676"/>
      <c r="Q10" s="676"/>
      <c r="R10" s="676"/>
      <c r="S10" s="676"/>
      <c r="T10" s="676"/>
      <c r="U10" s="676"/>
      <c r="V10" s="676"/>
      <c r="W10" s="676"/>
      <c r="X10" s="676"/>
      <c r="Y10" s="189"/>
      <c r="Z10" s="110" t="s">
        <v>593</v>
      </c>
      <c r="AA10" s="256" t="str">
        <f>HLOOKUP(lang, language!$C$615:$H$619, 2, FALSE)</f>
        <v>VGNFM</v>
      </c>
    </row>
    <row r="11" spans="1:27" ht="0.9" customHeight="1">
      <c r="D11" s="292"/>
      <c r="E11" s="283"/>
      <c r="F11" s="283"/>
      <c r="G11" s="283"/>
      <c r="H11" s="283"/>
      <c r="I11" s="283"/>
      <c r="J11" s="283"/>
      <c r="K11" s="283"/>
      <c r="L11" s="283"/>
      <c r="M11" s="283"/>
      <c r="N11" s="283"/>
      <c r="O11" s="66"/>
      <c r="P11" s="283"/>
      <c r="Q11" s="283"/>
      <c r="R11" s="283"/>
      <c r="S11" s="283"/>
      <c r="T11" s="283"/>
      <c r="U11" s="283"/>
      <c r="V11" s="283"/>
      <c r="W11" s="283"/>
      <c r="X11" s="283"/>
      <c r="Y11" s="136"/>
      <c r="Z11" s="284"/>
      <c r="AA11" s="251"/>
    </row>
    <row r="12" spans="1:27" s="257" customFormat="1" ht="74.25" customHeight="1">
      <c r="D12" s="254" t="s">
        <v>197</v>
      </c>
      <c r="E12" s="291"/>
      <c r="F12" s="676" t="str">
        <f>HLOOKUP(lang, language!$C$141:$H$154, 5, FALSE)</f>
        <v>Encourage top decision-makers and planners to incorporate participation in the NFMS process in their plans and programmes. In particular, it is mandatory to involve other sectors (agriculture or urban development) when an information needs assessment identifies a need to inventory lands that fall outside the mandate of the forest administration.</v>
      </c>
      <c r="G12" s="676"/>
      <c r="H12" s="676"/>
      <c r="I12" s="676"/>
      <c r="J12" s="676"/>
      <c r="K12" s="676"/>
      <c r="L12" s="676"/>
      <c r="M12" s="676"/>
      <c r="N12" s="676"/>
      <c r="O12" s="676"/>
      <c r="P12" s="676"/>
      <c r="Q12" s="676"/>
      <c r="R12" s="676"/>
      <c r="S12" s="676"/>
      <c r="T12" s="676"/>
      <c r="U12" s="676"/>
      <c r="V12" s="676"/>
      <c r="W12" s="676"/>
      <c r="X12" s="676"/>
      <c r="Y12" s="189"/>
      <c r="Z12" s="110" t="s">
        <v>593</v>
      </c>
      <c r="AA12" s="256" t="str">
        <f>HLOOKUP(lang, language!$C$615:$H$619, 2, FALSE)</f>
        <v>VGNFM</v>
      </c>
    </row>
    <row r="13" spans="1:27" ht="0.9" customHeight="1">
      <c r="D13" s="292"/>
      <c r="E13" s="283"/>
      <c r="F13" s="283"/>
      <c r="G13" s="283"/>
      <c r="H13" s="283"/>
      <c r="I13" s="283"/>
      <c r="J13" s="283"/>
      <c r="K13" s="283"/>
      <c r="L13" s="283"/>
      <c r="M13" s="283"/>
      <c r="N13" s="283"/>
      <c r="O13" s="66"/>
      <c r="P13" s="283"/>
      <c r="Q13" s="283"/>
      <c r="R13" s="283"/>
      <c r="S13" s="283"/>
      <c r="T13" s="283"/>
      <c r="U13" s="283"/>
      <c r="V13" s="283"/>
      <c r="W13" s="283"/>
      <c r="X13" s="283"/>
      <c r="Y13" s="136"/>
      <c r="Z13" s="110" t="s">
        <v>593</v>
      </c>
      <c r="AA13" s="251"/>
    </row>
    <row r="14" spans="1:27" s="257" customFormat="1" ht="74.25" customHeight="1">
      <c r="D14" s="254" t="s">
        <v>198</v>
      </c>
      <c r="E14" s="291"/>
      <c r="F14" s="676" t="str">
        <f>HLOOKUP(lang, language!$C$141:$H$154, 6, FALSE)</f>
        <v>Stimulate the cross-sectoral participation of academia and research institutes.</v>
      </c>
      <c r="G14" s="676"/>
      <c r="H14" s="676"/>
      <c r="I14" s="676"/>
      <c r="J14" s="676"/>
      <c r="K14" s="676"/>
      <c r="L14" s="676"/>
      <c r="M14" s="676"/>
      <c r="N14" s="676"/>
      <c r="O14" s="676"/>
      <c r="P14" s="676"/>
      <c r="Q14" s="676"/>
      <c r="R14" s="676"/>
      <c r="S14" s="676"/>
      <c r="T14" s="676"/>
      <c r="U14" s="676"/>
      <c r="V14" s="676"/>
      <c r="W14" s="676"/>
      <c r="X14" s="676"/>
      <c r="Y14" s="189"/>
      <c r="Z14" s="110" t="s">
        <v>593</v>
      </c>
      <c r="AA14" s="256" t="str">
        <f>HLOOKUP(lang, language!$C$615:$H$619, 2, FALSE)</f>
        <v>VGNFM</v>
      </c>
    </row>
    <row r="15" spans="1:27" ht="0.9" customHeight="1">
      <c r="D15" s="293"/>
      <c r="E15" s="286"/>
      <c r="F15" s="286"/>
      <c r="G15" s="286"/>
      <c r="H15" s="286"/>
      <c r="I15" s="286"/>
      <c r="J15" s="286"/>
      <c r="K15" s="286"/>
      <c r="L15" s="286"/>
      <c r="M15" s="286"/>
      <c r="N15" s="286"/>
      <c r="O15" s="286"/>
      <c r="P15" s="286"/>
      <c r="Q15" s="286"/>
      <c r="R15" s="286"/>
      <c r="S15" s="286"/>
      <c r="T15" s="286"/>
      <c r="U15" s="286"/>
      <c r="V15" s="286"/>
      <c r="W15" s="286"/>
      <c r="X15" s="286"/>
      <c r="Y15" s="136"/>
      <c r="Z15" s="110" t="s">
        <v>593</v>
      </c>
      <c r="AA15" s="251"/>
    </row>
    <row r="16" spans="1:27" s="257" customFormat="1" ht="74.25" customHeight="1">
      <c r="D16" s="254" t="s">
        <v>199</v>
      </c>
      <c r="E16" s="291"/>
      <c r="F16" s="676" t="str">
        <f>HLOOKUP(lang, language!$C$141:$H$154, 7, FALSE)</f>
        <v>Reinforce the capacities and knowledge of stakeholders on the benefits and use of a NFMS and the resulting information.</v>
      </c>
      <c r="G16" s="676"/>
      <c r="H16" s="676"/>
      <c r="I16" s="676"/>
      <c r="J16" s="676"/>
      <c r="K16" s="676"/>
      <c r="L16" s="676"/>
      <c r="M16" s="676"/>
      <c r="N16" s="676"/>
      <c r="O16" s="676"/>
      <c r="P16" s="676"/>
      <c r="Q16" s="676"/>
      <c r="R16" s="676"/>
      <c r="S16" s="676"/>
      <c r="T16" s="676"/>
      <c r="U16" s="676"/>
      <c r="V16" s="676"/>
      <c r="W16" s="676"/>
      <c r="X16" s="676"/>
      <c r="Y16" s="189"/>
      <c r="Z16" s="110" t="s">
        <v>593</v>
      </c>
      <c r="AA16" s="256" t="str">
        <f>HLOOKUP(lang, language!$C$615:$H$619, 2, FALSE)</f>
        <v>VGNFM</v>
      </c>
    </row>
    <row r="17" spans="4:27" ht="0.9" customHeight="1">
      <c r="D17" s="294"/>
      <c r="Y17" s="136"/>
      <c r="Z17" s="110" t="s">
        <v>593</v>
      </c>
      <c r="AA17" s="251"/>
    </row>
    <row r="18" spans="4:27" s="257" customFormat="1" ht="74.25" customHeight="1">
      <c r="D18" s="254" t="s">
        <v>200</v>
      </c>
      <c r="E18" s="291"/>
      <c r="F18" s="676" t="str">
        <f>HLOOKUP(lang, language!$C$141:$H$154, 8, FALSE)</f>
        <v>Promote the creation of an institutional working group or technical advisory and consultative committees, which the NFMS should report to annually regarding activities.</v>
      </c>
      <c r="G18" s="676"/>
      <c r="H18" s="676"/>
      <c r="I18" s="676"/>
      <c r="J18" s="676"/>
      <c r="K18" s="676"/>
      <c r="L18" s="676"/>
      <c r="M18" s="676"/>
      <c r="N18" s="676"/>
      <c r="O18" s="676"/>
      <c r="P18" s="676"/>
      <c r="Q18" s="676"/>
      <c r="R18" s="676"/>
      <c r="S18" s="676"/>
      <c r="T18" s="676"/>
      <c r="U18" s="676"/>
      <c r="V18" s="676"/>
      <c r="W18" s="676"/>
      <c r="X18" s="676"/>
      <c r="Y18" s="189"/>
      <c r="Z18" s="110" t="s">
        <v>593</v>
      </c>
      <c r="AA18" s="256" t="str">
        <f>HLOOKUP(lang, language!$C$615:$H$619, 2, FALSE)</f>
        <v>VGNFM</v>
      </c>
    </row>
    <row r="19" spans="4:27" s="147" customFormat="1" ht="16">
      <c r="D19" s="263" t="str">
        <f>HLOOKUP(lang, language!$C$141:$H$154, 9, FALSE)</f>
        <v>Notes</v>
      </c>
      <c r="E19" s="264"/>
      <c r="F19" s="264"/>
      <c r="G19" s="264"/>
      <c r="H19" s="264"/>
      <c r="I19" s="264"/>
      <c r="J19" s="264"/>
      <c r="K19" s="264"/>
      <c r="L19" s="264"/>
      <c r="M19" s="264"/>
      <c r="N19" s="264"/>
      <c r="O19" s="264"/>
      <c r="P19" s="264"/>
      <c r="Q19" s="264"/>
      <c r="R19" s="264"/>
      <c r="S19" s="264"/>
      <c r="T19" s="264"/>
      <c r="U19" s="264"/>
      <c r="V19" s="264"/>
      <c r="W19" s="264"/>
      <c r="X19" s="264"/>
      <c r="Y19" s="264"/>
      <c r="Z19" s="264"/>
    </row>
    <row r="20" spans="4:27" s="147" customFormat="1" ht="16">
      <c r="D20" s="295" t="str">
        <f>HLOOKUP(lang, language!$C$141:$H$154, 10, FALSE)</f>
        <v>0: No action has been taken in the country regarding this guideline or it evinces many weaknesses and needs in the attainment of outcomes.  This deserves priority.</v>
      </c>
      <c r="E20" s="264"/>
      <c r="F20" s="264"/>
      <c r="G20" s="264"/>
      <c r="H20" s="264"/>
      <c r="I20" s="264"/>
      <c r="J20" s="264"/>
      <c r="K20" s="264"/>
      <c r="L20" s="264"/>
      <c r="M20" s="264"/>
      <c r="N20" s="264"/>
      <c r="O20" s="264"/>
      <c r="P20" s="264"/>
      <c r="Q20" s="264"/>
      <c r="R20" s="264"/>
      <c r="S20" s="264"/>
      <c r="T20" s="264"/>
      <c r="U20" s="264"/>
      <c r="V20" s="264"/>
      <c r="W20" s="264"/>
      <c r="X20" s="264"/>
      <c r="Y20" s="264"/>
      <c r="Z20" s="264"/>
    </row>
    <row r="21" spans="4:27" s="147" customFormat="1" ht="16">
      <c r="D21" s="295" t="str">
        <f>HLOOKUP(lang, language!$C$141:$H$154, 11, FALSE)</f>
        <v>1: There is awareness in the country about the guideline and actions are taken to implement it, though technical support is required.</v>
      </c>
      <c r="E21" s="158"/>
      <c r="F21" s="158"/>
      <c r="G21" s="158"/>
      <c r="H21" s="158"/>
      <c r="I21" s="158"/>
      <c r="J21" s="158"/>
      <c r="K21" s="158"/>
      <c r="L21" s="158"/>
      <c r="M21" s="158"/>
      <c r="N21" s="158"/>
      <c r="O21" s="158"/>
      <c r="P21" s="158"/>
      <c r="Q21" s="158"/>
      <c r="R21" s="158"/>
      <c r="S21" s="158"/>
      <c r="T21" s="158"/>
      <c r="U21" s="158"/>
      <c r="V21" s="158"/>
      <c r="W21" s="158"/>
      <c r="X21" s="158"/>
      <c r="Y21" s="158"/>
      <c r="Z21" s="158"/>
    </row>
    <row r="22" spans="4:27" s="147" customFormat="1" ht="16">
      <c r="D22" s="295" t="str">
        <f>HLOOKUP(lang, language!$C$141:$H$154, 12, FALSE)</f>
        <v>3: There is enough capacity in the country to implement the guideline.  There are no gaps or needs whatsoever, so it is expected to meet the outcomes accordingly.</v>
      </c>
    </row>
    <row r="23" spans="4:27" s="147" customFormat="1" ht="16">
      <c r="D23" s="295" t="str">
        <f>HLOOKUP(lang, language!$C$615:$H$627, 13, FALSE)</f>
        <v>VGNFM: voluntary guidelines on national forest monitoring.  http://www.fao.org/3/a-i6767e.pdf</v>
      </c>
    </row>
  </sheetData>
  <sheetProtection algorithmName="SHA-512" hashValue="kFXR7+E4RruaQgokute9fIqerzM2Mg+0dpeskfMKXWuP82NUn6iaTdBMc19tH2LwTs30hwybdb4iuR+xfVSlFw==" saltValue="FkAc+eijRSC7t9AnQdWwEA==" spinCount="100000" sheet="1" objects="1" scenarios="1"/>
  <mergeCells count="7">
    <mergeCell ref="D7:Z7"/>
    <mergeCell ref="A1:Z5"/>
    <mergeCell ref="F18:X18"/>
    <mergeCell ref="F10:X10"/>
    <mergeCell ref="F12:X12"/>
    <mergeCell ref="F14:X14"/>
    <mergeCell ref="F16:X16"/>
  </mergeCells>
  <phoneticPr fontId="86" type="noConversion"/>
  <conditionalFormatting sqref="Z10">
    <cfRule type="cellIs" dxfId="431" priority="28" operator="equal">
      <formula>3</formula>
    </cfRule>
  </conditionalFormatting>
  <conditionalFormatting sqref="Z10">
    <cfRule type="cellIs" dxfId="430" priority="25" operator="equal">
      <formula>2</formula>
    </cfRule>
    <cfRule type="cellIs" dxfId="429" priority="26" operator="equal">
      <formula>1</formula>
    </cfRule>
    <cfRule type="cellIs" dxfId="428" priority="27" operator="equal">
      <formula>0</formula>
    </cfRule>
  </conditionalFormatting>
  <conditionalFormatting sqref="Z12:Z18">
    <cfRule type="cellIs" dxfId="427" priority="4" operator="equal">
      <formula>3</formula>
    </cfRule>
  </conditionalFormatting>
  <conditionalFormatting sqref="Z12:Z18">
    <cfRule type="cellIs" dxfId="426" priority="1" operator="equal">
      <formula>2</formula>
    </cfRule>
    <cfRule type="cellIs" dxfId="425" priority="2" operator="equal">
      <formula>1</formula>
    </cfRule>
    <cfRule type="cellIs" dxfId="424"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 Z14 Z16 Z18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9"/>
  <sheetViews>
    <sheetView topLeftCell="A643" zoomScale="85" zoomScaleNormal="85" workbookViewId="0">
      <selection activeCell="G661" sqref="G661"/>
    </sheetView>
  </sheetViews>
  <sheetFormatPr defaultColWidth="8.453125" defaultRowHeight="15" customHeight="1"/>
  <cols>
    <col min="1" max="1" width="5.08984375" style="18" customWidth="1"/>
    <col min="2" max="2" width="19.453125" style="21" customWidth="1"/>
    <col min="3" max="3" width="35.08984375" style="21" customWidth="1"/>
    <col min="4" max="4" width="59" style="21" customWidth="1"/>
    <col min="5" max="5" width="7.08984375" style="21" customWidth="1"/>
    <col min="6" max="6" width="0.54296875" style="18" customWidth="1"/>
    <col min="7" max="7" width="52.453125" style="577" customWidth="1"/>
    <col min="8" max="8" width="41.90625" style="18" customWidth="1"/>
    <col min="9" max="72" width="8.453125" style="18" customWidth="1"/>
    <col min="73" max="16384" width="8.453125" style="18"/>
  </cols>
  <sheetData>
    <row r="1" spans="1:72" ht="15" customHeight="1">
      <c r="B1" s="19"/>
      <c r="C1" s="20" t="s">
        <v>158</v>
      </c>
      <c r="D1" s="27"/>
      <c r="E1" s="28" t="s">
        <v>159</v>
      </c>
    </row>
    <row r="2" spans="1:72" ht="15" customHeight="1">
      <c r="C2" s="20" t="s">
        <v>159</v>
      </c>
      <c r="D2" s="20"/>
      <c r="E2" s="44" t="s">
        <v>593</v>
      </c>
    </row>
    <row r="3" spans="1:72" ht="15" customHeight="1">
      <c r="C3" s="20" t="s">
        <v>160</v>
      </c>
      <c r="D3" s="20"/>
      <c r="E3" s="20">
        <v>0</v>
      </c>
    </row>
    <row r="4" spans="1:72" ht="15" customHeight="1">
      <c r="C4" s="20" t="s">
        <v>161</v>
      </c>
      <c r="D4" s="20"/>
      <c r="E4" s="20">
        <v>1</v>
      </c>
    </row>
    <row r="5" spans="1:72" ht="15" customHeight="1">
      <c r="C5" s="20" t="str">
        <f>F8</f>
        <v>Chinese</v>
      </c>
      <c r="D5" s="20"/>
      <c r="E5" s="20">
        <v>3</v>
      </c>
    </row>
    <row r="6" spans="1:72" ht="15" customHeight="1">
      <c r="C6" s="20" t="str">
        <f>G8</f>
        <v>Arabic</v>
      </c>
    </row>
    <row r="7" spans="1:72" ht="15" customHeight="1">
      <c r="C7" s="20" t="str">
        <f>H8</f>
        <v>Russian</v>
      </c>
    </row>
    <row r="8" spans="1:72" s="22" customFormat="1" ht="15" customHeight="1">
      <c r="A8" s="22" t="s">
        <v>460</v>
      </c>
      <c r="B8" s="23" t="s">
        <v>433</v>
      </c>
      <c r="C8" s="23" t="s">
        <v>161</v>
      </c>
      <c r="D8" s="23" t="s">
        <v>159</v>
      </c>
      <c r="E8" s="23" t="s">
        <v>160</v>
      </c>
      <c r="F8" s="23" t="s">
        <v>1489</v>
      </c>
      <c r="G8" s="578" t="s">
        <v>2835</v>
      </c>
      <c r="H8" s="22" t="s">
        <v>2384</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row>
    <row r="9" spans="1:72" ht="15" customHeight="1">
      <c r="B9" s="21" t="s">
        <v>434</v>
      </c>
      <c r="C9" s="34" t="s">
        <v>1338</v>
      </c>
      <c r="D9" s="34" t="s">
        <v>1367</v>
      </c>
      <c r="E9" s="35" t="s">
        <v>1463</v>
      </c>
      <c r="F9" s="18" t="s">
        <v>1490</v>
      </c>
      <c r="G9" s="577" t="s">
        <v>1954</v>
      </c>
      <c r="H9" s="18" t="s">
        <v>2386</v>
      </c>
    </row>
    <row r="10" spans="1:72" ht="15" customHeight="1">
      <c r="B10" s="21" t="s">
        <v>434</v>
      </c>
      <c r="C10" s="34" t="s">
        <v>1375</v>
      </c>
      <c r="D10" s="34" t="s">
        <v>1374</v>
      </c>
      <c r="E10" s="34" t="s">
        <v>1376</v>
      </c>
      <c r="F10" s="18" t="s">
        <v>1491</v>
      </c>
      <c r="G10" s="577" t="s">
        <v>1955</v>
      </c>
      <c r="H10" s="18" t="s">
        <v>2387</v>
      </c>
    </row>
    <row r="11" spans="1:72" ht="15" customHeight="1">
      <c r="B11" s="21" t="s">
        <v>434</v>
      </c>
      <c r="C11" s="21" t="s">
        <v>1245</v>
      </c>
      <c r="D11" s="21" t="s">
        <v>422</v>
      </c>
      <c r="E11" s="21" t="s">
        <v>422</v>
      </c>
      <c r="F11" s="18" t="s">
        <v>1492</v>
      </c>
      <c r="G11" s="579" t="s">
        <v>1962</v>
      </c>
      <c r="H11" s="18" t="s">
        <v>2388</v>
      </c>
    </row>
    <row r="12" spans="1:72" ht="15" customHeight="1">
      <c r="B12" s="21" t="s">
        <v>434</v>
      </c>
      <c r="C12" s="21" t="s">
        <v>1379</v>
      </c>
      <c r="D12" s="21" t="s">
        <v>158</v>
      </c>
      <c r="E12" s="21" t="s">
        <v>1378</v>
      </c>
      <c r="F12" s="18" t="s">
        <v>1493</v>
      </c>
      <c r="G12" s="577" t="s">
        <v>1956</v>
      </c>
      <c r="H12" s="18" t="s">
        <v>2389</v>
      </c>
    </row>
    <row r="13" spans="1:72" ht="15" customHeight="1">
      <c r="B13" s="21" t="s">
        <v>434</v>
      </c>
      <c r="C13" s="21" t="s">
        <v>1380</v>
      </c>
      <c r="D13" s="21" t="s">
        <v>1377</v>
      </c>
      <c r="E13" s="21" t="s">
        <v>1381</v>
      </c>
      <c r="F13" s="18" t="s">
        <v>1494</v>
      </c>
      <c r="G13" s="577" t="s">
        <v>1957</v>
      </c>
      <c r="H13" s="18" t="s">
        <v>2390</v>
      </c>
    </row>
    <row r="14" spans="1:72" ht="15" customHeight="1">
      <c r="B14" s="21" t="s">
        <v>434</v>
      </c>
      <c r="C14" s="21" t="s">
        <v>1246</v>
      </c>
      <c r="D14" s="24" t="s">
        <v>1248</v>
      </c>
      <c r="E14" s="21" t="s">
        <v>1464</v>
      </c>
      <c r="F14" s="18" t="s">
        <v>1495</v>
      </c>
      <c r="G14" s="577" t="s">
        <v>1958</v>
      </c>
      <c r="H14" s="18" t="s">
        <v>2385</v>
      </c>
    </row>
    <row r="15" spans="1:72" ht="15" customHeight="1">
      <c r="B15" s="21" t="s">
        <v>434</v>
      </c>
      <c r="C15" s="21" t="s">
        <v>157</v>
      </c>
      <c r="D15" s="21" t="s">
        <v>428</v>
      </c>
      <c r="E15" s="21" t="s">
        <v>429</v>
      </c>
      <c r="F15" s="18" t="s">
        <v>1496</v>
      </c>
      <c r="G15" s="577" t="s">
        <v>1959</v>
      </c>
      <c r="H15" s="18" t="s">
        <v>2391</v>
      </c>
    </row>
    <row r="16" spans="1:72" ht="15" customHeight="1">
      <c r="B16" s="21" t="s">
        <v>434</v>
      </c>
      <c r="C16" s="21" t="s">
        <v>163</v>
      </c>
      <c r="D16" s="21" t="s">
        <v>1459</v>
      </c>
      <c r="E16" s="21" t="s">
        <v>430</v>
      </c>
      <c r="F16" s="18" t="s">
        <v>1497</v>
      </c>
      <c r="G16" s="577" t="s">
        <v>1960</v>
      </c>
      <c r="H16" s="18" t="s">
        <v>2392</v>
      </c>
    </row>
    <row r="17" spans="1:8" ht="15" customHeight="1">
      <c r="B17" s="21" t="s">
        <v>434</v>
      </c>
      <c r="C17" s="21" t="s">
        <v>162</v>
      </c>
      <c r="D17" s="21" t="s">
        <v>431</v>
      </c>
      <c r="E17" s="21" t="s">
        <v>432</v>
      </c>
      <c r="F17" s="18" t="s">
        <v>1498</v>
      </c>
      <c r="G17" s="577" t="s">
        <v>1961</v>
      </c>
      <c r="H17" s="18" t="s">
        <v>2393</v>
      </c>
    </row>
    <row r="18" spans="1:8" ht="15" customHeight="1">
      <c r="A18" s="18">
        <v>1</v>
      </c>
      <c r="B18" s="23" t="s">
        <v>433</v>
      </c>
      <c r="C18" s="23" t="s">
        <v>161</v>
      </c>
      <c r="D18" s="23" t="s">
        <v>159</v>
      </c>
      <c r="E18" s="23" t="s">
        <v>160</v>
      </c>
      <c r="F18" s="23" t="s">
        <v>1489</v>
      </c>
      <c r="G18" s="578" t="s">
        <v>1953</v>
      </c>
      <c r="H18" s="22" t="s">
        <v>2384</v>
      </c>
    </row>
    <row r="19" spans="1:8" ht="15" customHeight="1">
      <c r="A19" s="18">
        <v>2</v>
      </c>
      <c r="B19" s="21" t="s">
        <v>435</v>
      </c>
      <c r="C19" s="21" t="s">
        <v>1247</v>
      </c>
      <c r="D19" s="24" t="s">
        <v>1248</v>
      </c>
      <c r="E19" s="21" t="s">
        <v>1464</v>
      </c>
      <c r="F19" s="18" t="s">
        <v>1495</v>
      </c>
      <c r="G19" s="577" t="s">
        <v>1958</v>
      </c>
      <c r="H19" s="18" t="s">
        <v>2385</v>
      </c>
    </row>
    <row r="20" spans="1:8" s="544" customFormat="1" ht="15" customHeight="1">
      <c r="A20" s="544">
        <v>3</v>
      </c>
      <c r="B20" s="545" t="s">
        <v>435</v>
      </c>
      <c r="C20" s="545" t="s">
        <v>165</v>
      </c>
      <c r="D20" s="545" t="s">
        <v>1483</v>
      </c>
      <c r="E20" s="545" t="s">
        <v>1488</v>
      </c>
      <c r="F20" s="544" t="s">
        <v>1499</v>
      </c>
      <c r="G20" s="580" t="s">
        <v>1963</v>
      </c>
      <c r="H20" s="544" t="s">
        <v>2395</v>
      </c>
    </row>
    <row r="21" spans="1:8" ht="15" customHeight="1">
      <c r="A21" s="18">
        <v>4</v>
      </c>
      <c r="B21" s="21" t="s">
        <v>435</v>
      </c>
      <c r="C21" s="21" t="s">
        <v>48</v>
      </c>
      <c r="D21" s="21" t="s">
        <v>456</v>
      </c>
      <c r="E21" s="21" t="s">
        <v>456</v>
      </c>
      <c r="F21" s="18" t="s">
        <v>1500</v>
      </c>
      <c r="G21" s="577" t="s">
        <v>1964</v>
      </c>
      <c r="H21" s="18" t="s">
        <v>2396</v>
      </c>
    </row>
    <row r="22" spans="1:8" ht="15" customHeight="1">
      <c r="A22" s="18">
        <v>5</v>
      </c>
      <c r="B22" s="21" t="s">
        <v>435</v>
      </c>
      <c r="C22" s="21" t="s">
        <v>165</v>
      </c>
      <c r="D22" s="21" t="s">
        <v>455</v>
      </c>
      <c r="E22" s="34" t="s">
        <v>1465</v>
      </c>
      <c r="F22" s="18" t="s">
        <v>1501</v>
      </c>
      <c r="G22" s="577" t="s">
        <v>1965</v>
      </c>
      <c r="H22" s="570" t="s">
        <v>2395</v>
      </c>
    </row>
    <row r="23" spans="1:8" ht="15" customHeight="1">
      <c r="A23" s="18">
        <v>6</v>
      </c>
      <c r="B23" s="21" t="s">
        <v>435</v>
      </c>
      <c r="C23" s="21" t="s">
        <v>164</v>
      </c>
      <c r="D23" s="21" t="s">
        <v>454</v>
      </c>
      <c r="E23" s="21" t="s">
        <v>458</v>
      </c>
      <c r="F23" s="18" t="s">
        <v>1502</v>
      </c>
      <c r="G23" s="577" t="s">
        <v>1966</v>
      </c>
      <c r="H23" s="18" t="s">
        <v>2397</v>
      </c>
    </row>
    <row r="24" spans="1:8" ht="15" customHeight="1">
      <c r="A24" s="18">
        <v>7</v>
      </c>
      <c r="B24" s="21" t="s">
        <v>435</v>
      </c>
      <c r="C24" s="21" t="s">
        <v>1249</v>
      </c>
      <c r="D24" s="21" t="s">
        <v>453</v>
      </c>
      <c r="E24" s="21" t="s">
        <v>452</v>
      </c>
      <c r="F24" s="18" t="s">
        <v>1503</v>
      </c>
      <c r="G24" s="577" t="s">
        <v>1967</v>
      </c>
      <c r="H24" s="18" t="s">
        <v>2398</v>
      </c>
    </row>
    <row r="25" spans="1:8" ht="15" customHeight="1">
      <c r="A25" s="18">
        <v>8</v>
      </c>
      <c r="B25" s="21" t="s">
        <v>435</v>
      </c>
      <c r="C25" s="34" t="s">
        <v>0</v>
      </c>
      <c r="D25" s="34" t="s">
        <v>437</v>
      </c>
      <c r="E25" s="34" t="s">
        <v>438</v>
      </c>
      <c r="F25" s="18" t="s">
        <v>1504</v>
      </c>
      <c r="G25" s="577" t="s">
        <v>1968</v>
      </c>
      <c r="H25" s="18" t="s">
        <v>2406</v>
      </c>
    </row>
    <row r="26" spans="1:8" ht="15" customHeight="1">
      <c r="A26" s="18">
        <v>9</v>
      </c>
      <c r="B26" s="21" t="s">
        <v>435</v>
      </c>
      <c r="C26" s="34" t="s">
        <v>2</v>
      </c>
      <c r="D26" s="34" t="s">
        <v>440</v>
      </c>
      <c r="E26" s="34" t="s">
        <v>439</v>
      </c>
      <c r="F26" s="18" t="s">
        <v>1505</v>
      </c>
      <c r="G26" s="577" t="s">
        <v>1969</v>
      </c>
      <c r="H26" s="18" t="s">
        <v>2405</v>
      </c>
    </row>
    <row r="27" spans="1:8" ht="15" customHeight="1">
      <c r="A27" s="18">
        <v>10</v>
      </c>
      <c r="B27" s="21" t="s">
        <v>435</v>
      </c>
      <c r="C27" s="34" t="s">
        <v>3</v>
      </c>
      <c r="D27" s="34" t="s">
        <v>441</v>
      </c>
      <c r="E27" s="34" t="s">
        <v>442</v>
      </c>
      <c r="F27" s="18" t="s">
        <v>1506</v>
      </c>
      <c r="G27" s="577" t="s">
        <v>1970</v>
      </c>
      <c r="H27" s="18" t="s">
        <v>2399</v>
      </c>
    </row>
    <row r="28" spans="1:8" ht="15" customHeight="1">
      <c r="A28" s="18">
        <v>11</v>
      </c>
      <c r="B28" s="21" t="s">
        <v>435</v>
      </c>
      <c r="C28" s="34" t="s">
        <v>186</v>
      </c>
      <c r="D28" s="34" t="s">
        <v>444</v>
      </c>
      <c r="E28" s="34" t="s">
        <v>443</v>
      </c>
      <c r="F28" s="18" t="s">
        <v>1509</v>
      </c>
      <c r="G28" s="577" t="s">
        <v>1971</v>
      </c>
      <c r="H28" s="18" t="s">
        <v>2400</v>
      </c>
    </row>
    <row r="29" spans="1:8" ht="15" customHeight="1">
      <c r="A29" s="18">
        <v>12</v>
      </c>
      <c r="B29" s="21" t="s">
        <v>435</v>
      </c>
      <c r="C29" s="34" t="s">
        <v>5</v>
      </c>
      <c r="D29" s="34" t="s">
        <v>445</v>
      </c>
      <c r="E29" s="34" t="s">
        <v>446</v>
      </c>
      <c r="F29" s="18" t="s">
        <v>1510</v>
      </c>
      <c r="G29" s="577" t="s">
        <v>1972</v>
      </c>
      <c r="H29" s="18" t="s">
        <v>2401</v>
      </c>
    </row>
    <row r="30" spans="1:8" ht="15" customHeight="1">
      <c r="A30" s="18">
        <v>13</v>
      </c>
      <c r="B30" s="21" t="s">
        <v>435</v>
      </c>
      <c r="C30" s="34" t="s">
        <v>6</v>
      </c>
      <c r="D30" s="34" t="s">
        <v>447</v>
      </c>
      <c r="E30" s="34" t="s">
        <v>625</v>
      </c>
      <c r="F30" s="18" t="s">
        <v>1511</v>
      </c>
      <c r="G30" s="577" t="s">
        <v>1973</v>
      </c>
      <c r="H30" s="18" t="s">
        <v>2402</v>
      </c>
    </row>
    <row r="31" spans="1:8" ht="15" customHeight="1">
      <c r="A31" s="18">
        <v>14</v>
      </c>
      <c r="B31" s="21" t="s">
        <v>435</v>
      </c>
      <c r="C31" s="34" t="s">
        <v>7</v>
      </c>
      <c r="D31" s="34" t="s">
        <v>448</v>
      </c>
      <c r="E31" s="34" t="s">
        <v>449</v>
      </c>
      <c r="F31" s="18" t="s">
        <v>1512</v>
      </c>
      <c r="G31" s="577" t="s">
        <v>1981</v>
      </c>
      <c r="H31" s="18" t="s">
        <v>2403</v>
      </c>
    </row>
    <row r="32" spans="1:8" ht="15" customHeight="1">
      <c r="A32" s="18">
        <v>15</v>
      </c>
      <c r="B32" s="21" t="s">
        <v>435</v>
      </c>
      <c r="C32" s="34" t="s">
        <v>8</v>
      </c>
      <c r="D32" s="34" t="s">
        <v>450</v>
      </c>
      <c r="E32" s="34" t="s">
        <v>451</v>
      </c>
      <c r="F32" s="18" t="s">
        <v>1513</v>
      </c>
      <c r="G32" s="577" t="s">
        <v>1974</v>
      </c>
      <c r="H32" s="18" t="s">
        <v>2404</v>
      </c>
    </row>
    <row r="33" spans="1:72" ht="15" customHeight="1">
      <c r="A33" s="18">
        <v>16</v>
      </c>
      <c r="B33" s="21" t="s">
        <v>435</v>
      </c>
      <c r="C33" s="34" t="s">
        <v>171</v>
      </c>
      <c r="D33" s="34" t="s">
        <v>459</v>
      </c>
      <c r="E33" s="34" t="s">
        <v>1314</v>
      </c>
      <c r="F33" s="18" t="s">
        <v>1507</v>
      </c>
      <c r="G33" s="577" t="s">
        <v>1975</v>
      </c>
      <c r="H33" s="18" t="s">
        <v>2394</v>
      </c>
    </row>
    <row r="34" spans="1:72" ht="15" customHeight="1">
      <c r="A34" s="18">
        <v>17</v>
      </c>
      <c r="B34" s="21" t="s">
        <v>435</v>
      </c>
      <c r="C34" s="34" t="s">
        <v>436</v>
      </c>
      <c r="D34" s="34" t="s">
        <v>299</v>
      </c>
      <c r="E34" s="34" t="s">
        <v>461</v>
      </c>
      <c r="F34" s="18" t="s">
        <v>1508</v>
      </c>
      <c r="G34" s="577" t="s">
        <v>1976</v>
      </c>
      <c r="H34" s="18" t="s">
        <v>2407</v>
      </c>
    </row>
    <row r="35" spans="1:72" ht="15" customHeight="1">
      <c r="A35" s="18">
        <v>18</v>
      </c>
      <c r="B35" s="21" t="s">
        <v>435</v>
      </c>
      <c r="C35" s="104" t="s">
        <v>1250</v>
      </c>
      <c r="D35" s="104" t="s">
        <v>1251</v>
      </c>
      <c r="E35" s="104" t="s">
        <v>465</v>
      </c>
      <c r="F35" s="18" t="s">
        <v>1541</v>
      </c>
      <c r="G35" s="589" t="s">
        <v>1982</v>
      </c>
      <c r="H35" s="18" t="s">
        <v>2408</v>
      </c>
    </row>
    <row r="36" spans="1:72" ht="15" customHeight="1">
      <c r="A36" s="18">
        <v>19</v>
      </c>
      <c r="B36" s="21" t="s">
        <v>435</v>
      </c>
      <c r="C36" s="104" t="s">
        <v>389</v>
      </c>
      <c r="D36" s="104" t="s">
        <v>463</v>
      </c>
      <c r="E36" s="104" t="s">
        <v>466</v>
      </c>
      <c r="F36" s="18" t="s">
        <v>1516</v>
      </c>
      <c r="G36" s="589" t="s">
        <v>1983</v>
      </c>
      <c r="H36" s="18" t="s">
        <v>2409</v>
      </c>
    </row>
    <row r="37" spans="1:72" ht="15" customHeight="1">
      <c r="A37" s="18">
        <v>20</v>
      </c>
      <c r="B37" s="21" t="s">
        <v>435</v>
      </c>
      <c r="C37" s="104" t="s">
        <v>373</v>
      </c>
      <c r="D37" s="104" t="s">
        <v>464</v>
      </c>
      <c r="E37" s="104" t="s">
        <v>467</v>
      </c>
      <c r="F37" s="18" t="s">
        <v>1517</v>
      </c>
      <c r="G37" s="589" t="s">
        <v>1984</v>
      </c>
      <c r="H37" s="18" t="s">
        <v>2410</v>
      </c>
    </row>
    <row r="38" spans="1:72" ht="15" customHeight="1">
      <c r="A38" s="18">
        <v>21</v>
      </c>
      <c r="B38" s="21" t="s">
        <v>435</v>
      </c>
      <c r="C38" s="34" t="s">
        <v>587</v>
      </c>
      <c r="D38" s="34" t="s">
        <v>468</v>
      </c>
      <c r="E38" s="34" t="s">
        <v>470</v>
      </c>
      <c r="F38" s="18" t="s">
        <v>1514</v>
      </c>
      <c r="G38" s="577" t="s">
        <v>1985</v>
      </c>
      <c r="H38" s="18" t="s">
        <v>2411</v>
      </c>
    </row>
    <row r="39" spans="1:72" ht="15" customHeight="1">
      <c r="A39" s="18">
        <v>22</v>
      </c>
      <c r="B39" s="21" t="s">
        <v>435</v>
      </c>
      <c r="C39" s="34" t="s">
        <v>588</v>
      </c>
      <c r="D39" s="34" t="s">
        <v>469</v>
      </c>
      <c r="E39" s="34" t="s">
        <v>471</v>
      </c>
      <c r="F39" s="18" t="s">
        <v>1515</v>
      </c>
      <c r="G39" s="577" t="s">
        <v>1977</v>
      </c>
      <c r="H39" s="18" t="s">
        <v>2412</v>
      </c>
    </row>
    <row r="40" spans="1:72" ht="15" customHeight="1">
      <c r="A40" s="18">
        <v>23</v>
      </c>
      <c r="B40" s="21" t="s">
        <v>435</v>
      </c>
      <c r="C40" s="34" t="s">
        <v>137</v>
      </c>
      <c r="D40" s="34" t="s">
        <v>591</v>
      </c>
      <c r="E40" s="34" t="s">
        <v>472</v>
      </c>
      <c r="F40" s="18" t="s">
        <v>1518</v>
      </c>
      <c r="G40" s="577" t="s">
        <v>1978</v>
      </c>
      <c r="H40" s="18" t="s">
        <v>2413</v>
      </c>
    </row>
    <row r="41" spans="1:72" ht="15" customHeight="1">
      <c r="A41" s="18">
        <v>24</v>
      </c>
      <c r="B41" s="21" t="s">
        <v>435</v>
      </c>
      <c r="C41" s="34" t="s">
        <v>589</v>
      </c>
      <c r="D41" s="34" t="s">
        <v>592</v>
      </c>
      <c r="E41" s="34" t="s">
        <v>473</v>
      </c>
      <c r="F41" s="18" t="s">
        <v>1522</v>
      </c>
      <c r="G41" s="577" t="s">
        <v>1986</v>
      </c>
      <c r="H41" s="18" t="s">
        <v>2414</v>
      </c>
    </row>
    <row r="42" spans="1:72" s="25" customFormat="1" ht="15" customHeight="1">
      <c r="A42" s="36">
        <v>25</v>
      </c>
      <c r="B42" s="25" t="s">
        <v>435</v>
      </c>
      <c r="C42" s="34" t="s">
        <v>138</v>
      </c>
      <c r="D42" s="34" t="s">
        <v>474</v>
      </c>
      <c r="E42" s="34" t="s">
        <v>478</v>
      </c>
      <c r="F42" s="25" t="s">
        <v>1523</v>
      </c>
      <c r="G42" s="581" t="s">
        <v>1987</v>
      </c>
      <c r="H42" s="25" t="s">
        <v>2415</v>
      </c>
    </row>
    <row r="43" spans="1:72" s="25" customFormat="1" ht="15" customHeight="1">
      <c r="A43" s="36">
        <v>26</v>
      </c>
      <c r="B43" s="25" t="s">
        <v>435</v>
      </c>
      <c r="C43" s="34" t="s">
        <v>590</v>
      </c>
      <c r="D43" s="34" t="s">
        <v>475</v>
      </c>
      <c r="E43" s="34" t="s">
        <v>479</v>
      </c>
      <c r="F43" s="25" t="s">
        <v>1519</v>
      </c>
      <c r="G43" s="581" t="s">
        <v>1988</v>
      </c>
      <c r="H43" s="25" t="s">
        <v>2416</v>
      </c>
    </row>
    <row r="44" spans="1:72" s="25" customFormat="1" ht="15" customHeight="1">
      <c r="A44" s="36">
        <v>27</v>
      </c>
      <c r="B44" s="25" t="s">
        <v>435</v>
      </c>
      <c r="C44" s="34" t="s">
        <v>139</v>
      </c>
      <c r="D44" s="34" t="s">
        <v>476</v>
      </c>
      <c r="E44" s="34" t="s">
        <v>480</v>
      </c>
      <c r="F44" s="25" t="s">
        <v>1520</v>
      </c>
      <c r="G44" s="581" t="s">
        <v>1979</v>
      </c>
      <c r="H44" s="25" t="s">
        <v>2417</v>
      </c>
    </row>
    <row r="45" spans="1:72" s="25" customFormat="1" ht="15" customHeight="1">
      <c r="A45" s="36">
        <v>28</v>
      </c>
      <c r="B45" s="25" t="s">
        <v>435</v>
      </c>
      <c r="C45" s="34" t="s">
        <v>9</v>
      </c>
      <c r="D45" s="34" t="s">
        <v>477</v>
      </c>
      <c r="E45" s="34" t="s">
        <v>481</v>
      </c>
      <c r="F45" s="25" t="s">
        <v>1521</v>
      </c>
      <c r="G45" s="581" t="s">
        <v>1980</v>
      </c>
      <c r="H45" s="25" t="s">
        <v>2418</v>
      </c>
    </row>
    <row r="46" spans="1:72" s="22" customFormat="1" ht="15" customHeight="1">
      <c r="A46" s="22">
        <v>1</v>
      </c>
      <c r="B46" s="23" t="s">
        <v>433</v>
      </c>
      <c r="C46" s="23" t="s">
        <v>161</v>
      </c>
      <c r="D46" s="23" t="s">
        <v>159</v>
      </c>
      <c r="E46" s="23" t="s">
        <v>160</v>
      </c>
      <c r="F46" s="23" t="s">
        <v>1489</v>
      </c>
      <c r="G46" s="578" t="s">
        <v>1953</v>
      </c>
      <c r="H46" s="22" t="s">
        <v>2384</v>
      </c>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row>
    <row r="47" spans="1:72" ht="15" customHeight="1">
      <c r="A47" s="26">
        <v>2</v>
      </c>
      <c r="B47" s="21" t="s">
        <v>157</v>
      </c>
      <c r="C47" s="34" t="s">
        <v>157</v>
      </c>
      <c r="D47" s="34" t="s">
        <v>428</v>
      </c>
      <c r="E47" s="34" t="s">
        <v>429</v>
      </c>
      <c r="F47" s="18" t="s">
        <v>1496</v>
      </c>
      <c r="G47" s="577" t="s">
        <v>1959</v>
      </c>
      <c r="H47" s="18" t="s">
        <v>2391</v>
      </c>
    </row>
    <row r="48" spans="1:72" ht="15" customHeight="1">
      <c r="A48" s="21">
        <v>3</v>
      </c>
      <c r="B48" s="21" t="s">
        <v>157</v>
      </c>
      <c r="C48" s="38" t="s">
        <v>165</v>
      </c>
      <c r="D48" s="38" t="s">
        <v>1485</v>
      </c>
      <c r="E48" s="38" t="s">
        <v>1488</v>
      </c>
      <c r="F48" s="18" t="s">
        <v>1499</v>
      </c>
      <c r="G48" s="577" t="s">
        <v>1963</v>
      </c>
      <c r="H48" s="544" t="s">
        <v>2395</v>
      </c>
    </row>
    <row r="49" spans="1:8" ht="15" customHeight="1">
      <c r="A49" s="21">
        <v>4</v>
      </c>
      <c r="B49" s="21" t="s">
        <v>157</v>
      </c>
      <c r="C49" s="34" t="s">
        <v>48</v>
      </c>
      <c r="D49" s="34" t="s">
        <v>456</v>
      </c>
      <c r="E49" s="34" t="s">
        <v>457</v>
      </c>
      <c r="F49" s="18" t="s">
        <v>1500</v>
      </c>
      <c r="G49" s="577" t="s">
        <v>1964</v>
      </c>
      <c r="H49" s="18" t="s">
        <v>2396</v>
      </c>
    </row>
    <row r="50" spans="1:8" ht="15" customHeight="1">
      <c r="A50" s="21">
        <v>5</v>
      </c>
      <c r="B50" s="21" t="s">
        <v>157</v>
      </c>
      <c r="C50" s="34" t="s">
        <v>165</v>
      </c>
      <c r="D50" s="34" t="s">
        <v>455</v>
      </c>
      <c r="E50" s="34" t="s">
        <v>1465</v>
      </c>
      <c r="F50" s="18" t="s">
        <v>1501</v>
      </c>
      <c r="G50" s="577" t="s">
        <v>1965</v>
      </c>
      <c r="H50" s="18" t="s">
        <v>2395</v>
      </c>
    </row>
    <row r="51" spans="1:8" ht="15" customHeight="1">
      <c r="A51" s="21">
        <v>6</v>
      </c>
      <c r="B51" s="21" t="s">
        <v>157</v>
      </c>
      <c r="C51" s="34" t="s">
        <v>164</v>
      </c>
      <c r="D51" s="34" t="s">
        <v>454</v>
      </c>
      <c r="E51" s="34" t="s">
        <v>458</v>
      </c>
      <c r="F51" s="18" t="s">
        <v>1502</v>
      </c>
      <c r="G51" s="577" t="s">
        <v>1966</v>
      </c>
      <c r="H51" s="18" t="s">
        <v>2397</v>
      </c>
    </row>
    <row r="52" spans="1:8" ht="15" customHeight="1">
      <c r="A52" s="21">
        <v>7</v>
      </c>
      <c r="B52" s="21" t="s">
        <v>157</v>
      </c>
      <c r="C52" s="34" t="s">
        <v>166</v>
      </c>
      <c r="D52" s="34" t="s">
        <v>453</v>
      </c>
      <c r="E52" s="34" t="s">
        <v>452</v>
      </c>
      <c r="F52" s="18" t="s">
        <v>1503</v>
      </c>
      <c r="G52" s="577" t="s">
        <v>1989</v>
      </c>
      <c r="H52" s="18" t="s">
        <v>2398</v>
      </c>
    </row>
    <row r="53" spans="1:8" ht="15" customHeight="1">
      <c r="A53" s="21">
        <v>8</v>
      </c>
      <c r="B53" s="21" t="s">
        <v>157</v>
      </c>
      <c r="C53" s="34" t="s">
        <v>10</v>
      </c>
      <c r="D53" s="34" t="s">
        <v>482</v>
      </c>
      <c r="E53" s="34" t="s">
        <v>485</v>
      </c>
      <c r="F53" s="18" t="s">
        <v>1524</v>
      </c>
      <c r="G53" s="577" t="s">
        <v>1990</v>
      </c>
      <c r="H53" s="18" t="s">
        <v>2419</v>
      </c>
    </row>
    <row r="54" spans="1:8" ht="15" customHeight="1">
      <c r="A54" s="21">
        <v>9</v>
      </c>
      <c r="B54" s="21" t="s">
        <v>157</v>
      </c>
      <c r="C54" s="34" t="s">
        <v>11</v>
      </c>
      <c r="D54" s="34" t="s">
        <v>483</v>
      </c>
      <c r="E54" s="34" t="s">
        <v>486</v>
      </c>
      <c r="F54" s="18" t="s">
        <v>1525</v>
      </c>
      <c r="G54" s="577" t="s">
        <v>1991</v>
      </c>
      <c r="H54" s="18" t="s">
        <v>2420</v>
      </c>
    </row>
    <row r="55" spans="1:8" ht="15" customHeight="1">
      <c r="A55" s="21">
        <v>10</v>
      </c>
      <c r="B55" s="21" t="s">
        <v>157</v>
      </c>
      <c r="C55" s="34" t="s">
        <v>12</v>
      </c>
      <c r="D55" s="34" t="s">
        <v>484</v>
      </c>
      <c r="E55" s="34" t="s">
        <v>487</v>
      </c>
      <c r="F55" s="18" t="s">
        <v>1526</v>
      </c>
      <c r="G55" s="577" t="s">
        <v>1992</v>
      </c>
      <c r="H55" s="18" t="s">
        <v>2421</v>
      </c>
    </row>
    <row r="56" spans="1:8" ht="15" customHeight="1">
      <c r="A56" s="21">
        <v>11</v>
      </c>
      <c r="B56" s="21" t="s">
        <v>157</v>
      </c>
      <c r="C56" s="34" t="s">
        <v>423</v>
      </c>
      <c r="D56" s="34" t="s">
        <v>632</v>
      </c>
      <c r="E56" s="34" t="s">
        <v>633</v>
      </c>
      <c r="F56" s="18" t="s">
        <v>1527</v>
      </c>
      <c r="G56" s="577" t="s">
        <v>1993</v>
      </c>
      <c r="H56" s="18" t="s">
        <v>2422</v>
      </c>
    </row>
    <row r="57" spans="1:8" ht="15" customHeight="1">
      <c r="A57" s="21">
        <v>12</v>
      </c>
      <c r="B57" s="21" t="s">
        <v>157</v>
      </c>
      <c r="C57" s="38" t="s">
        <v>1252</v>
      </c>
      <c r="D57" s="38" t="s">
        <v>1369</v>
      </c>
      <c r="E57" s="38" t="s">
        <v>1370</v>
      </c>
      <c r="F57" s="18" t="s">
        <v>1528</v>
      </c>
      <c r="G57" s="580" t="s">
        <v>1994</v>
      </c>
      <c r="H57" s="18" t="s">
        <v>2423</v>
      </c>
    </row>
    <row r="58" spans="1:8" ht="15" customHeight="1">
      <c r="A58" s="21">
        <v>13</v>
      </c>
      <c r="B58" s="21" t="s">
        <v>157</v>
      </c>
      <c r="C58" s="34" t="s">
        <v>425</v>
      </c>
      <c r="D58" s="34" t="s">
        <v>631</v>
      </c>
      <c r="E58" s="34" t="s">
        <v>1368</v>
      </c>
      <c r="F58" s="18" t="s">
        <v>1529</v>
      </c>
      <c r="G58" s="577" t="s">
        <v>1995</v>
      </c>
      <c r="H58" s="18" t="s">
        <v>2424</v>
      </c>
    </row>
    <row r="59" spans="1:8" ht="15" customHeight="1">
      <c r="A59" s="21">
        <v>14</v>
      </c>
      <c r="B59" s="21" t="s">
        <v>157</v>
      </c>
      <c r="C59" s="34" t="s">
        <v>488</v>
      </c>
      <c r="D59" s="35" t="s">
        <v>489</v>
      </c>
      <c r="E59" s="34" t="s">
        <v>491</v>
      </c>
      <c r="F59" s="18" t="s">
        <v>1530</v>
      </c>
      <c r="G59" s="577" t="s">
        <v>1999</v>
      </c>
      <c r="H59" s="18" t="s">
        <v>2425</v>
      </c>
    </row>
    <row r="60" spans="1:8" ht="15" customHeight="1">
      <c r="A60" s="21">
        <v>15</v>
      </c>
      <c r="B60" s="21" t="s">
        <v>157</v>
      </c>
      <c r="C60" s="34" t="s">
        <v>140</v>
      </c>
      <c r="D60" s="35" t="s">
        <v>490</v>
      </c>
      <c r="E60" s="34" t="s">
        <v>492</v>
      </c>
      <c r="F60" s="18" t="s">
        <v>1531</v>
      </c>
      <c r="G60" s="577" t="s">
        <v>2000</v>
      </c>
      <c r="H60" s="18" t="s">
        <v>2426</v>
      </c>
    </row>
    <row r="61" spans="1:8" ht="15" customHeight="1">
      <c r="A61" s="21">
        <v>16</v>
      </c>
      <c r="B61" s="21" t="s">
        <v>157</v>
      </c>
      <c r="C61" s="35" t="s">
        <v>141</v>
      </c>
      <c r="D61" s="35" t="s">
        <v>493</v>
      </c>
      <c r="E61" s="35" t="s">
        <v>505</v>
      </c>
      <c r="F61" s="18" t="s">
        <v>1533</v>
      </c>
      <c r="G61" s="577" t="s">
        <v>1996</v>
      </c>
      <c r="H61" s="18" t="s">
        <v>2427</v>
      </c>
    </row>
    <row r="62" spans="1:8" ht="15" customHeight="1">
      <c r="A62" s="21">
        <v>17</v>
      </c>
      <c r="B62" s="21" t="s">
        <v>157</v>
      </c>
      <c r="C62" s="35" t="s">
        <v>142</v>
      </c>
      <c r="D62" s="35" t="s">
        <v>494</v>
      </c>
      <c r="E62" s="35" t="s">
        <v>506</v>
      </c>
      <c r="F62" s="18" t="s">
        <v>1532</v>
      </c>
      <c r="G62" s="577" t="s">
        <v>2001</v>
      </c>
      <c r="H62" s="18" t="s">
        <v>2428</v>
      </c>
    </row>
    <row r="63" spans="1:8" ht="15" customHeight="1">
      <c r="A63" s="21">
        <v>18</v>
      </c>
      <c r="B63" s="21" t="s">
        <v>157</v>
      </c>
      <c r="C63" s="35" t="s">
        <v>13</v>
      </c>
      <c r="D63" s="35" t="s">
        <v>495</v>
      </c>
      <c r="E63" s="35" t="s">
        <v>507</v>
      </c>
      <c r="F63" s="18" t="s">
        <v>1536</v>
      </c>
      <c r="G63" s="577" t="s">
        <v>2002</v>
      </c>
      <c r="H63" s="18" t="s">
        <v>2429</v>
      </c>
    </row>
    <row r="64" spans="1:8" ht="15" customHeight="1">
      <c r="A64" s="21">
        <v>19</v>
      </c>
      <c r="B64" s="21" t="s">
        <v>157</v>
      </c>
      <c r="C64" s="35" t="s">
        <v>496</v>
      </c>
      <c r="D64" s="35" t="s">
        <v>497</v>
      </c>
      <c r="E64" s="35" t="s">
        <v>508</v>
      </c>
      <c r="F64" s="18" t="s">
        <v>1534</v>
      </c>
      <c r="G64" s="577" t="s">
        <v>2003</v>
      </c>
      <c r="H64" s="18" t="s">
        <v>2430</v>
      </c>
    </row>
    <row r="65" spans="1:72" ht="15" customHeight="1">
      <c r="A65" s="21">
        <v>20</v>
      </c>
      <c r="B65" s="21" t="s">
        <v>157</v>
      </c>
      <c r="C65" s="35" t="s">
        <v>436</v>
      </c>
      <c r="D65" s="35" t="s">
        <v>299</v>
      </c>
      <c r="E65" s="35" t="s">
        <v>461</v>
      </c>
      <c r="F65" s="18" t="s">
        <v>1508</v>
      </c>
      <c r="G65" s="577" t="s">
        <v>1976</v>
      </c>
      <c r="H65" s="18" t="s">
        <v>2407</v>
      </c>
    </row>
    <row r="66" spans="1:72" ht="15" customHeight="1">
      <c r="A66" s="21">
        <v>21</v>
      </c>
      <c r="B66" s="21" t="s">
        <v>157</v>
      </c>
      <c r="C66" s="37" t="s">
        <v>298</v>
      </c>
      <c r="D66" s="37" t="s">
        <v>498</v>
      </c>
      <c r="E66" s="37" t="s">
        <v>465</v>
      </c>
      <c r="F66" s="18" t="s">
        <v>1540</v>
      </c>
      <c r="G66" s="577" t="s">
        <v>1997</v>
      </c>
      <c r="H66" s="18" t="s">
        <v>2408</v>
      </c>
    </row>
    <row r="67" spans="1:72" ht="15" customHeight="1">
      <c r="A67" s="21">
        <v>22</v>
      </c>
      <c r="B67" s="21" t="s">
        <v>157</v>
      </c>
      <c r="C67" s="37" t="s">
        <v>499</v>
      </c>
      <c r="D67" s="37" t="s">
        <v>500</v>
      </c>
      <c r="E67" s="37" t="s">
        <v>501</v>
      </c>
      <c r="F67" s="18" t="s">
        <v>1537</v>
      </c>
      <c r="G67" s="577" t="s">
        <v>2836</v>
      </c>
      <c r="H67" s="570" t="s">
        <v>2431</v>
      </c>
    </row>
    <row r="68" spans="1:72" ht="15" customHeight="1">
      <c r="A68" s="21">
        <v>23</v>
      </c>
      <c r="B68" s="21" t="s">
        <v>157</v>
      </c>
      <c r="C68" s="37" t="s">
        <v>502</v>
      </c>
      <c r="D68" s="37" t="s">
        <v>503</v>
      </c>
      <c r="E68" s="37" t="s">
        <v>504</v>
      </c>
      <c r="F68" s="18" t="s">
        <v>1538</v>
      </c>
      <c r="G68" s="577" t="s">
        <v>2004</v>
      </c>
      <c r="H68" s="570" t="s">
        <v>2432</v>
      </c>
    </row>
    <row r="69" spans="1:72" ht="15" customHeight="1">
      <c r="A69" s="21">
        <v>24</v>
      </c>
      <c r="B69" s="21" t="s">
        <v>157</v>
      </c>
      <c r="C69" s="37" t="s">
        <v>1474</v>
      </c>
      <c r="D69" s="37" t="s">
        <v>1475</v>
      </c>
      <c r="E69" s="37" t="s">
        <v>1476</v>
      </c>
      <c r="F69" s="18" t="s">
        <v>1539</v>
      </c>
      <c r="G69" s="577" t="s">
        <v>2005</v>
      </c>
      <c r="H69" s="570" t="s">
        <v>2433</v>
      </c>
    </row>
    <row r="70" spans="1:72" ht="15" customHeight="1">
      <c r="A70" s="21">
        <v>25</v>
      </c>
      <c r="B70" s="21" t="s">
        <v>157</v>
      </c>
      <c r="C70" s="37" t="s">
        <v>390</v>
      </c>
      <c r="D70" s="37" t="s">
        <v>1253</v>
      </c>
      <c r="E70" s="37" t="s">
        <v>1254</v>
      </c>
      <c r="F70" s="18" t="s">
        <v>1535</v>
      </c>
      <c r="G70" s="577" t="s">
        <v>1998</v>
      </c>
      <c r="H70" s="18" t="s">
        <v>2434</v>
      </c>
    </row>
    <row r="71" spans="1:72" s="22" customFormat="1" ht="15" customHeight="1">
      <c r="A71" s="22">
        <v>1</v>
      </c>
      <c r="B71" s="23" t="s">
        <v>433</v>
      </c>
      <c r="C71" s="23" t="s">
        <v>161</v>
      </c>
      <c r="D71" s="23" t="s">
        <v>159</v>
      </c>
      <c r="E71" s="23" t="s">
        <v>160</v>
      </c>
      <c r="F71" s="23" t="s">
        <v>1489</v>
      </c>
      <c r="G71" s="578" t="s">
        <v>1953</v>
      </c>
      <c r="H71" s="22" t="s">
        <v>2384</v>
      </c>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row>
    <row r="72" spans="1:72" ht="15" customHeight="1">
      <c r="A72" s="18">
        <v>2</v>
      </c>
      <c r="B72" s="21" t="s">
        <v>509</v>
      </c>
      <c r="C72" s="21" t="s">
        <v>25</v>
      </c>
      <c r="D72" s="17" t="s">
        <v>518</v>
      </c>
      <c r="E72" s="17" t="s">
        <v>519</v>
      </c>
      <c r="F72" s="18" t="s">
        <v>1542</v>
      </c>
      <c r="G72" s="577" t="s">
        <v>2006</v>
      </c>
      <c r="H72" s="570" t="s">
        <v>2823</v>
      </c>
    </row>
    <row r="73" spans="1:72" ht="15" customHeight="1">
      <c r="A73" s="21">
        <v>3</v>
      </c>
      <c r="B73" s="21" t="s">
        <v>509</v>
      </c>
      <c r="C73" s="21" t="s">
        <v>0</v>
      </c>
      <c r="D73" s="17" t="s">
        <v>437</v>
      </c>
      <c r="E73" s="17" t="s">
        <v>438</v>
      </c>
      <c r="F73" s="18" t="s">
        <v>1504</v>
      </c>
      <c r="G73" s="577" t="s">
        <v>1968</v>
      </c>
      <c r="H73" s="18" t="s">
        <v>2406</v>
      </c>
    </row>
    <row r="74" spans="1:72" ht="15" customHeight="1">
      <c r="A74" s="21">
        <v>4</v>
      </c>
      <c r="B74" s="21" t="s">
        <v>509</v>
      </c>
      <c r="C74" s="34" t="s">
        <v>26</v>
      </c>
      <c r="D74" s="35" t="s">
        <v>604</v>
      </c>
      <c r="E74" s="35" t="s">
        <v>606</v>
      </c>
      <c r="F74" s="18" t="s">
        <v>1543</v>
      </c>
      <c r="G74" s="577" t="s">
        <v>2011</v>
      </c>
      <c r="H74" s="18" t="s">
        <v>2435</v>
      </c>
    </row>
    <row r="75" spans="1:72" ht="15" customHeight="1">
      <c r="A75" s="18">
        <v>5</v>
      </c>
      <c r="B75" s="21" t="s">
        <v>509</v>
      </c>
      <c r="C75" s="37" t="s">
        <v>27</v>
      </c>
      <c r="D75" s="37" t="s">
        <v>510</v>
      </c>
      <c r="E75" s="37" t="s">
        <v>607</v>
      </c>
      <c r="F75" s="18" t="s">
        <v>1547</v>
      </c>
      <c r="G75" s="577" t="s">
        <v>2007</v>
      </c>
      <c r="H75" s="18" t="s">
        <v>2436</v>
      </c>
    </row>
    <row r="76" spans="1:72" ht="15" customHeight="1">
      <c r="A76" s="18">
        <v>6</v>
      </c>
      <c r="B76" s="21" t="s">
        <v>509</v>
      </c>
      <c r="C76" s="37" t="s">
        <v>28</v>
      </c>
      <c r="D76" s="37" t="s">
        <v>605</v>
      </c>
      <c r="E76" s="37" t="s">
        <v>511</v>
      </c>
      <c r="F76" s="18" t="s">
        <v>1544</v>
      </c>
      <c r="G76" s="577" t="s">
        <v>2012</v>
      </c>
      <c r="H76" s="18" t="s">
        <v>2437</v>
      </c>
    </row>
    <row r="77" spans="1:72" ht="15" customHeight="1">
      <c r="A77" s="21">
        <v>7</v>
      </c>
      <c r="B77" s="21" t="s">
        <v>509</v>
      </c>
      <c r="C77" s="37" t="s">
        <v>29</v>
      </c>
      <c r="D77" s="35" t="s">
        <v>512</v>
      </c>
      <c r="E77" s="35" t="s">
        <v>608</v>
      </c>
      <c r="F77" s="18" t="s">
        <v>1545</v>
      </c>
      <c r="G77" s="577" t="s">
        <v>2008</v>
      </c>
      <c r="H77" s="18" t="s">
        <v>2438</v>
      </c>
    </row>
    <row r="78" spans="1:72" ht="15" customHeight="1">
      <c r="A78" s="18">
        <v>8</v>
      </c>
      <c r="B78" s="21" t="s">
        <v>509</v>
      </c>
      <c r="C78" s="37" t="s">
        <v>30</v>
      </c>
      <c r="D78" s="37" t="s">
        <v>513</v>
      </c>
      <c r="E78" s="35" t="s">
        <v>609</v>
      </c>
      <c r="F78" s="18" t="s">
        <v>1548</v>
      </c>
      <c r="G78" s="577" t="s">
        <v>2009</v>
      </c>
      <c r="H78" s="18" t="s">
        <v>2439</v>
      </c>
    </row>
    <row r="79" spans="1:72" ht="15" customHeight="1">
      <c r="A79" s="18">
        <v>9</v>
      </c>
      <c r="B79" s="21" t="s">
        <v>509</v>
      </c>
      <c r="C79" s="37" t="s">
        <v>436</v>
      </c>
      <c r="D79" s="37" t="s">
        <v>299</v>
      </c>
      <c r="E79" s="37" t="s">
        <v>461</v>
      </c>
      <c r="F79" s="18" t="s">
        <v>1508</v>
      </c>
      <c r="G79" s="577" t="s">
        <v>1976</v>
      </c>
      <c r="H79" s="18" t="s">
        <v>2407</v>
      </c>
    </row>
    <row r="80" spans="1:72" ht="15" customHeight="1">
      <c r="A80" s="21">
        <v>10</v>
      </c>
      <c r="B80" s="21" t="s">
        <v>509</v>
      </c>
      <c r="C80" s="37" t="s">
        <v>514</v>
      </c>
      <c r="D80" s="37" t="s">
        <v>462</v>
      </c>
      <c r="E80" s="37" t="s">
        <v>465</v>
      </c>
      <c r="F80" s="18" t="s">
        <v>1541</v>
      </c>
      <c r="G80" s="577" t="s">
        <v>2013</v>
      </c>
      <c r="H80" s="18" t="s">
        <v>2408</v>
      </c>
    </row>
    <row r="81" spans="1:72" ht="15" customHeight="1">
      <c r="A81" s="21">
        <v>11</v>
      </c>
      <c r="B81" s="21" t="s">
        <v>509</v>
      </c>
      <c r="C81" s="34" t="s">
        <v>515</v>
      </c>
      <c r="D81" s="34" t="s">
        <v>516</v>
      </c>
      <c r="E81" s="34" t="s">
        <v>517</v>
      </c>
      <c r="F81" s="18" t="s">
        <v>1549</v>
      </c>
      <c r="G81" s="577" t="s">
        <v>2014</v>
      </c>
      <c r="H81" s="18" t="s">
        <v>2440</v>
      </c>
    </row>
    <row r="82" spans="1:72" ht="15" customHeight="1">
      <c r="A82" s="18">
        <v>12</v>
      </c>
      <c r="B82" s="21" t="s">
        <v>509</v>
      </c>
      <c r="C82" s="34" t="s">
        <v>373</v>
      </c>
      <c r="D82" s="34" t="s">
        <v>464</v>
      </c>
      <c r="E82" s="34" t="s">
        <v>467</v>
      </c>
      <c r="F82" s="18" t="s">
        <v>1517</v>
      </c>
      <c r="G82" s="577" t="s">
        <v>2015</v>
      </c>
      <c r="H82" s="18" t="s">
        <v>2410</v>
      </c>
    </row>
    <row r="83" spans="1:72" ht="15" customHeight="1">
      <c r="A83" s="21">
        <v>13</v>
      </c>
      <c r="B83" s="21" t="s">
        <v>509</v>
      </c>
      <c r="C83" s="37" t="s">
        <v>171</v>
      </c>
      <c r="D83" s="37" t="s">
        <v>459</v>
      </c>
      <c r="E83" s="37" t="s">
        <v>1314</v>
      </c>
      <c r="F83" s="18" t="s">
        <v>1507</v>
      </c>
      <c r="G83" s="577" t="s">
        <v>1975</v>
      </c>
      <c r="H83" s="18" t="s">
        <v>2394</v>
      </c>
    </row>
    <row r="84" spans="1:72" s="544" customFormat="1" ht="15" customHeight="1">
      <c r="A84" s="545">
        <v>14</v>
      </c>
      <c r="B84" s="545" t="s">
        <v>509</v>
      </c>
      <c r="C84" s="38" t="s">
        <v>1487</v>
      </c>
      <c r="D84" s="38" t="s">
        <v>1484</v>
      </c>
      <c r="E84" s="545" t="s">
        <v>1486</v>
      </c>
      <c r="F84" s="544" t="s">
        <v>1546</v>
      </c>
      <c r="G84" s="580" t="s">
        <v>1963</v>
      </c>
      <c r="H84" s="558" t="s">
        <v>2826</v>
      </c>
    </row>
    <row r="85" spans="1:72" ht="15" customHeight="1">
      <c r="A85" s="21">
        <v>15</v>
      </c>
      <c r="B85" s="21" t="s">
        <v>509</v>
      </c>
      <c r="C85" s="34" t="s">
        <v>170</v>
      </c>
      <c r="D85" s="34" t="s">
        <v>520</v>
      </c>
      <c r="E85" s="34" t="s">
        <v>1465</v>
      </c>
      <c r="F85" s="18" t="s">
        <v>1550</v>
      </c>
      <c r="G85" s="577" t="s">
        <v>2010</v>
      </c>
      <c r="H85" s="559" t="s">
        <v>2441</v>
      </c>
    </row>
    <row r="86" spans="1:72" s="22" customFormat="1" ht="15" customHeight="1">
      <c r="A86" s="22">
        <v>1</v>
      </c>
      <c r="B86" s="23" t="s">
        <v>433</v>
      </c>
      <c r="C86" s="23" t="s">
        <v>161</v>
      </c>
      <c r="D86" s="23" t="s">
        <v>159</v>
      </c>
      <c r="E86" s="23" t="s">
        <v>160</v>
      </c>
      <c r="F86" s="23" t="s">
        <v>1489</v>
      </c>
      <c r="G86" s="578" t="s">
        <v>1953</v>
      </c>
      <c r="H86" s="22" t="s">
        <v>2384</v>
      </c>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row>
    <row r="87" spans="1:72" ht="15" customHeight="1">
      <c r="A87" s="18">
        <v>2</v>
      </c>
      <c r="B87" s="21" t="s">
        <v>521</v>
      </c>
      <c r="C87" s="34" t="s">
        <v>25</v>
      </c>
      <c r="D87" s="35" t="s">
        <v>518</v>
      </c>
      <c r="E87" s="35" t="s">
        <v>519</v>
      </c>
      <c r="F87" s="18" t="s">
        <v>1542</v>
      </c>
      <c r="G87" s="577" t="s">
        <v>2006</v>
      </c>
      <c r="H87" s="571" t="s">
        <v>2823</v>
      </c>
    </row>
    <row r="88" spans="1:72" ht="15" customHeight="1">
      <c r="A88" s="18">
        <v>3</v>
      </c>
      <c r="B88" s="21" t="s">
        <v>521</v>
      </c>
      <c r="C88" s="34" t="s">
        <v>2</v>
      </c>
      <c r="D88" s="34" t="s">
        <v>440</v>
      </c>
      <c r="E88" s="34" t="s">
        <v>439</v>
      </c>
      <c r="F88" s="18" t="s">
        <v>1557</v>
      </c>
      <c r="G88" s="577" t="s">
        <v>1969</v>
      </c>
      <c r="H88" s="559" t="s">
        <v>2405</v>
      </c>
    </row>
    <row r="89" spans="1:72" ht="15" customHeight="1">
      <c r="A89" s="18">
        <v>4</v>
      </c>
      <c r="B89" s="21" t="s">
        <v>521</v>
      </c>
      <c r="C89" s="34" t="s">
        <v>31</v>
      </c>
      <c r="D89" s="37" t="s">
        <v>523</v>
      </c>
      <c r="E89" s="34" t="s">
        <v>614</v>
      </c>
      <c r="F89" s="18" t="s">
        <v>1551</v>
      </c>
      <c r="G89" s="577" t="s">
        <v>2020</v>
      </c>
      <c r="H89" s="561" t="s">
        <v>2442</v>
      </c>
    </row>
    <row r="90" spans="1:72" ht="15" customHeight="1">
      <c r="A90" s="18">
        <v>5</v>
      </c>
      <c r="B90" s="21" t="s">
        <v>521</v>
      </c>
      <c r="C90" s="34" t="s">
        <v>617</v>
      </c>
      <c r="D90" s="39" t="s">
        <v>610</v>
      </c>
      <c r="E90" s="34" t="s">
        <v>611</v>
      </c>
      <c r="F90" s="18" t="s">
        <v>1552</v>
      </c>
      <c r="G90" s="577" t="s">
        <v>2021</v>
      </c>
      <c r="H90" s="562" t="s">
        <v>2443</v>
      </c>
    </row>
    <row r="91" spans="1:72" ht="15" customHeight="1">
      <c r="A91" s="18">
        <v>6</v>
      </c>
      <c r="B91" s="21" t="s">
        <v>521</v>
      </c>
      <c r="C91" s="34" t="s">
        <v>32</v>
      </c>
      <c r="D91" s="37" t="s">
        <v>524</v>
      </c>
      <c r="E91" s="34" t="s">
        <v>526</v>
      </c>
      <c r="F91" s="18" t="s">
        <v>1553</v>
      </c>
      <c r="G91" s="577" t="s">
        <v>2016</v>
      </c>
      <c r="H91" s="561" t="s">
        <v>2444</v>
      </c>
    </row>
    <row r="92" spans="1:72" ht="15" customHeight="1">
      <c r="A92" s="18">
        <v>7</v>
      </c>
      <c r="B92" s="21" t="s">
        <v>521</v>
      </c>
      <c r="C92" s="34" t="s">
        <v>618</v>
      </c>
      <c r="D92" s="37" t="s">
        <v>612</v>
      </c>
      <c r="E92" s="34" t="s">
        <v>615</v>
      </c>
      <c r="F92" s="18" t="s">
        <v>1554</v>
      </c>
      <c r="G92" s="577" t="s">
        <v>2017</v>
      </c>
      <c r="H92" s="561" t="s">
        <v>2445</v>
      </c>
    </row>
    <row r="93" spans="1:72" ht="15" customHeight="1">
      <c r="A93" s="18">
        <v>8</v>
      </c>
      <c r="B93" s="21" t="s">
        <v>521</v>
      </c>
      <c r="C93" s="34" t="s">
        <v>619</v>
      </c>
      <c r="D93" s="37" t="s">
        <v>525</v>
      </c>
      <c r="E93" s="34" t="s">
        <v>527</v>
      </c>
      <c r="F93" s="18" t="s">
        <v>1555</v>
      </c>
      <c r="G93" s="577" t="s">
        <v>2018</v>
      </c>
      <c r="H93" s="561" t="s">
        <v>2446</v>
      </c>
    </row>
    <row r="94" spans="1:72" ht="15" customHeight="1">
      <c r="A94" s="18">
        <v>9</v>
      </c>
      <c r="B94" s="21" t="s">
        <v>521</v>
      </c>
      <c r="C94" s="34" t="s">
        <v>620</v>
      </c>
      <c r="D94" s="37" t="s">
        <v>613</v>
      </c>
      <c r="E94" s="34" t="s">
        <v>616</v>
      </c>
      <c r="F94" s="18" t="s">
        <v>1556</v>
      </c>
      <c r="G94" s="577" t="s">
        <v>2019</v>
      </c>
      <c r="H94" s="561" t="s">
        <v>2447</v>
      </c>
    </row>
    <row r="95" spans="1:72" ht="15" customHeight="1">
      <c r="A95" s="18">
        <v>10</v>
      </c>
      <c r="B95" s="21" t="s">
        <v>521</v>
      </c>
      <c r="C95" s="37" t="s">
        <v>436</v>
      </c>
      <c r="D95" s="37" t="s">
        <v>299</v>
      </c>
      <c r="E95" s="37" t="s">
        <v>461</v>
      </c>
      <c r="F95" s="18" t="s">
        <v>1508</v>
      </c>
      <c r="G95" s="577" t="s">
        <v>1976</v>
      </c>
      <c r="H95" s="561" t="s">
        <v>2407</v>
      </c>
    </row>
    <row r="96" spans="1:72" ht="15" customHeight="1">
      <c r="A96" s="18">
        <v>11</v>
      </c>
      <c r="B96" s="21" t="s">
        <v>521</v>
      </c>
      <c r="C96" s="37" t="s">
        <v>514</v>
      </c>
      <c r="D96" s="37" t="s">
        <v>462</v>
      </c>
      <c r="E96" s="37" t="s">
        <v>465</v>
      </c>
      <c r="F96" s="18" t="s">
        <v>1937</v>
      </c>
      <c r="G96" s="577" t="s">
        <v>2013</v>
      </c>
      <c r="H96" s="561" t="s">
        <v>2448</v>
      </c>
    </row>
    <row r="97" spans="1:72" ht="15" customHeight="1">
      <c r="A97" s="18">
        <v>12</v>
      </c>
      <c r="B97" s="21" t="s">
        <v>521</v>
      </c>
      <c r="C97" s="34" t="s">
        <v>515</v>
      </c>
      <c r="D97" s="34" t="s">
        <v>516</v>
      </c>
      <c r="E97" s="34" t="s">
        <v>517</v>
      </c>
      <c r="F97" s="18" t="s">
        <v>1549</v>
      </c>
      <c r="G97" s="577" t="s">
        <v>2014</v>
      </c>
      <c r="H97" s="559" t="s">
        <v>2449</v>
      </c>
    </row>
    <row r="98" spans="1:72" ht="15" customHeight="1">
      <c r="A98" s="18">
        <v>13</v>
      </c>
      <c r="B98" s="21" t="s">
        <v>521</v>
      </c>
      <c r="C98" s="34" t="s">
        <v>373</v>
      </c>
      <c r="D98" s="34" t="s">
        <v>464</v>
      </c>
      <c r="E98" s="34" t="s">
        <v>467</v>
      </c>
      <c r="F98" s="18" t="s">
        <v>1517</v>
      </c>
      <c r="G98" s="577" t="s">
        <v>2015</v>
      </c>
      <c r="H98" s="559" t="s">
        <v>2450</v>
      </c>
    </row>
    <row r="99" spans="1:72" ht="15" customHeight="1">
      <c r="A99" s="18">
        <v>14</v>
      </c>
      <c r="B99" s="21" t="s">
        <v>521</v>
      </c>
      <c r="C99" s="34" t="s">
        <v>170</v>
      </c>
      <c r="D99" s="34" t="s">
        <v>520</v>
      </c>
      <c r="E99" s="34" t="s">
        <v>1465</v>
      </c>
      <c r="F99" s="18" t="s">
        <v>1550</v>
      </c>
      <c r="G99" s="577" t="s">
        <v>2010</v>
      </c>
      <c r="H99" s="559" t="s">
        <v>2441</v>
      </c>
    </row>
    <row r="100" spans="1:72" s="544" customFormat="1" ht="15" customHeight="1">
      <c r="A100" s="544">
        <v>15</v>
      </c>
      <c r="B100" s="545" t="s">
        <v>521</v>
      </c>
      <c r="C100" s="38" t="s">
        <v>1487</v>
      </c>
      <c r="D100" s="38" t="str">
        <f>D84</f>
        <v>Sources</v>
      </c>
      <c r="E100" s="38" t="s">
        <v>1486</v>
      </c>
      <c r="F100" s="544" t="s">
        <v>1546</v>
      </c>
      <c r="G100" s="580" t="s">
        <v>1963</v>
      </c>
      <c r="H100" s="558" t="str">
        <f>H84</f>
        <v>Источники</v>
      </c>
    </row>
    <row r="101" spans="1:72" ht="15" customHeight="1">
      <c r="A101" s="18">
        <v>16</v>
      </c>
      <c r="B101" s="21" t="s">
        <v>521</v>
      </c>
      <c r="C101" s="37" t="s">
        <v>171</v>
      </c>
      <c r="D101" s="37" t="s">
        <v>459</v>
      </c>
      <c r="E101" s="37" t="s">
        <v>1314</v>
      </c>
      <c r="F101" s="18" t="s">
        <v>1507</v>
      </c>
      <c r="G101" s="577" t="s">
        <v>1975</v>
      </c>
      <c r="H101" s="561" t="s">
        <v>2394</v>
      </c>
    </row>
    <row r="102" spans="1:72" s="22" customFormat="1" ht="15" customHeight="1">
      <c r="A102" s="22">
        <v>1</v>
      </c>
      <c r="B102" s="23" t="s">
        <v>433</v>
      </c>
      <c r="C102" s="23" t="s">
        <v>161</v>
      </c>
      <c r="D102" s="23" t="s">
        <v>159</v>
      </c>
      <c r="E102" s="23" t="s">
        <v>160</v>
      </c>
      <c r="F102" s="23" t="s">
        <v>1489</v>
      </c>
      <c r="G102" s="578" t="s">
        <v>1953</v>
      </c>
      <c r="H102" s="22" t="s">
        <v>2384</v>
      </c>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row>
    <row r="103" spans="1:72" ht="15" customHeight="1">
      <c r="A103" s="18">
        <v>2</v>
      </c>
      <c r="B103" s="21" t="s">
        <v>522</v>
      </c>
      <c r="C103" s="34" t="s">
        <v>25</v>
      </c>
      <c r="D103" s="35" t="s">
        <v>518</v>
      </c>
      <c r="E103" s="35" t="s">
        <v>519</v>
      </c>
      <c r="F103" s="18" t="s">
        <v>1542</v>
      </c>
      <c r="G103" s="577" t="s">
        <v>2006</v>
      </c>
      <c r="H103" s="571" t="s">
        <v>2823</v>
      </c>
    </row>
    <row r="104" spans="1:72" ht="15" customHeight="1">
      <c r="A104" s="18">
        <v>3</v>
      </c>
      <c r="B104" s="21" t="s">
        <v>522</v>
      </c>
      <c r="C104" s="34" t="s">
        <v>3</v>
      </c>
      <c r="D104" s="35" t="s">
        <v>441</v>
      </c>
      <c r="E104" s="34" t="s">
        <v>442</v>
      </c>
      <c r="F104" s="18" t="s">
        <v>1506</v>
      </c>
      <c r="G104" s="577" t="s">
        <v>1970</v>
      </c>
      <c r="H104" s="560" t="s">
        <v>2399</v>
      </c>
    </row>
    <row r="105" spans="1:72" ht="15" customHeight="1">
      <c r="A105" s="18">
        <v>4</v>
      </c>
      <c r="B105" s="21" t="s">
        <v>522</v>
      </c>
      <c r="C105" s="34" t="s">
        <v>207</v>
      </c>
      <c r="D105" s="34" t="s">
        <v>528</v>
      </c>
      <c r="E105" s="34" t="s">
        <v>595</v>
      </c>
      <c r="F105" s="18" t="s">
        <v>1558</v>
      </c>
      <c r="G105" s="577" t="s">
        <v>2023</v>
      </c>
      <c r="H105" s="559" t="s">
        <v>2451</v>
      </c>
    </row>
    <row r="106" spans="1:72" ht="15" customHeight="1">
      <c r="A106" s="18">
        <v>5</v>
      </c>
      <c r="B106" s="21" t="s">
        <v>522</v>
      </c>
      <c r="C106" s="34" t="s">
        <v>208</v>
      </c>
      <c r="D106" s="34" t="s">
        <v>529</v>
      </c>
      <c r="E106" s="34" t="s">
        <v>530</v>
      </c>
      <c r="F106" s="18" t="s">
        <v>1559</v>
      </c>
      <c r="G106" s="577" t="s">
        <v>2022</v>
      </c>
      <c r="H106" s="559" t="s">
        <v>2452</v>
      </c>
    </row>
    <row r="107" spans="1:72" ht="15" customHeight="1">
      <c r="A107" s="18">
        <v>6</v>
      </c>
      <c r="B107" s="21" t="s">
        <v>522</v>
      </c>
      <c r="C107" s="34" t="s">
        <v>584</v>
      </c>
      <c r="D107" s="35" t="s">
        <v>594</v>
      </c>
      <c r="E107" s="34" t="s">
        <v>596</v>
      </c>
      <c r="F107" s="18" t="s">
        <v>1560</v>
      </c>
      <c r="G107" s="577" t="s">
        <v>2837</v>
      </c>
      <c r="H107" s="560" t="s">
        <v>2453</v>
      </c>
    </row>
    <row r="108" spans="1:72" ht="15" customHeight="1">
      <c r="A108" s="18">
        <v>7</v>
      </c>
      <c r="B108" s="21" t="s">
        <v>522</v>
      </c>
      <c r="C108" s="37" t="s">
        <v>436</v>
      </c>
      <c r="D108" s="37" t="s">
        <v>299</v>
      </c>
      <c r="E108" s="37" t="s">
        <v>461</v>
      </c>
      <c r="F108" s="18" t="s">
        <v>1508</v>
      </c>
      <c r="G108" s="577" t="s">
        <v>1976</v>
      </c>
      <c r="H108" s="561" t="s">
        <v>2407</v>
      </c>
    </row>
    <row r="109" spans="1:72" ht="15" customHeight="1">
      <c r="A109" s="18">
        <v>8</v>
      </c>
      <c r="B109" s="21" t="s">
        <v>522</v>
      </c>
      <c r="C109" s="37" t="s">
        <v>514</v>
      </c>
      <c r="D109" s="37" t="s">
        <v>462</v>
      </c>
      <c r="E109" s="37" t="s">
        <v>465</v>
      </c>
      <c r="F109" s="18" t="s">
        <v>1541</v>
      </c>
      <c r="G109" s="577" t="s">
        <v>2013</v>
      </c>
      <c r="H109" s="561" t="s">
        <v>2448</v>
      </c>
    </row>
    <row r="110" spans="1:72" ht="15" customHeight="1">
      <c r="A110" s="18">
        <v>9</v>
      </c>
      <c r="B110" s="21" t="s">
        <v>522</v>
      </c>
      <c r="C110" s="34" t="s">
        <v>515</v>
      </c>
      <c r="D110" s="34" t="s">
        <v>516</v>
      </c>
      <c r="E110" s="34" t="s">
        <v>517</v>
      </c>
      <c r="F110" s="18" t="s">
        <v>1549</v>
      </c>
      <c r="G110" s="577" t="s">
        <v>2014</v>
      </c>
      <c r="H110" s="559" t="s">
        <v>2449</v>
      </c>
    </row>
    <row r="111" spans="1:72" ht="15" customHeight="1">
      <c r="A111" s="18">
        <v>10</v>
      </c>
      <c r="B111" s="21" t="s">
        <v>522</v>
      </c>
      <c r="C111" s="34" t="s">
        <v>373</v>
      </c>
      <c r="D111" s="34" t="s">
        <v>464</v>
      </c>
      <c r="E111" s="34" t="s">
        <v>467</v>
      </c>
      <c r="F111" s="18" t="s">
        <v>1517</v>
      </c>
      <c r="G111" s="577" t="s">
        <v>2024</v>
      </c>
      <c r="H111" s="559" t="s">
        <v>2450</v>
      </c>
    </row>
    <row r="112" spans="1:72" ht="15" customHeight="1">
      <c r="A112" s="18">
        <v>11</v>
      </c>
      <c r="B112" s="21" t="s">
        <v>522</v>
      </c>
      <c r="C112" s="34" t="s">
        <v>170</v>
      </c>
      <c r="D112" s="34" t="s">
        <v>520</v>
      </c>
      <c r="E112" s="34" t="s">
        <v>1465</v>
      </c>
      <c r="F112" s="18" t="s">
        <v>1550</v>
      </c>
      <c r="G112" s="577" t="s">
        <v>2010</v>
      </c>
      <c r="H112" s="559" t="s">
        <v>2441</v>
      </c>
    </row>
    <row r="113" spans="1:72" ht="15" customHeight="1">
      <c r="A113" s="18">
        <v>12</v>
      </c>
      <c r="B113" s="21" t="s">
        <v>522</v>
      </c>
      <c r="C113" s="37" t="s">
        <v>171</v>
      </c>
      <c r="D113" s="37" t="s">
        <v>459</v>
      </c>
      <c r="E113" s="37" t="s">
        <v>1314</v>
      </c>
      <c r="F113" s="18" t="s">
        <v>1507</v>
      </c>
      <c r="G113" s="577" t="s">
        <v>1975</v>
      </c>
      <c r="H113" s="561" t="s">
        <v>2394</v>
      </c>
    </row>
    <row r="114" spans="1:72" s="22" customFormat="1" ht="15" customHeight="1">
      <c r="A114" s="22">
        <v>1</v>
      </c>
      <c r="B114" s="23" t="s">
        <v>433</v>
      </c>
      <c r="C114" s="23" t="s">
        <v>161</v>
      </c>
      <c r="D114" s="23" t="s">
        <v>159</v>
      </c>
      <c r="E114" s="23" t="s">
        <v>160</v>
      </c>
      <c r="F114" s="23" t="s">
        <v>1489</v>
      </c>
      <c r="G114" s="578" t="s">
        <v>1953</v>
      </c>
      <c r="H114" s="22" t="s">
        <v>2384</v>
      </c>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row>
    <row r="115" spans="1:72" ht="15" customHeight="1">
      <c r="A115" s="18">
        <v>2</v>
      </c>
      <c r="B115" s="21" t="s">
        <v>531</v>
      </c>
      <c r="C115" s="34" t="s">
        <v>25</v>
      </c>
      <c r="D115" s="35" t="s">
        <v>518</v>
      </c>
      <c r="E115" s="35" t="s">
        <v>519</v>
      </c>
      <c r="F115" s="18" t="s">
        <v>1542</v>
      </c>
      <c r="G115" s="577" t="s">
        <v>2006</v>
      </c>
      <c r="H115" s="571" t="s">
        <v>2823</v>
      </c>
    </row>
    <row r="116" spans="1:72" ht="15" customHeight="1">
      <c r="A116" s="18">
        <v>3</v>
      </c>
      <c r="B116" s="21" t="s">
        <v>531</v>
      </c>
      <c r="C116" s="34" t="s">
        <v>186</v>
      </c>
      <c r="D116" s="34" t="s">
        <v>444</v>
      </c>
      <c r="E116" s="34" t="s">
        <v>443</v>
      </c>
      <c r="F116" s="18" t="s">
        <v>1509</v>
      </c>
      <c r="G116" s="577" t="s">
        <v>1971</v>
      </c>
      <c r="H116" s="559" t="s">
        <v>2454</v>
      </c>
    </row>
    <row r="117" spans="1:72" ht="15" customHeight="1">
      <c r="A117" s="18">
        <v>4</v>
      </c>
      <c r="B117" s="21" t="s">
        <v>531</v>
      </c>
      <c r="C117" s="34" t="s">
        <v>33</v>
      </c>
      <c r="D117" s="34" t="s">
        <v>532</v>
      </c>
      <c r="E117" s="35" t="s">
        <v>1255</v>
      </c>
      <c r="F117" s="18" t="s">
        <v>1561</v>
      </c>
      <c r="G117" s="577" t="s">
        <v>2025</v>
      </c>
      <c r="H117" s="559" t="s">
        <v>2455</v>
      </c>
    </row>
    <row r="118" spans="1:72" ht="15" customHeight="1">
      <c r="A118" s="18">
        <v>5</v>
      </c>
      <c r="B118" s="21" t="s">
        <v>531</v>
      </c>
      <c r="C118" s="34" t="s">
        <v>34</v>
      </c>
      <c r="D118" s="34" t="s">
        <v>533</v>
      </c>
      <c r="E118" s="35" t="s">
        <v>623</v>
      </c>
      <c r="F118" s="18" t="s">
        <v>1564</v>
      </c>
      <c r="G118" s="577" t="s">
        <v>2026</v>
      </c>
      <c r="H118" s="559" t="s">
        <v>2456</v>
      </c>
    </row>
    <row r="119" spans="1:72" ht="15" customHeight="1">
      <c r="A119" s="18">
        <v>6</v>
      </c>
      <c r="B119" s="21" t="s">
        <v>531</v>
      </c>
      <c r="C119" s="34" t="s">
        <v>622</v>
      </c>
      <c r="D119" s="35" t="s">
        <v>621</v>
      </c>
      <c r="E119" s="34" t="s">
        <v>624</v>
      </c>
      <c r="F119" s="18" t="s">
        <v>1562</v>
      </c>
      <c r="G119" s="577" t="s">
        <v>2028</v>
      </c>
      <c r="H119" s="560" t="s">
        <v>2457</v>
      </c>
    </row>
    <row r="120" spans="1:72" ht="15" customHeight="1">
      <c r="A120" s="18">
        <v>7</v>
      </c>
      <c r="B120" s="21" t="s">
        <v>531</v>
      </c>
      <c r="C120" s="34" t="s">
        <v>35</v>
      </c>
      <c r="D120" s="34" t="s">
        <v>534</v>
      </c>
      <c r="E120" s="34" t="s">
        <v>535</v>
      </c>
      <c r="F120" s="18" t="s">
        <v>1563</v>
      </c>
      <c r="G120" s="577" t="s">
        <v>2027</v>
      </c>
      <c r="H120" s="559" t="s">
        <v>2458</v>
      </c>
    </row>
    <row r="121" spans="1:72" ht="15" customHeight="1">
      <c r="A121" s="18">
        <v>8</v>
      </c>
      <c r="B121" s="21" t="s">
        <v>531</v>
      </c>
      <c r="C121" s="37" t="s">
        <v>436</v>
      </c>
      <c r="D121" s="37" t="s">
        <v>299</v>
      </c>
      <c r="E121" s="37" t="s">
        <v>461</v>
      </c>
      <c r="F121" s="18" t="s">
        <v>1508</v>
      </c>
      <c r="G121" s="577" t="s">
        <v>1976</v>
      </c>
      <c r="H121" s="561" t="s">
        <v>2407</v>
      </c>
    </row>
    <row r="122" spans="1:72" ht="15" customHeight="1">
      <c r="A122" s="18">
        <v>9</v>
      </c>
      <c r="B122" s="21" t="s">
        <v>531</v>
      </c>
      <c r="C122" s="37" t="s">
        <v>514</v>
      </c>
      <c r="D122" s="37" t="s">
        <v>462</v>
      </c>
      <c r="E122" s="37" t="s">
        <v>465</v>
      </c>
      <c r="F122" s="18" t="s">
        <v>1541</v>
      </c>
      <c r="G122" s="577" t="s">
        <v>2029</v>
      </c>
      <c r="H122" s="561" t="s">
        <v>2448</v>
      </c>
    </row>
    <row r="123" spans="1:72" ht="15" customHeight="1">
      <c r="A123" s="18">
        <v>10</v>
      </c>
      <c r="B123" s="21" t="s">
        <v>531</v>
      </c>
      <c r="C123" s="34" t="s">
        <v>515</v>
      </c>
      <c r="D123" s="34" t="s">
        <v>516</v>
      </c>
      <c r="E123" s="34" t="s">
        <v>517</v>
      </c>
      <c r="F123" s="18" t="s">
        <v>1549</v>
      </c>
      <c r="G123" s="577" t="s">
        <v>2014</v>
      </c>
      <c r="H123" s="559" t="s">
        <v>2449</v>
      </c>
    </row>
    <row r="124" spans="1:72" ht="15" customHeight="1">
      <c r="A124" s="18">
        <v>11</v>
      </c>
      <c r="B124" s="21" t="s">
        <v>531</v>
      </c>
      <c r="C124" s="34" t="s">
        <v>373</v>
      </c>
      <c r="D124" s="34" t="s">
        <v>464</v>
      </c>
      <c r="E124" s="34" t="s">
        <v>467</v>
      </c>
      <c r="F124" s="18" t="s">
        <v>1517</v>
      </c>
      <c r="G124" s="577" t="s">
        <v>2024</v>
      </c>
      <c r="H124" s="559" t="s">
        <v>2450</v>
      </c>
    </row>
    <row r="125" spans="1:72" ht="15" customHeight="1">
      <c r="A125" s="18">
        <v>12</v>
      </c>
      <c r="B125" s="21" t="s">
        <v>531</v>
      </c>
      <c r="C125" s="34" t="s">
        <v>170</v>
      </c>
      <c r="D125" s="34" t="s">
        <v>520</v>
      </c>
      <c r="E125" s="34" t="s">
        <v>1465</v>
      </c>
      <c r="F125" s="18" t="s">
        <v>1550</v>
      </c>
      <c r="G125" s="577" t="s">
        <v>2010</v>
      </c>
      <c r="H125" s="559" t="s">
        <v>2441</v>
      </c>
    </row>
    <row r="126" spans="1:72" ht="15" customHeight="1">
      <c r="A126" s="18">
        <v>13</v>
      </c>
      <c r="B126" s="21" t="s">
        <v>531</v>
      </c>
      <c r="C126" s="37" t="s">
        <v>171</v>
      </c>
      <c r="D126" s="37" t="s">
        <v>459</v>
      </c>
      <c r="E126" s="37" t="s">
        <v>1314</v>
      </c>
      <c r="F126" s="18" t="s">
        <v>1507</v>
      </c>
      <c r="G126" s="577" t="s">
        <v>1975</v>
      </c>
      <c r="H126" s="561" t="s">
        <v>2394</v>
      </c>
    </row>
    <row r="127" spans="1:72" s="22" customFormat="1" ht="15" customHeight="1">
      <c r="A127" s="22">
        <v>1</v>
      </c>
      <c r="B127" s="23" t="s">
        <v>433</v>
      </c>
      <c r="C127" s="23" t="s">
        <v>161</v>
      </c>
      <c r="D127" s="23" t="s">
        <v>159</v>
      </c>
      <c r="E127" s="23" t="s">
        <v>160</v>
      </c>
      <c r="F127" s="23" t="s">
        <v>1489</v>
      </c>
      <c r="G127" s="578" t="s">
        <v>1953</v>
      </c>
      <c r="H127" s="22" t="s">
        <v>2384</v>
      </c>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row>
    <row r="128" spans="1:72" ht="15" customHeight="1">
      <c r="A128" s="18">
        <v>2</v>
      </c>
      <c r="B128" s="21" t="s">
        <v>536</v>
      </c>
      <c r="C128" s="34" t="s">
        <v>25</v>
      </c>
      <c r="D128" s="35" t="s">
        <v>518</v>
      </c>
      <c r="E128" s="35" t="s">
        <v>519</v>
      </c>
      <c r="F128" s="18" t="s">
        <v>1542</v>
      </c>
      <c r="G128" s="577" t="s">
        <v>2006</v>
      </c>
      <c r="H128" s="571" t="s">
        <v>2823</v>
      </c>
    </row>
    <row r="129" spans="1:72" ht="15" customHeight="1">
      <c r="A129" s="18">
        <v>3</v>
      </c>
      <c r="B129" s="21" t="s">
        <v>536</v>
      </c>
      <c r="C129" s="34" t="s">
        <v>5</v>
      </c>
      <c r="D129" s="34" t="s">
        <v>445</v>
      </c>
      <c r="E129" s="34" t="s">
        <v>446</v>
      </c>
      <c r="F129" s="18" t="s">
        <v>1510</v>
      </c>
      <c r="G129" s="577" t="s">
        <v>1972</v>
      </c>
      <c r="H129" s="559" t="s">
        <v>2401</v>
      </c>
    </row>
    <row r="130" spans="1:72" ht="15" customHeight="1">
      <c r="A130" s="18">
        <v>4</v>
      </c>
      <c r="B130" s="21" t="s">
        <v>536</v>
      </c>
      <c r="C130" s="34" t="s">
        <v>597</v>
      </c>
      <c r="D130" s="34" t="s">
        <v>537</v>
      </c>
      <c r="E130" s="34" t="s">
        <v>541</v>
      </c>
      <c r="F130" s="18" t="s">
        <v>1565</v>
      </c>
      <c r="G130" s="577" t="s">
        <v>2030</v>
      </c>
      <c r="H130" s="559" t="s">
        <v>2459</v>
      </c>
    </row>
    <row r="131" spans="1:72" ht="15" customHeight="1">
      <c r="A131" s="18">
        <v>5</v>
      </c>
      <c r="B131" s="21" t="s">
        <v>536</v>
      </c>
      <c r="C131" s="34" t="s">
        <v>598</v>
      </c>
      <c r="D131" s="34" t="s">
        <v>602</v>
      </c>
      <c r="E131" s="34" t="s">
        <v>603</v>
      </c>
      <c r="F131" s="18" t="s">
        <v>1566</v>
      </c>
      <c r="G131" s="577" t="s">
        <v>2031</v>
      </c>
      <c r="H131" s="559" t="s">
        <v>2460</v>
      </c>
    </row>
    <row r="132" spans="1:72" ht="15" customHeight="1">
      <c r="A132" s="18">
        <v>6</v>
      </c>
      <c r="B132" s="21" t="s">
        <v>536</v>
      </c>
      <c r="C132" s="34" t="s">
        <v>599</v>
      </c>
      <c r="D132" s="34" t="s">
        <v>538</v>
      </c>
      <c r="E132" s="34" t="s">
        <v>542</v>
      </c>
      <c r="F132" s="18" t="s">
        <v>1567</v>
      </c>
      <c r="G132" s="577" t="s">
        <v>2032</v>
      </c>
      <c r="H132" s="559" t="s">
        <v>2461</v>
      </c>
    </row>
    <row r="133" spans="1:72" ht="15" customHeight="1">
      <c r="A133" s="18">
        <v>7</v>
      </c>
      <c r="B133" s="21" t="s">
        <v>536</v>
      </c>
      <c r="C133" s="34" t="s">
        <v>600</v>
      </c>
      <c r="D133" s="34" t="s">
        <v>539</v>
      </c>
      <c r="E133" s="34" t="s">
        <v>543</v>
      </c>
      <c r="F133" s="18" t="s">
        <v>1569</v>
      </c>
      <c r="G133" s="577" t="s">
        <v>2033</v>
      </c>
      <c r="H133" s="559" t="s">
        <v>2462</v>
      </c>
    </row>
    <row r="134" spans="1:72" ht="15" customHeight="1">
      <c r="A134" s="18">
        <v>8</v>
      </c>
      <c r="B134" s="21" t="s">
        <v>536</v>
      </c>
      <c r="C134" s="34" t="s">
        <v>601</v>
      </c>
      <c r="D134" s="34" t="s">
        <v>540</v>
      </c>
      <c r="E134" s="34" t="s">
        <v>544</v>
      </c>
      <c r="F134" s="18" t="s">
        <v>1568</v>
      </c>
      <c r="G134" s="577" t="s">
        <v>2034</v>
      </c>
      <c r="H134" s="559" t="s">
        <v>2463</v>
      </c>
    </row>
    <row r="135" spans="1:72" ht="15" customHeight="1">
      <c r="A135" s="18">
        <v>9</v>
      </c>
      <c r="B135" s="21" t="s">
        <v>536</v>
      </c>
      <c r="C135" s="37" t="s">
        <v>436</v>
      </c>
      <c r="D135" s="37" t="s">
        <v>299</v>
      </c>
      <c r="E135" s="37" t="s">
        <v>461</v>
      </c>
      <c r="F135" s="18" t="s">
        <v>1508</v>
      </c>
      <c r="G135" s="577" t="s">
        <v>1976</v>
      </c>
      <c r="H135" s="561" t="s">
        <v>2407</v>
      </c>
    </row>
    <row r="136" spans="1:72" ht="15" customHeight="1">
      <c r="A136" s="18">
        <v>10</v>
      </c>
      <c r="B136" s="21" t="s">
        <v>536</v>
      </c>
      <c r="C136" s="37" t="s">
        <v>514</v>
      </c>
      <c r="D136" s="37" t="s">
        <v>462</v>
      </c>
      <c r="E136" s="37" t="s">
        <v>465</v>
      </c>
      <c r="F136" s="18" t="s">
        <v>1541</v>
      </c>
      <c r="G136" s="577" t="s">
        <v>2013</v>
      </c>
      <c r="H136" s="561" t="s">
        <v>2448</v>
      </c>
    </row>
    <row r="137" spans="1:72" ht="15" customHeight="1">
      <c r="A137" s="18">
        <v>11</v>
      </c>
      <c r="B137" s="21" t="s">
        <v>536</v>
      </c>
      <c r="C137" s="34" t="s">
        <v>515</v>
      </c>
      <c r="D137" s="34" t="s">
        <v>516</v>
      </c>
      <c r="E137" s="34" t="s">
        <v>517</v>
      </c>
      <c r="F137" s="18" t="s">
        <v>1549</v>
      </c>
      <c r="G137" s="577" t="s">
        <v>2014</v>
      </c>
      <c r="H137" s="559" t="s">
        <v>2449</v>
      </c>
    </row>
    <row r="138" spans="1:72" ht="15" customHeight="1">
      <c r="A138" s="18">
        <v>12</v>
      </c>
      <c r="B138" s="21" t="s">
        <v>536</v>
      </c>
      <c r="C138" s="34" t="s">
        <v>373</v>
      </c>
      <c r="D138" s="34" t="s">
        <v>464</v>
      </c>
      <c r="E138" s="34" t="s">
        <v>467</v>
      </c>
      <c r="F138" s="18" t="s">
        <v>1517</v>
      </c>
      <c r="G138" s="577" t="s">
        <v>2024</v>
      </c>
      <c r="H138" s="559" t="s">
        <v>2450</v>
      </c>
    </row>
    <row r="139" spans="1:72" ht="15" customHeight="1">
      <c r="A139" s="18">
        <v>13</v>
      </c>
      <c r="B139" s="21" t="s">
        <v>536</v>
      </c>
      <c r="C139" s="34" t="s">
        <v>170</v>
      </c>
      <c r="D139" s="34" t="s">
        <v>520</v>
      </c>
      <c r="E139" s="34" t="s">
        <v>1465</v>
      </c>
      <c r="F139" s="18" t="s">
        <v>1550</v>
      </c>
      <c r="G139" s="577" t="s">
        <v>2010</v>
      </c>
      <c r="H139" s="559" t="s">
        <v>2441</v>
      </c>
    </row>
    <row r="140" spans="1:72" ht="15" customHeight="1">
      <c r="A140" s="18">
        <v>14</v>
      </c>
      <c r="B140" s="21" t="s">
        <v>536</v>
      </c>
      <c r="C140" s="37" t="s">
        <v>171</v>
      </c>
      <c r="D140" s="37" t="s">
        <v>459</v>
      </c>
      <c r="E140" s="37" t="s">
        <v>1314</v>
      </c>
      <c r="F140" s="18" t="s">
        <v>1507</v>
      </c>
      <c r="G140" s="577" t="s">
        <v>1975</v>
      </c>
      <c r="H140" s="561" t="s">
        <v>2394</v>
      </c>
    </row>
    <row r="141" spans="1:72" s="22" customFormat="1" ht="15" customHeight="1">
      <c r="A141" s="22">
        <v>1</v>
      </c>
      <c r="B141" s="23" t="s">
        <v>433</v>
      </c>
      <c r="C141" s="23" t="s">
        <v>161</v>
      </c>
      <c r="D141" s="23" t="s">
        <v>159</v>
      </c>
      <c r="E141" s="23" t="s">
        <v>160</v>
      </c>
      <c r="F141" s="23" t="s">
        <v>1489</v>
      </c>
      <c r="G141" s="578" t="s">
        <v>1953</v>
      </c>
      <c r="H141" s="22" t="s">
        <v>2384</v>
      </c>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row>
    <row r="142" spans="1:72" ht="15" customHeight="1">
      <c r="A142" s="18">
        <v>2</v>
      </c>
      <c r="B142" s="21" t="s">
        <v>545</v>
      </c>
      <c r="C142" s="34" t="s">
        <v>25</v>
      </c>
      <c r="D142" s="35" t="s">
        <v>518</v>
      </c>
      <c r="E142" s="35" t="s">
        <v>519</v>
      </c>
      <c r="F142" s="18" t="s">
        <v>1542</v>
      </c>
      <c r="G142" s="577" t="s">
        <v>2006</v>
      </c>
      <c r="H142" s="571" t="s">
        <v>2823</v>
      </c>
    </row>
    <row r="143" spans="1:72" ht="15" customHeight="1">
      <c r="A143" s="18">
        <v>3</v>
      </c>
      <c r="B143" s="21" t="s">
        <v>545</v>
      </c>
      <c r="C143" s="34" t="s">
        <v>6</v>
      </c>
      <c r="D143" s="34" t="s">
        <v>447</v>
      </c>
      <c r="E143" s="34" t="s">
        <v>625</v>
      </c>
      <c r="F143" s="18" t="s">
        <v>1573</v>
      </c>
      <c r="G143" s="577" t="s">
        <v>1973</v>
      </c>
      <c r="H143" s="559" t="s">
        <v>2402</v>
      </c>
    </row>
    <row r="144" spans="1:72" ht="15" customHeight="1">
      <c r="A144" s="18">
        <v>4</v>
      </c>
      <c r="B144" s="21" t="s">
        <v>545</v>
      </c>
      <c r="C144" s="34" t="s">
        <v>36</v>
      </c>
      <c r="D144" s="34" t="s">
        <v>546</v>
      </c>
      <c r="E144" s="34" t="s">
        <v>627</v>
      </c>
      <c r="F144" s="18" t="s">
        <v>1570</v>
      </c>
      <c r="G144" s="577" t="s">
        <v>2038</v>
      </c>
      <c r="H144" s="559" t="s">
        <v>2464</v>
      </c>
    </row>
    <row r="145" spans="1:72" ht="15" customHeight="1">
      <c r="A145" s="18">
        <v>5</v>
      </c>
      <c r="B145" s="21" t="s">
        <v>545</v>
      </c>
      <c r="C145" s="34" t="s">
        <v>37</v>
      </c>
      <c r="D145" s="34" t="s">
        <v>547</v>
      </c>
      <c r="E145" s="34" t="s">
        <v>550</v>
      </c>
      <c r="F145" s="18" t="s">
        <v>1571</v>
      </c>
      <c r="G145" s="577" t="s">
        <v>2838</v>
      </c>
      <c r="H145" s="559" t="s">
        <v>2465</v>
      </c>
    </row>
    <row r="146" spans="1:72" ht="15" customHeight="1">
      <c r="A146" s="18">
        <v>6</v>
      </c>
      <c r="B146" s="21" t="s">
        <v>545</v>
      </c>
      <c r="C146" s="34" t="s">
        <v>38</v>
      </c>
      <c r="D146" s="34" t="s">
        <v>548</v>
      </c>
      <c r="E146" s="34" t="s">
        <v>551</v>
      </c>
      <c r="F146" s="18" t="s">
        <v>1572</v>
      </c>
      <c r="G146" s="577" t="s">
        <v>2035</v>
      </c>
      <c r="H146" s="559" t="s">
        <v>2466</v>
      </c>
    </row>
    <row r="147" spans="1:72" ht="15" customHeight="1">
      <c r="A147" s="18">
        <v>7</v>
      </c>
      <c r="B147" s="21" t="s">
        <v>545</v>
      </c>
      <c r="C147" s="34" t="s">
        <v>39</v>
      </c>
      <c r="D147" s="34" t="s">
        <v>549</v>
      </c>
      <c r="E147" s="34" t="s">
        <v>552</v>
      </c>
      <c r="F147" s="18" t="s">
        <v>1574</v>
      </c>
      <c r="G147" s="577" t="s">
        <v>2036</v>
      </c>
      <c r="H147" s="559" t="s">
        <v>2467</v>
      </c>
    </row>
    <row r="148" spans="1:72" ht="15" customHeight="1">
      <c r="A148" s="18">
        <v>8</v>
      </c>
      <c r="B148" s="21" t="s">
        <v>545</v>
      </c>
      <c r="C148" s="34" t="s">
        <v>40</v>
      </c>
      <c r="D148" s="35" t="s">
        <v>626</v>
      </c>
      <c r="E148" s="34" t="s">
        <v>553</v>
      </c>
      <c r="F148" s="18" t="s">
        <v>1575</v>
      </c>
      <c r="G148" s="577" t="s">
        <v>2037</v>
      </c>
      <c r="H148" s="560" t="s">
        <v>2468</v>
      </c>
    </row>
    <row r="149" spans="1:72" ht="15" customHeight="1">
      <c r="A149" s="18">
        <v>9</v>
      </c>
      <c r="B149" s="21" t="s">
        <v>545</v>
      </c>
      <c r="C149" s="37" t="s">
        <v>436</v>
      </c>
      <c r="D149" s="37" t="s">
        <v>299</v>
      </c>
      <c r="E149" s="37" t="s">
        <v>461</v>
      </c>
      <c r="F149" s="18" t="s">
        <v>1508</v>
      </c>
      <c r="G149" s="577" t="s">
        <v>1976</v>
      </c>
      <c r="H149" s="561" t="s">
        <v>2407</v>
      </c>
    </row>
    <row r="150" spans="1:72" ht="15" customHeight="1">
      <c r="A150" s="18">
        <v>10</v>
      </c>
      <c r="B150" s="21" t="s">
        <v>545</v>
      </c>
      <c r="C150" s="37" t="s">
        <v>514</v>
      </c>
      <c r="D150" s="37" t="s">
        <v>462</v>
      </c>
      <c r="E150" s="37" t="s">
        <v>465</v>
      </c>
      <c r="F150" s="18" t="s">
        <v>1541</v>
      </c>
      <c r="G150" s="577" t="s">
        <v>2013</v>
      </c>
      <c r="H150" s="561" t="s">
        <v>2448</v>
      </c>
    </row>
    <row r="151" spans="1:72" ht="15" customHeight="1">
      <c r="A151" s="18">
        <v>11</v>
      </c>
      <c r="B151" s="21" t="s">
        <v>545</v>
      </c>
      <c r="C151" s="34" t="s">
        <v>515</v>
      </c>
      <c r="D151" s="34" t="s">
        <v>516</v>
      </c>
      <c r="E151" s="34" t="s">
        <v>517</v>
      </c>
      <c r="F151" s="18" t="s">
        <v>1549</v>
      </c>
      <c r="G151" s="577" t="s">
        <v>2014</v>
      </c>
      <c r="H151" s="559" t="s">
        <v>2449</v>
      </c>
    </row>
    <row r="152" spans="1:72" ht="15" customHeight="1">
      <c r="A152" s="18">
        <v>12</v>
      </c>
      <c r="B152" s="21" t="s">
        <v>545</v>
      </c>
      <c r="C152" s="34" t="s">
        <v>373</v>
      </c>
      <c r="D152" s="34" t="s">
        <v>464</v>
      </c>
      <c r="E152" s="34" t="s">
        <v>467</v>
      </c>
      <c r="F152" s="18" t="s">
        <v>1517</v>
      </c>
      <c r="G152" s="577" t="s">
        <v>2024</v>
      </c>
      <c r="H152" s="559" t="s">
        <v>2450</v>
      </c>
    </row>
    <row r="153" spans="1:72" ht="15" customHeight="1">
      <c r="A153" s="18">
        <v>13</v>
      </c>
      <c r="B153" s="21" t="s">
        <v>545</v>
      </c>
      <c r="C153" s="34" t="s">
        <v>170</v>
      </c>
      <c r="D153" s="34" t="s">
        <v>520</v>
      </c>
      <c r="E153" s="34" t="s">
        <v>1465</v>
      </c>
      <c r="F153" s="18" t="s">
        <v>1550</v>
      </c>
      <c r="G153" s="577" t="s">
        <v>2010</v>
      </c>
      <c r="H153" s="559" t="s">
        <v>2441</v>
      </c>
    </row>
    <row r="154" spans="1:72" ht="15" customHeight="1">
      <c r="A154" s="18">
        <v>14</v>
      </c>
      <c r="B154" s="21" t="s">
        <v>545</v>
      </c>
      <c r="C154" s="37" t="s">
        <v>171</v>
      </c>
      <c r="D154" s="37" t="s">
        <v>459</v>
      </c>
      <c r="E154" s="37" t="s">
        <v>1314</v>
      </c>
      <c r="F154" s="18" t="s">
        <v>1507</v>
      </c>
      <c r="G154" s="577" t="s">
        <v>1975</v>
      </c>
      <c r="H154" s="561" t="s">
        <v>2394</v>
      </c>
    </row>
    <row r="155" spans="1:72" s="22" customFormat="1" ht="15" customHeight="1">
      <c r="A155" s="22">
        <v>1</v>
      </c>
      <c r="B155" s="23" t="s">
        <v>433</v>
      </c>
      <c r="C155" s="23" t="s">
        <v>161</v>
      </c>
      <c r="D155" s="23" t="s">
        <v>159</v>
      </c>
      <c r="E155" s="23" t="s">
        <v>160</v>
      </c>
      <c r="F155" s="23" t="s">
        <v>1489</v>
      </c>
      <c r="G155" s="578" t="s">
        <v>1953</v>
      </c>
      <c r="H155" s="22" t="s">
        <v>2384</v>
      </c>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row>
    <row r="156" spans="1:72" ht="15" customHeight="1">
      <c r="A156" s="18">
        <v>2</v>
      </c>
      <c r="B156" s="21" t="s">
        <v>554</v>
      </c>
      <c r="C156" s="34" t="s">
        <v>25</v>
      </c>
      <c r="D156" s="35" t="s">
        <v>518</v>
      </c>
      <c r="E156" s="35" t="s">
        <v>519</v>
      </c>
      <c r="F156" s="18" t="s">
        <v>1542</v>
      </c>
      <c r="G156" s="577" t="s">
        <v>2006</v>
      </c>
      <c r="H156" s="571" t="s">
        <v>2823</v>
      </c>
    </row>
    <row r="157" spans="1:72" ht="15" customHeight="1">
      <c r="A157" s="18">
        <v>3</v>
      </c>
      <c r="B157" s="21" t="s">
        <v>554</v>
      </c>
      <c r="C157" s="34" t="s">
        <v>7</v>
      </c>
      <c r="D157" s="35" t="s">
        <v>448</v>
      </c>
      <c r="E157" s="34" t="s">
        <v>449</v>
      </c>
      <c r="F157" s="18" t="s">
        <v>1512</v>
      </c>
      <c r="G157" s="577" t="s">
        <v>1981</v>
      </c>
      <c r="H157" s="560" t="s">
        <v>2403</v>
      </c>
    </row>
    <row r="158" spans="1:72" ht="15" customHeight="1">
      <c r="A158" s="18">
        <v>4</v>
      </c>
      <c r="B158" s="21" t="s">
        <v>554</v>
      </c>
      <c r="C158" s="34" t="s">
        <v>41</v>
      </c>
      <c r="D158" s="35" t="s">
        <v>628</v>
      </c>
      <c r="E158" s="34" t="s">
        <v>557</v>
      </c>
      <c r="F158" s="18" t="s">
        <v>1576</v>
      </c>
      <c r="G158" s="577" t="s">
        <v>2039</v>
      </c>
      <c r="H158" s="560" t="s">
        <v>2469</v>
      </c>
    </row>
    <row r="159" spans="1:72" ht="15" customHeight="1">
      <c r="A159" s="18">
        <v>5</v>
      </c>
      <c r="B159" s="21" t="s">
        <v>554</v>
      </c>
      <c r="C159" s="34" t="s">
        <v>555</v>
      </c>
      <c r="D159" s="34" t="s">
        <v>629</v>
      </c>
      <c r="E159" s="34" t="s">
        <v>558</v>
      </c>
      <c r="F159" s="18" t="s">
        <v>1577</v>
      </c>
      <c r="G159" s="577" t="s">
        <v>2040</v>
      </c>
      <c r="H159" s="559" t="s">
        <v>2470</v>
      </c>
    </row>
    <row r="160" spans="1:72" ht="15" customHeight="1">
      <c r="A160" s="18">
        <v>6</v>
      </c>
      <c r="B160" s="21" t="s">
        <v>554</v>
      </c>
      <c r="C160" s="34" t="s">
        <v>42</v>
      </c>
      <c r="D160" s="34" t="s">
        <v>556</v>
      </c>
      <c r="E160" s="34" t="s">
        <v>559</v>
      </c>
      <c r="F160" s="18" t="s">
        <v>1578</v>
      </c>
      <c r="G160" s="577" t="s">
        <v>2839</v>
      </c>
      <c r="H160" s="559" t="s">
        <v>2471</v>
      </c>
    </row>
    <row r="161" spans="1:72" ht="15" customHeight="1">
      <c r="A161" s="18">
        <v>7</v>
      </c>
      <c r="B161" s="21" t="s">
        <v>554</v>
      </c>
      <c r="C161" s="37" t="s">
        <v>436</v>
      </c>
      <c r="D161" s="37" t="s">
        <v>299</v>
      </c>
      <c r="E161" s="37" t="s">
        <v>461</v>
      </c>
      <c r="F161" s="18" t="s">
        <v>1508</v>
      </c>
      <c r="G161" s="577" t="s">
        <v>1976</v>
      </c>
      <c r="H161" s="561" t="s">
        <v>2407</v>
      </c>
    </row>
    <row r="162" spans="1:72" ht="15" customHeight="1">
      <c r="A162" s="18">
        <v>8</v>
      </c>
      <c r="B162" s="21" t="s">
        <v>554</v>
      </c>
      <c r="C162" s="37" t="s">
        <v>514</v>
      </c>
      <c r="D162" s="37" t="s">
        <v>462</v>
      </c>
      <c r="E162" s="37" t="s">
        <v>465</v>
      </c>
      <c r="F162" s="18" t="s">
        <v>1541</v>
      </c>
      <c r="G162" s="577" t="s">
        <v>2013</v>
      </c>
      <c r="H162" s="561" t="s">
        <v>2448</v>
      </c>
    </row>
    <row r="163" spans="1:72" ht="15" customHeight="1">
      <c r="A163" s="18">
        <v>9</v>
      </c>
      <c r="B163" s="21" t="s">
        <v>554</v>
      </c>
      <c r="C163" s="34" t="s">
        <v>515</v>
      </c>
      <c r="D163" s="34" t="s">
        <v>516</v>
      </c>
      <c r="E163" s="34" t="s">
        <v>517</v>
      </c>
      <c r="F163" s="18" t="s">
        <v>1549</v>
      </c>
      <c r="G163" s="577" t="s">
        <v>2014</v>
      </c>
      <c r="H163" s="559" t="s">
        <v>2449</v>
      </c>
    </row>
    <row r="164" spans="1:72" ht="15" customHeight="1">
      <c r="A164" s="18">
        <v>10</v>
      </c>
      <c r="B164" s="21" t="s">
        <v>554</v>
      </c>
      <c r="C164" s="34" t="s">
        <v>373</v>
      </c>
      <c r="D164" s="34" t="s">
        <v>464</v>
      </c>
      <c r="E164" s="34" t="s">
        <v>467</v>
      </c>
      <c r="F164" s="18" t="s">
        <v>1517</v>
      </c>
      <c r="G164" s="577" t="s">
        <v>2024</v>
      </c>
      <c r="H164" s="559" t="s">
        <v>2450</v>
      </c>
    </row>
    <row r="165" spans="1:72" ht="15" customHeight="1">
      <c r="A165" s="18">
        <v>11</v>
      </c>
      <c r="B165" s="21" t="s">
        <v>554</v>
      </c>
      <c r="C165" s="34" t="s">
        <v>170</v>
      </c>
      <c r="D165" s="34" t="s">
        <v>520</v>
      </c>
      <c r="E165" s="34" t="s">
        <v>1465</v>
      </c>
      <c r="F165" s="18" t="s">
        <v>1550</v>
      </c>
      <c r="G165" s="577" t="s">
        <v>2010</v>
      </c>
      <c r="H165" s="559" t="s">
        <v>2441</v>
      </c>
    </row>
    <row r="166" spans="1:72" ht="15" customHeight="1">
      <c r="A166" s="18">
        <v>12</v>
      </c>
      <c r="B166" s="21" t="s">
        <v>554</v>
      </c>
      <c r="C166" s="37" t="s">
        <v>171</v>
      </c>
      <c r="D166" s="37" t="s">
        <v>459</v>
      </c>
      <c r="E166" s="37" t="s">
        <v>1314</v>
      </c>
      <c r="F166" s="18" t="s">
        <v>1507</v>
      </c>
      <c r="G166" s="577" t="s">
        <v>1975</v>
      </c>
      <c r="H166" s="561" t="s">
        <v>2394</v>
      </c>
    </row>
    <row r="167" spans="1:72" s="22" customFormat="1" ht="15" customHeight="1">
      <c r="A167" s="22">
        <v>1</v>
      </c>
      <c r="B167" s="23" t="s">
        <v>433</v>
      </c>
      <c r="C167" s="23" t="s">
        <v>161</v>
      </c>
      <c r="D167" s="23" t="s">
        <v>159</v>
      </c>
      <c r="E167" s="23" t="s">
        <v>160</v>
      </c>
      <c r="F167" s="23" t="s">
        <v>1489</v>
      </c>
      <c r="G167" s="578" t="s">
        <v>1953</v>
      </c>
      <c r="H167" s="22" t="s">
        <v>2384</v>
      </c>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row>
    <row r="168" spans="1:72" ht="15" customHeight="1">
      <c r="A168" s="18">
        <v>2</v>
      </c>
      <c r="B168" s="21" t="s">
        <v>560</v>
      </c>
      <c r="C168" s="34" t="s">
        <v>25</v>
      </c>
      <c r="D168" s="35" t="s">
        <v>518</v>
      </c>
      <c r="E168" s="35" t="s">
        <v>519</v>
      </c>
      <c r="F168" s="18" t="s">
        <v>1542</v>
      </c>
      <c r="G168" s="577" t="s">
        <v>2006</v>
      </c>
      <c r="H168" s="571" t="s">
        <v>2823</v>
      </c>
    </row>
    <row r="169" spans="1:72" ht="15" customHeight="1">
      <c r="A169" s="18">
        <v>3</v>
      </c>
      <c r="B169" s="21" t="s">
        <v>560</v>
      </c>
      <c r="C169" s="34" t="s">
        <v>8</v>
      </c>
      <c r="D169" s="34" t="s">
        <v>450</v>
      </c>
      <c r="E169" s="34" t="s">
        <v>451</v>
      </c>
      <c r="F169" s="18" t="s">
        <v>1581</v>
      </c>
      <c r="G169" s="577" t="s">
        <v>1974</v>
      </c>
      <c r="H169" s="559" t="s">
        <v>2404</v>
      </c>
    </row>
    <row r="170" spans="1:72" ht="15" customHeight="1">
      <c r="A170" s="18">
        <v>4</v>
      </c>
      <c r="B170" s="21" t="s">
        <v>560</v>
      </c>
      <c r="C170" s="34" t="s">
        <v>43</v>
      </c>
      <c r="D170" s="34" t="s">
        <v>561</v>
      </c>
      <c r="E170" s="34" t="s">
        <v>562</v>
      </c>
      <c r="F170" s="18" t="s">
        <v>1579</v>
      </c>
      <c r="G170" s="577" t="s">
        <v>2042</v>
      </c>
      <c r="H170" s="559" t="s">
        <v>2472</v>
      </c>
    </row>
    <row r="171" spans="1:72" ht="15" customHeight="1">
      <c r="A171" s="18">
        <v>5</v>
      </c>
      <c r="B171" s="21" t="s">
        <v>560</v>
      </c>
      <c r="C171" s="34" t="s">
        <v>44</v>
      </c>
      <c r="D171" s="35" t="s">
        <v>630</v>
      </c>
      <c r="E171" s="34" t="s">
        <v>563</v>
      </c>
      <c r="F171" s="18" t="s">
        <v>1580</v>
      </c>
      <c r="G171" s="577" t="s">
        <v>2041</v>
      </c>
      <c r="H171" s="560" t="s">
        <v>2473</v>
      </c>
    </row>
    <row r="172" spans="1:72" ht="15" customHeight="1">
      <c r="A172" s="18">
        <v>6</v>
      </c>
      <c r="B172" s="21" t="s">
        <v>560</v>
      </c>
      <c r="C172" s="37" t="s">
        <v>436</v>
      </c>
      <c r="D172" s="37" t="s">
        <v>299</v>
      </c>
      <c r="E172" s="37" t="s">
        <v>461</v>
      </c>
      <c r="F172" s="18" t="s">
        <v>1508</v>
      </c>
      <c r="G172" s="577" t="s">
        <v>1976</v>
      </c>
      <c r="H172" s="561" t="s">
        <v>2407</v>
      </c>
    </row>
    <row r="173" spans="1:72" ht="15" customHeight="1">
      <c r="A173" s="18">
        <v>7</v>
      </c>
      <c r="B173" s="21" t="s">
        <v>560</v>
      </c>
      <c r="C173" s="37" t="s">
        <v>514</v>
      </c>
      <c r="D173" s="37" t="s">
        <v>462</v>
      </c>
      <c r="E173" s="37" t="s">
        <v>465</v>
      </c>
      <c r="F173" s="18" t="s">
        <v>1541</v>
      </c>
      <c r="G173" s="577" t="s">
        <v>2013</v>
      </c>
      <c r="H173" s="561" t="s">
        <v>2448</v>
      </c>
    </row>
    <row r="174" spans="1:72" ht="15" customHeight="1">
      <c r="A174" s="18">
        <v>8</v>
      </c>
      <c r="B174" s="21" t="s">
        <v>560</v>
      </c>
      <c r="C174" s="34" t="s">
        <v>515</v>
      </c>
      <c r="D174" s="34" t="s">
        <v>516</v>
      </c>
      <c r="E174" s="34" t="s">
        <v>517</v>
      </c>
      <c r="F174" s="18" t="s">
        <v>1549</v>
      </c>
      <c r="G174" s="577" t="s">
        <v>2014</v>
      </c>
      <c r="H174" s="559" t="s">
        <v>2449</v>
      </c>
    </row>
    <row r="175" spans="1:72" ht="15" customHeight="1">
      <c r="A175" s="18">
        <v>9</v>
      </c>
      <c r="B175" s="21" t="s">
        <v>560</v>
      </c>
      <c r="C175" s="34" t="s">
        <v>373</v>
      </c>
      <c r="D175" s="34" t="s">
        <v>464</v>
      </c>
      <c r="E175" s="34" t="s">
        <v>467</v>
      </c>
      <c r="F175" s="18" t="s">
        <v>1517</v>
      </c>
      <c r="G175" s="577" t="s">
        <v>2024</v>
      </c>
      <c r="H175" s="559" t="s">
        <v>2450</v>
      </c>
    </row>
    <row r="176" spans="1:72" ht="15" customHeight="1">
      <c r="A176" s="18">
        <v>10</v>
      </c>
      <c r="B176" s="21" t="s">
        <v>560</v>
      </c>
      <c r="C176" s="34" t="s">
        <v>170</v>
      </c>
      <c r="D176" s="34" t="s">
        <v>520</v>
      </c>
      <c r="E176" s="34" t="s">
        <v>1465</v>
      </c>
      <c r="F176" s="18" t="s">
        <v>1550</v>
      </c>
      <c r="G176" s="577" t="s">
        <v>2010</v>
      </c>
      <c r="H176" s="559" t="s">
        <v>2441</v>
      </c>
    </row>
    <row r="177" spans="1:72" ht="15" customHeight="1">
      <c r="A177" s="18">
        <v>11</v>
      </c>
      <c r="B177" s="21" t="s">
        <v>560</v>
      </c>
      <c r="C177" s="37" t="s">
        <v>171</v>
      </c>
      <c r="D177" s="37" t="s">
        <v>459</v>
      </c>
      <c r="E177" s="37" t="s">
        <v>1314</v>
      </c>
      <c r="F177" s="18" t="s">
        <v>1507</v>
      </c>
      <c r="G177" s="577" t="s">
        <v>1975</v>
      </c>
      <c r="H177" s="561" t="s">
        <v>2394</v>
      </c>
    </row>
    <row r="178" spans="1:72" s="22" customFormat="1" ht="15" customHeight="1">
      <c r="A178" s="22">
        <v>1</v>
      </c>
      <c r="B178" s="23" t="s">
        <v>433</v>
      </c>
      <c r="C178" s="23" t="s">
        <v>161</v>
      </c>
      <c r="D178" s="23" t="s">
        <v>159</v>
      </c>
      <c r="E178" s="23" t="s">
        <v>160</v>
      </c>
      <c r="F178" s="23" t="s">
        <v>1489</v>
      </c>
      <c r="G178" s="578" t="s">
        <v>1953</v>
      </c>
      <c r="H178" s="22" t="s">
        <v>2384</v>
      </c>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row>
    <row r="179" spans="1:72" ht="15" customHeight="1">
      <c r="A179" s="18">
        <v>2</v>
      </c>
      <c r="B179" s="21" t="s">
        <v>564</v>
      </c>
      <c r="C179" s="34" t="s">
        <v>209</v>
      </c>
      <c r="D179" s="34" t="s">
        <v>428</v>
      </c>
      <c r="E179" s="34" t="s">
        <v>429</v>
      </c>
      <c r="F179" s="18" t="s">
        <v>1496</v>
      </c>
      <c r="G179" s="577" t="s">
        <v>1959</v>
      </c>
      <c r="H179" s="559" t="s">
        <v>2474</v>
      </c>
    </row>
    <row r="180" spans="1:72" ht="15" customHeight="1">
      <c r="A180" s="18">
        <v>3</v>
      </c>
      <c r="B180" s="21" t="s">
        <v>564</v>
      </c>
      <c r="C180" s="34" t="s">
        <v>10</v>
      </c>
      <c r="D180" s="34" t="s">
        <v>482</v>
      </c>
      <c r="E180" s="34" t="s">
        <v>485</v>
      </c>
      <c r="F180" s="18" t="s">
        <v>1589</v>
      </c>
      <c r="G180" s="577" t="s">
        <v>1990</v>
      </c>
      <c r="H180" s="559" t="s">
        <v>2419</v>
      </c>
    </row>
    <row r="181" spans="1:72" ht="15" customHeight="1">
      <c r="A181" s="18">
        <v>4</v>
      </c>
      <c r="B181" s="21" t="s">
        <v>564</v>
      </c>
      <c r="C181" s="34" t="s">
        <v>49</v>
      </c>
      <c r="D181" s="34" t="s">
        <v>1256</v>
      </c>
      <c r="E181" s="34" t="s">
        <v>574</v>
      </c>
      <c r="F181" s="18" t="s">
        <v>1590</v>
      </c>
      <c r="G181" s="577" t="s">
        <v>2043</v>
      </c>
      <c r="H181" s="559" t="s">
        <v>2475</v>
      </c>
    </row>
    <row r="182" spans="1:72" ht="15" customHeight="1">
      <c r="A182" s="18">
        <v>5</v>
      </c>
      <c r="B182" s="21" t="s">
        <v>564</v>
      </c>
      <c r="C182" s="34" t="s">
        <v>50</v>
      </c>
      <c r="D182" s="34" t="s">
        <v>567</v>
      </c>
      <c r="E182" s="34" t="s">
        <v>575</v>
      </c>
      <c r="F182" s="18" t="s">
        <v>1582</v>
      </c>
      <c r="G182" s="577" t="s">
        <v>2044</v>
      </c>
      <c r="H182" s="559" t="s">
        <v>2476</v>
      </c>
    </row>
    <row r="183" spans="1:72" ht="15" customHeight="1">
      <c r="A183" s="18">
        <v>6</v>
      </c>
      <c r="B183" s="21" t="s">
        <v>564</v>
      </c>
      <c r="C183" s="34" t="s">
        <v>51</v>
      </c>
      <c r="D183" s="35" t="s">
        <v>1257</v>
      </c>
      <c r="E183" s="34" t="s">
        <v>1258</v>
      </c>
      <c r="F183" s="18" t="s">
        <v>1583</v>
      </c>
      <c r="G183" s="577" t="s">
        <v>2051</v>
      </c>
      <c r="H183" s="560" t="s">
        <v>2477</v>
      </c>
    </row>
    <row r="184" spans="1:72" ht="15" customHeight="1">
      <c r="A184" s="18">
        <v>7</v>
      </c>
      <c r="B184" s="21" t="s">
        <v>564</v>
      </c>
      <c r="C184" s="34" t="s">
        <v>565</v>
      </c>
      <c r="D184" s="34" t="s">
        <v>568</v>
      </c>
      <c r="E184" s="34" t="s">
        <v>576</v>
      </c>
      <c r="F184" s="18" t="s">
        <v>1584</v>
      </c>
      <c r="G184" s="577" t="s">
        <v>2045</v>
      </c>
      <c r="H184" s="559" t="s">
        <v>2478</v>
      </c>
    </row>
    <row r="185" spans="1:72" ht="15" customHeight="1">
      <c r="A185" s="18">
        <v>8</v>
      </c>
      <c r="B185" s="21" t="s">
        <v>564</v>
      </c>
      <c r="C185" s="34" t="s">
        <v>52</v>
      </c>
      <c r="D185" s="34" t="s">
        <v>569</v>
      </c>
      <c r="E185" s="34" t="s">
        <v>577</v>
      </c>
      <c r="F185" s="18" t="s">
        <v>1585</v>
      </c>
      <c r="G185" s="577" t="s">
        <v>2046</v>
      </c>
      <c r="H185" s="559" t="s">
        <v>2479</v>
      </c>
    </row>
    <row r="186" spans="1:72" ht="15" customHeight="1">
      <c r="A186" s="18">
        <v>9</v>
      </c>
      <c r="B186" s="21" t="s">
        <v>564</v>
      </c>
      <c r="C186" s="34" t="s">
        <v>53</v>
      </c>
      <c r="D186" s="34" t="s">
        <v>570</v>
      </c>
      <c r="E186" s="34" t="s">
        <v>578</v>
      </c>
      <c r="F186" s="18" t="s">
        <v>1586</v>
      </c>
      <c r="G186" s="577" t="s">
        <v>2052</v>
      </c>
      <c r="H186" s="559" t="s">
        <v>2480</v>
      </c>
    </row>
    <row r="187" spans="1:72" ht="15" customHeight="1">
      <c r="A187" s="18">
        <v>10</v>
      </c>
      <c r="B187" s="21" t="s">
        <v>564</v>
      </c>
      <c r="C187" s="34" t="s">
        <v>54</v>
      </c>
      <c r="D187" s="34" t="s">
        <v>1259</v>
      </c>
      <c r="E187" s="34" t="s">
        <v>579</v>
      </c>
      <c r="F187" s="18" t="s">
        <v>1591</v>
      </c>
      <c r="G187" s="577" t="s">
        <v>2047</v>
      </c>
      <c r="H187" s="559" t="s">
        <v>2481</v>
      </c>
    </row>
    <row r="188" spans="1:72" ht="15" customHeight="1">
      <c r="A188" s="18">
        <v>11</v>
      </c>
      <c r="B188" s="21" t="s">
        <v>564</v>
      </c>
      <c r="C188" s="34" t="s">
        <v>566</v>
      </c>
      <c r="D188" s="34" t="s">
        <v>571</v>
      </c>
      <c r="E188" s="34" t="s">
        <v>580</v>
      </c>
      <c r="F188" s="18" t="s">
        <v>1592</v>
      </c>
      <c r="G188" s="577" t="s">
        <v>2048</v>
      </c>
      <c r="H188" s="559" t="s">
        <v>2482</v>
      </c>
    </row>
    <row r="189" spans="1:72" ht="15" customHeight="1">
      <c r="A189" s="18">
        <v>12</v>
      </c>
      <c r="B189" s="21" t="s">
        <v>564</v>
      </c>
      <c r="C189" s="34" t="s">
        <v>55</v>
      </c>
      <c r="D189" s="34" t="s">
        <v>572</v>
      </c>
      <c r="E189" s="34" t="s">
        <v>581</v>
      </c>
      <c r="F189" s="18" t="s">
        <v>1587</v>
      </c>
      <c r="G189" s="577" t="s">
        <v>2049</v>
      </c>
      <c r="H189" s="559" t="s">
        <v>2483</v>
      </c>
    </row>
    <row r="190" spans="1:72" ht="15" customHeight="1">
      <c r="A190" s="18">
        <v>13</v>
      </c>
      <c r="B190" s="21" t="s">
        <v>564</v>
      </c>
      <c r="C190" s="34" t="s">
        <v>56</v>
      </c>
      <c r="D190" s="34" t="s">
        <v>1454</v>
      </c>
      <c r="E190" s="34" t="s">
        <v>582</v>
      </c>
      <c r="F190" s="18" t="s">
        <v>1593</v>
      </c>
      <c r="G190" s="577" t="s">
        <v>2840</v>
      </c>
      <c r="H190" s="559" t="s">
        <v>2484</v>
      </c>
    </row>
    <row r="191" spans="1:72" ht="15" customHeight="1">
      <c r="A191" s="18">
        <v>14</v>
      </c>
      <c r="B191" s="21" t="s">
        <v>564</v>
      </c>
      <c r="C191" s="34" t="s">
        <v>57</v>
      </c>
      <c r="D191" s="34" t="s">
        <v>573</v>
      </c>
      <c r="E191" s="34" t="s">
        <v>583</v>
      </c>
      <c r="F191" s="18" t="s">
        <v>1588</v>
      </c>
      <c r="G191" s="577" t="s">
        <v>2050</v>
      </c>
      <c r="H191" s="559" t="s">
        <v>2485</v>
      </c>
    </row>
    <row r="192" spans="1:72" ht="15" customHeight="1">
      <c r="A192" s="18">
        <v>15</v>
      </c>
      <c r="B192" s="21" t="s">
        <v>564</v>
      </c>
      <c r="C192" s="37" t="s">
        <v>436</v>
      </c>
      <c r="D192" s="37" t="s">
        <v>299</v>
      </c>
      <c r="E192" s="37" t="s">
        <v>461</v>
      </c>
      <c r="F192" s="18" t="s">
        <v>1508</v>
      </c>
      <c r="G192" s="577" t="s">
        <v>1976</v>
      </c>
      <c r="H192" s="561" t="s">
        <v>2407</v>
      </c>
    </row>
    <row r="193" spans="1:8" ht="15" customHeight="1">
      <c r="A193" s="18">
        <v>16</v>
      </c>
      <c r="B193" s="21" t="s">
        <v>564</v>
      </c>
      <c r="C193" s="37" t="s">
        <v>514</v>
      </c>
      <c r="D193" s="37" t="s">
        <v>462</v>
      </c>
      <c r="E193" s="37" t="s">
        <v>465</v>
      </c>
      <c r="F193" s="18" t="s">
        <v>1541</v>
      </c>
      <c r="G193" s="577" t="s">
        <v>2013</v>
      </c>
      <c r="H193" s="561" t="s">
        <v>2448</v>
      </c>
    </row>
    <row r="194" spans="1:8" ht="15" customHeight="1">
      <c r="A194" s="18">
        <v>17</v>
      </c>
      <c r="B194" s="21" t="s">
        <v>564</v>
      </c>
      <c r="C194" s="34" t="s">
        <v>515</v>
      </c>
      <c r="D194" s="34" t="s">
        <v>516</v>
      </c>
      <c r="E194" s="34" t="s">
        <v>517</v>
      </c>
      <c r="F194" s="18" t="s">
        <v>1549</v>
      </c>
      <c r="G194" s="577" t="s">
        <v>2014</v>
      </c>
      <c r="H194" s="559" t="s">
        <v>2449</v>
      </c>
    </row>
    <row r="195" spans="1:8" ht="15" customHeight="1">
      <c r="A195" s="18">
        <v>18</v>
      </c>
      <c r="B195" s="21" t="s">
        <v>564</v>
      </c>
      <c r="C195" s="34" t="s">
        <v>373</v>
      </c>
      <c r="D195" s="34" t="s">
        <v>464</v>
      </c>
      <c r="E195" s="34" t="s">
        <v>467</v>
      </c>
      <c r="F195" s="18" t="s">
        <v>1517</v>
      </c>
      <c r="G195" s="577" t="s">
        <v>2024</v>
      </c>
      <c r="H195" s="559" t="s">
        <v>2450</v>
      </c>
    </row>
    <row r="196" spans="1:8" ht="15" customHeight="1">
      <c r="A196" s="18">
        <v>19</v>
      </c>
      <c r="B196" s="21" t="s">
        <v>564</v>
      </c>
      <c r="C196" s="34" t="s">
        <v>170</v>
      </c>
      <c r="D196" s="34" t="s">
        <v>520</v>
      </c>
      <c r="E196" s="34" t="s">
        <v>1465</v>
      </c>
      <c r="F196" s="18" t="s">
        <v>1550</v>
      </c>
      <c r="G196" s="577" t="s">
        <v>2010</v>
      </c>
      <c r="H196" s="559" t="s">
        <v>2441</v>
      </c>
    </row>
    <row r="197" spans="1:8" ht="15" customHeight="1">
      <c r="A197" s="18">
        <v>20</v>
      </c>
      <c r="B197" s="21" t="s">
        <v>564</v>
      </c>
      <c r="C197" s="37" t="s">
        <v>171</v>
      </c>
      <c r="D197" s="37" t="s">
        <v>459</v>
      </c>
      <c r="E197" s="37" t="s">
        <v>1314</v>
      </c>
      <c r="F197" s="18" t="s">
        <v>1507</v>
      </c>
      <c r="G197" s="577" t="s">
        <v>1975</v>
      </c>
      <c r="H197" s="561" t="s">
        <v>2394</v>
      </c>
    </row>
    <row r="198" spans="1:8" s="544" customFormat="1" ht="15" customHeight="1">
      <c r="A198" s="544">
        <v>21</v>
      </c>
      <c r="B198" s="545" t="s">
        <v>564</v>
      </c>
      <c r="C198" s="38" t="s">
        <v>1487</v>
      </c>
      <c r="D198" s="38" t="str">
        <f>D84</f>
        <v>Sources</v>
      </c>
      <c r="E198" s="38" t="s">
        <v>1486</v>
      </c>
      <c r="F198" s="544" t="s">
        <v>1546</v>
      </c>
      <c r="G198" s="580" t="s">
        <v>1963</v>
      </c>
      <c r="H198" s="558" t="str">
        <f>H84</f>
        <v>Источники</v>
      </c>
    </row>
    <row r="199" spans="1:8" ht="15" customHeight="1">
      <c r="A199" s="22">
        <v>1</v>
      </c>
      <c r="B199" s="23" t="s">
        <v>433</v>
      </c>
      <c r="C199" s="23" t="s">
        <v>161</v>
      </c>
      <c r="D199" s="23" t="s">
        <v>159</v>
      </c>
      <c r="E199" s="23" t="s">
        <v>160</v>
      </c>
      <c r="F199" s="23" t="s">
        <v>1489</v>
      </c>
      <c r="G199" s="578" t="s">
        <v>1953</v>
      </c>
      <c r="H199" s="22" t="s">
        <v>2384</v>
      </c>
    </row>
    <row r="200" spans="1:8" ht="15" customHeight="1">
      <c r="A200" s="26">
        <v>2</v>
      </c>
      <c r="B200" s="21" t="s">
        <v>157</v>
      </c>
      <c r="C200" s="34" t="s">
        <v>424</v>
      </c>
      <c r="D200" s="34" t="s">
        <v>634</v>
      </c>
      <c r="E200" s="34" t="s">
        <v>637</v>
      </c>
      <c r="F200" s="18" t="s">
        <v>1594</v>
      </c>
      <c r="G200" s="577" t="s">
        <v>2053</v>
      </c>
      <c r="H200" s="559" t="s">
        <v>2486</v>
      </c>
    </row>
    <row r="201" spans="1:8" ht="15" customHeight="1">
      <c r="A201" s="18">
        <v>3</v>
      </c>
      <c r="B201" s="21" t="s">
        <v>157</v>
      </c>
      <c r="C201" s="34" t="s">
        <v>635</v>
      </c>
      <c r="D201" s="34" t="s">
        <v>636</v>
      </c>
      <c r="E201" s="34" t="s">
        <v>638</v>
      </c>
      <c r="F201" s="18" t="s">
        <v>1595</v>
      </c>
      <c r="G201" s="577" t="s">
        <v>2054</v>
      </c>
      <c r="H201" s="559" t="s">
        <v>2487</v>
      </c>
    </row>
    <row r="202" spans="1:8" ht="15" customHeight="1">
      <c r="A202" s="26">
        <v>4</v>
      </c>
      <c r="B202" s="21" t="s">
        <v>157</v>
      </c>
      <c r="C202" s="34" t="s">
        <v>1477</v>
      </c>
      <c r="D202" s="34" t="s">
        <v>1478</v>
      </c>
      <c r="E202" s="34" t="s">
        <v>1479</v>
      </c>
      <c r="F202" s="18" t="s">
        <v>1596</v>
      </c>
      <c r="G202" s="577" t="s">
        <v>2055</v>
      </c>
      <c r="H202" s="559" t="s">
        <v>2488</v>
      </c>
    </row>
    <row r="203" spans="1:8" ht="15" customHeight="1">
      <c r="A203" s="22">
        <v>1</v>
      </c>
      <c r="B203" s="23" t="s">
        <v>433</v>
      </c>
      <c r="C203" s="23" t="s">
        <v>161</v>
      </c>
      <c r="D203" s="23" t="s">
        <v>159</v>
      </c>
      <c r="E203" s="23" t="s">
        <v>160</v>
      </c>
      <c r="F203" s="23" t="s">
        <v>1489</v>
      </c>
      <c r="G203" s="578" t="s">
        <v>1953</v>
      </c>
      <c r="H203" s="22" t="s">
        <v>2384</v>
      </c>
    </row>
    <row r="204" spans="1:8" ht="15" customHeight="1">
      <c r="A204" s="18">
        <v>2</v>
      </c>
      <c r="B204" s="21" t="s">
        <v>639</v>
      </c>
      <c r="C204" s="34" t="s">
        <v>209</v>
      </c>
      <c r="D204" s="34" t="s">
        <v>428</v>
      </c>
      <c r="E204" s="34" t="s">
        <v>429</v>
      </c>
      <c r="F204" s="18" t="s">
        <v>1496</v>
      </c>
      <c r="G204" s="577" t="s">
        <v>1959</v>
      </c>
      <c r="H204" s="559" t="s">
        <v>2474</v>
      </c>
    </row>
    <row r="205" spans="1:8" ht="15" customHeight="1">
      <c r="A205" s="18">
        <v>3</v>
      </c>
      <c r="B205" s="21" t="s">
        <v>639</v>
      </c>
      <c r="C205" s="34" t="s">
        <v>11</v>
      </c>
      <c r="D205" s="34" t="s">
        <v>483</v>
      </c>
      <c r="E205" s="35" t="s">
        <v>486</v>
      </c>
      <c r="F205" s="18" t="s">
        <v>1600</v>
      </c>
      <c r="G205" s="577" t="s">
        <v>1991</v>
      </c>
      <c r="H205" s="559" t="s">
        <v>2420</v>
      </c>
    </row>
    <row r="206" spans="1:8" ht="15" customHeight="1">
      <c r="A206" s="18">
        <v>4</v>
      </c>
      <c r="B206" s="21" t="s">
        <v>639</v>
      </c>
      <c r="C206" s="34" t="s">
        <v>108</v>
      </c>
      <c r="D206" s="34" t="s">
        <v>640</v>
      </c>
      <c r="E206" s="34" t="s">
        <v>1260</v>
      </c>
      <c r="F206" s="18" t="s">
        <v>1597</v>
      </c>
      <c r="G206" s="577" t="s">
        <v>2056</v>
      </c>
      <c r="H206" s="559" t="s">
        <v>2489</v>
      </c>
    </row>
    <row r="207" spans="1:8" ht="15" customHeight="1">
      <c r="A207" s="18">
        <v>5</v>
      </c>
      <c r="B207" s="21" t="s">
        <v>639</v>
      </c>
      <c r="C207" s="34" t="s">
        <v>109</v>
      </c>
      <c r="D207" s="34" t="s">
        <v>641</v>
      </c>
      <c r="E207" s="34" t="s">
        <v>644</v>
      </c>
      <c r="F207" s="18" t="s">
        <v>1598</v>
      </c>
      <c r="G207" s="577" t="s">
        <v>2057</v>
      </c>
      <c r="H207" s="559" t="s">
        <v>2490</v>
      </c>
    </row>
    <row r="208" spans="1:8" ht="15.75" customHeight="1">
      <c r="A208" s="18">
        <v>6</v>
      </c>
      <c r="B208" s="21" t="s">
        <v>639</v>
      </c>
      <c r="C208" s="34" t="s">
        <v>110</v>
      </c>
      <c r="D208" s="34" t="s">
        <v>642</v>
      </c>
      <c r="E208" s="34" t="s">
        <v>645</v>
      </c>
      <c r="F208" s="18" t="s">
        <v>1599</v>
      </c>
      <c r="G208" s="577" t="s">
        <v>2841</v>
      </c>
      <c r="H208" s="559" t="s">
        <v>2491</v>
      </c>
    </row>
    <row r="209" spans="1:8" ht="15" customHeight="1">
      <c r="A209" s="18">
        <v>7</v>
      </c>
      <c r="B209" s="21" t="s">
        <v>639</v>
      </c>
      <c r="C209" s="34" t="s">
        <v>111</v>
      </c>
      <c r="D209" s="34" t="s">
        <v>643</v>
      </c>
      <c r="E209" s="34" t="s">
        <v>646</v>
      </c>
      <c r="F209" s="18" t="s">
        <v>1601</v>
      </c>
      <c r="G209" s="577" t="s">
        <v>2058</v>
      </c>
      <c r="H209" s="559" t="s">
        <v>2492</v>
      </c>
    </row>
    <row r="210" spans="1:8" ht="15" customHeight="1">
      <c r="A210" s="18">
        <v>8</v>
      </c>
      <c r="B210" s="21" t="s">
        <v>639</v>
      </c>
      <c r="C210" s="34" t="s">
        <v>436</v>
      </c>
      <c r="D210" s="34" t="s">
        <v>299</v>
      </c>
      <c r="E210" s="34" t="s">
        <v>461</v>
      </c>
      <c r="F210" s="18" t="s">
        <v>1508</v>
      </c>
      <c r="G210" s="577" t="s">
        <v>1976</v>
      </c>
      <c r="H210" s="559" t="s">
        <v>2407</v>
      </c>
    </row>
    <row r="211" spans="1:8" ht="15" customHeight="1">
      <c r="A211" s="18">
        <v>9</v>
      </c>
      <c r="B211" s="21" t="s">
        <v>639</v>
      </c>
      <c r="C211" s="34" t="s">
        <v>514</v>
      </c>
      <c r="D211" s="34" t="s">
        <v>462</v>
      </c>
      <c r="E211" s="34" t="s">
        <v>465</v>
      </c>
      <c r="F211" s="18" t="s">
        <v>1541</v>
      </c>
      <c r="G211" s="577" t="s">
        <v>2029</v>
      </c>
      <c r="H211" s="559" t="s">
        <v>2448</v>
      </c>
    </row>
    <row r="212" spans="1:8" ht="15" customHeight="1">
      <c r="A212" s="18">
        <v>10</v>
      </c>
      <c r="B212" s="21" t="s">
        <v>639</v>
      </c>
      <c r="C212" s="34" t="s">
        <v>515</v>
      </c>
      <c r="D212" s="34" t="s">
        <v>516</v>
      </c>
      <c r="E212" s="34" t="s">
        <v>517</v>
      </c>
      <c r="F212" s="18" t="s">
        <v>1549</v>
      </c>
      <c r="G212" s="577" t="s">
        <v>2014</v>
      </c>
      <c r="H212" s="559" t="s">
        <v>2449</v>
      </c>
    </row>
    <row r="213" spans="1:8" ht="15" customHeight="1">
      <c r="A213" s="18">
        <v>11</v>
      </c>
      <c r="B213" s="21" t="s">
        <v>639</v>
      </c>
      <c r="C213" s="34" t="s">
        <v>373</v>
      </c>
      <c r="D213" s="34" t="s">
        <v>464</v>
      </c>
      <c r="E213" s="34" t="s">
        <v>467</v>
      </c>
      <c r="F213" s="18" t="s">
        <v>1517</v>
      </c>
      <c r="G213" s="577" t="s">
        <v>2024</v>
      </c>
      <c r="H213" s="559" t="s">
        <v>2450</v>
      </c>
    </row>
    <row r="214" spans="1:8" ht="15" customHeight="1">
      <c r="A214" s="18">
        <v>12</v>
      </c>
      <c r="B214" s="21" t="s">
        <v>639</v>
      </c>
      <c r="C214" s="34" t="s">
        <v>170</v>
      </c>
      <c r="D214" s="34" t="s">
        <v>520</v>
      </c>
      <c r="E214" s="34" t="s">
        <v>1465</v>
      </c>
      <c r="F214" s="18" t="s">
        <v>1550</v>
      </c>
      <c r="G214" s="577" t="s">
        <v>2010</v>
      </c>
      <c r="H214" s="559" t="s">
        <v>2441</v>
      </c>
    </row>
    <row r="215" spans="1:8" ht="15" customHeight="1">
      <c r="A215" s="18">
        <v>13</v>
      </c>
      <c r="B215" s="21" t="s">
        <v>639</v>
      </c>
      <c r="C215" s="34" t="s">
        <v>171</v>
      </c>
      <c r="D215" s="34" t="s">
        <v>459</v>
      </c>
      <c r="E215" s="34" t="s">
        <v>1314</v>
      </c>
      <c r="F215" s="18" t="s">
        <v>1507</v>
      </c>
      <c r="G215" s="577" t="s">
        <v>1975</v>
      </c>
      <c r="H215" s="559" t="s">
        <v>2394</v>
      </c>
    </row>
    <row r="216" spans="1:8" ht="15" customHeight="1">
      <c r="A216" s="23">
        <v>1</v>
      </c>
      <c r="B216" s="23" t="s">
        <v>433</v>
      </c>
      <c r="C216" s="23" t="s">
        <v>161</v>
      </c>
      <c r="D216" s="23" t="s">
        <v>159</v>
      </c>
      <c r="E216" s="23" t="s">
        <v>160</v>
      </c>
      <c r="F216" s="23" t="s">
        <v>1489</v>
      </c>
      <c r="G216" s="578" t="s">
        <v>1953</v>
      </c>
      <c r="H216" s="22" t="s">
        <v>2384</v>
      </c>
    </row>
    <row r="217" spans="1:8" ht="15" customHeight="1">
      <c r="A217" s="18">
        <v>2</v>
      </c>
      <c r="B217" s="21" t="s">
        <v>647</v>
      </c>
      <c r="C217" s="34" t="s">
        <v>209</v>
      </c>
      <c r="D217" s="34" t="s">
        <v>428</v>
      </c>
      <c r="E217" s="34" t="s">
        <v>429</v>
      </c>
      <c r="F217" s="18" t="s">
        <v>1496</v>
      </c>
      <c r="G217" s="577" t="s">
        <v>1959</v>
      </c>
      <c r="H217" s="559" t="s">
        <v>2474</v>
      </c>
    </row>
    <row r="218" spans="1:8" ht="15" customHeight="1">
      <c r="A218" s="18">
        <v>3</v>
      </c>
      <c r="B218" s="21" t="s">
        <v>647</v>
      </c>
      <c r="C218" s="34" t="s">
        <v>12</v>
      </c>
      <c r="D218" s="34" t="s">
        <v>484</v>
      </c>
      <c r="E218" s="34" t="s">
        <v>487</v>
      </c>
      <c r="F218" s="18" t="s">
        <v>1641</v>
      </c>
      <c r="G218" s="577" t="s">
        <v>1992</v>
      </c>
      <c r="H218" s="559" t="s">
        <v>2421</v>
      </c>
    </row>
    <row r="219" spans="1:8" ht="15" customHeight="1">
      <c r="A219" s="18">
        <v>4</v>
      </c>
      <c r="B219" s="21" t="s">
        <v>647</v>
      </c>
      <c r="C219" s="34" t="s">
        <v>143</v>
      </c>
      <c r="D219" s="34" t="s">
        <v>648</v>
      </c>
      <c r="E219" s="34" t="s">
        <v>649</v>
      </c>
      <c r="F219" s="18" t="s">
        <v>1602</v>
      </c>
      <c r="G219" s="577" t="s">
        <v>2059</v>
      </c>
      <c r="H219" s="559" t="s">
        <v>2493</v>
      </c>
    </row>
    <row r="220" spans="1:8" ht="15" customHeight="1">
      <c r="A220" s="18">
        <v>5</v>
      </c>
      <c r="B220" s="21" t="s">
        <v>647</v>
      </c>
      <c r="C220" s="34" t="s">
        <v>652</v>
      </c>
      <c r="D220" s="34" t="s">
        <v>655</v>
      </c>
      <c r="E220" s="34" t="s">
        <v>658</v>
      </c>
      <c r="F220" s="18" t="s">
        <v>1603</v>
      </c>
      <c r="G220" s="577" t="s">
        <v>2060</v>
      </c>
      <c r="H220" s="559" t="s">
        <v>2494</v>
      </c>
    </row>
    <row r="221" spans="1:8" ht="15" customHeight="1">
      <c r="A221" s="18">
        <v>6</v>
      </c>
      <c r="B221" s="21" t="s">
        <v>647</v>
      </c>
      <c r="C221" s="34" t="s">
        <v>653</v>
      </c>
      <c r="D221" s="34" t="s">
        <v>656</v>
      </c>
      <c r="E221" s="34" t="s">
        <v>650</v>
      </c>
      <c r="F221" s="18" t="s">
        <v>1604</v>
      </c>
      <c r="G221" s="577" t="s">
        <v>2061</v>
      </c>
      <c r="H221" s="559" t="s">
        <v>2495</v>
      </c>
    </row>
    <row r="222" spans="1:8" ht="15" customHeight="1">
      <c r="A222" s="18">
        <v>7</v>
      </c>
      <c r="B222" s="21" t="s">
        <v>647</v>
      </c>
      <c r="C222" s="34" t="s">
        <v>654</v>
      </c>
      <c r="D222" s="34" t="s">
        <v>657</v>
      </c>
      <c r="E222" s="34" t="s">
        <v>1242</v>
      </c>
      <c r="F222" s="18" t="s">
        <v>1605</v>
      </c>
      <c r="G222" s="577" t="s">
        <v>2062</v>
      </c>
      <c r="H222" s="559" t="s">
        <v>2496</v>
      </c>
    </row>
    <row r="223" spans="1:8" ht="15" customHeight="1">
      <c r="A223" s="18">
        <v>8</v>
      </c>
      <c r="B223" s="21" t="s">
        <v>647</v>
      </c>
      <c r="C223" s="34" t="s">
        <v>61</v>
      </c>
      <c r="D223" s="34" t="s">
        <v>659</v>
      </c>
      <c r="E223" s="34" t="s">
        <v>663</v>
      </c>
      <c r="F223" s="18" t="s">
        <v>1606</v>
      </c>
      <c r="G223" s="577" t="s">
        <v>2063</v>
      </c>
      <c r="H223" s="559" t="s">
        <v>2497</v>
      </c>
    </row>
    <row r="224" spans="1:8" ht="15" customHeight="1">
      <c r="A224" s="18">
        <v>9</v>
      </c>
      <c r="B224" s="21" t="s">
        <v>647</v>
      </c>
      <c r="C224" s="34" t="s">
        <v>651</v>
      </c>
      <c r="D224" s="34" t="s">
        <v>660</v>
      </c>
      <c r="E224" s="34" t="s">
        <v>664</v>
      </c>
      <c r="F224" s="18" t="s">
        <v>1607</v>
      </c>
      <c r="G224" s="577" t="s">
        <v>2064</v>
      </c>
      <c r="H224" s="559" t="s">
        <v>2498</v>
      </c>
    </row>
    <row r="225" spans="1:8" ht="15" customHeight="1">
      <c r="A225" s="18">
        <v>10</v>
      </c>
      <c r="B225" s="21" t="s">
        <v>647</v>
      </c>
      <c r="C225" s="34" t="s">
        <v>225</v>
      </c>
      <c r="D225" s="34" t="s">
        <v>661</v>
      </c>
      <c r="E225" s="34" t="s">
        <v>665</v>
      </c>
      <c r="F225" s="18" t="s">
        <v>1642</v>
      </c>
      <c r="G225" s="577" t="s">
        <v>2065</v>
      </c>
      <c r="H225" s="559" t="s">
        <v>2499</v>
      </c>
    </row>
    <row r="226" spans="1:8" ht="15" customHeight="1">
      <c r="A226" s="18">
        <v>11</v>
      </c>
      <c r="B226" s="21" t="s">
        <v>647</v>
      </c>
      <c r="C226" s="34" t="s">
        <v>585</v>
      </c>
      <c r="D226" s="34" t="s">
        <v>662</v>
      </c>
      <c r="E226" s="34" t="s">
        <v>1243</v>
      </c>
      <c r="F226" s="18" t="s">
        <v>1608</v>
      </c>
      <c r="G226" s="577" t="s">
        <v>2066</v>
      </c>
      <c r="H226" s="559" t="s">
        <v>2500</v>
      </c>
    </row>
    <row r="227" spans="1:8" ht="15" customHeight="1">
      <c r="A227" s="18">
        <v>12</v>
      </c>
      <c r="B227" s="21" t="s">
        <v>647</v>
      </c>
      <c r="C227" s="40" t="s">
        <v>63</v>
      </c>
      <c r="D227" s="40" t="s">
        <v>669</v>
      </c>
      <c r="E227" s="40" t="s">
        <v>666</v>
      </c>
      <c r="F227" s="30" t="s">
        <v>1609</v>
      </c>
      <c r="G227" s="577" t="s">
        <v>2067</v>
      </c>
      <c r="H227" s="40" t="s">
        <v>2501</v>
      </c>
    </row>
    <row r="228" spans="1:8" ht="15" customHeight="1">
      <c r="A228" s="18">
        <v>13</v>
      </c>
      <c r="B228" s="21" t="s">
        <v>647</v>
      </c>
      <c r="C228" s="34" t="s">
        <v>226</v>
      </c>
      <c r="D228" s="34" t="s">
        <v>670</v>
      </c>
      <c r="E228" s="34" t="s">
        <v>667</v>
      </c>
      <c r="F228" s="18" t="s">
        <v>1610</v>
      </c>
      <c r="G228" s="577" t="s">
        <v>2068</v>
      </c>
      <c r="H228" s="559" t="s">
        <v>2502</v>
      </c>
    </row>
    <row r="229" spans="1:8" ht="15" customHeight="1">
      <c r="A229" s="18">
        <v>14</v>
      </c>
      <c r="B229" s="21" t="s">
        <v>647</v>
      </c>
      <c r="C229" s="34" t="s">
        <v>227</v>
      </c>
      <c r="D229" s="34" t="s">
        <v>671</v>
      </c>
      <c r="E229" s="34" t="s">
        <v>668</v>
      </c>
      <c r="F229" s="18" t="s">
        <v>1611</v>
      </c>
      <c r="G229" s="577" t="s">
        <v>2069</v>
      </c>
      <c r="H229" s="559" t="s">
        <v>2503</v>
      </c>
    </row>
    <row r="230" spans="1:8" ht="15" customHeight="1">
      <c r="A230" s="18">
        <v>15</v>
      </c>
      <c r="B230" s="21" t="s">
        <v>647</v>
      </c>
      <c r="C230" s="34" t="s">
        <v>228</v>
      </c>
      <c r="D230" s="34" t="s">
        <v>672</v>
      </c>
      <c r="E230" s="34" t="s">
        <v>1244</v>
      </c>
      <c r="F230" s="18" t="s">
        <v>1612</v>
      </c>
      <c r="G230" s="577" t="s">
        <v>2070</v>
      </c>
      <c r="H230" s="559" t="s">
        <v>2504</v>
      </c>
    </row>
    <row r="231" spans="1:8" s="30" customFormat="1" ht="15" customHeight="1">
      <c r="A231" s="18">
        <v>16</v>
      </c>
      <c r="B231" s="29" t="s">
        <v>647</v>
      </c>
      <c r="C231" s="40" t="s">
        <v>65</v>
      </c>
      <c r="D231" s="40" t="s">
        <v>673</v>
      </c>
      <c r="E231" s="40" t="s">
        <v>678</v>
      </c>
      <c r="F231" s="30" t="s">
        <v>1613</v>
      </c>
      <c r="G231" s="582" t="s">
        <v>2071</v>
      </c>
      <c r="H231" s="40" t="s">
        <v>2505</v>
      </c>
    </row>
    <row r="232" spans="1:8" ht="15" customHeight="1">
      <c r="A232" s="18">
        <v>17</v>
      </c>
      <c r="B232" s="21" t="s">
        <v>647</v>
      </c>
      <c r="C232" s="34" t="s">
        <v>229</v>
      </c>
      <c r="D232" s="35" t="s">
        <v>674</v>
      </c>
      <c r="E232" s="34" t="s">
        <v>679</v>
      </c>
      <c r="F232" s="18" t="s">
        <v>1614</v>
      </c>
      <c r="G232" s="577" t="s">
        <v>2089</v>
      </c>
      <c r="H232" s="560" t="s">
        <v>2506</v>
      </c>
    </row>
    <row r="233" spans="1:8" ht="13.5" customHeight="1">
      <c r="A233" s="18">
        <v>18</v>
      </c>
      <c r="B233" s="21" t="s">
        <v>647</v>
      </c>
      <c r="C233" s="34" t="s">
        <v>675</v>
      </c>
      <c r="D233" s="35" t="s">
        <v>736</v>
      </c>
      <c r="E233" s="34" t="s">
        <v>680</v>
      </c>
      <c r="F233" s="18" t="s">
        <v>1615</v>
      </c>
      <c r="G233" s="577" t="s">
        <v>2842</v>
      </c>
      <c r="H233" s="560" t="s">
        <v>2507</v>
      </c>
    </row>
    <row r="234" spans="1:8" ht="15" customHeight="1">
      <c r="A234" s="18">
        <v>19</v>
      </c>
      <c r="B234" s="21" t="s">
        <v>647</v>
      </c>
      <c r="C234" s="34" t="s">
        <v>230</v>
      </c>
      <c r="D234" s="34" t="s">
        <v>676</v>
      </c>
      <c r="E234" s="34" t="s">
        <v>681</v>
      </c>
      <c r="F234" s="18" t="s">
        <v>1616</v>
      </c>
      <c r="G234" s="577" t="s">
        <v>2090</v>
      </c>
      <c r="H234" s="559" t="s">
        <v>2508</v>
      </c>
    </row>
    <row r="235" spans="1:8" ht="15" customHeight="1">
      <c r="A235" s="18">
        <v>20</v>
      </c>
      <c r="B235" s="21" t="s">
        <v>647</v>
      </c>
      <c r="C235" s="34" t="s">
        <v>231</v>
      </c>
      <c r="D235" s="34" t="s">
        <v>677</v>
      </c>
      <c r="E235" s="34" t="s">
        <v>682</v>
      </c>
      <c r="F235" s="18" t="s">
        <v>1617</v>
      </c>
      <c r="G235" s="577" t="s">
        <v>2091</v>
      </c>
      <c r="H235" s="559" t="s">
        <v>2509</v>
      </c>
    </row>
    <row r="236" spans="1:8" s="30" customFormat="1" ht="15" customHeight="1">
      <c r="A236" s="30">
        <v>21</v>
      </c>
      <c r="B236" s="29" t="s">
        <v>647</v>
      </c>
      <c r="C236" s="40" t="s">
        <v>67</v>
      </c>
      <c r="D236" s="40" t="s">
        <v>684</v>
      </c>
      <c r="E236" s="40" t="s">
        <v>692</v>
      </c>
      <c r="F236" s="30" t="s">
        <v>1618</v>
      </c>
      <c r="G236" s="582" t="s">
        <v>2072</v>
      </c>
      <c r="H236" s="40" t="s">
        <v>2510</v>
      </c>
    </row>
    <row r="237" spans="1:8" ht="15" customHeight="1">
      <c r="A237" s="18">
        <v>22</v>
      </c>
      <c r="B237" s="21" t="s">
        <v>647</v>
      </c>
      <c r="C237" s="34" t="s">
        <v>232</v>
      </c>
      <c r="D237" s="34" t="s">
        <v>685</v>
      </c>
      <c r="E237" s="34" t="s">
        <v>693</v>
      </c>
      <c r="F237" s="18" t="s">
        <v>1619</v>
      </c>
      <c r="G237" s="577" t="s">
        <v>2073</v>
      </c>
      <c r="H237" s="559" t="s">
        <v>2511</v>
      </c>
    </row>
    <row r="238" spans="1:8" ht="16.5" customHeight="1">
      <c r="A238" s="18">
        <v>23</v>
      </c>
      <c r="B238" s="21" t="s">
        <v>647</v>
      </c>
      <c r="C238" s="34" t="s">
        <v>683</v>
      </c>
      <c r="D238" s="34" t="s">
        <v>686</v>
      </c>
      <c r="E238" s="34" t="s">
        <v>694</v>
      </c>
      <c r="F238" s="18" t="s">
        <v>1620</v>
      </c>
      <c r="G238" s="577" t="s">
        <v>2843</v>
      </c>
      <c r="H238" s="559" t="s">
        <v>2512</v>
      </c>
    </row>
    <row r="239" spans="1:8" ht="15" customHeight="1">
      <c r="A239" s="18">
        <v>24</v>
      </c>
      <c r="B239" s="21" t="s">
        <v>647</v>
      </c>
      <c r="C239" s="34" t="s">
        <v>233</v>
      </c>
      <c r="D239" s="34" t="s">
        <v>687</v>
      </c>
      <c r="E239" s="34" t="s">
        <v>695</v>
      </c>
      <c r="F239" s="18" t="s">
        <v>1621</v>
      </c>
      <c r="G239" s="577" t="s">
        <v>2074</v>
      </c>
      <c r="H239" s="559" t="s">
        <v>2513</v>
      </c>
    </row>
    <row r="240" spans="1:8" ht="15" customHeight="1">
      <c r="A240" s="18">
        <v>25</v>
      </c>
      <c r="B240" s="21" t="s">
        <v>647</v>
      </c>
      <c r="C240" s="34" t="s">
        <v>234</v>
      </c>
      <c r="D240" s="34" t="s">
        <v>688</v>
      </c>
      <c r="E240" s="34" t="s">
        <v>696</v>
      </c>
      <c r="F240" s="18" t="s">
        <v>1622</v>
      </c>
      <c r="G240" s="577" t="s">
        <v>2092</v>
      </c>
      <c r="H240" s="559" t="s">
        <v>2514</v>
      </c>
    </row>
    <row r="241" spans="1:8" ht="15" customHeight="1">
      <c r="A241" s="18">
        <v>26</v>
      </c>
      <c r="B241" s="21" t="s">
        <v>647</v>
      </c>
      <c r="C241" s="34" t="s">
        <v>235</v>
      </c>
      <c r="D241" s="34" t="s">
        <v>689</v>
      </c>
      <c r="E241" s="34" t="s">
        <v>697</v>
      </c>
      <c r="F241" s="18" t="s">
        <v>1623</v>
      </c>
      <c r="G241" s="577" t="s">
        <v>2093</v>
      </c>
      <c r="H241" s="559" t="s">
        <v>2515</v>
      </c>
    </row>
    <row r="242" spans="1:8" ht="15" customHeight="1">
      <c r="A242" s="18">
        <v>27</v>
      </c>
      <c r="B242" s="21" t="s">
        <v>647</v>
      </c>
      <c r="C242" s="34" t="s">
        <v>236</v>
      </c>
      <c r="D242" s="34" t="s">
        <v>690</v>
      </c>
      <c r="E242" s="34" t="s">
        <v>698</v>
      </c>
      <c r="F242" s="18" t="s">
        <v>1624</v>
      </c>
      <c r="G242" s="577" t="s">
        <v>2075</v>
      </c>
      <c r="H242" s="559" t="s">
        <v>2516</v>
      </c>
    </row>
    <row r="243" spans="1:8" ht="15" customHeight="1">
      <c r="A243" s="18">
        <v>28</v>
      </c>
      <c r="B243" s="21" t="s">
        <v>647</v>
      </c>
      <c r="C243" s="34" t="s">
        <v>237</v>
      </c>
      <c r="D243" s="34" t="s">
        <v>691</v>
      </c>
      <c r="E243" s="34" t="s">
        <v>1261</v>
      </c>
      <c r="F243" s="18" t="s">
        <v>1625</v>
      </c>
      <c r="G243" s="577" t="s">
        <v>2094</v>
      </c>
      <c r="H243" s="559" t="s">
        <v>2517</v>
      </c>
    </row>
    <row r="244" spans="1:8" s="30" customFormat="1" ht="15" customHeight="1">
      <c r="A244" s="30">
        <v>29</v>
      </c>
      <c r="B244" s="29" t="s">
        <v>647</v>
      </c>
      <c r="C244" s="40" t="s">
        <v>69</v>
      </c>
      <c r="D244" s="41" t="s">
        <v>699</v>
      </c>
      <c r="E244" s="40" t="s">
        <v>706</v>
      </c>
      <c r="F244" s="30" t="s">
        <v>1626</v>
      </c>
      <c r="G244" s="582" t="s">
        <v>2076</v>
      </c>
      <c r="H244" s="41" t="s">
        <v>2518</v>
      </c>
    </row>
    <row r="245" spans="1:8" ht="15" customHeight="1">
      <c r="A245" s="18">
        <v>30</v>
      </c>
      <c r="B245" s="21" t="s">
        <v>647</v>
      </c>
      <c r="C245" s="34" t="s">
        <v>700</v>
      </c>
      <c r="D245" s="34" t="s">
        <v>702</v>
      </c>
      <c r="E245" s="34" t="s">
        <v>707</v>
      </c>
      <c r="F245" s="18" t="s">
        <v>1627</v>
      </c>
      <c r="G245" s="577" t="s">
        <v>2077</v>
      </c>
      <c r="H245" s="559" t="s">
        <v>2519</v>
      </c>
    </row>
    <row r="246" spans="1:8" ht="15" customHeight="1">
      <c r="A246" s="18">
        <v>31</v>
      </c>
      <c r="B246" s="21" t="s">
        <v>647</v>
      </c>
      <c r="C246" s="34" t="s">
        <v>238</v>
      </c>
      <c r="D246" s="34" t="s">
        <v>703</v>
      </c>
      <c r="E246" s="34" t="s">
        <v>708</v>
      </c>
      <c r="F246" s="18" t="s">
        <v>1628</v>
      </c>
      <c r="G246" s="577" t="s">
        <v>2078</v>
      </c>
      <c r="H246" s="559" t="s">
        <v>2520</v>
      </c>
    </row>
    <row r="247" spans="1:8" ht="15" customHeight="1">
      <c r="A247" s="18">
        <v>32</v>
      </c>
      <c r="B247" s="21" t="s">
        <v>647</v>
      </c>
      <c r="C247" s="34" t="s">
        <v>701</v>
      </c>
      <c r="D247" s="34" t="s">
        <v>704</v>
      </c>
      <c r="E247" s="34" t="s">
        <v>709</v>
      </c>
      <c r="F247" s="18" t="s">
        <v>1629</v>
      </c>
      <c r="G247" s="577" t="s">
        <v>2079</v>
      </c>
      <c r="H247" s="559" t="s">
        <v>2521</v>
      </c>
    </row>
    <row r="248" spans="1:8" ht="15" customHeight="1">
      <c r="A248" s="18">
        <v>33</v>
      </c>
      <c r="B248" s="21" t="s">
        <v>647</v>
      </c>
      <c r="C248" s="34" t="s">
        <v>239</v>
      </c>
      <c r="D248" s="34" t="s">
        <v>705</v>
      </c>
      <c r="E248" s="34" t="s">
        <v>710</v>
      </c>
      <c r="F248" s="18" t="s">
        <v>1630</v>
      </c>
      <c r="G248" s="577" t="s">
        <v>2080</v>
      </c>
      <c r="H248" s="559" t="s">
        <v>2522</v>
      </c>
    </row>
    <row r="249" spans="1:8" s="30" customFormat="1" ht="15" customHeight="1">
      <c r="A249" s="30">
        <v>34</v>
      </c>
      <c r="B249" s="29" t="s">
        <v>647</v>
      </c>
      <c r="C249" s="40" t="s">
        <v>71</v>
      </c>
      <c r="D249" s="40" t="s">
        <v>716</v>
      </c>
      <c r="E249" s="40" t="s">
        <v>722</v>
      </c>
      <c r="F249" s="30" t="s">
        <v>1631</v>
      </c>
      <c r="G249" s="582" t="s">
        <v>2081</v>
      </c>
      <c r="H249" s="40" t="s">
        <v>2523</v>
      </c>
    </row>
    <row r="250" spans="1:8" ht="15" customHeight="1">
      <c r="A250" s="18">
        <v>35</v>
      </c>
      <c r="B250" s="21" t="s">
        <v>647</v>
      </c>
      <c r="C250" s="34" t="s">
        <v>711</v>
      </c>
      <c r="D250" s="34" t="s">
        <v>717</v>
      </c>
      <c r="E250" s="34" t="s">
        <v>723</v>
      </c>
      <c r="F250" s="18" t="s">
        <v>1632</v>
      </c>
      <c r="G250" s="577" t="s">
        <v>2082</v>
      </c>
      <c r="H250" s="559" t="s">
        <v>2524</v>
      </c>
    </row>
    <row r="251" spans="1:8" ht="15" customHeight="1">
      <c r="A251" s="18">
        <v>36</v>
      </c>
      <c r="B251" s="21" t="s">
        <v>647</v>
      </c>
      <c r="C251" s="34" t="s">
        <v>712</v>
      </c>
      <c r="D251" s="34" t="s">
        <v>718</v>
      </c>
      <c r="E251" s="34" t="s">
        <v>724</v>
      </c>
      <c r="F251" s="18" t="s">
        <v>1633</v>
      </c>
      <c r="G251" s="577" t="s">
        <v>2083</v>
      </c>
      <c r="H251" s="559" t="s">
        <v>2525</v>
      </c>
    </row>
    <row r="252" spans="1:8" ht="15" customHeight="1">
      <c r="A252" s="18">
        <v>37</v>
      </c>
      <c r="B252" s="21" t="s">
        <v>647</v>
      </c>
      <c r="C252" s="34" t="s">
        <v>713</v>
      </c>
      <c r="D252" s="34" t="s">
        <v>719</v>
      </c>
      <c r="E252" s="34" t="s">
        <v>725</v>
      </c>
      <c r="F252" s="18" t="s">
        <v>1634</v>
      </c>
      <c r="G252" s="577" t="s">
        <v>2084</v>
      </c>
      <c r="H252" s="559" t="s">
        <v>2526</v>
      </c>
    </row>
    <row r="253" spans="1:8" ht="15" customHeight="1">
      <c r="A253" s="18">
        <v>38</v>
      </c>
      <c r="B253" s="21" t="s">
        <v>647</v>
      </c>
      <c r="C253" s="34" t="s">
        <v>714</v>
      </c>
      <c r="D253" s="34" t="s">
        <v>720</v>
      </c>
      <c r="E253" s="34" t="s">
        <v>726</v>
      </c>
      <c r="F253" s="18" t="s">
        <v>1635</v>
      </c>
      <c r="G253" s="577" t="s">
        <v>2085</v>
      </c>
      <c r="H253" s="559" t="s">
        <v>2527</v>
      </c>
    </row>
    <row r="254" spans="1:8" ht="15" customHeight="1">
      <c r="A254" s="18">
        <v>39</v>
      </c>
      <c r="B254" s="21" t="s">
        <v>647</v>
      </c>
      <c r="C254" s="34" t="s">
        <v>715</v>
      </c>
      <c r="D254" s="34" t="s">
        <v>721</v>
      </c>
      <c r="E254" s="34" t="s">
        <v>727</v>
      </c>
      <c r="F254" s="18" t="s">
        <v>1636</v>
      </c>
      <c r="G254" s="577" t="s">
        <v>2086</v>
      </c>
      <c r="H254" s="559" t="s">
        <v>2528</v>
      </c>
    </row>
    <row r="255" spans="1:8" s="30" customFormat="1" ht="15" customHeight="1">
      <c r="A255" s="30">
        <v>40</v>
      </c>
      <c r="B255" s="29" t="s">
        <v>647</v>
      </c>
      <c r="C255" s="40" t="s">
        <v>73</v>
      </c>
      <c r="D255" s="40" t="s">
        <v>728</v>
      </c>
      <c r="E255" s="40" t="s">
        <v>732</v>
      </c>
      <c r="F255" s="30" t="s">
        <v>1637</v>
      </c>
      <c r="G255" s="582" t="s">
        <v>2087</v>
      </c>
      <c r="H255" s="40" t="s">
        <v>2529</v>
      </c>
    </row>
    <row r="256" spans="1:8" ht="15" customHeight="1">
      <c r="A256" s="18">
        <v>41</v>
      </c>
      <c r="B256" s="21" t="s">
        <v>647</v>
      </c>
      <c r="C256" s="34" t="s">
        <v>1262</v>
      </c>
      <c r="D256" s="34" t="s">
        <v>729</v>
      </c>
      <c r="E256" s="34" t="s">
        <v>733</v>
      </c>
      <c r="F256" s="18" t="s">
        <v>1638</v>
      </c>
      <c r="G256" s="577" t="s">
        <v>2095</v>
      </c>
      <c r="H256" s="559" t="s">
        <v>2530</v>
      </c>
    </row>
    <row r="257" spans="1:8" ht="15" customHeight="1">
      <c r="A257" s="18">
        <v>42</v>
      </c>
      <c r="B257" s="21" t="s">
        <v>647</v>
      </c>
      <c r="C257" s="34" t="s">
        <v>240</v>
      </c>
      <c r="D257" s="34" t="s">
        <v>730</v>
      </c>
      <c r="E257" s="34" t="s">
        <v>734</v>
      </c>
      <c r="F257" s="18" t="s">
        <v>1639</v>
      </c>
      <c r="G257" s="577" t="s">
        <v>2096</v>
      </c>
      <c r="H257" s="559" t="s">
        <v>2531</v>
      </c>
    </row>
    <row r="258" spans="1:8" ht="15" customHeight="1">
      <c r="A258" s="30">
        <v>43</v>
      </c>
      <c r="B258" s="21" t="s">
        <v>647</v>
      </c>
      <c r="C258" s="34" t="s">
        <v>241</v>
      </c>
      <c r="D258" s="34" t="s">
        <v>731</v>
      </c>
      <c r="E258" s="34" t="s">
        <v>735</v>
      </c>
      <c r="F258" s="18" t="s">
        <v>1640</v>
      </c>
      <c r="G258" s="577" t="s">
        <v>2088</v>
      </c>
      <c r="H258" s="559" t="s">
        <v>2532</v>
      </c>
    </row>
    <row r="259" spans="1:8" ht="15" customHeight="1">
      <c r="A259" s="18">
        <v>44</v>
      </c>
      <c r="B259" s="21" t="s">
        <v>647</v>
      </c>
      <c r="C259" s="34" t="s">
        <v>436</v>
      </c>
      <c r="D259" s="34" t="s">
        <v>299</v>
      </c>
      <c r="E259" s="34" t="s">
        <v>461</v>
      </c>
      <c r="F259" s="18" t="s">
        <v>1508</v>
      </c>
      <c r="G259" s="577" t="s">
        <v>1976</v>
      </c>
      <c r="H259" s="559" t="s">
        <v>2407</v>
      </c>
    </row>
    <row r="260" spans="1:8" ht="15" customHeight="1">
      <c r="A260" s="18">
        <v>45</v>
      </c>
      <c r="B260" s="21" t="s">
        <v>647</v>
      </c>
      <c r="C260" s="34" t="s">
        <v>514</v>
      </c>
      <c r="D260" s="34" t="s">
        <v>462</v>
      </c>
      <c r="E260" s="34" t="s">
        <v>465</v>
      </c>
      <c r="F260" s="18" t="s">
        <v>1541</v>
      </c>
      <c r="G260" s="577" t="s">
        <v>2029</v>
      </c>
      <c r="H260" s="559" t="s">
        <v>2448</v>
      </c>
    </row>
    <row r="261" spans="1:8" ht="15" customHeight="1">
      <c r="A261" s="30">
        <v>46</v>
      </c>
      <c r="B261" s="21" t="s">
        <v>647</v>
      </c>
      <c r="C261" s="34" t="s">
        <v>515</v>
      </c>
      <c r="D261" s="34" t="s">
        <v>516</v>
      </c>
      <c r="E261" s="34" t="s">
        <v>517</v>
      </c>
      <c r="F261" s="18" t="s">
        <v>1549</v>
      </c>
      <c r="G261" s="577" t="s">
        <v>2014</v>
      </c>
      <c r="H261" s="559" t="s">
        <v>2449</v>
      </c>
    </row>
    <row r="262" spans="1:8" ht="15" customHeight="1">
      <c r="A262" s="18">
        <v>47</v>
      </c>
      <c r="B262" s="21" t="s">
        <v>647</v>
      </c>
      <c r="C262" s="34" t="s">
        <v>373</v>
      </c>
      <c r="D262" s="34" t="s">
        <v>464</v>
      </c>
      <c r="E262" s="34" t="s">
        <v>467</v>
      </c>
      <c r="F262" s="18" t="s">
        <v>1517</v>
      </c>
      <c r="G262" s="577" t="s">
        <v>1984</v>
      </c>
      <c r="H262" s="559" t="s">
        <v>2450</v>
      </c>
    </row>
    <row r="263" spans="1:8" ht="15" customHeight="1">
      <c r="A263" s="18">
        <v>48</v>
      </c>
      <c r="B263" s="21" t="s">
        <v>647</v>
      </c>
      <c r="C263" s="34" t="s">
        <v>170</v>
      </c>
      <c r="D263" s="34" t="s">
        <v>520</v>
      </c>
      <c r="E263" s="34" t="s">
        <v>1465</v>
      </c>
      <c r="F263" s="18" t="s">
        <v>1550</v>
      </c>
      <c r="G263" s="577" t="s">
        <v>2010</v>
      </c>
      <c r="H263" s="559" t="s">
        <v>2441</v>
      </c>
    </row>
    <row r="264" spans="1:8" ht="15" customHeight="1">
      <c r="A264" s="30">
        <v>49</v>
      </c>
      <c r="B264" s="21" t="s">
        <v>647</v>
      </c>
      <c r="C264" s="34" t="s">
        <v>171</v>
      </c>
      <c r="D264" s="34" t="s">
        <v>459</v>
      </c>
      <c r="E264" s="34" t="s">
        <v>1314</v>
      </c>
      <c r="F264" s="18" t="s">
        <v>1507</v>
      </c>
      <c r="G264" s="577" t="s">
        <v>1975</v>
      </c>
      <c r="H264" s="559" t="s">
        <v>2394</v>
      </c>
    </row>
    <row r="265" spans="1:8" ht="15" customHeight="1">
      <c r="A265" s="18">
        <v>50</v>
      </c>
      <c r="B265" s="21" t="s">
        <v>647</v>
      </c>
      <c r="C265" s="34" t="s">
        <v>1263</v>
      </c>
      <c r="D265" s="34" t="s">
        <v>1264</v>
      </c>
      <c r="E265" s="34" t="s">
        <v>1265</v>
      </c>
      <c r="F265" s="18" t="s">
        <v>1643</v>
      </c>
      <c r="G265" s="577" t="s">
        <v>2097</v>
      </c>
      <c r="H265" s="559" t="s">
        <v>2432</v>
      </c>
    </row>
    <row r="266" spans="1:8" ht="15" customHeight="1">
      <c r="A266" s="23">
        <v>1</v>
      </c>
      <c r="B266" s="23" t="s">
        <v>433</v>
      </c>
      <c r="C266" s="23" t="s">
        <v>161</v>
      </c>
      <c r="D266" s="23" t="s">
        <v>159</v>
      </c>
      <c r="E266" s="23" t="s">
        <v>160</v>
      </c>
      <c r="F266" s="23" t="s">
        <v>1489</v>
      </c>
      <c r="G266" s="578" t="s">
        <v>1953</v>
      </c>
      <c r="H266" s="22" t="s">
        <v>2384</v>
      </c>
    </row>
    <row r="267" spans="1:8" ht="15" customHeight="1">
      <c r="A267" s="18">
        <v>2</v>
      </c>
      <c r="B267" s="21" t="s">
        <v>738</v>
      </c>
      <c r="C267" s="34" t="s">
        <v>209</v>
      </c>
      <c r="D267" s="34" t="s">
        <v>428</v>
      </c>
      <c r="E267" s="34" t="s">
        <v>429</v>
      </c>
      <c r="F267" s="18" t="s">
        <v>1496</v>
      </c>
      <c r="G267" s="577" t="s">
        <v>1959</v>
      </c>
      <c r="H267" s="559" t="s">
        <v>2474</v>
      </c>
    </row>
    <row r="268" spans="1:8" ht="15" customHeight="1">
      <c r="A268" s="18">
        <v>3</v>
      </c>
      <c r="B268" s="21" t="s">
        <v>738</v>
      </c>
      <c r="C268" s="34" t="s">
        <v>737</v>
      </c>
      <c r="D268" s="34" t="s">
        <v>753</v>
      </c>
      <c r="E268" s="34" t="s">
        <v>754</v>
      </c>
      <c r="F268" s="18" t="s">
        <v>1711</v>
      </c>
      <c r="G268" s="577" t="s">
        <v>2098</v>
      </c>
      <c r="H268" s="559" t="s">
        <v>2533</v>
      </c>
    </row>
    <row r="269" spans="1:8" ht="15" customHeight="1">
      <c r="A269" s="18">
        <v>4</v>
      </c>
      <c r="B269" s="21" t="s">
        <v>738</v>
      </c>
      <c r="C269" s="34" t="s">
        <v>75</v>
      </c>
      <c r="D269" s="34" t="s">
        <v>755</v>
      </c>
      <c r="E269" s="34" t="s">
        <v>756</v>
      </c>
      <c r="F269" s="18" t="s">
        <v>1644</v>
      </c>
      <c r="G269" s="577" t="s">
        <v>2099</v>
      </c>
      <c r="H269" s="559" t="s">
        <v>2534</v>
      </c>
    </row>
    <row r="270" spans="1:8" ht="15" customHeight="1">
      <c r="A270" s="18">
        <v>5</v>
      </c>
      <c r="B270" s="21" t="s">
        <v>738</v>
      </c>
      <c r="C270" s="34" t="s">
        <v>740</v>
      </c>
      <c r="D270" s="34" t="s">
        <v>741</v>
      </c>
      <c r="E270" s="34" t="s">
        <v>747</v>
      </c>
      <c r="F270" s="18" t="s">
        <v>1712</v>
      </c>
      <c r="G270" s="577" t="s">
        <v>2161</v>
      </c>
      <c r="H270" s="559" t="s">
        <v>2535</v>
      </c>
    </row>
    <row r="271" spans="1:8" ht="15" customHeight="1">
      <c r="A271" s="18">
        <v>6</v>
      </c>
      <c r="B271" s="21" t="s">
        <v>738</v>
      </c>
      <c r="C271" s="34" t="s">
        <v>739</v>
      </c>
      <c r="D271" s="34" t="s">
        <v>742</v>
      </c>
      <c r="E271" s="34" t="s">
        <v>748</v>
      </c>
      <c r="F271" s="18" t="s">
        <v>1645</v>
      </c>
      <c r="G271" s="577" t="s">
        <v>2162</v>
      </c>
      <c r="H271" s="559" t="s">
        <v>2536</v>
      </c>
    </row>
    <row r="272" spans="1:8" ht="15" customHeight="1">
      <c r="A272" s="18">
        <v>7</v>
      </c>
      <c r="B272" s="21" t="s">
        <v>738</v>
      </c>
      <c r="C272" s="34" t="s">
        <v>242</v>
      </c>
      <c r="D272" s="34" t="s">
        <v>743</v>
      </c>
      <c r="E272" s="34" t="s">
        <v>749</v>
      </c>
      <c r="F272" s="18" t="s">
        <v>1646</v>
      </c>
      <c r="G272" s="577" t="s">
        <v>2163</v>
      </c>
      <c r="H272" s="559" t="s">
        <v>2537</v>
      </c>
    </row>
    <row r="273" spans="1:8" ht="15" customHeight="1">
      <c r="A273" s="18">
        <v>8</v>
      </c>
      <c r="B273" s="21" t="s">
        <v>738</v>
      </c>
      <c r="C273" s="34" t="s">
        <v>243</v>
      </c>
      <c r="D273" s="34" t="s">
        <v>744</v>
      </c>
      <c r="E273" s="34" t="s">
        <v>750</v>
      </c>
      <c r="F273" s="18" t="s">
        <v>1647</v>
      </c>
      <c r="G273" s="577" t="s">
        <v>2100</v>
      </c>
      <c r="H273" s="559" t="s">
        <v>2538</v>
      </c>
    </row>
    <row r="274" spans="1:8" ht="15" customHeight="1">
      <c r="A274" s="18">
        <v>9</v>
      </c>
      <c r="B274" s="21" t="s">
        <v>738</v>
      </c>
      <c r="C274" s="34" t="s">
        <v>244</v>
      </c>
      <c r="D274" s="34" t="s">
        <v>745</v>
      </c>
      <c r="E274" s="34" t="s">
        <v>751</v>
      </c>
      <c r="F274" s="18" t="s">
        <v>1648</v>
      </c>
      <c r="G274" s="577" t="s">
        <v>2101</v>
      </c>
      <c r="H274" s="559" t="s">
        <v>2539</v>
      </c>
    </row>
    <row r="275" spans="1:8" ht="15" customHeight="1">
      <c r="A275" s="18">
        <v>10</v>
      </c>
      <c r="B275" s="21" t="s">
        <v>738</v>
      </c>
      <c r="C275" s="34" t="s">
        <v>245</v>
      </c>
      <c r="D275" s="34" t="s">
        <v>746</v>
      </c>
      <c r="E275" s="34" t="s">
        <v>752</v>
      </c>
      <c r="F275" s="18" t="s">
        <v>1649</v>
      </c>
      <c r="G275" s="577" t="s">
        <v>2102</v>
      </c>
      <c r="H275" s="559" t="s">
        <v>2540</v>
      </c>
    </row>
    <row r="276" spans="1:8" s="30" customFormat="1" ht="15" customHeight="1">
      <c r="A276" s="30">
        <v>11</v>
      </c>
      <c r="B276" s="29" t="s">
        <v>738</v>
      </c>
      <c r="C276" s="40" t="s">
        <v>757</v>
      </c>
      <c r="D276" s="40" t="s">
        <v>758</v>
      </c>
      <c r="E276" s="40" t="s">
        <v>759</v>
      </c>
      <c r="F276" s="30" t="s">
        <v>1650</v>
      </c>
      <c r="G276" s="582" t="s">
        <v>2103</v>
      </c>
      <c r="H276" s="40" t="s">
        <v>2541</v>
      </c>
    </row>
    <row r="277" spans="1:8" s="30" customFormat="1" ht="15" customHeight="1">
      <c r="A277" s="30">
        <v>12</v>
      </c>
      <c r="B277" s="29" t="s">
        <v>738</v>
      </c>
      <c r="C277" s="40" t="s">
        <v>77</v>
      </c>
      <c r="D277" s="40" t="s">
        <v>760</v>
      </c>
      <c r="E277" s="40" t="s">
        <v>761</v>
      </c>
      <c r="F277" s="30" t="s">
        <v>1651</v>
      </c>
      <c r="G277" s="582" t="s">
        <v>2104</v>
      </c>
      <c r="H277" s="40" t="s">
        <v>2542</v>
      </c>
    </row>
    <row r="278" spans="1:8" ht="15" customHeight="1">
      <c r="A278" s="18">
        <v>13</v>
      </c>
      <c r="B278" s="21" t="s">
        <v>738</v>
      </c>
      <c r="C278" s="34" t="s">
        <v>246</v>
      </c>
      <c r="D278" s="34" t="s">
        <v>762</v>
      </c>
      <c r="E278" s="34" t="s">
        <v>771</v>
      </c>
      <c r="F278" s="18" t="s">
        <v>1652</v>
      </c>
      <c r="G278" s="577" t="s">
        <v>2105</v>
      </c>
      <c r="H278" s="559" t="s">
        <v>2543</v>
      </c>
    </row>
    <row r="279" spans="1:8" ht="15" customHeight="1">
      <c r="A279" s="18">
        <v>14</v>
      </c>
      <c r="B279" s="21" t="s">
        <v>738</v>
      </c>
      <c r="C279" s="34" t="s">
        <v>247</v>
      </c>
      <c r="D279" s="34" t="s">
        <v>763</v>
      </c>
      <c r="E279" s="34" t="s">
        <v>772</v>
      </c>
      <c r="F279" s="18" t="s">
        <v>1653</v>
      </c>
      <c r="G279" s="577" t="s">
        <v>2106</v>
      </c>
      <c r="H279" s="559" t="s">
        <v>2544</v>
      </c>
    </row>
    <row r="280" spans="1:8" ht="15" customHeight="1">
      <c r="A280" s="18">
        <v>15</v>
      </c>
      <c r="B280" s="21" t="s">
        <v>738</v>
      </c>
      <c r="C280" s="34" t="s">
        <v>781</v>
      </c>
      <c r="D280" s="34" t="s">
        <v>764</v>
      </c>
      <c r="E280" s="34" t="s">
        <v>773</v>
      </c>
      <c r="F280" s="18" t="s">
        <v>1654</v>
      </c>
      <c r="G280" s="577" t="s">
        <v>2844</v>
      </c>
      <c r="H280" s="559" t="s">
        <v>2545</v>
      </c>
    </row>
    <row r="281" spans="1:8" ht="15" customHeight="1">
      <c r="A281" s="18">
        <v>16</v>
      </c>
      <c r="B281" s="21" t="s">
        <v>738</v>
      </c>
      <c r="C281" s="34" t="s">
        <v>248</v>
      </c>
      <c r="D281" s="34" t="s">
        <v>765</v>
      </c>
      <c r="E281" s="34" t="s">
        <v>774</v>
      </c>
      <c r="F281" s="18" t="s">
        <v>1655</v>
      </c>
      <c r="G281" s="577" t="s">
        <v>2107</v>
      </c>
      <c r="H281" s="559" t="s">
        <v>2546</v>
      </c>
    </row>
    <row r="282" spans="1:8" ht="15" customHeight="1">
      <c r="A282" s="18">
        <v>17</v>
      </c>
      <c r="B282" s="21" t="s">
        <v>738</v>
      </c>
      <c r="C282" s="34" t="s">
        <v>249</v>
      </c>
      <c r="D282" s="34" t="s">
        <v>766</v>
      </c>
      <c r="E282" s="34" t="s">
        <v>775</v>
      </c>
      <c r="F282" s="18" t="s">
        <v>1656</v>
      </c>
      <c r="G282" s="577" t="s">
        <v>2164</v>
      </c>
      <c r="H282" s="559" t="s">
        <v>2547</v>
      </c>
    </row>
    <row r="283" spans="1:8" ht="15" customHeight="1">
      <c r="A283" s="18">
        <v>18</v>
      </c>
      <c r="B283" s="21" t="s">
        <v>738</v>
      </c>
      <c r="C283" s="34" t="s">
        <v>250</v>
      </c>
      <c r="D283" s="34" t="s">
        <v>767</v>
      </c>
      <c r="E283" s="34" t="s">
        <v>776</v>
      </c>
      <c r="F283" s="18" t="s">
        <v>1657</v>
      </c>
      <c r="G283" s="577" t="s">
        <v>2108</v>
      </c>
      <c r="H283" s="559" t="s">
        <v>2548</v>
      </c>
    </row>
    <row r="284" spans="1:8" ht="15" customHeight="1">
      <c r="A284" s="18">
        <v>19</v>
      </c>
      <c r="B284" s="21" t="s">
        <v>738</v>
      </c>
      <c r="C284" s="34" t="s">
        <v>251</v>
      </c>
      <c r="D284" s="34" t="s">
        <v>768</v>
      </c>
      <c r="E284" s="34" t="s">
        <v>777</v>
      </c>
      <c r="F284" s="18" t="s">
        <v>1658</v>
      </c>
      <c r="G284" s="577" t="s">
        <v>2165</v>
      </c>
      <c r="H284" s="559" t="s">
        <v>2549</v>
      </c>
    </row>
    <row r="285" spans="1:8" ht="15" customHeight="1">
      <c r="A285" s="18">
        <v>20</v>
      </c>
      <c r="B285" s="21" t="s">
        <v>738</v>
      </c>
      <c r="C285" s="34" t="s">
        <v>252</v>
      </c>
      <c r="D285" s="34" t="s">
        <v>769</v>
      </c>
      <c r="E285" s="34" t="s">
        <v>778</v>
      </c>
      <c r="F285" s="18" t="s">
        <v>1659</v>
      </c>
      <c r="G285" s="577" t="s">
        <v>2166</v>
      </c>
      <c r="H285" s="559" t="s">
        <v>2550</v>
      </c>
    </row>
    <row r="286" spans="1:8" ht="15" customHeight="1">
      <c r="A286" s="18">
        <v>21</v>
      </c>
      <c r="B286" s="21" t="s">
        <v>738</v>
      </c>
      <c r="C286" s="34" t="s">
        <v>253</v>
      </c>
      <c r="D286" s="34" t="s">
        <v>770</v>
      </c>
      <c r="E286" s="34" t="s">
        <v>779</v>
      </c>
      <c r="F286" s="18" t="s">
        <v>1660</v>
      </c>
      <c r="G286" s="577" t="s">
        <v>2109</v>
      </c>
      <c r="H286" s="559" t="s">
        <v>2551</v>
      </c>
    </row>
    <row r="287" spans="1:8" s="30" customFormat="1" ht="15" customHeight="1">
      <c r="A287" s="18">
        <v>22</v>
      </c>
      <c r="B287" s="21" t="s">
        <v>738</v>
      </c>
      <c r="C287" s="40" t="s">
        <v>154</v>
      </c>
      <c r="D287" s="40" t="s">
        <v>1272</v>
      </c>
      <c r="E287" s="41" t="s">
        <v>1273</v>
      </c>
      <c r="F287" s="30" t="s">
        <v>1713</v>
      </c>
      <c r="G287" s="582" t="s">
        <v>2110</v>
      </c>
      <c r="H287" s="40" t="s">
        <v>2552</v>
      </c>
    </row>
    <row r="288" spans="1:8" ht="15" customHeight="1">
      <c r="A288" s="18">
        <v>23</v>
      </c>
      <c r="B288" s="21" t="s">
        <v>738</v>
      </c>
      <c r="C288" s="34" t="s">
        <v>782</v>
      </c>
      <c r="D288" s="34" t="s">
        <v>783</v>
      </c>
      <c r="E288" s="34" t="s">
        <v>792</v>
      </c>
      <c r="F288" s="18" t="s">
        <v>1661</v>
      </c>
      <c r="G288" s="577" t="s">
        <v>2111</v>
      </c>
      <c r="H288" s="559" t="s">
        <v>2553</v>
      </c>
    </row>
    <row r="289" spans="1:8" ht="15" customHeight="1">
      <c r="A289" s="18">
        <v>24</v>
      </c>
      <c r="B289" s="21" t="s">
        <v>738</v>
      </c>
      <c r="C289" s="34" t="s">
        <v>254</v>
      </c>
      <c r="D289" s="34" t="s">
        <v>784</v>
      </c>
      <c r="E289" s="34" t="s">
        <v>793</v>
      </c>
      <c r="F289" s="18" t="s">
        <v>1662</v>
      </c>
      <c r="G289" s="577" t="s">
        <v>2112</v>
      </c>
      <c r="H289" s="559" t="s">
        <v>2554</v>
      </c>
    </row>
    <row r="290" spans="1:8" ht="15" customHeight="1">
      <c r="A290" s="18">
        <v>25</v>
      </c>
      <c r="B290" s="21" t="s">
        <v>738</v>
      </c>
      <c r="C290" s="34" t="s">
        <v>255</v>
      </c>
      <c r="D290" s="34" t="s">
        <v>785</v>
      </c>
      <c r="E290" s="34" t="s">
        <v>794</v>
      </c>
      <c r="F290" s="18" t="s">
        <v>1663</v>
      </c>
      <c r="G290" s="577" t="s">
        <v>2113</v>
      </c>
      <c r="H290" s="559" t="s">
        <v>2555</v>
      </c>
    </row>
    <row r="291" spans="1:8" ht="15" customHeight="1">
      <c r="A291" s="18">
        <v>26</v>
      </c>
      <c r="B291" s="21" t="s">
        <v>738</v>
      </c>
      <c r="C291" s="34" t="s">
        <v>256</v>
      </c>
      <c r="D291" s="34" t="s">
        <v>786</v>
      </c>
      <c r="E291" s="34" t="s">
        <v>795</v>
      </c>
      <c r="F291" s="18" t="s">
        <v>1664</v>
      </c>
      <c r="G291" s="577" t="s">
        <v>2114</v>
      </c>
      <c r="H291" s="559" t="s">
        <v>2556</v>
      </c>
    </row>
    <row r="292" spans="1:8" ht="15" customHeight="1">
      <c r="A292" s="18">
        <v>27</v>
      </c>
      <c r="B292" s="21" t="s">
        <v>738</v>
      </c>
      <c r="C292" s="34" t="s">
        <v>257</v>
      </c>
      <c r="D292" s="34" t="s">
        <v>787</v>
      </c>
      <c r="E292" s="34" t="s">
        <v>796</v>
      </c>
      <c r="F292" s="18" t="s">
        <v>1665</v>
      </c>
      <c r="G292" s="577" t="s">
        <v>2115</v>
      </c>
      <c r="H292" s="559" t="s">
        <v>2557</v>
      </c>
    </row>
    <row r="293" spans="1:8" ht="15" customHeight="1">
      <c r="A293" s="18">
        <v>28</v>
      </c>
      <c r="B293" s="21" t="s">
        <v>738</v>
      </c>
      <c r="C293" s="34" t="s">
        <v>258</v>
      </c>
      <c r="D293" s="34" t="s">
        <v>788</v>
      </c>
      <c r="E293" s="34" t="s">
        <v>797</v>
      </c>
      <c r="F293" s="18" t="s">
        <v>1714</v>
      </c>
      <c r="G293" s="577" t="s">
        <v>2167</v>
      </c>
      <c r="H293" s="559" t="s">
        <v>2558</v>
      </c>
    </row>
    <row r="294" spans="1:8" ht="15" customHeight="1">
      <c r="A294" s="18">
        <v>29</v>
      </c>
      <c r="B294" s="21" t="s">
        <v>738</v>
      </c>
      <c r="C294" s="34" t="s">
        <v>259</v>
      </c>
      <c r="D294" s="34" t="s">
        <v>789</v>
      </c>
      <c r="E294" s="34" t="s">
        <v>798</v>
      </c>
      <c r="F294" s="18" t="s">
        <v>1666</v>
      </c>
      <c r="G294" s="577" t="s">
        <v>2116</v>
      </c>
      <c r="H294" s="559" t="s">
        <v>2559</v>
      </c>
    </row>
    <row r="295" spans="1:8" ht="15" customHeight="1">
      <c r="A295" s="18">
        <v>30</v>
      </c>
      <c r="B295" s="21" t="s">
        <v>738</v>
      </c>
      <c r="C295" s="34" t="s">
        <v>260</v>
      </c>
      <c r="D295" s="34" t="s">
        <v>790</v>
      </c>
      <c r="E295" s="34" t="s">
        <v>799</v>
      </c>
      <c r="F295" s="18" t="s">
        <v>1667</v>
      </c>
      <c r="G295" s="577" t="s">
        <v>2168</v>
      </c>
      <c r="H295" s="559" t="s">
        <v>2560</v>
      </c>
    </row>
    <row r="296" spans="1:8" ht="15" customHeight="1">
      <c r="A296" s="18">
        <v>31</v>
      </c>
      <c r="B296" s="21" t="s">
        <v>738</v>
      </c>
      <c r="C296" s="34" t="s">
        <v>261</v>
      </c>
      <c r="D296" s="34" t="s">
        <v>791</v>
      </c>
      <c r="E296" s="34" t="s">
        <v>800</v>
      </c>
      <c r="F296" s="18" t="s">
        <v>1668</v>
      </c>
      <c r="G296" s="577" t="s">
        <v>2117</v>
      </c>
      <c r="H296" s="559" t="s">
        <v>2561</v>
      </c>
    </row>
    <row r="297" spans="1:8" s="30" customFormat="1" ht="15" customHeight="1">
      <c r="A297" s="18">
        <v>32</v>
      </c>
      <c r="B297" s="21" t="s">
        <v>738</v>
      </c>
      <c r="C297" s="40" t="s">
        <v>80</v>
      </c>
      <c r="D297" s="40" t="s">
        <v>801</v>
      </c>
      <c r="E297" s="40" t="s">
        <v>806</v>
      </c>
      <c r="F297" s="30" t="s">
        <v>1669</v>
      </c>
      <c r="G297" s="582" t="s">
        <v>2118</v>
      </c>
      <c r="H297" s="40" t="s">
        <v>2562</v>
      </c>
    </row>
    <row r="298" spans="1:8" ht="15" customHeight="1">
      <c r="A298" s="18">
        <v>33</v>
      </c>
      <c r="B298" s="21" t="s">
        <v>738</v>
      </c>
      <c r="C298" s="34" t="s">
        <v>262</v>
      </c>
      <c r="D298" s="34" t="s">
        <v>802</v>
      </c>
      <c r="E298" s="34" t="s">
        <v>807</v>
      </c>
      <c r="F298" s="18" t="s">
        <v>1670</v>
      </c>
      <c r="G298" s="577" t="s">
        <v>2119</v>
      </c>
      <c r="H298" s="559" t="s">
        <v>2563</v>
      </c>
    </row>
    <row r="299" spans="1:8" ht="15" customHeight="1">
      <c r="A299" s="18">
        <v>34</v>
      </c>
      <c r="B299" s="21" t="s">
        <v>738</v>
      </c>
      <c r="C299" s="34" t="s">
        <v>263</v>
      </c>
      <c r="D299" s="34" t="s">
        <v>803</v>
      </c>
      <c r="E299" s="34" t="s">
        <v>808</v>
      </c>
      <c r="F299" s="18" t="s">
        <v>1671</v>
      </c>
      <c r="G299" s="577" t="s">
        <v>2120</v>
      </c>
      <c r="H299" s="559" t="s">
        <v>2564</v>
      </c>
    </row>
    <row r="300" spans="1:8" ht="15" customHeight="1">
      <c r="A300" s="18">
        <v>35</v>
      </c>
      <c r="B300" s="21" t="s">
        <v>738</v>
      </c>
      <c r="C300" s="34" t="s">
        <v>264</v>
      </c>
      <c r="D300" s="34" t="s">
        <v>804</v>
      </c>
      <c r="E300" s="34" t="s">
        <v>809</v>
      </c>
      <c r="F300" s="18" t="s">
        <v>1672</v>
      </c>
      <c r="G300" s="577" t="s">
        <v>2169</v>
      </c>
      <c r="H300" s="559" t="s">
        <v>2565</v>
      </c>
    </row>
    <row r="301" spans="1:8" ht="15" customHeight="1">
      <c r="A301" s="18">
        <v>36</v>
      </c>
      <c r="B301" s="21" t="s">
        <v>738</v>
      </c>
      <c r="C301" s="34" t="s">
        <v>265</v>
      </c>
      <c r="D301" s="34" t="s">
        <v>805</v>
      </c>
      <c r="E301" s="34" t="s">
        <v>810</v>
      </c>
      <c r="F301" s="18" t="s">
        <v>1673</v>
      </c>
      <c r="G301" s="577" t="s">
        <v>2121</v>
      </c>
      <c r="H301" s="559" t="s">
        <v>2566</v>
      </c>
    </row>
    <row r="302" spans="1:8" s="30" customFormat="1" ht="15" customHeight="1">
      <c r="A302" s="18">
        <v>37</v>
      </c>
      <c r="B302" s="21" t="s">
        <v>738</v>
      </c>
      <c r="C302" s="40" t="s">
        <v>145</v>
      </c>
      <c r="D302" s="40" t="s">
        <v>1267</v>
      </c>
      <c r="E302" s="40" t="s">
        <v>1266</v>
      </c>
      <c r="F302" s="30" t="s">
        <v>1715</v>
      </c>
      <c r="G302" s="582" t="s">
        <v>2122</v>
      </c>
      <c r="H302" s="40" t="s">
        <v>2567</v>
      </c>
    </row>
    <row r="303" spans="1:8" ht="15" customHeight="1">
      <c r="A303" s="18">
        <v>38</v>
      </c>
      <c r="B303" s="21" t="s">
        <v>738</v>
      </c>
      <c r="C303" s="34" t="s">
        <v>266</v>
      </c>
      <c r="D303" s="34" t="s">
        <v>811</v>
      </c>
      <c r="E303" s="34" t="s">
        <v>814</v>
      </c>
      <c r="F303" s="18" t="s">
        <v>1674</v>
      </c>
      <c r="G303" s="577" t="s">
        <v>2170</v>
      </c>
      <c r="H303" s="559" t="s">
        <v>2568</v>
      </c>
    </row>
    <row r="304" spans="1:8" ht="15" customHeight="1">
      <c r="A304" s="18">
        <v>39</v>
      </c>
      <c r="B304" s="21" t="s">
        <v>738</v>
      </c>
      <c r="C304" s="34" t="s">
        <v>267</v>
      </c>
      <c r="D304" s="34" t="s">
        <v>812</v>
      </c>
      <c r="E304" s="34" t="s">
        <v>815</v>
      </c>
      <c r="F304" s="18" t="s">
        <v>1716</v>
      </c>
      <c r="G304" s="577" t="s">
        <v>2171</v>
      </c>
      <c r="H304" s="559" t="s">
        <v>2569</v>
      </c>
    </row>
    <row r="305" spans="1:8" ht="15" customHeight="1">
      <c r="A305" s="18">
        <v>40</v>
      </c>
      <c r="B305" s="21" t="s">
        <v>738</v>
      </c>
      <c r="C305" s="34" t="s">
        <v>268</v>
      </c>
      <c r="D305" s="34" t="s">
        <v>813</v>
      </c>
      <c r="E305" s="34" t="s">
        <v>816</v>
      </c>
      <c r="F305" s="18" t="s">
        <v>1675</v>
      </c>
      <c r="G305" s="577" t="s">
        <v>2123</v>
      </c>
      <c r="H305" s="559" t="s">
        <v>2570</v>
      </c>
    </row>
    <row r="306" spans="1:8" s="30" customFormat="1" ht="15" customHeight="1">
      <c r="A306" s="30">
        <v>41</v>
      </c>
      <c r="B306" s="29" t="s">
        <v>738</v>
      </c>
      <c r="C306" s="40" t="s">
        <v>83</v>
      </c>
      <c r="D306" s="40" t="s">
        <v>817</v>
      </c>
      <c r="E306" s="40" t="s">
        <v>824</v>
      </c>
      <c r="F306" s="30" t="s">
        <v>1676</v>
      </c>
      <c r="G306" s="582" t="s">
        <v>2124</v>
      </c>
      <c r="H306" s="40" t="s">
        <v>2571</v>
      </c>
    </row>
    <row r="307" spans="1:8" ht="15" customHeight="1">
      <c r="A307" s="18">
        <v>42</v>
      </c>
      <c r="B307" s="21" t="s">
        <v>738</v>
      </c>
      <c r="C307" s="34" t="s">
        <v>269</v>
      </c>
      <c r="D307" s="34" t="s">
        <v>819</v>
      </c>
      <c r="E307" s="34" t="s">
        <v>825</v>
      </c>
      <c r="F307" s="18" t="s">
        <v>1677</v>
      </c>
      <c r="G307" s="577" t="s">
        <v>2125</v>
      </c>
      <c r="H307" s="559" t="s">
        <v>2572</v>
      </c>
    </row>
    <row r="308" spans="1:8" ht="15" customHeight="1">
      <c r="A308" s="18">
        <v>43</v>
      </c>
      <c r="B308" s="21" t="s">
        <v>738</v>
      </c>
      <c r="C308" s="34" t="s">
        <v>818</v>
      </c>
      <c r="D308" s="34" t="s">
        <v>820</v>
      </c>
      <c r="E308" s="34" t="s">
        <v>826</v>
      </c>
      <c r="F308" s="18" t="s">
        <v>1717</v>
      </c>
      <c r="G308" s="577" t="s">
        <v>2172</v>
      </c>
      <c r="H308" s="559" t="s">
        <v>2573</v>
      </c>
    </row>
    <row r="309" spans="1:8" ht="15" customHeight="1">
      <c r="A309" s="18">
        <v>44</v>
      </c>
      <c r="B309" s="21" t="s">
        <v>738</v>
      </c>
      <c r="C309" s="34" t="s">
        <v>270</v>
      </c>
      <c r="D309" s="34" t="s">
        <v>821</v>
      </c>
      <c r="E309" s="34" t="s">
        <v>827</v>
      </c>
      <c r="F309" s="18" t="s">
        <v>1718</v>
      </c>
      <c r="G309" s="577" t="s">
        <v>2173</v>
      </c>
      <c r="H309" s="559" t="s">
        <v>2574</v>
      </c>
    </row>
    <row r="310" spans="1:8" ht="15" customHeight="1">
      <c r="A310" s="18">
        <v>45</v>
      </c>
      <c r="B310" s="21" t="s">
        <v>738</v>
      </c>
      <c r="C310" s="34" t="s">
        <v>271</v>
      </c>
      <c r="D310" s="34" t="s">
        <v>822</v>
      </c>
      <c r="E310" s="34" t="s">
        <v>828</v>
      </c>
      <c r="F310" s="18" t="s">
        <v>1678</v>
      </c>
      <c r="G310" s="577" t="s">
        <v>2126</v>
      </c>
      <c r="H310" s="559" t="s">
        <v>2575</v>
      </c>
    </row>
    <row r="311" spans="1:8" ht="15" customHeight="1">
      <c r="A311" s="18">
        <v>46</v>
      </c>
      <c r="B311" s="21" t="s">
        <v>738</v>
      </c>
      <c r="C311" s="34" t="s">
        <v>272</v>
      </c>
      <c r="D311" s="34" t="s">
        <v>823</v>
      </c>
      <c r="E311" s="34" t="s">
        <v>829</v>
      </c>
      <c r="F311" s="18" t="s">
        <v>1679</v>
      </c>
      <c r="G311" s="577" t="s">
        <v>2127</v>
      </c>
      <c r="H311" s="559" t="s">
        <v>2576</v>
      </c>
    </row>
    <row r="312" spans="1:8" s="30" customFormat="1" ht="15" customHeight="1">
      <c r="A312" s="18">
        <v>47</v>
      </c>
      <c r="B312" s="21" t="s">
        <v>738</v>
      </c>
      <c r="C312" s="40" t="s">
        <v>85</v>
      </c>
      <c r="D312" s="40" t="s">
        <v>830</v>
      </c>
      <c r="E312" s="40" t="s">
        <v>837</v>
      </c>
      <c r="F312" s="30" t="s">
        <v>1680</v>
      </c>
      <c r="G312" s="582" t="s">
        <v>2128</v>
      </c>
      <c r="H312" s="40" t="s">
        <v>2577</v>
      </c>
    </row>
    <row r="313" spans="1:8" ht="15" customHeight="1">
      <c r="A313" s="18">
        <v>48</v>
      </c>
      <c r="B313" s="21" t="s">
        <v>738</v>
      </c>
      <c r="C313" s="34" t="s">
        <v>273</v>
      </c>
      <c r="D313" s="34" t="s">
        <v>831</v>
      </c>
      <c r="E313" s="34" t="s">
        <v>838</v>
      </c>
      <c r="F313" s="18" t="s">
        <v>1681</v>
      </c>
      <c r="G313" s="577" t="s">
        <v>2129</v>
      </c>
      <c r="H313" s="559" t="s">
        <v>2578</v>
      </c>
    </row>
    <row r="314" spans="1:8" ht="15" customHeight="1">
      <c r="A314" s="18">
        <v>49</v>
      </c>
      <c r="B314" s="29" t="s">
        <v>738</v>
      </c>
      <c r="C314" s="34" t="s">
        <v>274</v>
      </c>
      <c r="D314" s="34" t="s">
        <v>832</v>
      </c>
      <c r="E314" s="34" t="s">
        <v>839</v>
      </c>
      <c r="F314" s="18" t="s">
        <v>1682</v>
      </c>
      <c r="G314" s="577" t="s">
        <v>2130</v>
      </c>
      <c r="H314" s="559" t="s">
        <v>2579</v>
      </c>
    </row>
    <row r="315" spans="1:8" ht="15" customHeight="1">
      <c r="A315" s="18">
        <v>50</v>
      </c>
      <c r="B315" s="21" t="s">
        <v>738</v>
      </c>
      <c r="C315" s="34" t="s">
        <v>275</v>
      </c>
      <c r="D315" s="34" t="s">
        <v>833</v>
      </c>
      <c r="E315" s="34" t="s">
        <v>840</v>
      </c>
      <c r="F315" s="18" t="s">
        <v>1683</v>
      </c>
      <c r="G315" s="577" t="s">
        <v>2131</v>
      </c>
      <c r="H315" s="559" t="s">
        <v>2580</v>
      </c>
    </row>
    <row r="316" spans="1:8" ht="15" customHeight="1">
      <c r="A316" s="18">
        <v>51</v>
      </c>
      <c r="B316" s="21" t="s">
        <v>738</v>
      </c>
      <c r="C316" s="34" t="s">
        <v>844</v>
      </c>
      <c r="D316" s="34" t="s">
        <v>834</v>
      </c>
      <c r="E316" s="34" t="s">
        <v>841</v>
      </c>
      <c r="F316" s="18" t="s">
        <v>1684</v>
      </c>
      <c r="G316" s="577" t="s">
        <v>2132</v>
      </c>
      <c r="H316" s="559" t="s">
        <v>2581</v>
      </c>
    </row>
    <row r="317" spans="1:8" ht="15" customHeight="1">
      <c r="A317" s="18">
        <v>52</v>
      </c>
      <c r="B317" s="21" t="s">
        <v>738</v>
      </c>
      <c r="C317" s="34" t="s">
        <v>276</v>
      </c>
      <c r="D317" s="34" t="s">
        <v>835</v>
      </c>
      <c r="E317" s="34" t="s">
        <v>842</v>
      </c>
      <c r="F317" s="18" t="s">
        <v>1685</v>
      </c>
      <c r="G317" s="577" t="s">
        <v>2133</v>
      </c>
      <c r="H317" s="559" t="s">
        <v>2582</v>
      </c>
    </row>
    <row r="318" spans="1:8" ht="15" customHeight="1">
      <c r="A318" s="18">
        <v>53</v>
      </c>
      <c r="B318" s="21" t="s">
        <v>738</v>
      </c>
      <c r="C318" s="34" t="s">
        <v>277</v>
      </c>
      <c r="D318" s="35" t="s">
        <v>836</v>
      </c>
      <c r="E318" s="34" t="s">
        <v>843</v>
      </c>
      <c r="F318" s="18" t="s">
        <v>1686</v>
      </c>
      <c r="G318" s="577" t="s">
        <v>2174</v>
      </c>
      <c r="H318" s="560" t="s">
        <v>2583</v>
      </c>
    </row>
    <row r="319" spans="1:8" s="30" customFormat="1" ht="15" customHeight="1">
      <c r="A319" s="30">
        <v>54</v>
      </c>
      <c r="B319" s="29" t="s">
        <v>738</v>
      </c>
      <c r="C319" s="40" t="s">
        <v>846</v>
      </c>
      <c r="D319" s="40" t="s">
        <v>847</v>
      </c>
      <c r="E319" s="40" t="s">
        <v>848</v>
      </c>
      <c r="F319" s="30" t="s">
        <v>1687</v>
      </c>
      <c r="G319" s="582" t="s">
        <v>2134</v>
      </c>
      <c r="H319" s="40" t="s">
        <v>2584</v>
      </c>
    </row>
    <row r="320" spans="1:8" ht="15" customHeight="1">
      <c r="A320" s="18">
        <v>55</v>
      </c>
      <c r="B320" s="21" t="s">
        <v>738</v>
      </c>
      <c r="C320" s="34" t="s">
        <v>150</v>
      </c>
      <c r="D320" s="34" t="s">
        <v>849</v>
      </c>
      <c r="E320" s="34" t="s">
        <v>854</v>
      </c>
      <c r="F320" s="18" t="s">
        <v>1688</v>
      </c>
      <c r="G320" s="577" t="s">
        <v>2135</v>
      </c>
      <c r="H320" s="559" t="s">
        <v>2585</v>
      </c>
    </row>
    <row r="321" spans="1:8" ht="15" customHeight="1">
      <c r="A321" s="18">
        <v>56</v>
      </c>
      <c r="B321" s="21" t="s">
        <v>738</v>
      </c>
      <c r="C321" s="34" t="s">
        <v>278</v>
      </c>
      <c r="D321" s="34" t="s">
        <v>850</v>
      </c>
      <c r="E321" s="34" t="s">
        <v>852</v>
      </c>
      <c r="F321" s="18" t="s">
        <v>1689</v>
      </c>
      <c r="G321" s="577" t="s">
        <v>2136</v>
      </c>
      <c r="H321" s="559" t="s">
        <v>2586</v>
      </c>
    </row>
    <row r="322" spans="1:8" ht="15" customHeight="1">
      <c r="A322" s="18">
        <v>57</v>
      </c>
      <c r="B322" s="21" t="s">
        <v>738</v>
      </c>
      <c r="C322" s="34" t="s">
        <v>279</v>
      </c>
      <c r="D322" s="34" t="s">
        <v>851</v>
      </c>
      <c r="E322" s="34" t="s">
        <v>853</v>
      </c>
      <c r="F322" s="18" t="s">
        <v>1690</v>
      </c>
      <c r="G322" s="577" t="s">
        <v>2137</v>
      </c>
      <c r="H322" s="559" t="s">
        <v>2587</v>
      </c>
    </row>
    <row r="323" spans="1:8" s="30" customFormat="1" ht="15" customHeight="1">
      <c r="A323" s="30">
        <v>58</v>
      </c>
      <c r="B323" s="29" t="s">
        <v>738</v>
      </c>
      <c r="C323" s="40" t="s">
        <v>151</v>
      </c>
      <c r="D323" s="40" t="s">
        <v>855</v>
      </c>
      <c r="E323" s="40" t="s">
        <v>861</v>
      </c>
      <c r="F323" s="30" t="s">
        <v>1719</v>
      </c>
      <c r="G323" s="582" t="s">
        <v>2138</v>
      </c>
      <c r="H323" s="40" t="s">
        <v>2588</v>
      </c>
    </row>
    <row r="324" spans="1:8" ht="15" customHeight="1">
      <c r="A324" s="18">
        <v>59</v>
      </c>
      <c r="B324" s="21" t="s">
        <v>738</v>
      </c>
      <c r="C324" s="34" t="s">
        <v>280</v>
      </c>
      <c r="D324" s="34" t="s">
        <v>856</v>
      </c>
      <c r="E324" s="34" t="s">
        <v>862</v>
      </c>
      <c r="F324" s="18" t="s">
        <v>1691</v>
      </c>
      <c r="G324" s="577" t="s">
        <v>2139</v>
      </c>
      <c r="H324" s="559" t="s">
        <v>2589</v>
      </c>
    </row>
    <row r="325" spans="1:8" ht="15" customHeight="1">
      <c r="A325" s="18">
        <v>60</v>
      </c>
      <c r="B325" s="21" t="s">
        <v>738</v>
      </c>
      <c r="C325" s="34" t="s">
        <v>281</v>
      </c>
      <c r="D325" s="34" t="s">
        <v>857</v>
      </c>
      <c r="E325" s="34" t="s">
        <v>863</v>
      </c>
      <c r="F325" s="18" t="s">
        <v>1692</v>
      </c>
      <c r="G325" s="577" t="s">
        <v>2140</v>
      </c>
      <c r="H325" s="559" t="s">
        <v>2590</v>
      </c>
    </row>
    <row r="326" spans="1:8" ht="15" customHeight="1">
      <c r="A326" s="18">
        <v>61</v>
      </c>
      <c r="B326" s="21" t="s">
        <v>738</v>
      </c>
      <c r="C326" s="34" t="s">
        <v>282</v>
      </c>
      <c r="D326" s="34" t="s">
        <v>858</v>
      </c>
      <c r="E326" s="34" t="s">
        <v>864</v>
      </c>
      <c r="F326" s="18" t="s">
        <v>1693</v>
      </c>
      <c r="G326" s="577" t="s">
        <v>2141</v>
      </c>
      <c r="H326" s="559" t="s">
        <v>2591</v>
      </c>
    </row>
    <row r="327" spans="1:8" ht="15" customHeight="1">
      <c r="A327" s="18">
        <v>62</v>
      </c>
      <c r="B327" s="21" t="s">
        <v>738</v>
      </c>
      <c r="C327" s="34" t="s">
        <v>283</v>
      </c>
      <c r="D327" s="34" t="s">
        <v>859</v>
      </c>
      <c r="E327" s="34" t="s">
        <v>865</v>
      </c>
      <c r="F327" s="18" t="s">
        <v>1694</v>
      </c>
      <c r="G327" s="577" t="s">
        <v>2142</v>
      </c>
      <c r="H327" s="559" t="s">
        <v>2592</v>
      </c>
    </row>
    <row r="328" spans="1:8" ht="15" customHeight="1">
      <c r="A328" s="18">
        <v>63</v>
      </c>
      <c r="B328" s="21" t="s">
        <v>738</v>
      </c>
      <c r="C328" s="34" t="s">
        <v>284</v>
      </c>
      <c r="D328" s="34" t="s">
        <v>860</v>
      </c>
      <c r="E328" s="34" t="s">
        <v>866</v>
      </c>
      <c r="F328" s="18" t="s">
        <v>1695</v>
      </c>
      <c r="G328" s="577" t="s">
        <v>2143</v>
      </c>
      <c r="H328" s="559" t="s">
        <v>2593</v>
      </c>
    </row>
    <row r="329" spans="1:8" s="30" customFormat="1" ht="15" customHeight="1">
      <c r="A329" s="30">
        <v>64</v>
      </c>
      <c r="B329" s="29" t="s">
        <v>738</v>
      </c>
      <c r="C329" s="40" t="s">
        <v>149</v>
      </c>
      <c r="D329" s="40" t="s">
        <v>867</v>
      </c>
      <c r="E329" s="40" t="s">
        <v>872</v>
      </c>
      <c r="F329" s="30" t="s">
        <v>1696</v>
      </c>
      <c r="G329" s="582" t="s">
        <v>2144</v>
      </c>
      <c r="H329" s="40" t="s">
        <v>2594</v>
      </c>
    </row>
    <row r="330" spans="1:8" ht="15" customHeight="1">
      <c r="A330" s="18">
        <v>65</v>
      </c>
      <c r="B330" s="21" t="s">
        <v>738</v>
      </c>
      <c r="C330" s="34" t="s">
        <v>285</v>
      </c>
      <c r="D330" s="34" t="s">
        <v>868</v>
      </c>
      <c r="E330" s="34" t="s">
        <v>873</v>
      </c>
      <c r="F330" s="18" t="s">
        <v>1720</v>
      </c>
      <c r="G330" s="577" t="s">
        <v>2845</v>
      </c>
      <c r="H330" s="559" t="s">
        <v>2595</v>
      </c>
    </row>
    <row r="331" spans="1:8" ht="15" customHeight="1">
      <c r="A331" s="18">
        <v>66</v>
      </c>
      <c r="B331" s="21" t="s">
        <v>738</v>
      </c>
      <c r="C331" s="34" t="s">
        <v>286</v>
      </c>
      <c r="D331" s="34" t="s">
        <v>869</v>
      </c>
      <c r="E331" s="34" t="s">
        <v>874</v>
      </c>
      <c r="F331" s="18" t="s">
        <v>1697</v>
      </c>
      <c r="G331" s="577" t="s">
        <v>2846</v>
      </c>
      <c r="H331" s="559" t="s">
        <v>2596</v>
      </c>
    </row>
    <row r="332" spans="1:8" ht="15" customHeight="1">
      <c r="A332" s="30">
        <v>67</v>
      </c>
      <c r="B332" s="21" t="s">
        <v>738</v>
      </c>
      <c r="C332" s="34" t="s">
        <v>287</v>
      </c>
      <c r="D332" s="34" t="s">
        <v>870</v>
      </c>
      <c r="E332" s="34" t="s">
        <v>875</v>
      </c>
      <c r="F332" s="18" t="s">
        <v>1698</v>
      </c>
      <c r="G332" s="577" t="s">
        <v>2145</v>
      </c>
      <c r="H332" s="559" t="s">
        <v>2597</v>
      </c>
    </row>
    <row r="333" spans="1:8" ht="15" customHeight="1">
      <c r="A333" s="18">
        <v>68</v>
      </c>
      <c r="B333" s="21" t="s">
        <v>738</v>
      </c>
      <c r="C333" s="34" t="s">
        <v>288</v>
      </c>
      <c r="D333" s="34" t="s">
        <v>871</v>
      </c>
      <c r="E333" s="34" t="s">
        <v>876</v>
      </c>
      <c r="F333" s="18" t="s">
        <v>1699</v>
      </c>
      <c r="G333" s="577" t="s">
        <v>2146</v>
      </c>
      <c r="H333" s="559" t="s">
        <v>2598</v>
      </c>
    </row>
    <row r="334" spans="1:8" s="30" customFormat="1" ht="15" customHeight="1">
      <c r="A334" s="30">
        <v>69</v>
      </c>
      <c r="B334" s="21" t="s">
        <v>738</v>
      </c>
      <c r="C334" s="40" t="s">
        <v>167</v>
      </c>
      <c r="D334" s="40" t="s">
        <v>877</v>
      </c>
      <c r="E334" s="40" t="s">
        <v>885</v>
      </c>
      <c r="F334" s="30" t="s">
        <v>1700</v>
      </c>
      <c r="G334" s="582" t="s">
        <v>2147</v>
      </c>
      <c r="H334" s="40" t="s">
        <v>2599</v>
      </c>
    </row>
    <row r="335" spans="1:8" ht="15" customHeight="1">
      <c r="A335" s="18">
        <v>70</v>
      </c>
      <c r="B335" s="21" t="s">
        <v>738</v>
      </c>
      <c r="C335" s="34" t="s">
        <v>893</v>
      </c>
      <c r="D335" s="34" t="s">
        <v>878</v>
      </c>
      <c r="E335" s="34" t="s">
        <v>886</v>
      </c>
      <c r="F335" s="18" t="s">
        <v>1701</v>
      </c>
      <c r="G335" s="577" t="s">
        <v>2148</v>
      </c>
      <c r="H335" s="559" t="s">
        <v>2600</v>
      </c>
    </row>
    <row r="336" spans="1:8" ht="15" customHeight="1">
      <c r="A336" s="18">
        <v>71</v>
      </c>
      <c r="B336" s="21" t="s">
        <v>738</v>
      </c>
      <c r="C336" s="34" t="s">
        <v>289</v>
      </c>
      <c r="D336" s="34" t="s">
        <v>879</v>
      </c>
      <c r="E336" s="34" t="s">
        <v>887</v>
      </c>
      <c r="F336" s="18" t="s">
        <v>1702</v>
      </c>
      <c r="G336" s="577" t="s">
        <v>2149</v>
      </c>
      <c r="H336" s="559" t="s">
        <v>2601</v>
      </c>
    </row>
    <row r="337" spans="1:8" ht="15" customHeight="1">
      <c r="A337" s="30">
        <v>72</v>
      </c>
      <c r="B337" s="21" t="s">
        <v>738</v>
      </c>
      <c r="C337" s="34" t="s">
        <v>290</v>
      </c>
      <c r="D337" s="34" t="s">
        <v>880</v>
      </c>
      <c r="E337" s="34" t="s">
        <v>888</v>
      </c>
      <c r="F337" s="18" t="s">
        <v>1703</v>
      </c>
      <c r="G337" s="577" t="s">
        <v>2150</v>
      </c>
      <c r="H337" s="559" t="s">
        <v>2602</v>
      </c>
    </row>
    <row r="338" spans="1:8" ht="15" customHeight="1">
      <c r="A338" s="18">
        <v>73</v>
      </c>
      <c r="B338" s="21" t="s">
        <v>738</v>
      </c>
      <c r="C338" s="34" t="s">
        <v>291</v>
      </c>
      <c r="D338" s="34" t="s">
        <v>881</v>
      </c>
      <c r="E338" s="34" t="s">
        <v>889</v>
      </c>
      <c r="F338" s="18" t="s">
        <v>1704</v>
      </c>
      <c r="G338" s="577" t="s">
        <v>2151</v>
      </c>
      <c r="H338" s="559" t="s">
        <v>2603</v>
      </c>
    </row>
    <row r="339" spans="1:8" ht="15" customHeight="1">
      <c r="A339" s="30">
        <v>74</v>
      </c>
      <c r="B339" s="21" t="s">
        <v>738</v>
      </c>
      <c r="C339" s="34" t="s">
        <v>292</v>
      </c>
      <c r="D339" s="34" t="s">
        <v>882</v>
      </c>
      <c r="E339" s="34" t="s">
        <v>890</v>
      </c>
      <c r="F339" s="18" t="s">
        <v>1705</v>
      </c>
      <c r="G339" s="577" t="s">
        <v>2152</v>
      </c>
      <c r="H339" s="559" t="s">
        <v>2575</v>
      </c>
    </row>
    <row r="340" spans="1:8" ht="15" customHeight="1">
      <c r="A340" s="18">
        <v>75</v>
      </c>
      <c r="B340" s="21" t="s">
        <v>738</v>
      </c>
      <c r="C340" s="34" t="s">
        <v>293</v>
      </c>
      <c r="D340" s="34" t="s">
        <v>883</v>
      </c>
      <c r="E340" s="34" t="s">
        <v>891</v>
      </c>
      <c r="F340" s="18" t="s">
        <v>1706</v>
      </c>
      <c r="G340" s="577" t="s">
        <v>2153</v>
      </c>
      <c r="H340" s="559" t="s">
        <v>2604</v>
      </c>
    </row>
    <row r="341" spans="1:8" ht="15" customHeight="1">
      <c r="A341" s="18">
        <v>76</v>
      </c>
      <c r="B341" s="21" t="s">
        <v>738</v>
      </c>
      <c r="C341" s="34" t="s">
        <v>294</v>
      </c>
      <c r="D341" s="34" t="s">
        <v>884</v>
      </c>
      <c r="E341" s="34" t="s">
        <v>892</v>
      </c>
      <c r="F341" s="18" t="s">
        <v>1707</v>
      </c>
      <c r="G341" s="577" t="s">
        <v>2154</v>
      </c>
      <c r="H341" s="559" t="s">
        <v>2605</v>
      </c>
    </row>
    <row r="342" spans="1:8" s="30" customFormat="1" ht="15" customHeight="1">
      <c r="A342" s="30">
        <v>77</v>
      </c>
      <c r="B342" s="29" t="s">
        <v>738</v>
      </c>
      <c r="C342" s="40" t="s">
        <v>146</v>
      </c>
      <c r="D342" s="40" t="s">
        <v>894</v>
      </c>
      <c r="E342" s="40" t="s">
        <v>895</v>
      </c>
      <c r="F342" s="30" t="s">
        <v>1708</v>
      </c>
      <c r="G342" s="582" t="s">
        <v>2155</v>
      </c>
      <c r="H342" s="40" t="s">
        <v>2606</v>
      </c>
    </row>
    <row r="343" spans="1:8" ht="15" customHeight="1">
      <c r="A343" s="18">
        <v>78</v>
      </c>
      <c r="B343" s="21" t="s">
        <v>738</v>
      </c>
      <c r="C343" s="34" t="s">
        <v>1230</v>
      </c>
      <c r="D343" s="34" t="s">
        <v>1268</v>
      </c>
      <c r="E343" s="34" t="s">
        <v>1231</v>
      </c>
      <c r="F343" s="18" t="s">
        <v>1721</v>
      </c>
      <c r="G343" s="577" t="s">
        <v>2156</v>
      </c>
      <c r="H343" s="559" t="s">
        <v>2607</v>
      </c>
    </row>
    <row r="344" spans="1:8" ht="15" customHeight="1">
      <c r="A344" s="30">
        <v>79</v>
      </c>
      <c r="B344" s="21" t="s">
        <v>738</v>
      </c>
      <c r="C344" s="34" t="s">
        <v>1232</v>
      </c>
      <c r="D344" s="34" t="s">
        <v>1233</v>
      </c>
      <c r="E344" s="34" t="s">
        <v>1234</v>
      </c>
      <c r="F344" s="18" t="s">
        <v>1722</v>
      </c>
      <c r="G344" s="577" t="s">
        <v>2157</v>
      </c>
      <c r="H344" s="559" t="s">
        <v>2608</v>
      </c>
    </row>
    <row r="345" spans="1:8" ht="15" customHeight="1">
      <c r="A345" s="18">
        <v>80</v>
      </c>
      <c r="B345" s="21" t="s">
        <v>738</v>
      </c>
      <c r="C345" s="34" t="s">
        <v>295</v>
      </c>
      <c r="D345" s="34" t="s">
        <v>1235</v>
      </c>
      <c r="E345" s="34" t="s">
        <v>1236</v>
      </c>
      <c r="F345" s="18" t="s">
        <v>1709</v>
      </c>
      <c r="G345" s="577" t="s">
        <v>2158</v>
      </c>
      <c r="H345" s="559" t="s">
        <v>2609</v>
      </c>
    </row>
    <row r="346" spans="1:8" ht="15" customHeight="1">
      <c r="A346" s="30">
        <v>81</v>
      </c>
      <c r="B346" s="21" t="s">
        <v>738</v>
      </c>
      <c r="C346" s="34" t="s">
        <v>296</v>
      </c>
      <c r="D346" s="34" t="s">
        <v>1237</v>
      </c>
      <c r="E346" s="34" t="s">
        <v>1238</v>
      </c>
      <c r="F346" s="18" t="s">
        <v>1710</v>
      </c>
      <c r="G346" s="577" t="s">
        <v>2159</v>
      </c>
      <c r="H346" s="559" t="s">
        <v>2610</v>
      </c>
    </row>
    <row r="347" spans="1:8" ht="15" customHeight="1">
      <c r="A347" s="18">
        <v>82</v>
      </c>
      <c r="B347" s="21" t="s">
        <v>738</v>
      </c>
      <c r="C347" s="34" t="s">
        <v>436</v>
      </c>
      <c r="D347" s="34" t="s">
        <v>299</v>
      </c>
      <c r="E347" s="34" t="s">
        <v>461</v>
      </c>
      <c r="F347" s="18" t="s">
        <v>1508</v>
      </c>
      <c r="G347" s="577" t="s">
        <v>1976</v>
      </c>
      <c r="H347" s="559" t="s">
        <v>2407</v>
      </c>
    </row>
    <row r="348" spans="1:8" ht="15" customHeight="1">
      <c r="A348" s="30">
        <v>83</v>
      </c>
      <c r="B348" s="21" t="s">
        <v>738</v>
      </c>
      <c r="C348" s="34" t="s">
        <v>514</v>
      </c>
      <c r="D348" s="34" t="s">
        <v>462</v>
      </c>
      <c r="E348" s="34" t="s">
        <v>465</v>
      </c>
      <c r="F348" s="18" t="s">
        <v>1541</v>
      </c>
      <c r="G348" s="577" t="s">
        <v>2013</v>
      </c>
      <c r="H348" s="559" t="s">
        <v>2448</v>
      </c>
    </row>
    <row r="349" spans="1:8" ht="15" customHeight="1">
      <c r="A349" s="18">
        <v>84</v>
      </c>
      <c r="B349" s="21" t="s">
        <v>738</v>
      </c>
      <c r="C349" s="34" t="s">
        <v>515</v>
      </c>
      <c r="D349" s="34" t="s">
        <v>516</v>
      </c>
      <c r="E349" s="34" t="s">
        <v>517</v>
      </c>
      <c r="F349" s="18" t="s">
        <v>1549</v>
      </c>
      <c r="G349" s="577" t="s">
        <v>2014</v>
      </c>
      <c r="H349" s="559" t="s">
        <v>2449</v>
      </c>
    </row>
    <row r="350" spans="1:8" ht="15" customHeight="1">
      <c r="A350" s="30">
        <v>85</v>
      </c>
      <c r="B350" s="21" t="s">
        <v>738</v>
      </c>
      <c r="C350" s="34" t="s">
        <v>373</v>
      </c>
      <c r="D350" s="34" t="s">
        <v>464</v>
      </c>
      <c r="E350" s="34" t="s">
        <v>467</v>
      </c>
      <c r="F350" s="18" t="s">
        <v>1517</v>
      </c>
      <c r="G350" s="577" t="s">
        <v>2024</v>
      </c>
      <c r="H350" s="559" t="s">
        <v>2450</v>
      </c>
    </row>
    <row r="351" spans="1:8" ht="15" customHeight="1">
      <c r="A351" s="18">
        <v>86</v>
      </c>
      <c r="B351" s="21" t="s">
        <v>738</v>
      </c>
      <c r="C351" s="34" t="s">
        <v>170</v>
      </c>
      <c r="D351" s="34" t="s">
        <v>520</v>
      </c>
      <c r="E351" s="34" t="s">
        <v>1465</v>
      </c>
      <c r="F351" s="18" t="s">
        <v>1550</v>
      </c>
      <c r="G351" s="577" t="s">
        <v>2010</v>
      </c>
      <c r="H351" s="559" t="s">
        <v>2441</v>
      </c>
    </row>
    <row r="352" spans="1:8" ht="15" customHeight="1">
      <c r="A352" s="30">
        <v>87</v>
      </c>
      <c r="B352" s="21" t="s">
        <v>738</v>
      </c>
      <c r="C352" s="34" t="s">
        <v>171</v>
      </c>
      <c r="D352" s="34" t="s">
        <v>459</v>
      </c>
      <c r="E352" s="34" t="s">
        <v>1314</v>
      </c>
      <c r="F352" s="18" t="s">
        <v>1507</v>
      </c>
      <c r="G352" s="577" t="s">
        <v>1975</v>
      </c>
      <c r="H352" s="559" t="s">
        <v>2394</v>
      </c>
    </row>
    <row r="353" spans="1:8" ht="15" customHeight="1">
      <c r="A353" s="18">
        <v>88</v>
      </c>
      <c r="B353" s="21" t="s">
        <v>738</v>
      </c>
      <c r="C353" s="34" t="s">
        <v>502</v>
      </c>
      <c r="D353" s="34" t="s">
        <v>503</v>
      </c>
      <c r="E353" s="34" t="s">
        <v>504</v>
      </c>
      <c r="F353" s="18" t="s">
        <v>1538</v>
      </c>
      <c r="G353" s="577" t="s">
        <v>2004</v>
      </c>
      <c r="H353" s="559" t="s">
        <v>2432</v>
      </c>
    </row>
    <row r="354" spans="1:8" ht="15" customHeight="1">
      <c r="A354" s="30">
        <v>89</v>
      </c>
      <c r="B354" s="21" t="s">
        <v>738</v>
      </c>
      <c r="C354" s="34" t="s">
        <v>144</v>
      </c>
      <c r="D354" s="34" t="s">
        <v>1239</v>
      </c>
      <c r="E354" s="35" t="s">
        <v>1269</v>
      </c>
      <c r="F354" s="18" t="s">
        <v>1723</v>
      </c>
      <c r="G354" s="577" t="s">
        <v>2160</v>
      </c>
      <c r="H354" s="569" t="s">
        <v>2824</v>
      </c>
    </row>
    <row r="355" spans="1:8" ht="15" customHeight="1">
      <c r="A355" s="30"/>
      <c r="C355" s="34"/>
      <c r="D355" s="35" t="s">
        <v>1270</v>
      </c>
      <c r="E355" s="35"/>
      <c r="G355" s="577" t="s">
        <v>2847</v>
      </c>
      <c r="H355" s="569"/>
    </row>
    <row r="356" spans="1:8" ht="15" customHeight="1">
      <c r="A356" s="23">
        <v>1</v>
      </c>
      <c r="B356" s="23" t="s">
        <v>433</v>
      </c>
      <c r="C356" s="23" t="s">
        <v>161</v>
      </c>
      <c r="D356" s="23" t="s">
        <v>159</v>
      </c>
      <c r="E356" s="23" t="s">
        <v>160</v>
      </c>
      <c r="F356" s="23" t="s">
        <v>1489</v>
      </c>
      <c r="G356" s="583" t="s">
        <v>1953</v>
      </c>
      <c r="H356" s="22" t="s">
        <v>2384</v>
      </c>
    </row>
    <row r="357" spans="1:8" ht="15" customHeight="1">
      <c r="A357" s="18">
        <v>2</v>
      </c>
      <c r="B357" s="21" t="s">
        <v>896</v>
      </c>
      <c r="C357" s="34" t="s">
        <v>209</v>
      </c>
      <c r="D357" s="34" t="s">
        <v>428</v>
      </c>
      <c r="E357" s="34" t="s">
        <v>429</v>
      </c>
      <c r="F357" s="18" t="s">
        <v>1496</v>
      </c>
      <c r="G357" s="577" t="s">
        <v>1959</v>
      </c>
      <c r="H357" s="559" t="s">
        <v>2474</v>
      </c>
    </row>
    <row r="358" spans="1:8" ht="15" customHeight="1">
      <c r="A358" s="18">
        <v>3</v>
      </c>
      <c r="B358" s="21" t="s">
        <v>896</v>
      </c>
      <c r="C358" s="34" t="s">
        <v>300</v>
      </c>
      <c r="D358" s="34" t="s">
        <v>897</v>
      </c>
      <c r="E358" s="34" t="s">
        <v>898</v>
      </c>
      <c r="F358" s="18" t="s">
        <v>1528</v>
      </c>
      <c r="G358" s="577" t="s">
        <v>2175</v>
      </c>
      <c r="H358" s="559" t="s">
        <v>2611</v>
      </c>
    </row>
    <row r="359" spans="1:8" ht="15" customHeight="1">
      <c r="A359" s="18">
        <v>4</v>
      </c>
      <c r="B359" s="21" t="s">
        <v>896</v>
      </c>
      <c r="C359" s="35" t="s">
        <v>301</v>
      </c>
      <c r="D359" s="34" t="s">
        <v>1274</v>
      </c>
      <c r="E359" s="34" t="s">
        <v>1275</v>
      </c>
      <c r="F359" s="18" t="s">
        <v>1734</v>
      </c>
      <c r="G359" s="577" t="s">
        <v>2176</v>
      </c>
      <c r="H359" s="559" t="s">
        <v>2612</v>
      </c>
    </row>
    <row r="360" spans="1:8" ht="15" customHeight="1">
      <c r="A360" s="18">
        <v>5</v>
      </c>
      <c r="B360" s="21" t="s">
        <v>896</v>
      </c>
      <c r="C360" s="35" t="s">
        <v>302</v>
      </c>
      <c r="D360" s="35" t="s">
        <v>899</v>
      </c>
      <c r="E360" s="34" t="s">
        <v>911</v>
      </c>
      <c r="F360" s="18" t="s">
        <v>1724</v>
      </c>
      <c r="G360" s="577" t="s">
        <v>2177</v>
      </c>
      <c r="H360" s="560" t="s">
        <v>2613</v>
      </c>
    </row>
    <row r="361" spans="1:8" ht="15" customHeight="1">
      <c r="A361" s="18">
        <v>6</v>
      </c>
      <c r="B361" s="21" t="s">
        <v>896</v>
      </c>
      <c r="C361" s="35" t="s">
        <v>303</v>
      </c>
      <c r="D361" s="35" t="s">
        <v>900</v>
      </c>
      <c r="E361" s="34" t="s">
        <v>912</v>
      </c>
      <c r="F361" s="18" t="s">
        <v>1725</v>
      </c>
      <c r="G361" s="577" t="s">
        <v>2180</v>
      </c>
      <c r="H361" s="560" t="s">
        <v>2614</v>
      </c>
    </row>
    <row r="362" spans="1:8" ht="16.5" customHeight="1">
      <c r="A362" s="18">
        <v>7</v>
      </c>
      <c r="B362" s="21" t="s">
        <v>896</v>
      </c>
      <c r="C362" s="35" t="s">
        <v>304</v>
      </c>
      <c r="D362" s="35" t="s">
        <v>901</v>
      </c>
      <c r="E362" s="35" t="s">
        <v>913</v>
      </c>
      <c r="F362" s="18" t="s">
        <v>1726</v>
      </c>
      <c r="G362" s="577" t="s">
        <v>2848</v>
      </c>
      <c r="H362" s="560" t="s">
        <v>2615</v>
      </c>
    </row>
    <row r="363" spans="1:8" ht="15" customHeight="1">
      <c r="A363" s="18">
        <v>8</v>
      </c>
      <c r="B363" s="21" t="s">
        <v>896</v>
      </c>
      <c r="C363" s="35" t="s">
        <v>305</v>
      </c>
      <c r="D363" s="35" t="s">
        <v>902</v>
      </c>
      <c r="E363" s="34" t="s">
        <v>914</v>
      </c>
      <c r="F363" s="18" t="s">
        <v>1727</v>
      </c>
      <c r="G363" s="577" t="s">
        <v>2181</v>
      </c>
      <c r="H363" s="560" t="s">
        <v>2616</v>
      </c>
    </row>
    <row r="364" spans="1:8" ht="15" customHeight="1">
      <c r="A364" s="18">
        <v>9</v>
      </c>
      <c r="B364" s="21" t="s">
        <v>896</v>
      </c>
      <c r="C364" s="35" t="s">
        <v>306</v>
      </c>
      <c r="D364" s="35" t="s">
        <v>903</v>
      </c>
      <c r="E364" s="34" t="s">
        <v>915</v>
      </c>
      <c r="F364" s="18" t="s">
        <v>1728</v>
      </c>
      <c r="G364" s="577" t="s">
        <v>2178</v>
      </c>
      <c r="H364" s="560" t="s">
        <v>2617</v>
      </c>
    </row>
    <row r="365" spans="1:8" ht="15" customHeight="1">
      <c r="A365" s="18">
        <v>10</v>
      </c>
      <c r="B365" s="21" t="s">
        <v>896</v>
      </c>
      <c r="C365" s="35" t="s">
        <v>307</v>
      </c>
      <c r="D365" s="35" t="s">
        <v>904</v>
      </c>
      <c r="E365" s="34" t="s">
        <v>916</v>
      </c>
      <c r="F365" s="18" t="s">
        <v>1729</v>
      </c>
      <c r="G365" s="577" t="s">
        <v>2182</v>
      </c>
      <c r="H365" s="560" t="s">
        <v>2618</v>
      </c>
    </row>
    <row r="366" spans="1:8" ht="17.25" customHeight="1">
      <c r="A366" s="18">
        <v>11</v>
      </c>
      <c r="B366" s="21" t="s">
        <v>896</v>
      </c>
      <c r="C366" s="35" t="s">
        <v>308</v>
      </c>
      <c r="D366" s="35" t="s">
        <v>905</v>
      </c>
      <c r="E366" s="35" t="s">
        <v>917</v>
      </c>
      <c r="F366" s="18" t="s">
        <v>1735</v>
      </c>
      <c r="G366" s="577" t="s">
        <v>2849</v>
      </c>
      <c r="H366" s="560" t="s">
        <v>2619</v>
      </c>
    </row>
    <row r="367" spans="1:8" ht="15" customHeight="1">
      <c r="A367" s="18">
        <v>12</v>
      </c>
      <c r="B367" s="21" t="s">
        <v>896</v>
      </c>
      <c r="C367" s="35" t="s">
        <v>309</v>
      </c>
      <c r="D367" s="35" t="s">
        <v>906</v>
      </c>
      <c r="E367" s="34" t="s">
        <v>918</v>
      </c>
      <c r="F367" s="18" t="s">
        <v>1736</v>
      </c>
      <c r="G367" s="577" t="s">
        <v>2850</v>
      </c>
      <c r="H367" s="571" t="s">
        <v>2827</v>
      </c>
    </row>
    <row r="368" spans="1:8" ht="15" customHeight="1">
      <c r="A368" s="18">
        <v>13</v>
      </c>
      <c r="B368" s="21" t="s">
        <v>896</v>
      </c>
      <c r="C368" s="35" t="s">
        <v>310</v>
      </c>
      <c r="D368" s="35" t="s">
        <v>907</v>
      </c>
      <c r="E368" s="34" t="s">
        <v>919</v>
      </c>
      <c r="F368" s="18" t="s">
        <v>1730</v>
      </c>
      <c r="G368" s="577" t="s">
        <v>2179</v>
      </c>
      <c r="H368" s="571" t="s">
        <v>2828</v>
      </c>
    </row>
    <row r="369" spans="1:72" ht="15" customHeight="1">
      <c r="A369" s="18">
        <v>14</v>
      </c>
      <c r="B369" s="21" t="s">
        <v>896</v>
      </c>
      <c r="C369" s="35" t="s">
        <v>311</v>
      </c>
      <c r="D369" s="35" t="s">
        <v>908</v>
      </c>
      <c r="E369" s="34" t="s">
        <v>920</v>
      </c>
      <c r="F369" s="18" t="s">
        <v>1731</v>
      </c>
      <c r="G369" s="577" t="s">
        <v>2183</v>
      </c>
      <c r="H369" s="560" t="s">
        <v>2620</v>
      </c>
    </row>
    <row r="370" spans="1:72" ht="15" customHeight="1">
      <c r="A370" s="18">
        <v>15</v>
      </c>
      <c r="B370" s="21" t="s">
        <v>896</v>
      </c>
      <c r="C370" s="35" t="s">
        <v>312</v>
      </c>
      <c r="D370" s="35" t="s">
        <v>909</v>
      </c>
      <c r="E370" s="34" t="s">
        <v>921</v>
      </c>
      <c r="F370" s="18" t="s">
        <v>1732</v>
      </c>
      <c r="G370" s="577" t="s">
        <v>2184</v>
      </c>
      <c r="H370" s="560" t="s">
        <v>2621</v>
      </c>
    </row>
    <row r="371" spans="1:72" ht="15" customHeight="1">
      <c r="A371" s="18">
        <v>16</v>
      </c>
      <c r="B371" s="21" t="s">
        <v>896</v>
      </c>
      <c r="C371" s="35" t="s">
        <v>313</v>
      </c>
      <c r="D371" s="35" t="s">
        <v>910</v>
      </c>
      <c r="E371" s="34" t="s">
        <v>922</v>
      </c>
      <c r="F371" s="18" t="s">
        <v>1733</v>
      </c>
      <c r="G371" s="577" t="s">
        <v>2185</v>
      </c>
      <c r="H371" s="560" t="s">
        <v>2622</v>
      </c>
    </row>
    <row r="372" spans="1:72" ht="15" customHeight="1">
      <c r="A372" s="23">
        <v>1</v>
      </c>
      <c r="B372" s="23" t="s">
        <v>433</v>
      </c>
      <c r="C372" s="23" t="s">
        <v>161</v>
      </c>
      <c r="D372" s="23" t="s">
        <v>159</v>
      </c>
      <c r="E372" s="23" t="s">
        <v>160</v>
      </c>
      <c r="F372" s="23" t="s">
        <v>1489</v>
      </c>
      <c r="G372" s="578" t="s">
        <v>1953</v>
      </c>
      <c r="H372" s="22" t="s">
        <v>2384</v>
      </c>
    </row>
    <row r="373" spans="1:72" ht="15" customHeight="1">
      <c r="A373" s="18">
        <v>2</v>
      </c>
      <c r="B373" s="21" t="s">
        <v>896</v>
      </c>
      <c r="C373" s="34" t="s">
        <v>168</v>
      </c>
      <c r="D373" s="34" t="s">
        <v>1277</v>
      </c>
      <c r="E373" s="34" t="s">
        <v>1276</v>
      </c>
      <c r="F373" s="18" t="s">
        <v>1746</v>
      </c>
      <c r="G373" s="577" t="s">
        <v>2186</v>
      </c>
      <c r="H373" s="559" t="s">
        <v>2623</v>
      </c>
    </row>
    <row r="374" spans="1:72" ht="15" customHeight="1">
      <c r="A374" s="18">
        <v>3</v>
      </c>
      <c r="B374" s="21" t="s">
        <v>896</v>
      </c>
      <c r="C374" s="35" t="s">
        <v>314</v>
      </c>
      <c r="D374" s="35" t="s">
        <v>923</v>
      </c>
      <c r="E374" s="34" t="s">
        <v>933</v>
      </c>
      <c r="F374" s="32" t="s">
        <v>1737</v>
      </c>
      <c r="G374" s="584" t="s">
        <v>2187</v>
      </c>
      <c r="H374" s="560" t="s">
        <v>2624</v>
      </c>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row>
    <row r="375" spans="1:72" ht="15" customHeight="1">
      <c r="A375" s="18">
        <v>4</v>
      </c>
      <c r="B375" s="21" t="s">
        <v>896</v>
      </c>
      <c r="C375" s="35" t="s">
        <v>315</v>
      </c>
      <c r="D375" s="35" t="s">
        <v>924</v>
      </c>
      <c r="E375" s="34" t="s">
        <v>934</v>
      </c>
      <c r="F375" s="32" t="s">
        <v>1738</v>
      </c>
      <c r="G375" s="584" t="s">
        <v>2194</v>
      </c>
      <c r="H375" s="560" t="s">
        <v>2625</v>
      </c>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row>
    <row r="376" spans="1:72" ht="15" customHeight="1">
      <c r="A376" s="18">
        <v>5</v>
      </c>
      <c r="B376" s="21" t="s">
        <v>896</v>
      </c>
      <c r="C376" s="35" t="s">
        <v>316</v>
      </c>
      <c r="D376" s="35" t="s">
        <v>925</v>
      </c>
      <c r="E376" s="34" t="s">
        <v>935</v>
      </c>
      <c r="F376" s="32" t="s">
        <v>1747</v>
      </c>
      <c r="G376" s="584" t="s">
        <v>2188</v>
      </c>
      <c r="H376" s="560" t="s">
        <v>2626</v>
      </c>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row>
    <row r="377" spans="1:72" ht="15" customHeight="1">
      <c r="A377" s="18">
        <v>6</v>
      </c>
      <c r="B377" s="21" t="s">
        <v>896</v>
      </c>
      <c r="C377" s="35" t="s">
        <v>317</v>
      </c>
      <c r="D377" s="35" t="s">
        <v>926</v>
      </c>
      <c r="E377" s="34" t="s">
        <v>936</v>
      </c>
      <c r="F377" s="32" t="s">
        <v>1739</v>
      </c>
      <c r="G377" s="584" t="s">
        <v>2189</v>
      </c>
      <c r="H377" s="560" t="s">
        <v>2627</v>
      </c>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row>
    <row r="378" spans="1:72" ht="15" customHeight="1">
      <c r="A378" s="18">
        <v>7</v>
      </c>
      <c r="B378" s="21" t="s">
        <v>896</v>
      </c>
      <c r="C378" s="35" t="s">
        <v>318</v>
      </c>
      <c r="D378" s="35" t="s">
        <v>927</v>
      </c>
      <c r="E378" s="34" t="s">
        <v>937</v>
      </c>
      <c r="F378" s="32" t="s">
        <v>1740</v>
      </c>
      <c r="G378" s="584" t="s">
        <v>2190</v>
      </c>
      <c r="H378" s="560" t="s">
        <v>2628</v>
      </c>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row>
    <row r="379" spans="1:72" ht="15" customHeight="1">
      <c r="A379" s="18">
        <v>8</v>
      </c>
      <c r="B379" s="21" t="s">
        <v>896</v>
      </c>
      <c r="C379" s="35" t="s">
        <v>319</v>
      </c>
      <c r="D379" s="35" t="s">
        <v>928</v>
      </c>
      <c r="E379" s="34" t="s">
        <v>938</v>
      </c>
      <c r="F379" s="32" t="s">
        <v>1741</v>
      </c>
      <c r="G379" s="584" t="s">
        <v>2195</v>
      </c>
      <c r="H379" s="560" t="s">
        <v>2629</v>
      </c>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row>
    <row r="380" spans="1:72" ht="15" customHeight="1">
      <c r="A380" s="18">
        <v>9</v>
      </c>
      <c r="B380" s="21" t="s">
        <v>896</v>
      </c>
      <c r="C380" s="35" t="s">
        <v>320</v>
      </c>
      <c r="D380" s="35" t="s">
        <v>929</v>
      </c>
      <c r="E380" s="34" t="s">
        <v>939</v>
      </c>
      <c r="F380" s="32" t="s">
        <v>1742</v>
      </c>
      <c r="G380" s="584" t="s">
        <v>2191</v>
      </c>
      <c r="H380" s="560" t="s">
        <v>2630</v>
      </c>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row>
    <row r="381" spans="1:72" ht="15" customHeight="1">
      <c r="A381" s="18">
        <v>10</v>
      </c>
      <c r="B381" s="21" t="s">
        <v>896</v>
      </c>
      <c r="C381" s="35" t="s">
        <v>321</v>
      </c>
      <c r="D381" s="35" t="s">
        <v>930</v>
      </c>
      <c r="E381" s="34" t="s">
        <v>940</v>
      </c>
      <c r="F381" s="32" t="s">
        <v>1743</v>
      </c>
      <c r="G381" s="584" t="s">
        <v>2196</v>
      </c>
      <c r="H381" s="560" t="s">
        <v>2631</v>
      </c>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c r="BQ381" s="32"/>
      <c r="BR381" s="32"/>
      <c r="BS381" s="32"/>
      <c r="BT381" s="32"/>
    </row>
    <row r="382" spans="1:72" ht="15" customHeight="1">
      <c r="A382" s="18">
        <v>11</v>
      </c>
      <c r="B382" s="21" t="s">
        <v>896</v>
      </c>
      <c r="C382" s="35" t="s">
        <v>322</v>
      </c>
      <c r="D382" s="35" t="s">
        <v>931</v>
      </c>
      <c r="E382" s="34" t="s">
        <v>941</v>
      </c>
      <c r="F382" s="32" t="s">
        <v>1744</v>
      </c>
      <c r="G382" s="584" t="s">
        <v>2192</v>
      </c>
      <c r="H382" s="560" t="s">
        <v>2632</v>
      </c>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c r="BQ382" s="32"/>
      <c r="BR382" s="32"/>
      <c r="BS382" s="32"/>
      <c r="BT382" s="32"/>
    </row>
    <row r="383" spans="1:72" ht="15" customHeight="1">
      <c r="A383" s="18">
        <v>12</v>
      </c>
      <c r="B383" s="21" t="s">
        <v>896</v>
      </c>
      <c r="C383" s="35" t="s">
        <v>323</v>
      </c>
      <c r="D383" s="35" t="s">
        <v>932</v>
      </c>
      <c r="E383" s="34" t="s">
        <v>942</v>
      </c>
      <c r="F383" s="32" t="s">
        <v>1745</v>
      </c>
      <c r="G383" s="584" t="s">
        <v>2193</v>
      </c>
      <c r="H383" s="560" t="s">
        <v>2633</v>
      </c>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c r="BQ383" s="32"/>
      <c r="BR383" s="32"/>
      <c r="BS383" s="32"/>
      <c r="BT383" s="32"/>
    </row>
    <row r="384" spans="1:72" ht="15" customHeight="1">
      <c r="A384" s="23">
        <v>1</v>
      </c>
      <c r="B384" s="23" t="s">
        <v>433</v>
      </c>
      <c r="C384" s="23" t="s">
        <v>161</v>
      </c>
      <c r="D384" s="23" t="s">
        <v>159</v>
      </c>
      <c r="E384" s="23" t="s">
        <v>160</v>
      </c>
      <c r="F384" s="23" t="s">
        <v>1489</v>
      </c>
      <c r="G384" s="578" t="s">
        <v>1953</v>
      </c>
      <c r="H384" s="22" t="s">
        <v>2384</v>
      </c>
    </row>
    <row r="385" spans="1:72" s="30" customFormat="1" ht="15" customHeight="1">
      <c r="A385" s="30">
        <v>2</v>
      </c>
      <c r="B385" s="29" t="s">
        <v>896</v>
      </c>
      <c r="C385" s="40" t="s">
        <v>133</v>
      </c>
      <c r="D385" s="41" t="s">
        <v>945</v>
      </c>
      <c r="E385" s="40" t="s">
        <v>958</v>
      </c>
      <c r="F385" s="30" t="s">
        <v>1748</v>
      </c>
      <c r="G385" s="582" t="s">
        <v>2197</v>
      </c>
      <c r="H385" s="41" t="s">
        <v>2634</v>
      </c>
    </row>
    <row r="386" spans="1:72" ht="15" customHeight="1">
      <c r="A386" s="18">
        <v>3</v>
      </c>
      <c r="B386" s="21" t="s">
        <v>896</v>
      </c>
      <c r="C386" s="35" t="s">
        <v>324</v>
      </c>
      <c r="D386" s="35" t="s">
        <v>946</v>
      </c>
      <c r="E386" s="34" t="s">
        <v>959</v>
      </c>
      <c r="F386" s="18" t="s">
        <v>1749</v>
      </c>
      <c r="G386" s="577" t="s">
        <v>2198</v>
      </c>
      <c r="H386" s="560" t="s">
        <v>2635</v>
      </c>
    </row>
    <row r="387" spans="1:72" ht="15" customHeight="1">
      <c r="A387" s="18">
        <v>4</v>
      </c>
      <c r="B387" s="21" t="s">
        <v>896</v>
      </c>
      <c r="C387" s="35" t="s">
        <v>943</v>
      </c>
      <c r="D387" s="35" t="s">
        <v>947</v>
      </c>
      <c r="E387" s="34" t="s">
        <v>960</v>
      </c>
      <c r="F387" s="18" t="s">
        <v>1750</v>
      </c>
      <c r="G387" s="577" t="s">
        <v>2851</v>
      </c>
      <c r="H387" s="560" t="s">
        <v>2636</v>
      </c>
    </row>
    <row r="388" spans="1:72" ht="15" customHeight="1">
      <c r="A388" s="18">
        <v>5</v>
      </c>
      <c r="B388" s="21" t="s">
        <v>896</v>
      </c>
      <c r="C388" s="35" t="s">
        <v>325</v>
      </c>
      <c r="D388" s="35" t="s">
        <v>948</v>
      </c>
      <c r="E388" s="34" t="s">
        <v>961</v>
      </c>
      <c r="F388" s="18" t="s">
        <v>1751</v>
      </c>
      <c r="G388" s="577" t="s">
        <v>2199</v>
      </c>
      <c r="H388" s="560" t="s">
        <v>2637</v>
      </c>
    </row>
    <row r="389" spans="1:72" ht="15" customHeight="1">
      <c r="A389" s="18">
        <v>6</v>
      </c>
      <c r="B389" s="21" t="s">
        <v>896</v>
      </c>
      <c r="C389" s="35" t="s">
        <v>326</v>
      </c>
      <c r="D389" s="35" t="s">
        <v>949</v>
      </c>
      <c r="E389" s="34" t="s">
        <v>962</v>
      </c>
      <c r="F389" s="18" t="s">
        <v>1752</v>
      </c>
      <c r="G389" s="577" t="s">
        <v>2200</v>
      </c>
      <c r="H389" s="560" t="s">
        <v>2638</v>
      </c>
    </row>
    <row r="390" spans="1:72" ht="15" customHeight="1">
      <c r="A390" s="18">
        <v>7</v>
      </c>
      <c r="B390" s="21" t="s">
        <v>896</v>
      </c>
      <c r="C390" s="35" t="s">
        <v>944</v>
      </c>
      <c r="D390" s="35" t="s">
        <v>950</v>
      </c>
      <c r="E390" s="34" t="s">
        <v>963</v>
      </c>
      <c r="F390" s="18" t="s">
        <v>1753</v>
      </c>
      <c r="G390" s="577" t="s">
        <v>2203</v>
      </c>
      <c r="H390" s="560" t="s">
        <v>2639</v>
      </c>
    </row>
    <row r="391" spans="1:72" ht="15" customHeight="1">
      <c r="A391" s="18">
        <v>8</v>
      </c>
      <c r="B391" s="21" t="s">
        <v>896</v>
      </c>
      <c r="C391" s="35" t="s">
        <v>327</v>
      </c>
      <c r="D391" s="35" t="s">
        <v>951</v>
      </c>
      <c r="E391" s="34" t="s">
        <v>964</v>
      </c>
      <c r="F391" s="18" t="s">
        <v>1754</v>
      </c>
      <c r="G391" s="577" t="s">
        <v>2204</v>
      </c>
      <c r="H391" s="560" t="s">
        <v>2640</v>
      </c>
    </row>
    <row r="392" spans="1:72" ht="15" customHeight="1">
      <c r="A392" s="18">
        <v>9</v>
      </c>
      <c r="B392" s="21" t="s">
        <v>896</v>
      </c>
      <c r="C392" s="35" t="s">
        <v>328</v>
      </c>
      <c r="D392" s="35" t="s">
        <v>952</v>
      </c>
      <c r="E392" s="34" t="s">
        <v>965</v>
      </c>
      <c r="F392" s="18" t="s">
        <v>1760</v>
      </c>
      <c r="G392" s="577" t="s">
        <v>2201</v>
      </c>
      <c r="H392" s="560" t="s">
        <v>2641</v>
      </c>
    </row>
    <row r="393" spans="1:72" ht="15" customHeight="1">
      <c r="A393" s="18">
        <v>10</v>
      </c>
      <c r="B393" s="21" t="s">
        <v>896</v>
      </c>
      <c r="C393" s="35" t="s">
        <v>329</v>
      </c>
      <c r="D393" s="35" t="s">
        <v>953</v>
      </c>
      <c r="E393" s="34" t="s">
        <v>966</v>
      </c>
      <c r="F393" s="18" t="s">
        <v>1755</v>
      </c>
      <c r="G393" s="577" t="s">
        <v>2205</v>
      </c>
      <c r="H393" s="560" t="s">
        <v>2642</v>
      </c>
    </row>
    <row r="394" spans="1:72" ht="15" customHeight="1">
      <c r="A394" s="18">
        <v>11</v>
      </c>
      <c r="B394" s="21" t="s">
        <v>896</v>
      </c>
      <c r="C394" s="35" t="s">
        <v>330</v>
      </c>
      <c r="D394" s="35" t="s">
        <v>954</v>
      </c>
      <c r="E394" s="34" t="s">
        <v>967</v>
      </c>
      <c r="F394" s="18" t="s">
        <v>1756</v>
      </c>
      <c r="G394" s="577" t="s">
        <v>2202</v>
      </c>
      <c r="H394" s="560" t="s">
        <v>2643</v>
      </c>
    </row>
    <row r="395" spans="1:72" ht="15" customHeight="1">
      <c r="A395" s="18">
        <v>12</v>
      </c>
      <c r="B395" s="21" t="s">
        <v>896</v>
      </c>
      <c r="C395" s="35" t="s">
        <v>331</v>
      </c>
      <c r="D395" s="35" t="s">
        <v>955</v>
      </c>
      <c r="E395" s="34" t="s">
        <v>968</v>
      </c>
      <c r="F395" s="18" t="s">
        <v>1757</v>
      </c>
      <c r="G395" s="577" t="s">
        <v>2206</v>
      </c>
      <c r="H395" s="560" t="s">
        <v>2644</v>
      </c>
    </row>
    <row r="396" spans="1:72" ht="15" customHeight="1">
      <c r="A396" s="18">
        <v>13</v>
      </c>
      <c r="B396" s="21" t="s">
        <v>896</v>
      </c>
      <c r="C396" s="35" t="s">
        <v>332</v>
      </c>
      <c r="D396" s="35" t="s">
        <v>956</v>
      </c>
      <c r="E396" s="34" t="s">
        <v>969</v>
      </c>
      <c r="F396" s="18" t="s">
        <v>1758</v>
      </c>
      <c r="G396" s="577" t="s">
        <v>2207</v>
      </c>
      <c r="H396" s="560" t="s">
        <v>2645</v>
      </c>
    </row>
    <row r="397" spans="1:72" ht="15" customHeight="1">
      <c r="A397" s="18">
        <v>14</v>
      </c>
      <c r="B397" s="21" t="s">
        <v>896</v>
      </c>
      <c r="C397" s="35" t="s">
        <v>333</v>
      </c>
      <c r="D397" s="35" t="s">
        <v>957</v>
      </c>
      <c r="E397" s="34" t="s">
        <v>970</v>
      </c>
      <c r="F397" s="18" t="s">
        <v>1759</v>
      </c>
      <c r="G397" s="577" t="s">
        <v>2208</v>
      </c>
      <c r="H397" s="560" t="s">
        <v>2646</v>
      </c>
    </row>
    <row r="398" spans="1:72" ht="15" customHeight="1">
      <c r="A398" s="23">
        <v>1</v>
      </c>
      <c r="B398" s="23" t="s">
        <v>433</v>
      </c>
      <c r="C398" s="23" t="s">
        <v>161</v>
      </c>
      <c r="D398" s="23" t="s">
        <v>159</v>
      </c>
      <c r="E398" s="23" t="s">
        <v>160</v>
      </c>
      <c r="F398" s="23" t="s">
        <v>1489</v>
      </c>
      <c r="G398" s="578" t="s">
        <v>1953</v>
      </c>
      <c r="H398" s="22" t="s">
        <v>2384</v>
      </c>
    </row>
    <row r="399" spans="1:72" s="30" customFormat="1" ht="15" customHeight="1">
      <c r="A399" s="30">
        <v>2</v>
      </c>
      <c r="B399" s="29" t="s">
        <v>896</v>
      </c>
      <c r="C399" s="40" t="s">
        <v>95</v>
      </c>
      <c r="D399" s="40" t="s">
        <v>971</v>
      </c>
      <c r="E399" s="40" t="s">
        <v>985</v>
      </c>
      <c r="F399" s="30" t="s">
        <v>1761</v>
      </c>
      <c r="G399" s="582" t="s">
        <v>2209</v>
      </c>
      <c r="H399" s="40" t="s">
        <v>2647</v>
      </c>
    </row>
    <row r="400" spans="1:72" ht="15" customHeight="1">
      <c r="A400" s="18">
        <v>3</v>
      </c>
      <c r="B400" s="21" t="s">
        <v>896</v>
      </c>
      <c r="C400" s="35" t="s">
        <v>335</v>
      </c>
      <c r="D400" s="35" t="s">
        <v>972</v>
      </c>
      <c r="E400" s="35" t="s">
        <v>986</v>
      </c>
      <c r="F400" s="32" t="s">
        <v>1762</v>
      </c>
      <c r="G400" s="584" t="s">
        <v>2210</v>
      </c>
      <c r="H400" s="560" t="s">
        <v>2648</v>
      </c>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32"/>
      <c r="BL400" s="32"/>
      <c r="BM400" s="32"/>
      <c r="BN400" s="32"/>
      <c r="BO400" s="32"/>
      <c r="BP400" s="32"/>
      <c r="BQ400" s="32"/>
      <c r="BR400" s="32"/>
      <c r="BS400" s="32"/>
      <c r="BT400" s="32"/>
    </row>
    <row r="401" spans="1:72" ht="15" customHeight="1">
      <c r="A401" s="18">
        <v>4</v>
      </c>
      <c r="B401" s="21" t="s">
        <v>896</v>
      </c>
      <c r="C401" s="35" t="s">
        <v>336</v>
      </c>
      <c r="D401" s="35" t="s">
        <v>973</v>
      </c>
      <c r="E401" s="35" t="s">
        <v>987</v>
      </c>
      <c r="F401" s="32" t="s">
        <v>1763</v>
      </c>
      <c r="G401" s="584" t="s">
        <v>2218</v>
      </c>
      <c r="H401" s="560" t="s">
        <v>2649</v>
      </c>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32"/>
      <c r="BL401" s="32"/>
      <c r="BM401" s="32"/>
      <c r="BN401" s="32"/>
      <c r="BO401" s="32"/>
      <c r="BP401" s="32"/>
      <c r="BQ401" s="32"/>
      <c r="BR401" s="32"/>
      <c r="BS401" s="32"/>
      <c r="BT401" s="32"/>
    </row>
    <row r="402" spans="1:72" ht="15" customHeight="1">
      <c r="A402" s="18">
        <v>5</v>
      </c>
      <c r="B402" s="21" t="s">
        <v>896</v>
      </c>
      <c r="C402" s="35" t="s">
        <v>337</v>
      </c>
      <c r="D402" s="35" t="s">
        <v>974</v>
      </c>
      <c r="E402" s="35" t="s">
        <v>988</v>
      </c>
      <c r="F402" s="32" t="s">
        <v>1764</v>
      </c>
      <c r="G402" s="584" t="s">
        <v>2211</v>
      </c>
      <c r="H402" s="560" t="s">
        <v>2650</v>
      </c>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32"/>
      <c r="BL402" s="32"/>
      <c r="BM402" s="32"/>
      <c r="BN402" s="32"/>
      <c r="BO402" s="32"/>
      <c r="BP402" s="32"/>
      <c r="BQ402" s="32"/>
      <c r="BR402" s="32"/>
      <c r="BS402" s="32"/>
      <c r="BT402" s="32"/>
    </row>
    <row r="403" spans="1:72" ht="15" customHeight="1">
      <c r="A403" s="18">
        <v>6</v>
      </c>
      <c r="B403" s="21" t="s">
        <v>896</v>
      </c>
      <c r="C403" s="35" t="s">
        <v>338</v>
      </c>
      <c r="D403" s="35" t="s">
        <v>975</v>
      </c>
      <c r="E403" s="35" t="s">
        <v>989</v>
      </c>
      <c r="F403" s="32" t="s">
        <v>1765</v>
      </c>
      <c r="G403" s="584" t="s">
        <v>2219</v>
      </c>
      <c r="H403" s="560" t="s">
        <v>2651</v>
      </c>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32"/>
      <c r="BL403" s="32"/>
      <c r="BM403" s="32"/>
      <c r="BN403" s="32"/>
      <c r="BO403" s="32"/>
      <c r="BP403" s="32"/>
      <c r="BQ403" s="32"/>
      <c r="BR403" s="32"/>
      <c r="BS403" s="32"/>
      <c r="BT403" s="32"/>
    </row>
    <row r="404" spans="1:72" ht="15" customHeight="1">
      <c r="A404" s="18">
        <v>7</v>
      </c>
      <c r="B404" s="21" t="s">
        <v>896</v>
      </c>
      <c r="C404" s="35" t="s">
        <v>339</v>
      </c>
      <c r="D404" s="35" t="s">
        <v>976</v>
      </c>
      <c r="E404" s="35" t="s">
        <v>990</v>
      </c>
      <c r="F404" s="32" t="s">
        <v>1766</v>
      </c>
      <c r="G404" s="584" t="s">
        <v>2212</v>
      </c>
      <c r="H404" s="560" t="s">
        <v>2652</v>
      </c>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c r="BQ404" s="32"/>
      <c r="BR404" s="32"/>
      <c r="BS404" s="32"/>
      <c r="BT404" s="32"/>
    </row>
    <row r="405" spans="1:72" ht="15" customHeight="1">
      <c r="A405" s="18">
        <v>8</v>
      </c>
      <c r="B405" s="21" t="s">
        <v>896</v>
      </c>
      <c r="C405" s="35" t="s">
        <v>340</v>
      </c>
      <c r="D405" s="35" t="s">
        <v>977</v>
      </c>
      <c r="E405" s="35" t="s">
        <v>991</v>
      </c>
      <c r="F405" s="32" t="s">
        <v>1767</v>
      </c>
      <c r="G405" s="584" t="s">
        <v>2213</v>
      </c>
      <c r="H405" s="560" t="s">
        <v>2653</v>
      </c>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c r="BQ405" s="32"/>
      <c r="BR405" s="32"/>
      <c r="BS405" s="32"/>
      <c r="BT405" s="32"/>
    </row>
    <row r="406" spans="1:72" ht="15" customHeight="1">
      <c r="A406" s="18">
        <v>9</v>
      </c>
      <c r="B406" s="21" t="s">
        <v>896</v>
      </c>
      <c r="C406" s="35" t="s">
        <v>341</v>
      </c>
      <c r="D406" s="35" t="s">
        <v>978</v>
      </c>
      <c r="E406" s="35" t="s">
        <v>992</v>
      </c>
      <c r="F406" s="32" t="s">
        <v>1768</v>
      </c>
      <c r="G406" s="584" t="s">
        <v>2214</v>
      </c>
      <c r="H406" s="560" t="s">
        <v>2654</v>
      </c>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32"/>
      <c r="BJ406" s="32"/>
      <c r="BK406" s="32"/>
      <c r="BL406" s="32"/>
      <c r="BM406" s="32"/>
      <c r="BN406" s="32"/>
      <c r="BO406" s="32"/>
      <c r="BP406" s="32"/>
      <c r="BQ406" s="32"/>
      <c r="BR406" s="32"/>
      <c r="BS406" s="32"/>
      <c r="BT406" s="32"/>
    </row>
    <row r="407" spans="1:72" ht="15" customHeight="1">
      <c r="A407" s="18">
        <v>10</v>
      </c>
      <c r="B407" s="21" t="s">
        <v>896</v>
      </c>
      <c r="C407" s="35" t="s">
        <v>342</v>
      </c>
      <c r="D407" s="35" t="s">
        <v>979</v>
      </c>
      <c r="E407" s="35" t="s">
        <v>993</v>
      </c>
      <c r="F407" s="32" t="s">
        <v>1769</v>
      </c>
      <c r="G407" s="584" t="s">
        <v>2220</v>
      </c>
      <c r="H407" s="560" t="s">
        <v>2655</v>
      </c>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32"/>
      <c r="BL407" s="32"/>
      <c r="BM407" s="32"/>
      <c r="BN407" s="32"/>
      <c r="BO407" s="32"/>
      <c r="BP407" s="32"/>
      <c r="BQ407" s="32"/>
      <c r="BR407" s="32"/>
      <c r="BS407" s="32"/>
      <c r="BT407" s="32"/>
    </row>
    <row r="408" spans="1:72" ht="15" customHeight="1">
      <c r="A408" s="18">
        <v>11</v>
      </c>
      <c r="B408" s="21" t="s">
        <v>896</v>
      </c>
      <c r="C408" s="35" t="s">
        <v>343</v>
      </c>
      <c r="D408" s="35" t="s">
        <v>980</v>
      </c>
      <c r="E408" s="35" t="s">
        <v>994</v>
      </c>
      <c r="F408" s="32" t="s">
        <v>1770</v>
      </c>
      <c r="G408" s="584" t="s">
        <v>2215</v>
      </c>
      <c r="H408" s="560" t="s">
        <v>2656</v>
      </c>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32"/>
      <c r="BJ408" s="32"/>
      <c r="BK408" s="32"/>
      <c r="BL408" s="32"/>
      <c r="BM408" s="32"/>
      <c r="BN408" s="32"/>
      <c r="BO408" s="32"/>
      <c r="BP408" s="32"/>
      <c r="BQ408" s="32"/>
      <c r="BR408" s="32"/>
      <c r="BS408" s="32"/>
      <c r="BT408" s="32"/>
    </row>
    <row r="409" spans="1:72" ht="15" customHeight="1">
      <c r="A409" s="18">
        <v>12</v>
      </c>
      <c r="B409" s="21" t="s">
        <v>896</v>
      </c>
      <c r="C409" s="35" t="s">
        <v>344</v>
      </c>
      <c r="D409" s="35" t="s">
        <v>981</v>
      </c>
      <c r="E409" s="35" t="s">
        <v>995</v>
      </c>
      <c r="F409" s="32" t="s">
        <v>1771</v>
      </c>
      <c r="G409" s="584" t="s">
        <v>2216</v>
      </c>
      <c r="H409" s="560" t="s">
        <v>2657</v>
      </c>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32"/>
      <c r="BJ409" s="32"/>
      <c r="BK409" s="32"/>
      <c r="BL409" s="32"/>
      <c r="BM409" s="32"/>
      <c r="BN409" s="32"/>
      <c r="BO409" s="32"/>
      <c r="BP409" s="32"/>
      <c r="BQ409" s="32"/>
      <c r="BR409" s="32"/>
      <c r="BS409" s="32"/>
      <c r="BT409" s="32"/>
    </row>
    <row r="410" spans="1:72" ht="15" customHeight="1">
      <c r="A410" s="18">
        <v>13</v>
      </c>
      <c r="B410" s="21" t="s">
        <v>896</v>
      </c>
      <c r="C410" s="35" t="s">
        <v>345</v>
      </c>
      <c r="D410" s="35" t="s">
        <v>982</v>
      </c>
      <c r="E410" s="35" t="s">
        <v>996</v>
      </c>
      <c r="F410" s="32" t="s">
        <v>1772</v>
      </c>
      <c r="G410" s="584" t="s">
        <v>2221</v>
      </c>
      <c r="H410" s="560" t="s">
        <v>2658</v>
      </c>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32"/>
      <c r="BJ410" s="32"/>
      <c r="BK410" s="32"/>
      <c r="BL410" s="32"/>
      <c r="BM410" s="32"/>
      <c r="BN410" s="32"/>
      <c r="BO410" s="32"/>
      <c r="BP410" s="32"/>
      <c r="BQ410" s="32"/>
      <c r="BR410" s="32"/>
      <c r="BS410" s="32"/>
      <c r="BT410" s="32"/>
    </row>
    <row r="411" spans="1:72" ht="15" customHeight="1">
      <c r="A411" s="18">
        <v>14</v>
      </c>
      <c r="B411" s="21" t="s">
        <v>896</v>
      </c>
      <c r="C411" s="35" t="s">
        <v>346</v>
      </c>
      <c r="D411" s="35" t="s">
        <v>983</v>
      </c>
      <c r="E411" s="35" t="s">
        <v>997</v>
      </c>
      <c r="F411" s="32" t="s">
        <v>1773</v>
      </c>
      <c r="G411" s="584" t="s">
        <v>2222</v>
      </c>
      <c r="H411" s="560" t="s">
        <v>2659</v>
      </c>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32"/>
      <c r="BJ411" s="32"/>
      <c r="BK411" s="32"/>
      <c r="BL411" s="32"/>
      <c r="BM411" s="32"/>
      <c r="BN411" s="32"/>
      <c r="BO411" s="32"/>
      <c r="BP411" s="32"/>
      <c r="BQ411" s="32"/>
      <c r="BR411" s="32"/>
      <c r="BS411" s="32"/>
      <c r="BT411" s="32"/>
    </row>
    <row r="412" spans="1:72" ht="15" customHeight="1">
      <c r="A412" s="18">
        <v>15</v>
      </c>
      <c r="B412" s="21" t="s">
        <v>896</v>
      </c>
      <c r="C412" s="35" t="s">
        <v>347</v>
      </c>
      <c r="D412" s="35" t="s">
        <v>984</v>
      </c>
      <c r="E412" s="35" t="s">
        <v>998</v>
      </c>
      <c r="F412" s="32" t="s">
        <v>1774</v>
      </c>
      <c r="G412" s="584" t="s">
        <v>2217</v>
      </c>
      <c r="H412" s="560" t="s">
        <v>2660</v>
      </c>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32"/>
      <c r="BJ412" s="32"/>
      <c r="BK412" s="32"/>
      <c r="BL412" s="32"/>
      <c r="BM412" s="32"/>
      <c r="BN412" s="32"/>
      <c r="BO412" s="32"/>
      <c r="BP412" s="32"/>
      <c r="BQ412" s="32"/>
      <c r="BR412" s="32"/>
      <c r="BS412" s="32"/>
      <c r="BT412" s="32"/>
    </row>
    <row r="413" spans="1:72" ht="15" customHeight="1">
      <c r="A413" s="23">
        <v>1</v>
      </c>
      <c r="B413" s="23" t="s">
        <v>433</v>
      </c>
      <c r="C413" s="23" t="s">
        <v>161</v>
      </c>
      <c r="D413" s="23" t="s">
        <v>159</v>
      </c>
      <c r="E413" s="23" t="s">
        <v>160</v>
      </c>
      <c r="F413" s="23" t="s">
        <v>1489</v>
      </c>
      <c r="G413" s="578" t="s">
        <v>1953</v>
      </c>
      <c r="H413" s="22" t="s">
        <v>2384</v>
      </c>
    </row>
    <row r="414" spans="1:72" s="30" customFormat="1" ht="15" customHeight="1">
      <c r="A414" s="30">
        <v>2</v>
      </c>
      <c r="B414" s="29" t="s">
        <v>896</v>
      </c>
      <c r="C414" s="40" t="s">
        <v>169</v>
      </c>
      <c r="D414" s="40" t="s">
        <v>1279</v>
      </c>
      <c r="E414" s="40" t="s">
        <v>1278</v>
      </c>
      <c r="F414" s="30" t="s">
        <v>1782</v>
      </c>
      <c r="G414" s="582" t="s">
        <v>2223</v>
      </c>
      <c r="H414" s="40" t="s">
        <v>2661</v>
      </c>
    </row>
    <row r="415" spans="1:72" ht="15" customHeight="1">
      <c r="A415" s="18">
        <v>3</v>
      </c>
      <c r="B415" s="21" t="s">
        <v>896</v>
      </c>
      <c r="C415" s="35" t="s">
        <v>348</v>
      </c>
      <c r="D415" s="35" t="s">
        <v>1000</v>
      </c>
      <c r="E415" s="35" t="s">
        <v>1009</v>
      </c>
      <c r="F415" s="32" t="s">
        <v>1775</v>
      </c>
      <c r="G415" s="584" t="s">
        <v>2224</v>
      </c>
      <c r="H415" s="560" t="s">
        <v>2662</v>
      </c>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32"/>
      <c r="BJ415" s="32"/>
      <c r="BK415" s="32"/>
      <c r="BL415" s="32"/>
      <c r="BM415" s="32"/>
      <c r="BN415" s="32"/>
      <c r="BO415" s="32"/>
      <c r="BP415" s="32"/>
      <c r="BQ415" s="32"/>
      <c r="BR415" s="32"/>
      <c r="BS415" s="32"/>
      <c r="BT415" s="32"/>
    </row>
    <row r="416" spans="1:72" ht="15" customHeight="1">
      <c r="A416" s="18">
        <v>4</v>
      </c>
      <c r="B416" s="21" t="s">
        <v>896</v>
      </c>
      <c r="C416" s="35" t="s">
        <v>999</v>
      </c>
      <c r="D416" s="35" t="s">
        <v>1001</v>
      </c>
      <c r="E416" s="35" t="s">
        <v>1010</v>
      </c>
      <c r="F416" s="32" t="s">
        <v>1776</v>
      </c>
      <c r="G416" s="584" t="s">
        <v>2228</v>
      </c>
      <c r="H416" s="560" t="s">
        <v>2663</v>
      </c>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32"/>
      <c r="BJ416" s="32"/>
      <c r="BK416" s="32"/>
      <c r="BL416" s="32"/>
      <c r="BM416" s="32"/>
      <c r="BN416" s="32"/>
      <c r="BO416" s="32"/>
      <c r="BP416" s="32"/>
      <c r="BQ416" s="32"/>
      <c r="BR416" s="32"/>
      <c r="BS416" s="32"/>
      <c r="BT416" s="32"/>
    </row>
    <row r="417" spans="1:72" ht="15" customHeight="1">
      <c r="A417" s="18">
        <v>5</v>
      </c>
      <c r="B417" s="21" t="s">
        <v>896</v>
      </c>
      <c r="C417" s="35" t="s">
        <v>349</v>
      </c>
      <c r="D417" s="35" t="s">
        <v>1002</v>
      </c>
      <c r="E417" s="35" t="s">
        <v>1011</v>
      </c>
      <c r="F417" s="32" t="s">
        <v>1783</v>
      </c>
      <c r="G417" s="584" t="s">
        <v>2852</v>
      </c>
      <c r="H417" s="560" t="s">
        <v>2664</v>
      </c>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32"/>
      <c r="BJ417" s="32"/>
      <c r="BK417" s="32"/>
      <c r="BL417" s="32"/>
      <c r="BM417" s="32"/>
      <c r="BN417" s="32"/>
      <c r="BO417" s="32"/>
      <c r="BP417" s="32"/>
      <c r="BQ417" s="32"/>
      <c r="BR417" s="32"/>
      <c r="BS417" s="32"/>
      <c r="BT417" s="32"/>
    </row>
    <row r="418" spans="1:72" ht="15" customHeight="1">
      <c r="A418" s="18">
        <v>6</v>
      </c>
      <c r="B418" s="21" t="s">
        <v>896</v>
      </c>
      <c r="C418" s="35" t="s">
        <v>350</v>
      </c>
      <c r="D418" s="35" t="s">
        <v>1003</v>
      </c>
      <c r="E418" s="35" t="s">
        <v>1012</v>
      </c>
      <c r="F418" s="32" t="s">
        <v>1777</v>
      </c>
      <c r="G418" s="584" t="s">
        <v>2225</v>
      </c>
      <c r="H418" s="560" t="s">
        <v>2665</v>
      </c>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32"/>
      <c r="BJ418" s="32"/>
      <c r="BK418" s="32"/>
      <c r="BL418" s="32"/>
      <c r="BM418" s="32"/>
      <c r="BN418" s="32"/>
      <c r="BO418" s="32"/>
      <c r="BP418" s="32"/>
      <c r="BQ418" s="32"/>
      <c r="BR418" s="32"/>
      <c r="BS418" s="32"/>
      <c r="BT418" s="32"/>
    </row>
    <row r="419" spans="1:72" ht="15" customHeight="1">
      <c r="A419" s="18">
        <v>7</v>
      </c>
      <c r="B419" s="21" t="s">
        <v>896</v>
      </c>
      <c r="C419" s="35" t="s">
        <v>351</v>
      </c>
      <c r="D419" s="35" t="s">
        <v>1004</v>
      </c>
      <c r="E419" s="35" t="s">
        <v>1013</v>
      </c>
      <c r="F419" s="32" t="s">
        <v>1784</v>
      </c>
      <c r="G419" s="584" t="s">
        <v>2226</v>
      </c>
      <c r="H419" s="560" t="s">
        <v>2666</v>
      </c>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32"/>
      <c r="BJ419" s="32"/>
      <c r="BK419" s="32"/>
      <c r="BL419" s="32"/>
      <c r="BM419" s="32"/>
      <c r="BN419" s="32"/>
      <c r="BO419" s="32"/>
      <c r="BP419" s="32"/>
      <c r="BQ419" s="32"/>
      <c r="BR419" s="32"/>
      <c r="BS419" s="32"/>
      <c r="BT419" s="32"/>
    </row>
    <row r="420" spans="1:72" ht="15" customHeight="1">
      <c r="A420" s="18">
        <v>8</v>
      </c>
      <c r="B420" s="21" t="s">
        <v>896</v>
      </c>
      <c r="C420" s="35" t="s">
        <v>352</v>
      </c>
      <c r="D420" s="35" t="s">
        <v>1005</v>
      </c>
      <c r="E420" s="35" t="s">
        <v>1014</v>
      </c>
      <c r="F420" s="32" t="s">
        <v>1778</v>
      </c>
      <c r="G420" s="584" t="s">
        <v>2227</v>
      </c>
      <c r="H420" s="560" t="s">
        <v>2667</v>
      </c>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32"/>
      <c r="BJ420" s="32"/>
      <c r="BK420" s="32"/>
      <c r="BL420" s="32"/>
      <c r="BM420" s="32"/>
      <c r="BN420" s="32"/>
      <c r="BO420" s="32"/>
      <c r="BP420" s="32"/>
      <c r="BQ420" s="32"/>
      <c r="BR420" s="32"/>
      <c r="BS420" s="32"/>
      <c r="BT420" s="32"/>
    </row>
    <row r="421" spans="1:72" ht="15" customHeight="1">
      <c r="A421" s="18">
        <v>9</v>
      </c>
      <c r="B421" s="21" t="s">
        <v>896</v>
      </c>
      <c r="C421" s="35" t="s">
        <v>353</v>
      </c>
      <c r="D421" s="35" t="s">
        <v>1006</v>
      </c>
      <c r="E421" s="35" t="s">
        <v>1015</v>
      </c>
      <c r="F421" s="32" t="s">
        <v>1779</v>
      </c>
      <c r="G421" s="584" t="s">
        <v>2229</v>
      </c>
      <c r="H421" s="560" t="s">
        <v>2668</v>
      </c>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32"/>
      <c r="BJ421" s="32"/>
      <c r="BK421" s="32"/>
      <c r="BL421" s="32"/>
      <c r="BM421" s="32"/>
      <c r="BN421" s="32"/>
      <c r="BO421" s="32"/>
      <c r="BP421" s="32"/>
      <c r="BQ421" s="32"/>
      <c r="BR421" s="32"/>
      <c r="BS421" s="32"/>
      <c r="BT421" s="32"/>
    </row>
    <row r="422" spans="1:72" ht="15" customHeight="1">
      <c r="A422" s="18">
        <v>10</v>
      </c>
      <c r="B422" s="21" t="s">
        <v>896</v>
      </c>
      <c r="C422" s="35" t="s">
        <v>354</v>
      </c>
      <c r="D422" s="35" t="s">
        <v>1007</v>
      </c>
      <c r="E422" s="35" t="s">
        <v>1016</v>
      </c>
      <c r="F422" s="32" t="s">
        <v>1780</v>
      </c>
      <c r="G422" s="584" t="s">
        <v>2230</v>
      </c>
      <c r="H422" s="560" t="s">
        <v>2669</v>
      </c>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32"/>
      <c r="BJ422" s="32"/>
      <c r="BK422" s="32"/>
      <c r="BL422" s="32"/>
      <c r="BM422" s="32"/>
      <c r="BN422" s="32"/>
      <c r="BO422" s="32"/>
      <c r="BP422" s="32"/>
      <c r="BQ422" s="32"/>
      <c r="BR422" s="32"/>
      <c r="BS422" s="32"/>
      <c r="BT422" s="32"/>
    </row>
    <row r="423" spans="1:72" ht="15" customHeight="1">
      <c r="A423" s="18">
        <v>11</v>
      </c>
      <c r="B423" s="21" t="s">
        <v>896</v>
      </c>
      <c r="C423" s="35" t="s">
        <v>355</v>
      </c>
      <c r="D423" s="35" t="s">
        <v>1008</v>
      </c>
      <c r="E423" s="35" t="s">
        <v>1017</v>
      </c>
      <c r="F423" s="32" t="s">
        <v>1781</v>
      </c>
      <c r="G423" s="584" t="s">
        <v>2231</v>
      </c>
      <c r="H423" s="560" t="s">
        <v>2670</v>
      </c>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32"/>
      <c r="BJ423" s="32"/>
      <c r="BK423" s="32"/>
      <c r="BL423" s="32"/>
      <c r="BM423" s="32"/>
      <c r="BN423" s="32"/>
      <c r="BO423" s="32"/>
      <c r="BP423" s="32"/>
      <c r="BQ423" s="32"/>
      <c r="BR423" s="32"/>
      <c r="BS423" s="32"/>
      <c r="BT423" s="32"/>
    </row>
    <row r="424" spans="1:72" ht="15" customHeight="1">
      <c r="A424" s="23">
        <v>1</v>
      </c>
      <c r="B424" s="23" t="s">
        <v>433</v>
      </c>
      <c r="C424" s="23" t="s">
        <v>161</v>
      </c>
      <c r="D424" s="23" t="s">
        <v>159</v>
      </c>
      <c r="E424" s="23" t="s">
        <v>160</v>
      </c>
      <c r="F424" s="23" t="s">
        <v>1489</v>
      </c>
      <c r="G424" s="578" t="s">
        <v>1953</v>
      </c>
      <c r="H424" s="22" t="s">
        <v>2384</v>
      </c>
    </row>
    <row r="425" spans="1:72" ht="15" customHeight="1">
      <c r="A425" s="18">
        <v>2</v>
      </c>
      <c r="B425" s="21" t="s">
        <v>896</v>
      </c>
      <c r="C425" s="21" t="s">
        <v>98</v>
      </c>
      <c r="D425" s="21" t="s">
        <v>1018</v>
      </c>
      <c r="E425" s="17" t="s">
        <v>1019</v>
      </c>
      <c r="F425" s="18" t="s">
        <v>1785</v>
      </c>
      <c r="G425" s="577" t="s">
        <v>2232</v>
      </c>
      <c r="H425" s="563" t="s">
        <v>2671</v>
      </c>
    </row>
    <row r="426" spans="1:72" ht="15" customHeight="1">
      <c r="A426" s="18">
        <v>3</v>
      </c>
      <c r="B426" s="21" t="s">
        <v>896</v>
      </c>
      <c r="C426" s="17" t="s">
        <v>356</v>
      </c>
      <c r="D426" s="17" t="s">
        <v>1020</v>
      </c>
      <c r="E426" s="17" t="s">
        <v>1027</v>
      </c>
      <c r="F426" s="32" t="s">
        <v>1786</v>
      </c>
      <c r="G426" s="584" t="s">
        <v>2233</v>
      </c>
      <c r="H426" s="564" t="s">
        <v>2672</v>
      </c>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32"/>
      <c r="BJ426" s="32"/>
      <c r="BK426" s="32"/>
      <c r="BL426" s="32"/>
      <c r="BM426" s="32"/>
      <c r="BN426" s="32"/>
      <c r="BO426" s="32"/>
      <c r="BP426" s="32"/>
      <c r="BQ426" s="32"/>
      <c r="BR426" s="32"/>
      <c r="BS426" s="32"/>
      <c r="BT426" s="32"/>
    </row>
    <row r="427" spans="1:72" ht="15" customHeight="1">
      <c r="A427" s="18">
        <v>4</v>
      </c>
      <c r="B427" s="21" t="s">
        <v>896</v>
      </c>
      <c r="C427" s="17" t="s">
        <v>357</v>
      </c>
      <c r="D427" s="17" t="s">
        <v>1021</v>
      </c>
      <c r="E427" s="17" t="s">
        <v>1028</v>
      </c>
      <c r="F427" s="32" t="s">
        <v>1787</v>
      </c>
      <c r="G427" s="584" t="s">
        <v>2237</v>
      </c>
      <c r="H427" s="564" t="s">
        <v>2673</v>
      </c>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32"/>
      <c r="BJ427" s="32"/>
      <c r="BK427" s="32"/>
      <c r="BL427" s="32"/>
      <c r="BM427" s="32"/>
      <c r="BN427" s="32"/>
      <c r="BO427" s="32"/>
      <c r="BP427" s="32"/>
      <c r="BQ427" s="32"/>
      <c r="BR427" s="32"/>
      <c r="BS427" s="32"/>
      <c r="BT427" s="32"/>
    </row>
    <row r="428" spans="1:72" ht="15" customHeight="1">
      <c r="A428" s="18">
        <v>5</v>
      </c>
      <c r="B428" s="21" t="s">
        <v>896</v>
      </c>
      <c r="C428" s="17" t="s">
        <v>358</v>
      </c>
      <c r="D428" s="17" t="s">
        <v>1022</v>
      </c>
      <c r="E428" s="17" t="s">
        <v>1029</v>
      </c>
      <c r="F428" s="32" t="s">
        <v>1788</v>
      </c>
      <c r="G428" s="584" t="s">
        <v>2234</v>
      </c>
      <c r="H428" s="564" t="s">
        <v>2674</v>
      </c>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32"/>
      <c r="BJ428" s="32"/>
      <c r="BK428" s="32"/>
      <c r="BL428" s="32"/>
      <c r="BM428" s="32"/>
      <c r="BN428" s="32"/>
      <c r="BO428" s="32"/>
      <c r="BP428" s="32"/>
      <c r="BQ428" s="32"/>
      <c r="BR428" s="32"/>
      <c r="BS428" s="32"/>
      <c r="BT428" s="32"/>
    </row>
    <row r="429" spans="1:72" ht="15" customHeight="1">
      <c r="A429" s="18">
        <v>6</v>
      </c>
      <c r="B429" s="21" t="s">
        <v>896</v>
      </c>
      <c r="C429" s="17" t="s">
        <v>359</v>
      </c>
      <c r="D429" s="17" t="s">
        <v>1023</v>
      </c>
      <c r="E429" s="17" t="s">
        <v>1030</v>
      </c>
      <c r="F429" s="32" t="s">
        <v>1789</v>
      </c>
      <c r="G429" s="584" t="s">
        <v>2235</v>
      </c>
      <c r="H429" s="564" t="s">
        <v>2675</v>
      </c>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32"/>
      <c r="BJ429" s="32"/>
      <c r="BK429" s="32"/>
      <c r="BL429" s="32"/>
      <c r="BM429" s="32"/>
      <c r="BN429" s="32"/>
      <c r="BO429" s="32"/>
      <c r="BP429" s="32"/>
      <c r="BQ429" s="32"/>
      <c r="BR429" s="32"/>
      <c r="BS429" s="32"/>
      <c r="BT429" s="32"/>
    </row>
    <row r="430" spans="1:72" ht="15" customHeight="1">
      <c r="A430" s="18">
        <v>7</v>
      </c>
      <c r="B430" s="21" t="s">
        <v>896</v>
      </c>
      <c r="C430" s="17" t="s">
        <v>360</v>
      </c>
      <c r="D430" s="17" t="s">
        <v>1024</v>
      </c>
      <c r="E430" s="17" t="s">
        <v>1031</v>
      </c>
      <c r="F430" s="32" t="s">
        <v>1790</v>
      </c>
      <c r="G430" s="584" t="s">
        <v>2236</v>
      </c>
      <c r="H430" s="564" t="s">
        <v>2676</v>
      </c>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32"/>
      <c r="BJ430" s="32"/>
      <c r="BK430" s="32"/>
      <c r="BL430" s="32"/>
      <c r="BM430" s="32"/>
      <c r="BN430" s="32"/>
      <c r="BO430" s="32"/>
      <c r="BP430" s="32"/>
      <c r="BQ430" s="32"/>
      <c r="BR430" s="32"/>
      <c r="BS430" s="32"/>
      <c r="BT430" s="32"/>
    </row>
    <row r="431" spans="1:72" ht="15" customHeight="1">
      <c r="A431" s="18">
        <v>8</v>
      </c>
      <c r="B431" s="21" t="s">
        <v>896</v>
      </c>
      <c r="C431" s="17" t="s">
        <v>361</v>
      </c>
      <c r="D431" s="17" t="s">
        <v>1025</v>
      </c>
      <c r="E431" s="17" t="s">
        <v>1032</v>
      </c>
      <c r="F431" s="32" t="s">
        <v>1791</v>
      </c>
      <c r="G431" s="584" t="s">
        <v>2238</v>
      </c>
      <c r="H431" s="564" t="s">
        <v>2677</v>
      </c>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32"/>
      <c r="BJ431" s="32"/>
      <c r="BK431" s="32"/>
      <c r="BL431" s="32"/>
      <c r="BM431" s="32"/>
      <c r="BN431" s="32"/>
      <c r="BO431" s="32"/>
      <c r="BP431" s="32"/>
      <c r="BQ431" s="32"/>
      <c r="BR431" s="32"/>
      <c r="BS431" s="32"/>
      <c r="BT431" s="32"/>
    </row>
    <row r="432" spans="1:72" ht="15" customHeight="1">
      <c r="A432" s="18">
        <v>9</v>
      </c>
      <c r="B432" s="21" t="s">
        <v>896</v>
      </c>
      <c r="C432" s="17" t="s">
        <v>362</v>
      </c>
      <c r="D432" s="17" t="s">
        <v>1026</v>
      </c>
      <c r="E432" s="17" t="s">
        <v>1033</v>
      </c>
      <c r="F432" s="32" t="s">
        <v>1792</v>
      </c>
      <c r="G432" s="584" t="s">
        <v>2239</v>
      </c>
      <c r="H432" s="564" t="s">
        <v>2678</v>
      </c>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32"/>
      <c r="BJ432" s="32"/>
      <c r="BK432" s="32"/>
      <c r="BL432" s="32"/>
      <c r="BM432" s="32"/>
      <c r="BN432" s="32"/>
      <c r="BO432" s="32"/>
      <c r="BP432" s="32"/>
      <c r="BQ432" s="32"/>
      <c r="BR432" s="32"/>
      <c r="BS432" s="32"/>
      <c r="BT432" s="32"/>
    </row>
    <row r="433" spans="1:72" ht="15" customHeight="1">
      <c r="A433" s="23">
        <v>1</v>
      </c>
      <c r="B433" s="23" t="s">
        <v>433</v>
      </c>
      <c r="C433" s="23" t="s">
        <v>161</v>
      </c>
      <c r="D433" s="23" t="s">
        <v>159</v>
      </c>
      <c r="E433" s="23" t="s">
        <v>160</v>
      </c>
      <c r="F433" s="23" t="s">
        <v>1489</v>
      </c>
      <c r="G433" s="578" t="s">
        <v>1953</v>
      </c>
      <c r="H433" s="22" t="s">
        <v>2384</v>
      </c>
    </row>
    <row r="434" spans="1:72" s="30" customFormat="1" ht="15" customHeight="1">
      <c r="A434" s="30">
        <v>2</v>
      </c>
      <c r="B434" s="29" t="s">
        <v>896</v>
      </c>
      <c r="C434" s="29" t="s">
        <v>100</v>
      </c>
      <c r="D434" s="29" t="s">
        <v>1036</v>
      </c>
      <c r="E434" s="31" t="s">
        <v>1280</v>
      </c>
      <c r="F434" s="30" t="s">
        <v>1793</v>
      </c>
      <c r="G434" s="582" t="s">
        <v>2240</v>
      </c>
      <c r="H434" s="29" t="s">
        <v>2679</v>
      </c>
    </row>
    <row r="435" spans="1:72" ht="15" customHeight="1">
      <c r="A435" s="18">
        <v>3</v>
      </c>
      <c r="B435" s="21" t="s">
        <v>896</v>
      </c>
      <c r="C435" s="17" t="s">
        <v>363</v>
      </c>
      <c r="D435" s="17" t="s">
        <v>1037</v>
      </c>
      <c r="E435" s="17" t="s">
        <v>1043</v>
      </c>
      <c r="F435" s="32" t="s">
        <v>1794</v>
      </c>
      <c r="G435" s="584" t="s">
        <v>2241</v>
      </c>
      <c r="H435" s="564" t="s">
        <v>2680</v>
      </c>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c r="BG435" s="32"/>
      <c r="BH435" s="32"/>
      <c r="BI435" s="32"/>
      <c r="BJ435" s="32"/>
      <c r="BK435" s="32"/>
      <c r="BL435" s="32"/>
      <c r="BM435" s="32"/>
      <c r="BN435" s="32"/>
      <c r="BO435" s="32"/>
      <c r="BP435" s="32"/>
      <c r="BQ435" s="32"/>
      <c r="BR435" s="32"/>
      <c r="BS435" s="32"/>
      <c r="BT435" s="32"/>
    </row>
    <row r="436" spans="1:72" ht="15" customHeight="1">
      <c r="A436" s="18">
        <v>4</v>
      </c>
      <c r="B436" s="21" t="s">
        <v>896</v>
      </c>
      <c r="C436" s="17" t="s">
        <v>364</v>
      </c>
      <c r="D436" s="17" t="s">
        <v>1038</v>
      </c>
      <c r="E436" s="17" t="s">
        <v>1044</v>
      </c>
      <c r="F436" s="32" t="s">
        <v>1795</v>
      </c>
      <c r="G436" s="584" t="s">
        <v>2242</v>
      </c>
      <c r="H436" s="564" t="s">
        <v>2681</v>
      </c>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c r="BG436" s="32"/>
      <c r="BH436" s="32"/>
      <c r="BI436" s="32"/>
      <c r="BJ436" s="32"/>
      <c r="BK436" s="32"/>
      <c r="BL436" s="32"/>
      <c r="BM436" s="32"/>
      <c r="BN436" s="32"/>
      <c r="BO436" s="32"/>
      <c r="BP436" s="32"/>
      <c r="BQ436" s="32"/>
      <c r="BR436" s="32"/>
      <c r="BS436" s="32"/>
      <c r="BT436" s="32"/>
    </row>
    <row r="437" spans="1:72" ht="15" customHeight="1">
      <c r="A437" s="18">
        <v>5</v>
      </c>
      <c r="B437" s="21" t="s">
        <v>896</v>
      </c>
      <c r="C437" s="17" t="s">
        <v>1034</v>
      </c>
      <c r="D437" s="17" t="s">
        <v>1039</v>
      </c>
      <c r="E437" s="17" t="s">
        <v>1045</v>
      </c>
      <c r="F437" s="32" t="s">
        <v>1796</v>
      </c>
      <c r="G437" s="584" t="s">
        <v>2244</v>
      </c>
      <c r="H437" s="564" t="s">
        <v>2682</v>
      </c>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c r="BG437" s="32"/>
      <c r="BH437" s="32"/>
      <c r="BI437" s="32"/>
      <c r="BJ437" s="32"/>
      <c r="BK437" s="32"/>
      <c r="BL437" s="32"/>
      <c r="BM437" s="32"/>
      <c r="BN437" s="32"/>
      <c r="BO437" s="32"/>
      <c r="BP437" s="32"/>
      <c r="BQ437" s="32"/>
      <c r="BR437" s="32"/>
      <c r="BS437" s="32"/>
      <c r="BT437" s="32"/>
    </row>
    <row r="438" spans="1:72" ht="15" customHeight="1">
      <c r="A438" s="18">
        <v>6</v>
      </c>
      <c r="B438" s="21" t="s">
        <v>896</v>
      </c>
      <c r="C438" s="17" t="s">
        <v>365</v>
      </c>
      <c r="D438" s="17" t="s">
        <v>1040</v>
      </c>
      <c r="E438" s="17" t="s">
        <v>1046</v>
      </c>
      <c r="F438" s="32" t="s">
        <v>1797</v>
      </c>
      <c r="G438" s="584" t="s">
        <v>2243</v>
      </c>
      <c r="H438" s="564" t="s">
        <v>2683</v>
      </c>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2"/>
      <c r="BH438" s="32"/>
      <c r="BI438" s="32"/>
      <c r="BJ438" s="32"/>
      <c r="BK438" s="32"/>
      <c r="BL438" s="32"/>
      <c r="BM438" s="32"/>
      <c r="BN438" s="32"/>
      <c r="BO438" s="32"/>
      <c r="BP438" s="32"/>
      <c r="BQ438" s="32"/>
      <c r="BR438" s="32"/>
      <c r="BS438" s="32"/>
      <c r="BT438" s="32"/>
    </row>
    <row r="439" spans="1:72" ht="15" customHeight="1">
      <c r="A439" s="18">
        <v>7</v>
      </c>
      <c r="B439" s="21" t="s">
        <v>896</v>
      </c>
      <c r="C439" s="17" t="s">
        <v>366</v>
      </c>
      <c r="D439" s="17" t="s">
        <v>1041</v>
      </c>
      <c r="E439" s="17" t="s">
        <v>1047</v>
      </c>
      <c r="F439" s="32" t="s">
        <v>1798</v>
      </c>
      <c r="G439" s="584" t="s">
        <v>2245</v>
      </c>
      <c r="H439" s="564" t="s">
        <v>2684</v>
      </c>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c r="BG439" s="32"/>
      <c r="BH439" s="32"/>
      <c r="BI439" s="32"/>
      <c r="BJ439" s="32"/>
      <c r="BK439" s="32"/>
      <c r="BL439" s="32"/>
      <c r="BM439" s="32"/>
      <c r="BN439" s="32"/>
      <c r="BO439" s="32"/>
      <c r="BP439" s="32"/>
      <c r="BQ439" s="32"/>
      <c r="BR439" s="32"/>
      <c r="BS439" s="32"/>
      <c r="BT439" s="32"/>
    </row>
    <row r="440" spans="1:72" ht="15" customHeight="1">
      <c r="A440" s="18">
        <v>8</v>
      </c>
      <c r="B440" s="21" t="s">
        <v>896</v>
      </c>
      <c r="C440" s="17" t="s">
        <v>1035</v>
      </c>
      <c r="D440" s="17" t="s">
        <v>1042</v>
      </c>
      <c r="E440" s="17" t="s">
        <v>1048</v>
      </c>
      <c r="F440" s="32" t="s">
        <v>1799</v>
      </c>
      <c r="G440" s="584" t="s">
        <v>2246</v>
      </c>
      <c r="H440" s="564" t="s">
        <v>2685</v>
      </c>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c r="BG440" s="32"/>
      <c r="BH440" s="32"/>
      <c r="BI440" s="32"/>
      <c r="BJ440" s="32"/>
      <c r="BK440" s="32"/>
      <c r="BL440" s="32"/>
      <c r="BM440" s="32"/>
      <c r="BN440" s="32"/>
      <c r="BO440" s="32"/>
      <c r="BP440" s="32"/>
      <c r="BQ440" s="32"/>
      <c r="BR440" s="32"/>
      <c r="BS440" s="32"/>
      <c r="BT440" s="32"/>
    </row>
    <row r="441" spans="1:72" ht="15" customHeight="1">
      <c r="A441" s="23">
        <v>1</v>
      </c>
      <c r="B441" s="23" t="s">
        <v>433</v>
      </c>
      <c r="C441" s="23" t="s">
        <v>161</v>
      </c>
      <c r="D441" s="23" t="s">
        <v>159</v>
      </c>
      <c r="E441" s="23" t="s">
        <v>160</v>
      </c>
      <c r="F441" s="23" t="s">
        <v>1489</v>
      </c>
      <c r="G441" s="578" t="s">
        <v>1953</v>
      </c>
      <c r="H441" s="22" t="s">
        <v>2384</v>
      </c>
    </row>
    <row r="442" spans="1:72" ht="15" customHeight="1">
      <c r="A442" s="30">
        <v>2</v>
      </c>
      <c r="B442" s="21" t="s">
        <v>896</v>
      </c>
      <c r="C442" s="35" t="s">
        <v>102</v>
      </c>
      <c r="D442" s="34" t="s">
        <v>1050</v>
      </c>
      <c r="E442" s="34" t="s">
        <v>1052</v>
      </c>
      <c r="F442" s="18" t="s">
        <v>1800</v>
      </c>
      <c r="G442" s="577" t="s">
        <v>2247</v>
      </c>
      <c r="H442" s="559" t="s">
        <v>2686</v>
      </c>
    </row>
    <row r="443" spans="1:72" ht="15" customHeight="1">
      <c r="A443" s="18">
        <v>3</v>
      </c>
      <c r="B443" s="21" t="s">
        <v>896</v>
      </c>
      <c r="C443" s="35" t="s">
        <v>367</v>
      </c>
      <c r="D443" s="34" t="s">
        <v>1054</v>
      </c>
      <c r="E443" s="35" t="s">
        <v>1057</v>
      </c>
      <c r="F443" s="18" t="s">
        <v>1801</v>
      </c>
      <c r="G443" s="577" t="s">
        <v>2853</v>
      </c>
      <c r="H443" s="559" t="s">
        <v>2687</v>
      </c>
    </row>
    <row r="444" spans="1:72" ht="15" customHeight="1">
      <c r="A444" s="18">
        <v>4</v>
      </c>
      <c r="B444" s="21" t="s">
        <v>896</v>
      </c>
      <c r="C444" s="35" t="s">
        <v>368</v>
      </c>
      <c r="D444" s="34" t="s">
        <v>1055</v>
      </c>
      <c r="E444" s="34" t="s">
        <v>1058</v>
      </c>
      <c r="F444" s="18" t="s">
        <v>1802</v>
      </c>
      <c r="G444" s="577" t="s">
        <v>2250</v>
      </c>
      <c r="H444" s="559" t="s">
        <v>2688</v>
      </c>
    </row>
    <row r="445" spans="1:72" ht="15" customHeight="1">
      <c r="A445" s="30">
        <v>5</v>
      </c>
      <c r="B445" s="21" t="s">
        <v>896</v>
      </c>
      <c r="C445" s="35" t="s">
        <v>1051</v>
      </c>
      <c r="D445" s="34" t="s">
        <v>1056</v>
      </c>
      <c r="E445" s="34" t="s">
        <v>1053</v>
      </c>
      <c r="F445" s="18" t="s">
        <v>1803</v>
      </c>
      <c r="G445" s="577" t="s">
        <v>2248</v>
      </c>
      <c r="H445" s="559" t="s">
        <v>2689</v>
      </c>
    </row>
    <row r="446" spans="1:72" ht="15" customHeight="1">
      <c r="A446" s="30">
        <v>6</v>
      </c>
      <c r="B446" s="21" t="s">
        <v>896</v>
      </c>
      <c r="C446" s="35" t="s">
        <v>1049</v>
      </c>
      <c r="D446" s="35" t="s">
        <v>1240</v>
      </c>
      <c r="E446" s="35" t="s">
        <v>1241</v>
      </c>
      <c r="F446" s="18" t="s">
        <v>1804</v>
      </c>
      <c r="G446" s="577" t="s">
        <v>2249</v>
      </c>
      <c r="H446" s="560" t="s">
        <v>2690</v>
      </c>
    </row>
    <row r="447" spans="1:72" ht="15" customHeight="1">
      <c r="A447" s="23">
        <v>1</v>
      </c>
      <c r="B447" s="23" t="s">
        <v>433</v>
      </c>
      <c r="C447" s="23" t="s">
        <v>161</v>
      </c>
      <c r="D447" s="23" t="s">
        <v>159</v>
      </c>
      <c r="E447" s="23" t="s">
        <v>160</v>
      </c>
      <c r="F447" s="23" t="s">
        <v>1489</v>
      </c>
      <c r="G447" s="578" t="s">
        <v>1953</v>
      </c>
      <c r="H447" s="22" t="s">
        <v>2384</v>
      </c>
    </row>
    <row r="448" spans="1:72" ht="15" customHeight="1">
      <c r="A448" s="18">
        <v>2</v>
      </c>
      <c r="B448" s="21" t="s">
        <v>896</v>
      </c>
      <c r="C448" s="34" t="s">
        <v>104</v>
      </c>
      <c r="D448" s="35" t="s">
        <v>1059</v>
      </c>
      <c r="E448" s="35" t="s">
        <v>1065</v>
      </c>
      <c r="F448" s="18" t="s">
        <v>1805</v>
      </c>
      <c r="G448" s="577" t="s">
        <v>2251</v>
      </c>
      <c r="H448" s="560" t="s">
        <v>2691</v>
      </c>
    </row>
    <row r="449" spans="1:8" ht="15" customHeight="1">
      <c r="A449" s="18">
        <v>3</v>
      </c>
      <c r="B449" s="21" t="s">
        <v>896</v>
      </c>
      <c r="C449" s="35" t="s">
        <v>369</v>
      </c>
      <c r="D449" s="35" t="s">
        <v>1064</v>
      </c>
      <c r="E449" s="35" t="s">
        <v>1053</v>
      </c>
      <c r="F449" s="18" t="s">
        <v>1803</v>
      </c>
      <c r="G449" s="577" t="s">
        <v>2248</v>
      </c>
      <c r="H449" s="560" t="s">
        <v>2689</v>
      </c>
    </row>
    <row r="450" spans="1:8" ht="15" customHeight="1">
      <c r="A450" s="18">
        <v>4</v>
      </c>
      <c r="B450" s="21" t="s">
        <v>896</v>
      </c>
      <c r="C450" s="35" t="s">
        <v>370</v>
      </c>
      <c r="D450" s="35" t="s">
        <v>1061</v>
      </c>
      <c r="E450" s="35" t="s">
        <v>1060</v>
      </c>
      <c r="F450" s="18" t="s">
        <v>1807</v>
      </c>
      <c r="G450" s="577" t="s">
        <v>2252</v>
      </c>
      <c r="H450" s="560" t="s">
        <v>2692</v>
      </c>
    </row>
    <row r="451" spans="1:8" ht="15" customHeight="1">
      <c r="A451" s="18">
        <v>5</v>
      </c>
      <c r="B451" s="21" t="s">
        <v>896</v>
      </c>
      <c r="C451" s="35" t="s">
        <v>371</v>
      </c>
      <c r="D451" s="35" t="s">
        <v>1062</v>
      </c>
      <c r="E451" s="35" t="s">
        <v>1066</v>
      </c>
      <c r="F451" s="18" t="s">
        <v>1808</v>
      </c>
      <c r="G451" s="577" t="s">
        <v>2854</v>
      </c>
      <c r="H451" s="560" t="s">
        <v>2693</v>
      </c>
    </row>
    <row r="452" spans="1:8" ht="15" customHeight="1">
      <c r="A452" s="18">
        <v>6</v>
      </c>
      <c r="B452" s="21" t="s">
        <v>896</v>
      </c>
      <c r="C452" s="35" t="s">
        <v>372</v>
      </c>
      <c r="D452" s="35" t="s">
        <v>1063</v>
      </c>
      <c r="E452" s="35" t="s">
        <v>1067</v>
      </c>
      <c r="F452" s="18" t="s">
        <v>1806</v>
      </c>
      <c r="G452" s="577" t="s">
        <v>2253</v>
      </c>
      <c r="H452" s="560" t="s">
        <v>2694</v>
      </c>
    </row>
    <row r="453" spans="1:8" ht="15" customHeight="1">
      <c r="A453" s="18">
        <v>7</v>
      </c>
      <c r="B453" s="21" t="s">
        <v>896</v>
      </c>
      <c r="C453" s="34" t="s">
        <v>436</v>
      </c>
      <c r="D453" s="34" t="s">
        <v>299</v>
      </c>
      <c r="E453" s="34" t="s">
        <v>461</v>
      </c>
      <c r="F453" s="18" t="s">
        <v>1508</v>
      </c>
      <c r="G453" s="577" t="s">
        <v>1976</v>
      </c>
      <c r="H453" s="559" t="s">
        <v>2407</v>
      </c>
    </row>
    <row r="454" spans="1:8" ht="15" customHeight="1">
      <c r="A454" s="18">
        <v>8</v>
      </c>
      <c r="B454" s="21" t="s">
        <v>896</v>
      </c>
      <c r="C454" s="34" t="s">
        <v>514</v>
      </c>
      <c r="D454" s="35" t="s">
        <v>462</v>
      </c>
      <c r="E454" s="34" t="s">
        <v>465</v>
      </c>
      <c r="F454" s="18" t="s">
        <v>1541</v>
      </c>
      <c r="G454" s="577" t="s">
        <v>2013</v>
      </c>
      <c r="H454" s="560" t="s">
        <v>2448</v>
      </c>
    </row>
    <row r="455" spans="1:8" ht="15" customHeight="1">
      <c r="A455" s="18">
        <v>9</v>
      </c>
      <c r="B455" s="21" t="s">
        <v>896</v>
      </c>
      <c r="C455" s="34" t="s">
        <v>515</v>
      </c>
      <c r="D455" s="35" t="s">
        <v>516</v>
      </c>
      <c r="E455" s="34" t="s">
        <v>517</v>
      </c>
      <c r="F455" s="18" t="s">
        <v>1549</v>
      </c>
      <c r="G455" s="577" t="s">
        <v>2014</v>
      </c>
      <c r="H455" s="560" t="s">
        <v>2449</v>
      </c>
    </row>
    <row r="456" spans="1:8" ht="15" customHeight="1">
      <c r="A456" s="18">
        <v>10</v>
      </c>
      <c r="B456" s="21" t="s">
        <v>896</v>
      </c>
      <c r="C456" s="34" t="s">
        <v>373</v>
      </c>
      <c r="D456" s="35" t="s">
        <v>464</v>
      </c>
      <c r="E456" s="34" t="s">
        <v>467</v>
      </c>
      <c r="F456" s="18" t="s">
        <v>1517</v>
      </c>
      <c r="G456" s="577" t="s">
        <v>2024</v>
      </c>
      <c r="H456" s="560" t="s">
        <v>2450</v>
      </c>
    </row>
    <row r="457" spans="1:8" ht="15" customHeight="1">
      <c r="A457" s="18">
        <v>11</v>
      </c>
      <c r="B457" s="21" t="s">
        <v>896</v>
      </c>
      <c r="C457" s="34" t="s">
        <v>170</v>
      </c>
      <c r="D457" s="35" t="s">
        <v>520</v>
      </c>
      <c r="E457" s="34" t="s">
        <v>1465</v>
      </c>
      <c r="F457" s="18" t="s">
        <v>1550</v>
      </c>
      <c r="G457" s="577" t="s">
        <v>2010</v>
      </c>
      <c r="H457" s="560" t="s">
        <v>2441</v>
      </c>
    </row>
    <row r="458" spans="1:8" ht="15" customHeight="1">
      <c r="A458" s="18">
        <v>12</v>
      </c>
      <c r="B458" s="21" t="s">
        <v>896</v>
      </c>
      <c r="C458" s="34" t="s">
        <v>502</v>
      </c>
      <c r="D458" s="35" t="s">
        <v>503</v>
      </c>
      <c r="E458" s="34" t="s">
        <v>504</v>
      </c>
      <c r="F458" s="18" t="s">
        <v>1538</v>
      </c>
      <c r="G458" s="577" t="s">
        <v>2004</v>
      </c>
      <c r="H458" s="560" t="s">
        <v>2432</v>
      </c>
    </row>
    <row r="459" spans="1:8" ht="15" customHeight="1">
      <c r="A459" s="18">
        <v>13</v>
      </c>
      <c r="B459" s="21" t="s">
        <v>896</v>
      </c>
      <c r="C459" s="38" t="s">
        <v>1281</v>
      </c>
      <c r="D459" s="38" t="s">
        <v>1282</v>
      </c>
      <c r="E459" s="38" t="s">
        <v>1283</v>
      </c>
      <c r="F459" s="18" t="s">
        <v>1809</v>
      </c>
      <c r="G459" s="580" t="s">
        <v>2254</v>
      </c>
      <c r="H459" s="558" t="s">
        <v>2695</v>
      </c>
    </row>
    <row r="460" spans="1:8" ht="15" customHeight="1">
      <c r="A460" s="18">
        <v>14</v>
      </c>
      <c r="B460" s="21" t="s">
        <v>896</v>
      </c>
      <c r="C460" s="34" t="s">
        <v>1069</v>
      </c>
      <c r="D460" s="35" t="s">
        <v>1071</v>
      </c>
      <c r="E460" s="34" t="s">
        <v>1073</v>
      </c>
      <c r="F460" s="18" t="s">
        <v>1810</v>
      </c>
      <c r="G460" s="577" t="s">
        <v>2255</v>
      </c>
      <c r="H460" s="560" t="s">
        <v>2696</v>
      </c>
    </row>
    <row r="461" spans="1:8" ht="15" customHeight="1">
      <c r="A461" s="18">
        <v>15</v>
      </c>
      <c r="B461" s="21" t="s">
        <v>896</v>
      </c>
      <c r="C461" s="34" t="s">
        <v>1070</v>
      </c>
      <c r="D461" s="35" t="s">
        <v>1072</v>
      </c>
      <c r="E461" s="34" t="s">
        <v>1074</v>
      </c>
      <c r="F461" s="18" t="s">
        <v>1811</v>
      </c>
      <c r="G461" s="577" t="s">
        <v>2256</v>
      </c>
      <c r="H461" s="560" t="s">
        <v>2697</v>
      </c>
    </row>
    <row r="462" spans="1:8" ht="15" customHeight="1">
      <c r="A462" s="18">
        <v>16</v>
      </c>
      <c r="B462" s="21" t="s">
        <v>896</v>
      </c>
      <c r="C462" s="34" t="s">
        <v>171</v>
      </c>
      <c r="D462" s="34" t="s">
        <v>459</v>
      </c>
      <c r="E462" s="34" t="s">
        <v>1314</v>
      </c>
      <c r="F462" s="18" t="s">
        <v>1507</v>
      </c>
      <c r="G462" s="577" t="s">
        <v>1975</v>
      </c>
      <c r="H462" s="559" t="s">
        <v>2394</v>
      </c>
    </row>
    <row r="463" spans="1:8" ht="15" customHeight="1">
      <c r="A463" s="23">
        <v>1</v>
      </c>
      <c r="B463" s="23" t="s">
        <v>433</v>
      </c>
      <c r="C463" s="23" t="s">
        <v>161</v>
      </c>
      <c r="D463" s="23" t="s">
        <v>159</v>
      </c>
      <c r="E463" s="23" t="s">
        <v>160</v>
      </c>
      <c r="F463" s="23" t="s">
        <v>1489</v>
      </c>
      <c r="G463" s="578" t="s">
        <v>1953</v>
      </c>
      <c r="H463" s="22" t="s">
        <v>2384</v>
      </c>
    </row>
    <row r="464" spans="1:8" ht="15" customHeight="1">
      <c r="A464" s="18">
        <v>2</v>
      </c>
      <c r="B464" s="21" t="s">
        <v>1075</v>
      </c>
      <c r="C464" s="21" t="s">
        <v>209</v>
      </c>
      <c r="D464" s="21" t="s">
        <v>428</v>
      </c>
      <c r="E464" s="21" t="s">
        <v>429</v>
      </c>
      <c r="F464" s="18" t="s">
        <v>1496</v>
      </c>
      <c r="G464" s="577" t="s">
        <v>1959</v>
      </c>
      <c r="H464" s="563" t="s">
        <v>2474</v>
      </c>
    </row>
    <row r="465" spans="1:72" ht="15" customHeight="1">
      <c r="A465" s="18">
        <v>3</v>
      </c>
      <c r="B465" s="21" t="s">
        <v>1075</v>
      </c>
      <c r="C465" s="34" t="s">
        <v>586</v>
      </c>
      <c r="D465" s="566" t="s">
        <v>1284</v>
      </c>
      <c r="E465" s="34" t="s">
        <v>1285</v>
      </c>
      <c r="F465" s="18" t="s">
        <v>1816</v>
      </c>
      <c r="G465" s="588" t="s">
        <v>2261</v>
      </c>
      <c r="H465" s="569" t="s">
        <v>2825</v>
      </c>
    </row>
    <row r="466" spans="1:72" s="30" customFormat="1" ht="15" customHeight="1">
      <c r="A466" s="30">
        <v>4</v>
      </c>
      <c r="B466" s="29" t="s">
        <v>1075</v>
      </c>
      <c r="C466" s="40" t="s">
        <v>134</v>
      </c>
      <c r="D466" s="41" t="s">
        <v>1076</v>
      </c>
      <c r="E466" s="41" t="s">
        <v>1081</v>
      </c>
      <c r="F466" s="33" t="s">
        <v>1812</v>
      </c>
      <c r="G466" s="585" t="s">
        <v>2257</v>
      </c>
      <c r="H466" s="41" t="s">
        <v>2698</v>
      </c>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row>
    <row r="467" spans="1:72" ht="15" customHeight="1">
      <c r="A467" s="18">
        <v>5</v>
      </c>
      <c r="B467" s="21" t="s">
        <v>1075</v>
      </c>
      <c r="C467" s="35" t="s">
        <v>374</v>
      </c>
      <c r="D467" s="35" t="s">
        <v>1077</v>
      </c>
      <c r="E467" s="35" t="s">
        <v>1082</v>
      </c>
      <c r="F467" s="32" t="s">
        <v>1813</v>
      </c>
      <c r="G467" s="584" t="s">
        <v>2258</v>
      </c>
      <c r="H467" s="560" t="s">
        <v>2699</v>
      </c>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c r="BG467" s="32"/>
      <c r="BH467" s="32"/>
      <c r="BI467" s="32"/>
      <c r="BJ467" s="32"/>
      <c r="BK467" s="32"/>
      <c r="BL467" s="32"/>
      <c r="BM467" s="32"/>
      <c r="BN467" s="32"/>
      <c r="BO467" s="32"/>
      <c r="BP467" s="32"/>
      <c r="BQ467" s="32"/>
      <c r="BR467" s="32"/>
      <c r="BS467" s="32"/>
      <c r="BT467" s="32"/>
    </row>
    <row r="468" spans="1:72" ht="15" customHeight="1">
      <c r="A468" s="18">
        <v>6</v>
      </c>
      <c r="B468" s="21" t="s">
        <v>1075</v>
      </c>
      <c r="C468" s="35" t="s">
        <v>375</v>
      </c>
      <c r="D468" s="35" t="s">
        <v>1078</v>
      </c>
      <c r="E468" s="35" t="s">
        <v>1083</v>
      </c>
      <c r="F468" s="32" t="s">
        <v>1817</v>
      </c>
      <c r="G468" s="584" t="s">
        <v>2259</v>
      </c>
      <c r="H468" s="560" t="s">
        <v>2700</v>
      </c>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c r="BG468" s="32"/>
      <c r="BH468" s="32"/>
      <c r="BI468" s="32"/>
      <c r="BJ468" s="32"/>
      <c r="BK468" s="32"/>
      <c r="BL468" s="32"/>
      <c r="BM468" s="32"/>
      <c r="BN468" s="32"/>
      <c r="BO468" s="32"/>
      <c r="BP468" s="32"/>
      <c r="BQ468" s="32"/>
      <c r="BR468" s="32"/>
      <c r="BS468" s="32"/>
      <c r="BT468" s="32"/>
    </row>
    <row r="469" spans="1:72" ht="15" customHeight="1">
      <c r="A469" s="18">
        <v>7</v>
      </c>
      <c r="B469" s="21" t="s">
        <v>1075</v>
      </c>
      <c r="C469" s="35" t="s">
        <v>376</v>
      </c>
      <c r="D469" s="35" t="s">
        <v>1079</v>
      </c>
      <c r="E469" s="35" t="s">
        <v>1084</v>
      </c>
      <c r="F469" s="32" t="s">
        <v>1814</v>
      </c>
      <c r="G469" s="584" t="s">
        <v>2260</v>
      </c>
      <c r="H469" s="560" t="s">
        <v>2701</v>
      </c>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c r="BG469" s="32"/>
      <c r="BH469" s="32"/>
      <c r="BI469" s="32"/>
      <c r="BJ469" s="32"/>
      <c r="BK469" s="32"/>
      <c r="BL469" s="32"/>
      <c r="BM469" s="32"/>
      <c r="BN469" s="32"/>
      <c r="BO469" s="32"/>
      <c r="BP469" s="32"/>
      <c r="BQ469" s="32"/>
      <c r="BR469" s="32"/>
      <c r="BS469" s="32"/>
      <c r="BT469" s="32"/>
    </row>
    <row r="470" spans="1:72" ht="15" customHeight="1">
      <c r="A470" s="30">
        <v>8</v>
      </c>
      <c r="B470" s="21" t="s">
        <v>1075</v>
      </c>
      <c r="C470" s="35" t="s">
        <v>377</v>
      </c>
      <c r="D470" s="35" t="s">
        <v>1080</v>
      </c>
      <c r="E470" s="35" t="s">
        <v>1085</v>
      </c>
      <c r="F470" s="32" t="s">
        <v>1815</v>
      </c>
      <c r="G470" s="584" t="s">
        <v>2262</v>
      </c>
      <c r="H470" s="560" t="s">
        <v>2702</v>
      </c>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c r="BG470" s="32"/>
      <c r="BH470" s="32"/>
      <c r="BI470" s="32"/>
      <c r="BJ470" s="32"/>
      <c r="BK470" s="32"/>
      <c r="BL470" s="32"/>
      <c r="BM470" s="32"/>
      <c r="BN470" s="32"/>
      <c r="BO470" s="32"/>
      <c r="BP470" s="32"/>
      <c r="BQ470" s="32"/>
      <c r="BR470" s="32"/>
      <c r="BS470" s="32"/>
      <c r="BT470" s="32"/>
    </row>
    <row r="471" spans="1:72" ht="15" customHeight="1">
      <c r="A471" s="23">
        <v>1</v>
      </c>
      <c r="B471" s="23" t="s">
        <v>433</v>
      </c>
      <c r="C471" s="23" t="s">
        <v>161</v>
      </c>
      <c r="D471" s="23" t="s">
        <v>159</v>
      </c>
      <c r="E471" s="23" t="s">
        <v>160</v>
      </c>
      <c r="F471" s="23" t="s">
        <v>1489</v>
      </c>
      <c r="G471" s="578" t="s">
        <v>1953</v>
      </c>
      <c r="H471" s="22" t="s">
        <v>2384</v>
      </c>
    </row>
    <row r="472" spans="1:72" s="30" customFormat="1" ht="15" customHeight="1">
      <c r="A472" s="18">
        <v>2</v>
      </c>
      <c r="B472" s="21" t="s">
        <v>1075</v>
      </c>
      <c r="C472" s="41" t="s">
        <v>135</v>
      </c>
      <c r="D472" s="40" t="s">
        <v>1086</v>
      </c>
      <c r="E472" s="40" t="s">
        <v>1091</v>
      </c>
      <c r="F472" s="30" t="s">
        <v>1818</v>
      </c>
      <c r="G472" s="582" t="s">
        <v>2263</v>
      </c>
      <c r="H472" s="40" t="s">
        <v>2703</v>
      </c>
    </row>
    <row r="473" spans="1:72" ht="15" customHeight="1">
      <c r="A473" s="18">
        <v>3</v>
      </c>
      <c r="B473" s="21" t="s">
        <v>1075</v>
      </c>
      <c r="C473" s="35" t="s">
        <v>378</v>
      </c>
      <c r="D473" s="35" t="s">
        <v>1087</v>
      </c>
      <c r="E473" s="34" t="s">
        <v>1092</v>
      </c>
      <c r="F473" s="18" t="s">
        <v>1819</v>
      </c>
      <c r="G473" s="577" t="s">
        <v>2266</v>
      </c>
      <c r="H473" s="560" t="s">
        <v>2704</v>
      </c>
    </row>
    <row r="474" spans="1:72" ht="15" customHeight="1">
      <c r="A474" s="18">
        <v>4</v>
      </c>
      <c r="B474" s="21" t="s">
        <v>1075</v>
      </c>
      <c r="C474" s="35" t="s">
        <v>379</v>
      </c>
      <c r="D474" s="35" t="s">
        <v>1088</v>
      </c>
      <c r="E474" s="34" t="s">
        <v>1093</v>
      </c>
      <c r="F474" s="18" t="s">
        <v>1820</v>
      </c>
      <c r="G474" s="577" t="s">
        <v>2267</v>
      </c>
      <c r="H474" s="571" t="s">
        <v>2829</v>
      </c>
    </row>
    <row r="475" spans="1:72" ht="15" customHeight="1">
      <c r="A475" s="18">
        <v>5</v>
      </c>
      <c r="B475" s="21" t="s">
        <v>1075</v>
      </c>
      <c r="C475" s="35" t="s">
        <v>380</v>
      </c>
      <c r="D475" s="35" t="s">
        <v>1089</v>
      </c>
      <c r="E475" s="34" t="s">
        <v>1094</v>
      </c>
      <c r="F475" s="18" t="s">
        <v>1821</v>
      </c>
      <c r="G475" s="577" t="s">
        <v>2264</v>
      </c>
      <c r="H475" s="560" t="s">
        <v>2705</v>
      </c>
    </row>
    <row r="476" spans="1:72" ht="15" customHeight="1">
      <c r="A476" s="18">
        <v>6</v>
      </c>
      <c r="B476" s="21" t="s">
        <v>1075</v>
      </c>
      <c r="C476" s="34" t="s">
        <v>381</v>
      </c>
      <c r="D476" s="35" t="s">
        <v>1090</v>
      </c>
      <c r="E476" s="34" t="s">
        <v>1095</v>
      </c>
      <c r="F476" s="18" t="s">
        <v>1822</v>
      </c>
      <c r="G476" s="577" t="s">
        <v>2265</v>
      </c>
      <c r="H476" s="560" t="s">
        <v>2706</v>
      </c>
    </row>
    <row r="477" spans="1:72" ht="15" customHeight="1">
      <c r="A477" s="23">
        <v>1</v>
      </c>
      <c r="B477" s="23" t="s">
        <v>433</v>
      </c>
      <c r="C477" s="23" t="s">
        <v>161</v>
      </c>
      <c r="D477" s="23" t="s">
        <v>159</v>
      </c>
      <c r="E477" s="23" t="s">
        <v>160</v>
      </c>
      <c r="F477" s="23" t="s">
        <v>1489</v>
      </c>
      <c r="G477" s="578" t="s">
        <v>1953</v>
      </c>
      <c r="H477" s="22" t="s">
        <v>2384</v>
      </c>
    </row>
    <row r="478" spans="1:72" ht="15" customHeight="1">
      <c r="A478" s="18">
        <v>2</v>
      </c>
      <c r="B478" s="21" t="s">
        <v>1075</v>
      </c>
      <c r="C478" s="34" t="s">
        <v>1116</v>
      </c>
      <c r="D478" s="34" t="s">
        <v>1117</v>
      </c>
      <c r="E478" s="34" t="s">
        <v>1118</v>
      </c>
      <c r="F478" s="18" t="s">
        <v>1834</v>
      </c>
      <c r="G478" s="577" t="s">
        <v>2268</v>
      </c>
      <c r="H478" s="559" t="s">
        <v>2707</v>
      </c>
    </row>
    <row r="479" spans="1:72" ht="15" customHeight="1">
      <c r="A479" s="18">
        <v>3</v>
      </c>
      <c r="B479" s="21" t="s">
        <v>1075</v>
      </c>
      <c r="C479" s="35" t="s">
        <v>382</v>
      </c>
      <c r="D479" s="35" t="s">
        <v>1101</v>
      </c>
      <c r="E479" s="34" t="s">
        <v>1108</v>
      </c>
      <c r="F479" s="18" t="s">
        <v>1823</v>
      </c>
      <c r="G479" s="577" t="s">
        <v>2269</v>
      </c>
      <c r="H479" s="560" t="s">
        <v>2708</v>
      </c>
    </row>
    <row r="480" spans="1:72" ht="15" customHeight="1">
      <c r="A480" s="18">
        <v>4</v>
      </c>
      <c r="B480" s="21" t="s">
        <v>1075</v>
      </c>
      <c r="C480" s="35" t="s">
        <v>1096</v>
      </c>
      <c r="D480" s="35" t="s">
        <v>1115</v>
      </c>
      <c r="E480" s="34" t="s">
        <v>1286</v>
      </c>
      <c r="F480" s="18" t="s">
        <v>1824</v>
      </c>
      <c r="G480" s="577" t="s">
        <v>2280</v>
      </c>
      <c r="H480" s="560" t="s">
        <v>2709</v>
      </c>
    </row>
    <row r="481" spans="1:8" ht="15" customHeight="1">
      <c r="A481" s="18">
        <v>5</v>
      </c>
      <c r="B481" s="21" t="s">
        <v>1075</v>
      </c>
      <c r="C481" s="35" t="s">
        <v>383</v>
      </c>
      <c r="D481" s="35" t="s">
        <v>1102</v>
      </c>
      <c r="E481" s="34" t="s">
        <v>1109</v>
      </c>
      <c r="F481" s="18" t="s">
        <v>1825</v>
      </c>
      <c r="G481" s="577" t="s">
        <v>2270</v>
      </c>
      <c r="H481" s="560" t="s">
        <v>2710</v>
      </c>
    </row>
    <row r="482" spans="1:8" ht="15" customHeight="1">
      <c r="A482" s="18">
        <v>6</v>
      </c>
      <c r="B482" s="21" t="s">
        <v>1075</v>
      </c>
      <c r="C482" s="35" t="s">
        <v>384</v>
      </c>
      <c r="D482" s="35" t="s">
        <v>1103</v>
      </c>
      <c r="E482" s="34" t="s">
        <v>1110</v>
      </c>
      <c r="F482" s="18" t="s">
        <v>1826</v>
      </c>
      <c r="G482" s="577" t="s">
        <v>2271</v>
      </c>
      <c r="H482" s="560" t="s">
        <v>2711</v>
      </c>
    </row>
    <row r="483" spans="1:8" ht="15" customHeight="1">
      <c r="A483" s="18">
        <v>7</v>
      </c>
      <c r="B483" s="21" t="s">
        <v>1075</v>
      </c>
      <c r="C483" s="35" t="s">
        <v>385</v>
      </c>
      <c r="D483" s="35" t="s">
        <v>1104</v>
      </c>
      <c r="E483" s="34" t="s">
        <v>1111</v>
      </c>
      <c r="F483" s="18" t="s">
        <v>1827</v>
      </c>
      <c r="G483" s="577" t="s">
        <v>2272</v>
      </c>
      <c r="H483" s="560" t="s">
        <v>2712</v>
      </c>
    </row>
    <row r="484" spans="1:8" ht="15" customHeight="1">
      <c r="A484" s="18">
        <v>8</v>
      </c>
      <c r="B484" s="21" t="s">
        <v>1075</v>
      </c>
      <c r="C484" s="35" t="s">
        <v>386</v>
      </c>
      <c r="D484" s="35" t="s">
        <v>1105</v>
      </c>
      <c r="E484" s="34" t="s">
        <v>1112</v>
      </c>
      <c r="F484" s="18" t="s">
        <v>1828</v>
      </c>
      <c r="G484" s="577" t="s">
        <v>2273</v>
      </c>
      <c r="H484" s="560" t="s">
        <v>2713</v>
      </c>
    </row>
    <row r="485" spans="1:8" ht="15" customHeight="1">
      <c r="A485" s="18">
        <v>9</v>
      </c>
      <c r="B485" s="21" t="s">
        <v>1075</v>
      </c>
      <c r="C485" s="35" t="s">
        <v>387</v>
      </c>
      <c r="D485" s="35" t="s">
        <v>1106</v>
      </c>
      <c r="E485" s="34" t="s">
        <v>1113</v>
      </c>
      <c r="F485" s="18" t="s">
        <v>1835</v>
      </c>
      <c r="G485" s="577" t="s">
        <v>2281</v>
      </c>
      <c r="H485" s="560" t="s">
        <v>2714</v>
      </c>
    </row>
    <row r="486" spans="1:8" ht="15" customHeight="1">
      <c r="A486" s="18">
        <v>10</v>
      </c>
      <c r="B486" s="21" t="s">
        <v>1075</v>
      </c>
      <c r="C486" s="35" t="s">
        <v>388</v>
      </c>
      <c r="D486" s="35" t="s">
        <v>1107</v>
      </c>
      <c r="E486" s="34" t="s">
        <v>1114</v>
      </c>
      <c r="F486" s="18" t="s">
        <v>1829</v>
      </c>
      <c r="G486" s="577" t="s">
        <v>2274</v>
      </c>
      <c r="H486" s="560" t="s">
        <v>2715</v>
      </c>
    </row>
    <row r="487" spans="1:8" ht="15" customHeight="1">
      <c r="A487" s="18">
        <v>11</v>
      </c>
      <c r="B487" s="21" t="s">
        <v>1075</v>
      </c>
      <c r="C487" s="35" t="s">
        <v>1097</v>
      </c>
      <c r="D487" s="35" t="s">
        <v>1303</v>
      </c>
      <c r="E487" s="35" t="s">
        <v>1304</v>
      </c>
      <c r="F487" s="18" t="s">
        <v>1830</v>
      </c>
      <c r="G487" s="577" t="s">
        <v>2275</v>
      </c>
      <c r="H487" s="560" t="s">
        <v>2716</v>
      </c>
    </row>
    <row r="488" spans="1:8" ht="15" customHeight="1">
      <c r="A488" s="18">
        <v>12</v>
      </c>
      <c r="B488" s="21" t="s">
        <v>1075</v>
      </c>
      <c r="C488" s="35" t="s">
        <v>1098</v>
      </c>
      <c r="D488" s="35" t="s">
        <v>1305</v>
      </c>
      <c r="E488" s="35" t="s">
        <v>1306</v>
      </c>
      <c r="F488" s="18" t="s">
        <v>1831</v>
      </c>
      <c r="G488" s="577" t="s">
        <v>2276</v>
      </c>
      <c r="H488" s="560" t="s">
        <v>2717</v>
      </c>
    </row>
    <row r="489" spans="1:8" ht="15" customHeight="1">
      <c r="A489" s="18">
        <v>13</v>
      </c>
      <c r="B489" s="21" t="s">
        <v>1075</v>
      </c>
      <c r="C489" s="35" t="s">
        <v>1099</v>
      </c>
      <c r="D489" s="35" t="s">
        <v>1307</v>
      </c>
      <c r="E489" s="35" t="s">
        <v>1302</v>
      </c>
      <c r="F489" s="18" t="s">
        <v>1832</v>
      </c>
      <c r="G489" s="577" t="s">
        <v>2277</v>
      </c>
      <c r="H489" s="560" t="s">
        <v>2718</v>
      </c>
    </row>
    <row r="490" spans="1:8" ht="15" customHeight="1">
      <c r="A490" s="18">
        <v>14</v>
      </c>
      <c r="B490" s="21" t="s">
        <v>1075</v>
      </c>
      <c r="C490" s="35" t="s">
        <v>1100</v>
      </c>
      <c r="D490" s="35" t="s">
        <v>1308</v>
      </c>
      <c r="E490" s="35" t="s">
        <v>1309</v>
      </c>
      <c r="F490" s="18" t="s">
        <v>1833</v>
      </c>
      <c r="G490" s="577" t="s">
        <v>2278</v>
      </c>
      <c r="H490" s="560" t="s">
        <v>2719</v>
      </c>
    </row>
    <row r="491" spans="1:8" ht="15" customHeight="1">
      <c r="A491" s="18">
        <v>15</v>
      </c>
      <c r="B491" s="21" t="s">
        <v>1075</v>
      </c>
      <c r="C491" s="34" t="s">
        <v>436</v>
      </c>
      <c r="D491" s="34" t="s">
        <v>299</v>
      </c>
      <c r="E491" s="34" t="s">
        <v>461</v>
      </c>
      <c r="F491" s="18" t="s">
        <v>1508</v>
      </c>
      <c r="G491" s="577" t="s">
        <v>1976</v>
      </c>
      <c r="H491" s="559" t="s">
        <v>2407</v>
      </c>
    </row>
    <row r="492" spans="1:8" ht="15" customHeight="1">
      <c r="A492" s="18">
        <v>16</v>
      </c>
      <c r="B492" s="21" t="s">
        <v>1075</v>
      </c>
      <c r="C492" s="34" t="s">
        <v>514</v>
      </c>
      <c r="D492" s="34" t="s">
        <v>462</v>
      </c>
      <c r="E492" s="34" t="s">
        <v>465</v>
      </c>
      <c r="F492" s="18" t="s">
        <v>1541</v>
      </c>
      <c r="G492" s="577" t="s">
        <v>2282</v>
      </c>
      <c r="H492" s="559" t="s">
        <v>2448</v>
      </c>
    </row>
    <row r="493" spans="1:8" ht="15" customHeight="1">
      <c r="A493" s="18">
        <v>17</v>
      </c>
      <c r="B493" s="21" t="s">
        <v>1075</v>
      </c>
      <c r="C493" s="34" t="s">
        <v>515</v>
      </c>
      <c r="D493" s="34" t="s">
        <v>516</v>
      </c>
      <c r="E493" s="34" t="s">
        <v>517</v>
      </c>
      <c r="F493" s="18" t="s">
        <v>1549</v>
      </c>
      <c r="G493" s="577" t="s">
        <v>2014</v>
      </c>
      <c r="H493" s="559" t="s">
        <v>2449</v>
      </c>
    </row>
    <row r="494" spans="1:8" ht="15" customHeight="1">
      <c r="A494" s="18">
        <v>18</v>
      </c>
      <c r="B494" s="21" t="s">
        <v>1075</v>
      </c>
      <c r="C494" s="34" t="s">
        <v>373</v>
      </c>
      <c r="D494" s="34" t="s">
        <v>464</v>
      </c>
      <c r="E494" s="34" t="s">
        <v>467</v>
      </c>
      <c r="F494" s="18" t="s">
        <v>1517</v>
      </c>
      <c r="G494" s="577" t="s">
        <v>1984</v>
      </c>
      <c r="H494" s="559" t="s">
        <v>2450</v>
      </c>
    </row>
    <row r="495" spans="1:8" ht="15" customHeight="1">
      <c r="A495" s="18">
        <v>19</v>
      </c>
      <c r="B495" s="21" t="s">
        <v>1075</v>
      </c>
      <c r="C495" s="34" t="s">
        <v>297</v>
      </c>
      <c r="D495" s="34" t="s">
        <v>520</v>
      </c>
      <c r="E495" s="34" t="s">
        <v>1465</v>
      </c>
      <c r="F495" s="18" t="s">
        <v>1550</v>
      </c>
      <c r="G495" s="577" t="s">
        <v>2010</v>
      </c>
      <c r="H495" s="559" t="s">
        <v>2441</v>
      </c>
    </row>
    <row r="496" spans="1:8" ht="15" customHeight="1">
      <c r="A496" s="18">
        <v>20</v>
      </c>
      <c r="B496" s="21" t="s">
        <v>1075</v>
      </c>
      <c r="C496" s="34" t="s">
        <v>502</v>
      </c>
      <c r="D496" s="34" t="s">
        <v>503</v>
      </c>
      <c r="E496" s="34" t="s">
        <v>504</v>
      </c>
      <c r="F496" s="18" t="s">
        <v>1538</v>
      </c>
      <c r="G496" s="577" t="s">
        <v>2004</v>
      </c>
      <c r="H496" s="559" t="s">
        <v>2432</v>
      </c>
    </row>
    <row r="497" spans="1:8" ht="15" customHeight="1">
      <c r="A497" s="18">
        <v>21</v>
      </c>
      <c r="B497" s="21" t="s">
        <v>1075</v>
      </c>
      <c r="C497" s="34" t="s">
        <v>152</v>
      </c>
      <c r="D497" s="34" t="s">
        <v>1068</v>
      </c>
      <c r="E497" s="34" t="s">
        <v>1331</v>
      </c>
      <c r="F497" s="18" t="s">
        <v>1836</v>
      </c>
      <c r="G497" s="577" t="s">
        <v>2279</v>
      </c>
      <c r="H497" s="559" t="s">
        <v>2720</v>
      </c>
    </row>
    <row r="498" spans="1:8" ht="15" customHeight="1">
      <c r="A498" s="18">
        <v>22</v>
      </c>
      <c r="B498" s="21" t="s">
        <v>1075</v>
      </c>
      <c r="C498" s="34" t="s">
        <v>171</v>
      </c>
      <c r="D498" s="34" t="s">
        <v>459</v>
      </c>
      <c r="E498" s="34" t="s">
        <v>1314</v>
      </c>
      <c r="F498" s="18" t="s">
        <v>1507</v>
      </c>
      <c r="G498" s="577" t="s">
        <v>1975</v>
      </c>
      <c r="H498" s="559" t="s">
        <v>2394</v>
      </c>
    </row>
    <row r="499" spans="1:8" ht="15" customHeight="1">
      <c r="A499" s="23">
        <v>1</v>
      </c>
      <c r="B499" s="23" t="s">
        <v>433</v>
      </c>
      <c r="C499" s="23" t="s">
        <v>161</v>
      </c>
      <c r="D499" s="23" t="s">
        <v>159</v>
      </c>
      <c r="E499" s="23" t="s">
        <v>160</v>
      </c>
      <c r="F499" s="23" t="s">
        <v>1489</v>
      </c>
      <c r="G499" s="578" t="s">
        <v>1953</v>
      </c>
      <c r="H499" s="22" t="s">
        <v>2384</v>
      </c>
    </row>
    <row r="500" spans="1:8" ht="15" customHeight="1">
      <c r="A500" s="18">
        <v>2</v>
      </c>
      <c r="B500" s="21" t="s">
        <v>1119</v>
      </c>
      <c r="C500" s="34" t="s">
        <v>1119</v>
      </c>
      <c r="D500" s="34" t="s">
        <v>1460</v>
      </c>
      <c r="E500" s="34" t="s">
        <v>430</v>
      </c>
      <c r="F500" s="18" t="s">
        <v>1497</v>
      </c>
      <c r="G500" s="577" t="s">
        <v>1960</v>
      </c>
      <c r="H500" s="559" t="s">
        <v>2392</v>
      </c>
    </row>
    <row r="501" spans="1:8" ht="15" customHeight="1">
      <c r="A501" s="18">
        <v>3</v>
      </c>
      <c r="B501" s="21" t="s">
        <v>1119</v>
      </c>
      <c r="C501" s="34" t="s">
        <v>48</v>
      </c>
      <c r="D501" s="34" t="s">
        <v>456</v>
      </c>
      <c r="E501" s="34" t="s">
        <v>456</v>
      </c>
      <c r="F501" s="18" t="s">
        <v>1500</v>
      </c>
      <c r="G501" s="577" t="s">
        <v>1964</v>
      </c>
      <c r="H501" s="559" t="s">
        <v>2396</v>
      </c>
    </row>
    <row r="502" spans="1:8" ht="15" customHeight="1">
      <c r="A502" s="18">
        <v>4</v>
      </c>
      <c r="B502" s="21" t="s">
        <v>1119</v>
      </c>
      <c r="C502" s="34" t="s">
        <v>165</v>
      </c>
      <c r="D502" s="34" t="s">
        <v>455</v>
      </c>
      <c r="E502" s="34" t="s">
        <v>1465</v>
      </c>
      <c r="F502" s="18" t="s">
        <v>1501</v>
      </c>
      <c r="G502" s="577" t="s">
        <v>1965</v>
      </c>
      <c r="H502" s="559" t="s">
        <v>2822</v>
      </c>
    </row>
    <row r="503" spans="1:8" ht="15" customHeight="1">
      <c r="A503" s="18">
        <v>5</v>
      </c>
      <c r="B503" s="21" t="s">
        <v>1119</v>
      </c>
      <c r="C503" s="34" t="s">
        <v>164</v>
      </c>
      <c r="D503" s="34" t="s">
        <v>454</v>
      </c>
      <c r="E503" s="34" t="s">
        <v>458</v>
      </c>
      <c r="F503" s="18" t="s">
        <v>1837</v>
      </c>
      <c r="G503" s="577" t="s">
        <v>1966</v>
      </c>
      <c r="H503" s="559" t="s">
        <v>2397</v>
      </c>
    </row>
    <row r="504" spans="1:8" ht="15" customHeight="1">
      <c r="A504" s="18">
        <v>6</v>
      </c>
      <c r="B504" s="21" t="s">
        <v>1119</v>
      </c>
      <c r="C504" s="34" t="s">
        <v>1249</v>
      </c>
      <c r="D504" s="34" t="s">
        <v>453</v>
      </c>
      <c r="E504" s="34" t="s">
        <v>452</v>
      </c>
      <c r="F504" s="18" t="s">
        <v>1503</v>
      </c>
      <c r="G504" s="577" t="s">
        <v>1989</v>
      </c>
      <c r="H504" s="559" t="s">
        <v>2398</v>
      </c>
    </row>
    <row r="505" spans="1:8" s="30" customFormat="1" ht="15" customHeight="1">
      <c r="A505" s="18">
        <v>7</v>
      </c>
      <c r="B505" s="29" t="s">
        <v>1119</v>
      </c>
      <c r="C505" s="40" t="s">
        <v>394</v>
      </c>
      <c r="D505" s="40" t="s">
        <v>1128</v>
      </c>
      <c r="E505" s="40" t="s">
        <v>1129</v>
      </c>
      <c r="F505" s="30" t="s">
        <v>1840</v>
      </c>
      <c r="G505" s="582" t="s">
        <v>2283</v>
      </c>
      <c r="H505" s="40" t="s">
        <v>2721</v>
      </c>
    </row>
    <row r="506" spans="1:8" ht="15" customHeight="1">
      <c r="A506" s="18">
        <v>8</v>
      </c>
      <c r="B506" s="21" t="s">
        <v>1119</v>
      </c>
      <c r="C506" s="34" t="s">
        <v>395</v>
      </c>
      <c r="D506" s="34" t="s">
        <v>1120</v>
      </c>
      <c r="E506" s="34" t="s">
        <v>1123</v>
      </c>
      <c r="F506" s="18" t="s">
        <v>1838</v>
      </c>
      <c r="G506" s="577" t="s">
        <v>2285</v>
      </c>
      <c r="H506" s="559" t="s">
        <v>2722</v>
      </c>
    </row>
    <row r="507" spans="1:8" s="30" customFormat="1" ht="15" customHeight="1">
      <c r="A507" s="18">
        <v>9</v>
      </c>
      <c r="B507" s="29" t="s">
        <v>1119</v>
      </c>
      <c r="C507" s="40" t="s">
        <v>426</v>
      </c>
      <c r="D507" s="566" t="s">
        <v>1125</v>
      </c>
      <c r="E507" s="41" t="s">
        <v>1126</v>
      </c>
      <c r="F507" s="30" t="s">
        <v>1841</v>
      </c>
      <c r="G507" s="588" t="s">
        <v>2284</v>
      </c>
      <c r="H507" s="569" t="s">
        <v>2821</v>
      </c>
    </row>
    <row r="508" spans="1:8" ht="15" customHeight="1">
      <c r="A508" s="18">
        <v>10</v>
      </c>
      <c r="B508" s="21" t="s">
        <v>1119</v>
      </c>
      <c r="C508" s="34" t="s">
        <v>396</v>
      </c>
      <c r="D508" s="35" t="s">
        <v>1124</v>
      </c>
      <c r="E508" s="35" t="s">
        <v>1127</v>
      </c>
      <c r="F508" s="18" t="s">
        <v>1839</v>
      </c>
      <c r="G508" s="577" t="s">
        <v>2286</v>
      </c>
      <c r="H508" s="560" t="s">
        <v>2723</v>
      </c>
    </row>
    <row r="509" spans="1:8" ht="15" customHeight="1">
      <c r="A509" s="18">
        <v>11</v>
      </c>
      <c r="B509" s="21" t="s">
        <v>1119</v>
      </c>
      <c r="C509" s="34" t="s">
        <v>436</v>
      </c>
      <c r="D509" s="34" t="s">
        <v>299</v>
      </c>
      <c r="E509" s="34" t="s">
        <v>461</v>
      </c>
      <c r="F509" s="18" t="s">
        <v>1508</v>
      </c>
      <c r="G509" s="577" t="s">
        <v>1976</v>
      </c>
      <c r="H509" s="559" t="s">
        <v>2407</v>
      </c>
    </row>
    <row r="510" spans="1:8" ht="15" customHeight="1">
      <c r="A510" s="18">
        <v>12</v>
      </c>
      <c r="B510" s="29" t="s">
        <v>1119</v>
      </c>
      <c r="C510" s="34" t="s">
        <v>514</v>
      </c>
      <c r="D510" s="34" t="s">
        <v>462</v>
      </c>
      <c r="E510" s="34" t="s">
        <v>465</v>
      </c>
      <c r="F510" s="18" t="s">
        <v>1541</v>
      </c>
      <c r="G510" s="577" t="s">
        <v>1982</v>
      </c>
      <c r="H510" s="559" t="s">
        <v>2448</v>
      </c>
    </row>
    <row r="511" spans="1:8" ht="15" customHeight="1">
      <c r="A511" s="18">
        <v>13</v>
      </c>
      <c r="B511" s="21" t="s">
        <v>1119</v>
      </c>
      <c r="C511" s="34" t="s">
        <v>515</v>
      </c>
      <c r="D511" s="34" t="s">
        <v>516</v>
      </c>
      <c r="E511" s="34" t="s">
        <v>517</v>
      </c>
      <c r="F511" s="18" t="s">
        <v>1549</v>
      </c>
      <c r="G511" s="577" t="s">
        <v>2014</v>
      </c>
      <c r="H511" s="559" t="s">
        <v>2449</v>
      </c>
    </row>
    <row r="512" spans="1:8" ht="15" customHeight="1">
      <c r="A512" s="18">
        <v>14</v>
      </c>
      <c r="B512" s="29" t="s">
        <v>1119</v>
      </c>
      <c r="C512" s="34" t="s">
        <v>502</v>
      </c>
      <c r="D512" s="34" t="s">
        <v>503</v>
      </c>
      <c r="E512" s="34" t="s">
        <v>504</v>
      </c>
      <c r="F512" s="18" t="s">
        <v>1538</v>
      </c>
      <c r="G512" s="577" t="s">
        <v>2004</v>
      </c>
      <c r="H512" s="559" t="s">
        <v>2432</v>
      </c>
    </row>
    <row r="513" spans="1:8" ht="15" customHeight="1">
      <c r="A513" s="18">
        <v>15</v>
      </c>
      <c r="B513" s="21" t="s">
        <v>1119</v>
      </c>
      <c r="C513" s="34" t="s">
        <v>373</v>
      </c>
      <c r="D513" s="34" t="s">
        <v>464</v>
      </c>
      <c r="E513" s="34" t="s">
        <v>467</v>
      </c>
      <c r="F513" s="18" t="s">
        <v>1517</v>
      </c>
      <c r="G513" s="577" t="s">
        <v>1984</v>
      </c>
      <c r="H513" s="559" t="s">
        <v>2450</v>
      </c>
    </row>
    <row r="514" spans="1:8" ht="15" customHeight="1">
      <c r="A514" s="18">
        <v>16</v>
      </c>
      <c r="B514" s="21" t="s">
        <v>1119</v>
      </c>
      <c r="C514" s="34" t="s">
        <v>1472</v>
      </c>
      <c r="D514" s="566" t="s">
        <v>1471</v>
      </c>
      <c r="E514" s="34" t="s">
        <v>1473</v>
      </c>
      <c r="F514" s="18" t="s">
        <v>1842</v>
      </c>
      <c r="G514" s="588" t="s">
        <v>2287</v>
      </c>
      <c r="H514" s="569" t="s">
        <v>2830</v>
      </c>
    </row>
    <row r="515" spans="1:8" ht="15" customHeight="1">
      <c r="A515" s="23">
        <v>1</v>
      </c>
      <c r="B515" s="23" t="s">
        <v>433</v>
      </c>
      <c r="C515" s="23" t="s">
        <v>161</v>
      </c>
      <c r="D515" s="23" t="s">
        <v>159</v>
      </c>
      <c r="E515" s="23" t="s">
        <v>160</v>
      </c>
      <c r="F515" s="23" t="s">
        <v>1489</v>
      </c>
      <c r="G515" s="578" t="s">
        <v>1953</v>
      </c>
      <c r="H515" s="22" t="s">
        <v>2384</v>
      </c>
    </row>
    <row r="516" spans="1:8" ht="15" customHeight="1">
      <c r="A516" s="18">
        <v>2</v>
      </c>
      <c r="B516" s="21" t="s">
        <v>1130</v>
      </c>
      <c r="C516" s="34" t="s">
        <v>1119</v>
      </c>
      <c r="D516" s="34" t="s">
        <v>1460</v>
      </c>
      <c r="E516" s="34" t="s">
        <v>430</v>
      </c>
      <c r="F516" s="18" t="s">
        <v>1497</v>
      </c>
      <c r="G516" s="577" t="s">
        <v>1960</v>
      </c>
      <c r="H516" s="559" t="s">
        <v>2392</v>
      </c>
    </row>
    <row r="517" spans="1:8" ht="15" customHeight="1">
      <c r="A517" s="18">
        <v>3</v>
      </c>
      <c r="B517" s="21" t="s">
        <v>1130</v>
      </c>
      <c r="C517" s="34" t="s">
        <v>394</v>
      </c>
      <c r="D517" s="35" t="s">
        <v>1128</v>
      </c>
      <c r="E517" s="34" t="s">
        <v>1129</v>
      </c>
      <c r="F517" s="18" t="s">
        <v>1840</v>
      </c>
      <c r="G517" s="577" t="s">
        <v>2283</v>
      </c>
      <c r="H517" s="560" t="s">
        <v>2721</v>
      </c>
    </row>
    <row r="518" spans="1:8" ht="15" customHeight="1">
      <c r="A518" s="18">
        <v>4</v>
      </c>
      <c r="B518" s="21" t="s">
        <v>1130</v>
      </c>
      <c r="C518" s="35" t="s">
        <v>114</v>
      </c>
      <c r="D518" s="35" t="s">
        <v>1131</v>
      </c>
      <c r="E518" s="35" t="s">
        <v>1137</v>
      </c>
      <c r="F518" s="18" t="s">
        <v>1843</v>
      </c>
      <c r="G518" s="577" t="s">
        <v>2292</v>
      </c>
      <c r="H518" s="560" t="s">
        <v>2724</v>
      </c>
    </row>
    <row r="519" spans="1:8" ht="15" customHeight="1">
      <c r="A519" s="18">
        <v>5</v>
      </c>
      <c r="B519" s="21" t="s">
        <v>1130</v>
      </c>
      <c r="C519" s="35" t="s">
        <v>116</v>
      </c>
      <c r="D519" s="35" t="s">
        <v>1132</v>
      </c>
      <c r="E519" s="35" t="s">
        <v>1138</v>
      </c>
      <c r="F519" s="18" t="s">
        <v>1844</v>
      </c>
      <c r="G519" s="577" t="s">
        <v>2288</v>
      </c>
      <c r="H519" s="560" t="s">
        <v>2725</v>
      </c>
    </row>
    <row r="520" spans="1:8" ht="15" customHeight="1">
      <c r="A520" s="18">
        <v>6</v>
      </c>
      <c r="B520" s="21" t="s">
        <v>1130</v>
      </c>
      <c r="C520" s="35" t="s">
        <v>118</v>
      </c>
      <c r="D520" s="35" t="s">
        <v>1133</v>
      </c>
      <c r="E520" s="35" t="s">
        <v>1139</v>
      </c>
      <c r="F520" s="18" t="s">
        <v>1845</v>
      </c>
      <c r="G520" s="577" t="s">
        <v>2855</v>
      </c>
      <c r="H520" s="560" t="s">
        <v>2726</v>
      </c>
    </row>
    <row r="521" spans="1:8" ht="15" customHeight="1">
      <c r="A521" s="18">
        <v>7</v>
      </c>
      <c r="B521" s="21" t="s">
        <v>1130</v>
      </c>
      <c r="C521" s="35" t="s">
        <v>120</v>
      </c>
      <c r="D521" s="35" t="s">
        <v>1134</v>
      </c>
      <c r="E521" s="35" t="s">
        <v>1140</v>
      </c>
      <c r="F521" s="18" t="s">
        <v>1846</v>
      </c>
      <c r="G521" s="577" t="s">
        <v>2289</v>
      </c>
      <c r="H521" s="560" t="s">
        <v>2727</v>
      </c>
    </row>
    <row r="522" spans="1:8" ht="15" customHeight="1">
      <c r="A522" s="18">
        <v>8</v>
      </c>
      <c r="B522" s="21" t="s">
        <v>1130</v>
      </c>
      <c r="C522" s="35" t="s">
        <v>122</v>
      </c>
      <c r="D522" s="35" t="s">
        <v>1135</v>
      </c>
      <c r="E522" s="35" t="s">
        <v>1141</v>
      </c>
      <c r="F522" s="18" t="s">
        <v>1847</v>
      </c>
      <c r="G522" s="577" t="s">
        <v>2290</v>
      </c>
      <c r="H522" s="560" t="s">
        <v>2728</v>
      </c>
    </row>
    <row r="523" spans="1:8" ht="15" customHeight="1">
      <c r="A523" s="18">
        <v>9</v>
      </c>
      <c r="B523" s="21" t="s">
        <v>1130</v>
      </c>
      <c r="C523" s="35" t="s">
        <v>397</v>
      </c>
      <c r="D523" s="35" t="s">
        <v>1136</v>
      </c>
      <c r="E523" s="35" t="s">
        <v>1142</v>
      </c>
      <c r="F523" s="18" t="s">
        <v>1848</v>
      </c>
      <c r="G523" s="577" t="s">
        <v>2291</v>
      </c>
      <c r="H523" s="560" t="s">
        <v>2729</v>
      </c>
    </row>
    <row r="524" spans="1:8" ht="15" customHeight="1">
      <c r="A524" s="18">
        <v>10</v>
      </c>
      <c r="B524" s="21" t="s">
        <v>1130</v>
      </c>
      <c r="C524" s="34" t="s">
        <v>297</v>
      </c>
      <c r="D524" s="34" t="s">
        <v>520</v>
      </c>
      <c r="E524" s="34" t="s">
        <v>1465</v>
      </c>
      <c r="F524" s="18" t="s">
        <v>1550</v>
      </c>
      <c r="G524" s="577" t="s">
        <v>2010</v>
      </c>
      <c r="H524" s="559" t="s">
        <v>2441</v>
      </c>
    </row>
    <row r="525" spans="1:8" ht="15" customHeight="1">
      <c r="A525" s="18">
        <v>11</v>
      </c>
      <c r="B525" s="21" t="s">
        <v>1130</v>
      </c>
      <c r="C525" s="34" t="s">
        <v>436</v>
      </c>
      <c r="D525" s="34" t="s">
        <v>299</v>
      </c>
      <c r="E525" s="34" t="s">
        <v>461</v>
      </c>
      <c r="F525" s="18" t="s">
        <v>1508</v>
      </c>
      <c r="G525" s="577" t="s">
        <v>1976</v>
      </c>
      <c r="H525" s="559" t="s">
        <v>2407</v>
      </c>
    </row>
    <row r="526" spans="1:8" ht="15" customHeight="1">
      <c r="A526" s="18">
        <v>12</v>
      </c>
      <c r="B526" s="21" t="s">
        <v>1130</v>
      </c>
      <c r="C526" s="34" t="s">
        <v>514</v>
      </c>
      <c r="D526" s="34" t="s">
        <v>462</v>
      </c>
      <c r="E526" s="34" t="s">
        <v>465</v>
      </c>
      <c r="F526" s="18" t="s">
        <v>1541</v>
      </c>
      <c r="G526" s="577" t="s">
        <v>1982</v>
      </c>
      <c r="H526" s="559" t="s">
        <v>2448</v>
      </c>
    </row>
    <row r="527" spans="1:8" ht="15" customHeight="1">
      <c r="A527" s="18">
        <v>13</v>
      </c>
      <c r="B527" s="21" t="s">
        <v>1130</v>
      </c>
      <c r="C527" s="34" t="s">
        <v>515</v>
      </c>
      <c r="D527" s="34" t="s">
        <v>516</v>
      </c>
      <c r="E527" s="34" t="s">
        <v>517</v>
      </c>
      <c r="F527" s="18" t="s">
        <v>1549</v>
      </c>
      <c r="G527" s="577" t="s">
        <v>2014</v>
      </c>
      <c r="H527" s="559" t="s">
        <v>2449</v>
      </c>
    </row>
    <row r="528" spans="1:8" ht="15" customHeight="1">
      <c r="A528" s="18">
        <v>14</v>
      </c>
      <c r="B528" s="21" t="s">
        <v>1130</v>
      </c>
      <c r="C528" s="34" t="s">
        <v>502</v>
      </c>
      <c r="D528" s="34" t="s">
        <v>503</v>
      </c>
      <c r="E528" s="34" t="s">
        <v>504</v>
      </c>
      <c r="F528" s="18" t="s">
        <v>1538</v>
      </c>
      <c r="G528" s="577" t="s">
        <v>2004</v>
      </c>
      <c r="H528" s="559" t="s">
        <v>2432</v>
      </c>
    </row>
    <row r="529" spans="1:72" ht="15" customHeight="1">
      <c r="A529" s="18">
        <v>15</v>
      </c>
      <c r="B529" s="21" t="s">
        <v>1130</v>
      </c>
      <c r="C529" s="34" t="s">
        <v>373</v>
      </c>
      <c r="D529" s="34" t="s">
        <v>464</v>
      </c>
      <c r="E529" s="34" t="s">
        <v>467</v>
      </c>
      <c r="F529" s="18" t="s">
        <v>1517</v>
      </c>
      <c r="G529" s="577" t="s">
        <v>1984</v>
      </c>
      <c r="H529" s="559" t="s">
        <v>2450</v>
      </c>
    </row>
    <row r="530" spans="1:72" s="22" customFormat="1" ht="15" customHeight="1">
      <c r="A530" s="22">
        <v>1</v>
      </c>
      <c r="B530" s="23" t="s">
        <v>433</v>
      </c>
      <c r="C530" s="23" t="s">
        <v>161</v>
      </c>
      <c r="D530" s="23" t="s">
        <v>159</v>
      </c>
      <c r="E530" s="23" t="s">
        <v>160</v>
      </c>
      <c r="F530" s="23" t="s">
        <v>1489</v>
      </c>
      <c r="G530" s="578" t="s">
        <v>1953</v>
      </c>
      <c r="H530" s="22" t="s">
        <v>2384</v>
      </c>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row>
    <row r="531" spans="1:72" ht="15" customHeight="1">
      <c r="A531" s="18">
        <v>2</v>
      </c>
      <c r="B531" s="21" t="s">
        <v>1143</v>
      </c>
      <c r="C531" s="34" t="s">
        <v>163</v>
      </c>
      <c r="D531" s="34" t="s">
        <v>1460</v>
      </c>
      <c r="E531" s="34" t="s">
        <v>430</v>
      </c>
      <c r="F531" s="18" t="s">
        <v>1497</v>
      </c>
      <c r="G531" s="577" t="s">
        <v>1960</v>
      </c>
      <c r="H531" s="559" t="s">
        <v>2392</v>
      </c>
    </row>
    <row r="532" spans="1:72" ht="15" customHeight="1">
      <c r="A532" s="18">
        <v>3</v>
      </c>
      <c r="B532" s="21" t="s">
        <v>1143</v>
      </c>
      <c r="C532" s="34" t="s">
        <v>1469</v>
      </c>
      <c r="D532" s="34" t="s">
        <v>1468</v>
      </c>
      <c r="E532" s="34" t="s">
        <v>1470</v>
      </c>
      <c r="F532" s="18" t="s">
        <v>1883</v>
      </c>
      <c r="G532" s="577" t="s">
        <v>2321</v>
      </c>
      <c r="H532" s="559" t="s">
        <v>2730</v>
      </c>
    </row>
    <row r="533" spans="1:72" s="30" customFormat="1" ht="15" customHeight="1">
      <c r="A533" s="18">
        <v>4</v>
      </c>
      <c r="B533" s="21" t="s">
        <v>1143</v>
      </c>
      <c r="C533" s="40" t="s">
        <v>156</v>
      </c>
      <c r="D533" s="40" t="s">
        <v>1287</v>
      </c>
      <c r="E533" s="40" t="s">
        <v>1288</v>
      </c>
      <c r="F533" s="30" t="s">
        <v>1884</v>
      </c>
      <c r="G533" s="582" t="s">
        <v>2293</v>
      </c>
      <c r="H533" s="40" t="s">
        <v>2731</v>
      </c>
    </row>
    <row r="534" spans="1:72" ht="15" customHeight="1">
      <c r="A534" s="18">
        <v>5</v>
      </c>
      <c r="B534" s="21" t="s">
        <v>1143</v>
      </c>
      <c r="C534" s="34" t="s">
        <v>398</v>
      </c>
      <c r="D534" s="34" t="s">
        <v>1310</v>
      </c>
      <c r="E534" s="34" t="s">
        <v>1311</v>
      </c>
      <c r="F534" s="18" t="s">
        <v>1849</v>
      </c>
      <c r="G534" s="577" t="s">
        <v>2294</v>
      </c>
      <c r="H534" s="559" t="s">
        <v>2732</v>
      </c>
    </row>
    <row r="535" spans="1:72" ht="15" customHeight="1">
      <c r="A535" s="18">
        <v>6</v>
      </c>
      <c r="B535" s="21" t="s">
        <v>1143</v>
      </c>
      <c r="C535" s="34" t="s">
        <v>399</v>
      </c>
      <c r="D535" s="35" t="s">
        <v>1145</v>
      </c>
      <c r="E535" s="35" t="s">
        <v>1146</v>
      </c>
      <c r="F535" s="18" t="s">
        <v>1850</v>
      </c>
      <c r="G535" s="577" t="s">
        <v>2295</v>
      </c>
      <c r="H535" s="560" t="s">
        <v>2733</v>
      </c>
    </row>
    <row r="536" spans="1:72" ht="15" customHeight="1">
      <c r="A536" s="18">
        <v>7</v>
      </c>
      <c r="B536" s="21" t="s">
        <v>1143</v>
      </c>
      <c r="C536" s="34" t="s">
        <v>1144</v>
      </c>
      <c r="D536" s="34" t="s">
        <v>1148</v>
      </c>
      <c r="E536" s="34" t="s">
        <v>1147</v>
      </c>
      <c r="F536" s="18" t="s">
        <v>1851</v>
      </c>
      <c r="G536" s="577" t="s">
        <v>2296</v>
      </c>
      <c r="H536" s="559" t="s">
        <v>2734</v>
      </c>
    </row>
    <row r="537" spans="1:72" ht="15" customHeight="1">
      <c r="A537" s="18">
        <v>8</v>
      </c>
      <c r="B537" s="21" t="s">
        <v>1143</v>
      </c>
      <c r="C537" s="34" t="s">
        <v>400</v>
      </c>
      <c r="D537" s="34" t="s">
        <v>1149</v>
      </c>
      <c r="E537" s="34" t="s">
        <v>1150</v>
      </c>
      <c r="F537" s="18" t="s">
        <v>1852</v>
      </c>
      <c r="G537" s="577" t="s">
        <v>2297</v>
      </c>
      <c r="H537" s="559" t="s">
        <v>2735</v>
      </c>
    </row>
    <row r="538" spans="1:72" s="30" customFormat="1" ht="15" customHeight="1">
      <c r="A538" s="30">
        <v>9</v>
      </c>
      <c r="B538" s="21" t="s">
        <v>1143</v>
      </c>
      <c r="C538" s="40" t="s">
        <v>126</v>
      </c>
      <c r="D538" s="40" t="s">
        <v>1154</v>
      </c>
      <c r="E538" s="40" t="s">
        <v>1155</v>
      </c>
      <c r="F538" s="30" t="s">
        <v>1853</v>
      </c>
      <c r="G538" s="582" t="s">
        <v>2298</v>
      </c>
      <c r="H538" s="40" t="s">
        <v>2736</v>
      </c>
    </row>
    <row r="539" spans="1:72" ht="15" customHeight="1">
      <c r="A539" s="18">
        <v>10</v>
      </c>
      <c r="B539" s="21" t="s">
        <v>1143</v>
      </c>
      <c r="C539" s="35" t="s">
        <v>401</v>
      </c>
      <c r="D539" s="35" t="s">
        <v>1156</v>
      </c>
      <c r="E539" s="35" t="s">
        <v>1162</v>
      </c>
      <c r="F539" s="32" t="s">
        <v>1854</v>
      </c>
      <c r="G539" s="584" t="s">
        <v>2322</v>
      </c>
      <c r="H539" s="560" t="s">
        <v>2737</v>
      </c>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c r="BG539" s="32"/>
      <c r="BH539" s="32"/>
      <c r="BI539" s="32"/>
      <c r="BJ539" s="32"/>
      <c r="BK539" s="32"/>
      <c r="BL539" s="32"/>
      <c r="BM539" s="32"/>
      <c r="BN539" s="32"/>
      <c r="BO539" s="32"/>
      <c r="BP539" s="32"/>
      <c r="BQ539" s="32"/>
      <c r="BR539" s="32"/>
      <c r="BS539" s="32"/>
      <c r="BT539" s="32"/>
    </row>
    <row r="540" spans="1:72" ht="15" customHeight="1">
      <c r="A540" s="18">
        <v>11</v>
      </c>
      <c r="B540" s="21" t="s">
        <v>1143</v>
      </c>
      <c r="C540" s="35" t="s">
        <v>402</v>
      </c>
      <c r="D540" s="35" t="s">
        <v>1157</v>
      </c>
      <c r="E540" s="35" t="s">
        <v>1163</v>
      </c>
      <c r="F540" s="32" t="s">
        <v>1855</v>
      </c>
      <c r="G540" s="584" t="s">
        <v>2323</v>
      </c>
      <c r="H540" s="560" t="s">
        <v>2738</v>
      </c>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c r="BG540" s="32"/>
      <c r="BH540" s="32"/>
      <c r="BI540" s="32"/>
      <c r="BJ540" s="32"/>
      <c r="BK540" s="32"/>
      <c r="BL540" s="32"/>
      <c r="BM540" s="32"/>
      <c r="BN540" s="32"/>
      <c r="BO540" s="32"/>
      <c r="BP540" s="32"/>
      <c r="BQ540" s="32"/>
      <c r="BR540" s="32"/>
      <c r="BS540" s="32"/>
      <c r="BT540" s="32"/>
    </row>
    <row r="541" spans="1:72" ht="15" customHeight="1">
      <c r="A541" s="18">
        <v>12</v>
      </c>
      <c r="B541" s="21" t="s">
        <v>1143</v>
      </c>
      <c r="C541" s="35" t="s">
        <v>1152</v>
      </c>
      <c r="D541" s="35" t="s">
        <v>1158</v>
      </c>
      <c r="E541" s="35" t="s">
        <v>1164</v>
      </c>
      <c r="F541" s="32" t="s">
        <v>1856</v>
      </c>
      <c r="G541" s="584" t="s">
        <v>2324</v>
      </c>
      <c r="H541" s="560" t="s">
        <v>2739</v>
      </c>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c r="BG541" s="32"/>
      <c r="BH541" s="32"/>
      <c r="BI541" s="32"/>
      <c r="BJ541" s="32"/>
      <c r="BK541" s="32"/>
      <c r="BL541" s="32"/>
      <c r="BM541" s="32"/>
      <c r="BN541" s="32"/>
      <c r="BO541" s="32"/>
      <c r="BP541" s="32"/>
      <c r="BQ541" s="32"/>
      <c r="BR541" s="32"/>
      <c r="BS541" s="32"/>
      <c r="BT541" s="32"/>
    </row>
    <row r="542" spans="1:72" ht="15" customHeight="1">
      <c r="A542" s="18">
        <v>13</v>
      </c>
      <c r="B542" s="21" t="s">
        <v>1143</v>
      </c>
      <c r="C542" s="35" t="s">
        <v>1151</v>
      </c>
      <c r="D542" s="35" t="s">
        <v>1159</v>
      </c>
      <c r="E542" s="35" t="s">
        <v>1165</v>
      </c>
      <c r="F542" s="32" t="s">
        <v>1857</v>
      </c>
      <c r="G542" s="584" t="s">
        <v>2325</v>
      </c>
      <c r="H542" s="560" t="s">
        <v>2740</v>
      </c>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c r="BG542" s="32"/>
      <c r="BH542" s="32"/>
      <c r="BI542" s="32"/>
      <c r="BJ542" s="32"/>
      <c r="BK542" s="32"/>
      <c r="BL542" s="32"/>
      <c r="BM542" s="32"/>
      <c r="BN542" s="32"/>
      <c r="BO542" s="32"/>
      <c r="BP542" s="32"/>
      <c r="BQ542" s="32"/>
      <c r="BR542" s="32"/>
      <c r="BS542" s="32"/>
      <c r="BT542" s="32"/>
    </row>
    <row r="543" spans="1:72" ht="15" customHeight="1">
      <c r="A543" s="18">
        <v>14</v>
      </c>
      <c r="B543" s="21" t="s">
        <v>1143</v>
      </c>
      <c r="C543" s="35" t="s">
        <v>403</v>
      </c>
      <c r="D543" s="35" t="s">
        <v>1160</v>
      </c>
      <c r="E543" s="35" t="s">
        <v>1166</v>
      </c>
      <c r="F543" s="32" t="s">
        <v>1858</v>
      </c>
      <c r="G543" s="584" t="s">
        <v>2326</v>
      </c>
      <c r="H543" s="560" t="s">
        <v>2741</v>
      </c>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c r="BG543" s="32"/>
      <c r="BH543" s="32"/>
      <c r="BI543" s="32"/>
      <c r="BJ543" s="32"/>
      <c r="BK543" s="32"/>
      <c r="BL543" s="32"/>
      <c r="BM543" s="32"/>
      <c r="BN543" s="32"/>
      <c r="BO543" s="32"/>
      <c r="BP543" s="32"/>
      <c r="BQ543" s="32"/>
      <c r="BR543" s="32"/>
      <c r="BS543" s="32"/>
      <c r="BT543" s="32"/>
    </row>
    <row r="544" spans="1:72" ht="15" customHeight="1">
      <c r="A544" s="18">
        <v>15</v>
      </c>
      <c r="B544" s="21" t="s">
        <v>1143</v>
      </c>
      <c r="C544" s="35" t="s">
        <v>404</v>
      </c>
      <c r="D544" s="35" t="s">
        <v>1161</v>
      </c>
      <c r="E544" s="35" t="s">
        <v>1167</v>
      </c>
      <c r="F544" s="32" t="s">
        <v>1885</v>
      </c>
      <c r="G544" s="584" t="s">
        <v>2299</v>
      </c>
      <c r="H544" s="560" t="s">
        <v>2742</v>
      </c>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c r="BG544" s="32"/>
      <c r="BH544" s="32"/>
      <c r="BI544" s="32"/>
      <c r="BJ544" s="32"/>
      <c r="BK544" s="32"/>
      <c r="BL544" s="32"/>
      <c r="BM544" s="32"/>
      <c r="BN544" s="32"/>
      <c r="BO544" s="32"/>
      <c r="BP544" s="32"/>
      <c r="BQ544" s="32"/>
      <c r="BR544" s="32"/>
      <c r="BS544" s="32"/>
      <c r="BT544" s="32"/>
    </row>
    <row r="545" spans="1:72" ht="15" customHeight="1">
      <c r="A545" s="18">
        <v>16</v>
      </c>
      <c r="B545" s="21" t="s">
        <v>1143</v>
      </c>
      <c r="C545" s="35" t="s">
        <v>1153</v>
      </c>
      <c r="D545" s="35" t="s">
        <v>1168</v>
      </c>
      <c r="E545" s="35" t="s">
        <v>1169</v>
      </c>
      <c r="F545" s="32" t="s">
        <v>1886</v>
      </c>
      <c r="G545" s="584" t="s">
        <v>2300</v>
      </c>
      <c r="H545" s="560" t="s">
        <v>2743</v>
      </c>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c r="BG545" s="32"/>
      <c r="BH545" s="32"/>
      <c r="BI545" s="32"/>
      <c r="BJ545" s="32"/>
      <c r="BK545" s="32"/>
      <c r="BL545" s="32"/>
      <c r="BM545" s="32"/>
      <c r="BN545" s="32"/>
      <c r="BO545" s="32"/>
      <c r="BP545" s="32"/>
      <c r="BQ545" s="32"/>
      <c r="BR545" s="32"/>
      <c r="BS545" s="32"/>
      <c r="BT545" s="32"/>
    </row>
    <row r="546" spans="1:72" s="30" customFormat="1" ht="15" customHeight="1">
      <c r="A546" s="30">
        <v>17</v>
      </c>
      <c r="B546" s="29" t="s">
        <v>1143</v>
      </c>
      <c r="C546" s="40" t="s">
        <v>128</v>
      </c>
      <c r="D546" s="40" t="s">
        <v>1121</v>
      </c>
      <c r="E546" s="40" t="s">
        <v>1122</v>
      </c>
      <c r="F546" s="30" t="s">
        <v>1859</v>
      </c>
      <c r="G546" s="582" t="s">
        <v>2301</v>
      </c>
      <c r="H546" s="40" t="s">
        <v>2744</v>
      </c>
    </row>
    <row r="547" spans="1:72" ht="15" customHeight="1">
      <c r="A547" s="18">
        <v>18</v>
      </c>
      <c r="B547" s="21" t="s">
        <v>1143</v>
      </c>
      <c r="C547" s="35" t="s">
        <v>405</v>
      </c>
      <c r="D547" s="35" t="s">
        <v>1170</v>
      </c>
      <c r="E547" s="35" t="s">
        <v>1177</v>
      </c>
      <c r="F547" s="32" t="s">
        <v>1860</v>
      </c>
      <c r="G547" s="584" t="s">
        <v>2327</v>
      </c>
      <c r="H547" s="560" t="s">
        <v>2745</v>
      </c>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c r="BG547" s="32"/>
      <c r="BH547" s="32"/>
      <c r="BI547" s="32"/>
      <c r="BJ547" s="32"/>
      <c r="BK547" s="32"/>
      <c r="BL547" s="32"/>
      <c r="BM547" s="32"/>
      <c r="BN547" s="32"/>
      <c r="BO547" s="32"/>
      <c r="BP547" s="32"/>
      <c r="BQ547" s="32"/>
      <c r="BR547" s="32"/>
      <c r="BS547" s="32"/>
      <c r="BT547" s="32"/>
    </row>
    <row r="548" spans="1:72" ht="15" customHeight="1">
      <c r="A548" s="18">
        <v>19</v>
      </c>
      <c r="B548" s="21" t="s">
        <v>1143</v>
      </c>
      <c r="C548" s="35" t="s">
        <v>406</v>
      </c>
      <c r="D548" s="35" t="s">
        <v>1171</v>
      </c>
      <c r="E548" s="35" t="s">
        <v>1178</v>
      </c>
      <c r="F548" s="32" t="s">
        <v>1861</v>
      </c>
      <c r="G548" s="584" t="s">
        <v>2302</v>
      </c>
      <c r="H548" s="560" t="s">
        <v>2746</v>
      </c>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c r="BG548" s="32"/>
      <c r="BH548" s="32"/>
      <c r="BI548" s="32"/>
      <c r="BJ548" s="32"/>
      <c r="BK548" s="32"/>
      <c r="BL548" s="32"/>
      <c r="BM548" s="32"/>
      <c r="BN548" s="32"/>
      <c r="BO548" s="32"/>
      <c r="BP548" s="32"/>
      <c r="BQ548" s="32"/>
      <c r="BR548" s="32"/>
      <c r="BS548" s="32"/>
      <c r="BT548" s="32"/>
    </row>
    <row r="549" spans="1:72" ht="15" customHeight="1">
      <c r="A549" s="30">
        <v>20</v>
      </c>
      <c r="B549" s="21" t="s">
        <v>1143</v>
      </c>
      <c r="C549" s="35" t="s">
        <v>407</v>
      </c>
      <c r="D549" s="35" t="s">
        <v>1172</v>
      </c>
      <c r="E549" s="35" t="s">
        <v>1179</v>
      </c>
      <c r="F549" s="32" t="s">
        <v>1862</v>
      </c>
      <c r="G549" s="584" t="s">
        <v>2303</v>
      </c>
      <c r="H549" s="560" t="s">
        <v>2747</v>
      </c>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2"/>
      <c r="BH549" s="32"/>
      <c r="BI549" s="32"/>
      <c r="BJ549" s="32"/>
      <c r="BK549" s="32"/>
      <c r="BL549" s="32"/>
      <c r="BM549" s="32"/>
      <c r="BN549" s="32"/>
      <c r="BO549" s="32"/>
      <c r="BP549" s="32"/>
      <c r="BQ549" s="32"/>
      <c r="BR549" s="32"/>
      <c r="BS549" s="32"/>
      <c r="BT549" s="32"/>
    </row>
    <row r="550" spans="1:72" ht="15" customHeight="1">
      <c r="A550" s="18">
        <v>21</v>
      </c>
      <c r="B550" s="21" t="s">
        <v>1143</v>
      </c>
      <c r="C550" s="35" t="s">
        <v>408</v>
      </c>
      <c r="D550" s="35" t="s">
        <v>1173</v>
      </c>
      <c r="E550" s="35" t="s">
        <v>1180</v>
      </c>
      <c r="F550" s="32" t="s">
        <v>1863</v>
      </c>
      <c r="G550" s="584" t="s">
        <v>2304</v>
      </c>
      <c r="H550" s="560" t="s">
        <v>2748</v>
      </c>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c r="BG550" s="32"/>
      <c r="BH550" s="32"/>
      <c r="BI550" s="32"/>
      <c r="BJ550" s="32"/>
      <c r="BK550" s="32"/>
      <c r="BL550" s="32"/>
      <c r="BM550" s="32"/>
      <c r="BN550" s="32"/>
      <c r="BO550" s="32"/>
      <c r="BP550" s="32"/>
      <c r="BQ550" s="32"/>
      <c r="BR550" s="32"/>
      <c r="BS550" s="32"/>
      <c r="BT550" s="32"/>
    </row>
    <row r="551" spans="1:72" ht="15" customHeight="1">
      <c r="A551" s="30">
        <v>22</v>
      </c>
      <c r="B551" s="21" t="s">
        <v>1143</v>
      </c>
      <c r="C551" s="35" t="s">
        <v>409</v>
      </c>
      <c r="D551" s="35" t="s">
        <v>1174</v>
      </c>
      <c r="E551" s="35" t="s">
        <v>1181</v>
      </c>
      <c r="F551" s="32" t="s">
        <v>1864</v>
      </c>
      <c r="G551" s="584" t="s">
        <v>2328</v>
      </c>
      <c r="H551" s="560" t="s">
        <v>2749</v>
      </c>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c r="BG551" s="32"/>
      <c r="BH551" s="32"/>
      <c r="BI551" s="32"/>
      <c r="BJ551" s="32"/>
      <c r="BK551" s="32"/>
      <c r="BL551" s="32"/>
      <c r="BM551" s="32"/>
      <c r="BN551" s="32"/>
      <c r="BO551" s="32"/>
      <c r="BP551" s="32"/>
      <c r="BQ551" s="32"/>
      <c r="BR551" s="32"/>
      <c r="BS551" s="32"/>
      <c r="BT551" s="32"/>
    </row>
    <row r="552" spans="1:72" ht="15" customHeight="1">
      <c r="A552" s="18">
        <v>23</v>
      </c>
      <c r="B552" s="21" t="s">
        <v>1143</v>
      </c>
      <c r="C552" s="35" t="s">
        <v>410</v>
      </c>
      <c r="D552" s="35" t="s">
        <v>1175</v>
      </c>
      <c r="E552" s="35" t="s">
        <v>1182</v>
      </c>
      <c r="F552" s="32" t="s">
        <v>1865</v>
      </c>
      <c r="G552" s="584" t="s">
        <v>2305</v>
      </c>
      <c r="H552" s="560" t="s">
        <v>2750</v>
      </c>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c r="BG552" s="32"/>
      <c r="BH552" s="32"/>
      <c r="BI552" s="32"/>
      <c r="BJ552" s="32"/>
      <c r="BK552" s="32"/>
      <c r="BL552" s="32"/>
      <c r="BM552" s="32"/>
      <c r="BN552" s="32"/>
      <c r="BO552" s="32"/>
      <c r="BP552" s="32"/>
      <c r="BQ552" s="32"/>
      <c r="BR552" s="32"/>
      <c r="BS552" s="32"/>
      <c r="BT552" s="32"/>
    </row>
    <row r="553" spans="1:72" ht="15" customHeight="1">
      <c r="A553" s="18">
        <v>24</v>
      </c>
      <c r="B553" s="21" t="s">
        <v>1143</v>
      </c>
      <c r="C553" s="35" t="s">
        <v>411</v>
      </c>
      <c r="D553" s="35" t="s">
        <v>1176</v>
      </c>
      <c r="E553" s="35" t="s">
        <v>1183</v>
      </c>
      <c r="F553" s="32" t="s">
        <v>1866</v>
      </c>
      <c r="G553" s="584" t="s">
        <v>2306</v>
      </c>
      <c r="H553" s="560" t="s">
        <v>2751</v>
      </c>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c r="BG553" s="32"/>
      <c r="BH553" s="32"/>
      <c r="BI553" s="32"/>
      <c r="BJ553" s="32"/>
      <c r="BK553" s="32"/>
      <c r="BL553" s="32"/>
      <c r="BM553" s="32"/>
      <c r="BN553" s="32"/>
      <c r="BO553" s="32"/>
      <c r="BP553" s="32"/>
      <c r="BQ553" s="32"/>
      <c r="BR553" s="32"/>
      <c r="BS553" s="32"/>
      <c r="BT553" s="32"/>
    </row>
    <row r="554" spans="1:72" s="30" customFormat="1" ht="15" customHeight="1">
      <c r="A554" s="30">
        <v>25</v>
      </c>
      <c r="B554" s="29" t="s">
        <v>1143</v>
      </c>
      <c r="C554" s="40" t="s">
        <v>130</v>
      </c>
      <c r="D554" s="40" t="s">
        <v>1185</v>
      </c>
      <c r="E554" s="40" t="s">
        <v>1187</v>
      </c>
      <c r="F554" s="30" t="s">
        <v>1867</v>
      </c>
      <c r="G554" s="582" t="s">
        <v>2307</v>
      </c>
      <c r="H554" s="40" t="s">
        <v>2752</v>
      </c>
    </row>
    <row r="555" spans="1:72" ht="15" customHeight="1">
      <c r="A555" s="18">
        <v>26</v>
      </c>
      <c r="B555" s="21" t="s">
        <v>1143</v>
      </c>
      <c r="C555" s="35" t="s">
        <v>412</v>
      </c>
      <c r="D555" s="35" t="s">
        <v>1186</v>
      </c>
      <c r="E555" s="35" t="s">
        <v>1194</v>
      </c>
      <c r="F555" s="32" t="s">
        <v>1868</v>
      </c>
      <c r="G555" s="584" t="s">
        <v>2308</v>
      </c>
      <c r="H555" s="560" t="s">
        <v>2753</v>
      </c>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c r="BG555" s="32"/>
      <c r="BH555" s="32"/>
      <c r="BI555" s="32"/>
      <c r="BJ555" s="32"/>
      <c r="BK555" s="32"/>
      <c r="BL555" s="32"/>
      <c r="BM555" s="32"/>
      <c r="BN555" s="32"/>
      <c r="BO555" s="32"/>
      <c r="BP555" s="32"/>
      <c r="BQ555" s="32"/>
      <c r="BR555" s="32"/>
      <c r="BS555" s="32"/>
      <c r="BT555" s="32"/>
    </row>
    <row r="556" spans="1:72" ht="15" customHeight="1">
      <c r="A556" s="18">
        <v>27</v>
      </c>
      <c r="B556" s="21" t="s">
        <v>1143</v>
      </c>
      <c r="C556" s="35" t="s">
        <v>413</v>
      </c>
      <c r="D556" s="35" t="s">
        <v>1188</v>
      </c>
      <c r="E556" s="35" t="s">
        <v>1195</v>
      </c>
      <c r="F556" s="32" t="s">
        <v>1869</v>
      </c>
      <c r="G556" s="584" t="s">
        <v>2309</v>
      </c>
      <c r="H556" s="560" t="s">
        <v>2754</v>
      </c>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32"/>
      <c r="BJ556" s="32"/>
      <c r="BK556" s="32"/>
      <c r="BL556" s="32"/>
      <c r="BM556" s="32"/>
      <c r="BN556" s="32"/>
      <c r="BO556" s="32"/>
      <c r="BP556" s="32"/>
      <c r="BQ556" s="32"/>
      <c r="BR556" s="32"/>
      <c r="BS556" s="32"/>
      <c r="BT556" s="32"/>
    </row>
    <row r="557" spans="1:72" ht="15" customHeight="1">
      <c r="A557" s="30">
        <v>28</v>
      </c>
      <c r="B557" s="21" t="s">
        <v>1143</v>
      </c>
      <c r="C557" s="35" t="s">
        <v>414</v>
      </c>
      <c r="D557" s="35" t="s">
        <v>1189</v>
      </c>
      <c r="E557" s="35" t="s">
        <v>1196</v>
      </c>
      <c r="F557" s="32" t="s">
        <v>1870</v>
      </c>
      <c r="G557" s="584" t="s">
        <v>2310</v>
      </c>
      <c r="H557" s="560" t="s">
        <v>2755</v>
      </c>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c r="BG557" s="32"/>
      <c r="BH557" s="32"/>
      <c r="BI557" s="32"/>
      <c r="BJ557" s="32"/>
      <c r="BK557" s="32"/>
      <c r="BL557" s="32"/>
      <c r="BM557" s="32"/>
      <c r="BN557" s="32"/>
      <c r="BO557" s="32"/>
      <c r="BP557" s="32"/>
      <c r="BQ557" s="32"/>
      <c r="BR557" s="32"/>
      <c r="BS557" s="32"/>
      <c r="BT557" s="32"/>
    </row>
    <row r="558" spans="1:72" ht="15" customHeight="1">
      <c r="A558" s="18">
        <v>29</v>
      </c>
      <c r="B558" s="21" t="s">
        <v>1143</v>
      </c>
      <c r="C558" s="35" t="s">
        <v>415</v>
      </c>
      <c r="D558" s="35" t="s">
        <v>1190</v>
      </c>
      <c r="E558" s="35" t="s">
        <v>1197</v>
      </c>
      <c r="F558" s="32" t="s">
        <v>1871</v>
      </c>
      <c r="G558" s="584" t="s">
        <v>2311</v>
      </c>
      <c r="H558" s="560" t="s">
        <v>2756</v>
      </c>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c r="BG558" s="32"/>
      <c r="BH558" s="32"/>
      <c r="BI558" s="32"/>
      <c r="BJ558" s="32"/>
      <c r="BK558" s="32"/>
      <c r="BL558" s="32"/>
      <c r="BM558" s="32"/>
      <c r="BN558" s="32"/>
      <c r="BO558" s="32"/>
      <c r="BP558" s="32"/>
      <c r="BQ558" s="32"/>
      <c r="BR558" s="32"/>
      <c r="BS558" s="32"/>
      <c r="BT558" s="32"/>
    </row>
    <row r="559" spans="1:72" ht="15" customHeight="1">
      <c r="A559" s="30">
        <v>30</v>
      </c>
      <c r="B559" s="21" t="s">
        <v>1143</v>
      </c>
      <c r="C559" s="35" t="s">
        <v>416</v>
      </c>
      <c r="D559" s="35" t="s">
        <v>1191</v>
      </c>
      <c r="E559" s="35" t="s">
        <v>1198</v>
      </c>
      <c r="F559" s="32" t="s">
        <v>1872</v>
      </c>
      <c r="G559" s="584" t="s">
        <v>2312</v>
      </c>
      <c r="H559" s="560" t="s">
        <v>2757</v>
      </c>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c r="BG559" s="32"/>
      <c r="BH559" s="32"/>
      <c r="BI559" s="32"/>
      <c r="BJ559" s="32"/>
      <c r="BK559" s="32"/>
      <c r="BL559" s="32"/>
      <c r="BM559" s="32"/>
      <c r="BN559" s="32"/>
      <c r="BO559" s="32"/>
      <c r="BP559" s="32"/>
      <c r="BQ559" s="32"/>
      <c r="BR559" s="32"/>
      <c r="BS559" s="32"/>
      <c r="BT559" s="32"/>
    </row>
    <row r="560" spans="1:72" ht="15" customHeight="1">
      <c r="A560" s="18">
        <v>31</v>
      </c>
      <c r="B560" s="21" t="s">
        <v>1143</v>
      </c>
      <c r="C560" s="35" t="s">
        <v>1184</v>
      </c>
      <c r="D560" s="35" t="s">
        <v>1192</v>
      </c>
      <c r="E560" s="35" t="s">
        <v>1199</v>
      </c>
      <c r="F560" s="32" t="s">
        <v>1873</v>
      </c>
      <c r="G560" s="584" t="s">
        <v>2857</v>
      </c>
      <c r="H560" s="560" t="s">
        <v>2758</v>
      </c>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2"/>
      <c r="BH560" s="32"/>
      <c r="BI560" s="32"/>
      <c r="BJ560" s="32"/>
      <c r="BK560" s="32"/>
      <c r="BL560" s="32"/>
      <c r="BM560" s="32"/>
      <c r="BN560" s="32"/>
      <c r="BO560" s="32"/>
      <c r="BP560" s="32"/>
      <c r="BQ560" s="32"/>
      <c r="BR560" s="32"/>
      <c r="BS560" s="32"/>
      <c r="BT560" s="32"/>
    </row>
    <row r="561" spans="1:72" ht="15" customHeight="1">
      <c r="A561" s="18">
        <v>32</v>
      </c>
      <c r="B561" s="21" t="s">
        <v>1143</v>
      </c>
      <c r="C561" s="35" t="s">
        <v>417</v>
      </c>
      <c r="D561" s="35" t="s">
        <v>1193</v>
      </c>
      <c r="E561" s="35" t="s">
        <v>1200</v>
      </c>
      <c r="F561" s="32" t="s">
        <v>1874</v>
      </c>
      <c r="G561" s="584" t="s">
        <v>2313</v>
      </c>
      <c r="H561" s="560" t="s">
        <v>2759</v>
      </c>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2"/>
      <c r="BH561" s="32"/>
      <c r="BI561" s="32"/>
      <c r="BJ561" s="32"/>
      <c r="BK561" s="32"/>
      <c r="BL561" s="32"/>
      <c r="BM561" s="32"/>
      <c r="BN561" s="32"/>
      <c r="BO561" s="32"/>
      <c r="BP561" s="32"/>
      <c r="BQ561" s="32"/>
      <c r="BR561" s="32"/>
      <c r="BS561" s="32"/>
      <c r="BT561" s="32"/>
    </row>
    <row r="562" spans="1:72" s="30" customFormat="1" ht="15" customHeight="1">
      <c r="A562" s="30">
        <v>33</v>
      </c>
      <c r="B562" s="29" t="s">
        <v>1143</v>
      </c>
      <c r="C562" s="40" t="s">
        <v>132</v>
      </c>
      <c r="D562" s="40" t="s">
        <v>1204</v>
      </c>
      <c r="E562" s="40" t="s">
        <v>1205</v>
      </c>
      <c r="F562" s="30" t="s">
        <v>1875</v>
      </c>
      <c r="G562" s="582" t="s">
        <v>2314</v>
      </c>
      <c r="H562" s="40" t="s">
        <v>2760</v>
      </c>
    </row>
    <row r="563" spans="1:72" ht="15" customHeight="1">
      <c r="A563" s="18">
        <v>34</v>
      </c>
      <c r="B563" s="21" t="s">
        <v>1143</v>
      </c>
      <c r="C563" s="35" t="s">
        <v>1201</v>
      </c>
      <c r="D563" s="35" t="s">
        <v>1206</v>
      </c>
      <c r="E563" s="35" t="s">
        <v>1213</v>
      </c>
      <c r="F563" s="32" t="s">
        <v>1876</v>
      </c>
      <c r="G563" s="584" t="s">
        <v>2329</v>
      </c>
      <c r="H563" s="571" t="s">
        <v>2831</v>
      </c>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32"/>
      <c r="BJ563" s="32"/>
      <c r="BK563" s="32"/>
      <c r="BL563" s="32"/>
      <c r="BM563" s="32"/>
      <c r="BN563" s="32"/>
      <c r="BO563" s="32"/>
      <c r="BP563" s="32"/>
      <c r="BQ563" s="32"/>
      <c r="BR563" s="32"/>
      <c r="BS563" s="32"/>
      <c r="BT563" s="32"/>
    </row>
    <row r="564" spans="1:72" ht="15" customHeight="1">
      <c r="A564" s="18">
        <v>35</v>
      </c>
      <c r="B564" s="21" t="s">
        <v>1143</v>
      </c>
      <c r="C564" s="35" t="s">
        <v>1202</v>
      </c>
      <c r="D564" s="35" t="s">
        <v>1207</v>
      </c>
      <c r="E564" s="35" t="s">
        <v>1214</v>
      </c>
      <c r="F564" s="32" t="s">
        <v>1877</v>
      </c>
      <c r="G564" s="584" t="s">
        <v>2315</v>
      </c>
      <c r="H564" s="560" t="s">
        <v>2761</v>
      </c>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c r="BG564" s="32"/>
      <c r="BH564" s="32"/>
      <c r="BI564" s="32"/>
      <c r="BJ564" s="32"/>
      <c r="BK564" s="32"/>
      <c r="BL564" s="32"/>
      <c r="BM564" s="32"/>
      <c r="BN564" s="32"/>
      <c r="BO564" s="32"/>
      <c r="BP564" s="32"/>
      <c r="BQ564" s="32"/>
      <c r="BR564" s="32"/>
      <c r="BS564" s="32"/>
      <c r="BT564" s="32"/>
    </row>
    <row r="565" spans="1:72" ht="15" customHeight="1">
      <c r="A565" s="30">
        <v>36</v>
      </c>
      <c r="B565" s="21" t="s">
        <v>1143</v>
      </c>
      <c r="C565" s="35" t="s">
        <v>418</v>
      </c>
      <c r="D565" s="35" t="s">
        <v>1208</v>
      </c>
      <c r="E565" s="35" t="s">
        <v>1215</v>
      </c>
      <c r="F565" s="32" t="s">
        <v>1878</v>
      </c>
      <c r="G565" s="584" t="s">
        <v>2330</v>
      </c>
      <c r="H565" s="560" t="s">
        <v>2762</v>
      </c>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c r="BG565" s="32"/>
      <c r="BH565" s="32"/>
      <c r="BI565" s="32"/>
      <c r="BJ565" s="32"/>
      <c r="BK565" s="32"/>
      <c r="BL565" s="32"/>
      <c r="BM565" s="32"/>
      <c r="BN565" s="32"/>
      <c r="BO565" s="32"/>
      <c r="BP565" s="32"/>
      <c r="BQ565" s="32"/>
      <c r="BR565" s="32"/>
      <c r="BS565" s="32"/>
      <c r="BT565" s="32"/>
    </row>
    <row r="566" spans="1:72" ht="15" customHeight="1">
      <c r="A566" s="18">
        <v>37</v>
      </c>
      <c r="B566" s="21" t="s">
        <v>1143</v>
      </c>
      <c r="C566" s="35" t="s">
        <v>419</v>
      </c>
      <c r="D566" s="35" t="s">
        <v>1209</v>
      </c>
      <c r="E566" s="35" t="s">
        <v>1216</v>
      </c>
      <c r="F566" s="32" t="s">
        <v>1879</v>
      </c>
      <c r="G566" s="584" t="s">
        <v>2316</v>
      </c>
      <c r="H566" s="560" t="s">
        <v>2763</v>
      </c>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32"/>
      <c r="BJ566" s="32"/>
      <c r="BK566" s="32"/>
      <c r="BL566" s="32"/>
      <c r="BM566" s="32"/>
      <c r="BN566" s="32"/>
      <c r="BO566" s="32"/>
      <c r="BP566" s="32"/>
      <c r="BQ566" s="32"/>
      <c r="BR566" s="32"/>
      <c r="BS566" s="32"/>
      <c r="BT566" s="32"/>
    </row>
    <row r="567" spans="1:72" ht="15" customHeight="1">
      <c r="A567" s="18">
        <v>38</v>
      </c>
      <c r="B567" s="21" t="s">
        <v>1143</v>
      </c>
      <c r="C567" s="35" t="s">
        <v>1203</v>
      </c>
      <c r="D567" s="35" t="s">
        <v>1210</v>
      </c>
      <c r="E567" s="35" t="s">
        <v>1217</v>
      </c>
      <c r="F567" s="32" t="s">
        <v>1880</v>
      </c>
      <c r="G567" s="584" t="s">
        <v>2317</v>
      </c>
      <c r="H567" s="560" t="s">
        <v>2764</v>
      </c>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c r="BG567" s="32"/>
      <c r="BH567" s="32"/>
      <c r="BI567" s="32"/>
      <c r="BJ567" s="32"/>
      <c r="BK567" s="32"/>
      <c r="BL567" s="32"/>
      <c r="BM567" s="32"/>
      <c r="BN567" s="32"/>
      <c r="BO567" s="32"/>
      <c r="BP567" s="32"/>
      <c r="BQ567" s="32"/>
      <c r="BR567" s="32"/>
      <c r="BS567" s="32"/>
      <c r="BT567" s="32"/>
    </row>
    <row r="568" spans="1:72" ht="15" customHeight="1">
      <c r="A568" s="30">
        <v>39</v>
      </c>
      <c r="B568" s="29" t="s">
        <v>1143</v>
      </c>
      <c r="C568" s="35" t="s">
        <v>420</v>
      </c>
      <c r="D568" s="35" t="s">
        <v>1211</v>
      </c>
      <c r="E568" s="35" t="s">
        <v>1218</v>
      </c>
      <c r="F568" s="32" t="s">
        <v>1881</v>
      </c>
      <c r="G568" s="584" t="s">
        <v>2318</v>
      </c>
      <c r="H568" s="560" t="s">
        <v>2765</v>
      </c>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c r="BG568" s="32"/>
      <c r="BH568" s="32"/>
      <c r="BI568" s="32"/>
      <c r="BJ568" s="32"/>
      <c r="BK568" s="32"/>
      <c r="BL568" s="32"/>
      <c r="BM568" s="32"/>
      <c r="BN568" s="32"/>
      <c r="BO568" s="32"/>
      <c r="BP568" s="32"/>
      <c r="BQ568" s="32"/>
      <c r="BR568" s="32"/>
      <c r="BS568" s="32"/>
      <c r="BT568" s="32"/>
    </row>
    <row r="569" spans="1:72" ht="15" customHeight="1">
      <c r="A569" s="18">
        <v>40</v>
      </c>
      <c r="B569" s="21" t="s">
        <v>1143</v>
      </c>
      <c r="C569" s="35" t="s">
        <v>421</v>
      </c>
      <c r="D569" s="35" t="s">
        <v>1212</v>
      </c>
      <c r="E569" s="35" t="s">
        <v>1219</v>
      </c>
      <c r="F569" s="32" t="s">
        <v>1882</v>
      </c>
      <c r="G569" s="584" t="s">
        <v>2319</v>
      </c>
      <c r="H569" s="560" t="s">
        <v>2766</v>
      </c>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c r="BG569" s="32"/>
      <c r="BH569" s="32"/>
      <c r="BI569" s="32"/>
      <c r="BJ569" s="32"/>
      <c r="BK569" s="32"/>
      <c r="BL569" s="32"/>
      <c r="BM569" s="32"/>
      <c r="BN569" s="32"/>
      <c r="BO569" s="32"/>
      <c r="BP569" s="32"/>
      <c r="BQ569" s="32"/>
      <c r="BR569" s="32"/>
      <c r="BS569" s="32"/>
      <c r="BT569" s="32"/>
    </row>
    <row r="570" spans="1:72" ht="15" customHeight="1">
      <c r="A570" s="18">
        <v>41</v>
      </c>
      <c r="B570" s="21" t="s">
        <v>1143</v>
      </c>
      <c r="C570" s="34" t="s">
        <v>436</v>
      </c>
      <c r="D570" s="34" t="s">
        <v>299</v>
      </c>
      <c r="E570" s="34" t="s">
        <v>461</v>
      </c>
      <c r="F570" s="18" t="s">
        <v>1508</v>
      </c>
      <c r="G570" s="577" t="s">
        <v>1976</v>
      </c>
      <c r="H570" s="559" t="s">
        <v>2407</v>
      </c>
    </row>
    <row r="571" spans="1:72" ht="15" customHeight="1">
      <c r="A571" s="18">
        <v>42</v>
      </c>
      <c r="B571" s="21" t="s">
        <v>1143</v>
      </c>
      <c r="C571" s="34" t="s">
        <v>514</v>
      </c>
      <c r="D571" s="34" t="s">
        <v>462</v>
      </c>
      <c r="E571" s="34" t="s">
        <v>465</v>
      </c>
      <c r="F571" s="18" t="s">
        <v>1541</v>
      </c>
      <c r="G571" s="577" t="s">
        <v>2013</v>
      </c>
      <c r="H571" s="559" t="s">
        <v>2448</v>
      </c>
    </row>
    <row r="572" spans="1:72" ht="15" customHeight="1">
      <c r="A572" s="30">
        <v>43</v>
      </c>
      <c r="B572" s="21" t="s">
        <v>1143</v>
      </c>
      <c r="C572" s="34" t="s">
        <v>515</v>
      </c>
      <c r="D572" s="34" t="s">
        <v>516</v>
      </c>
      <c r="E572" s="34" t="s">
        <v>517</v>
      </c>
      <c r="F572" s="18" t="s">
        <v>1549</v>
      </c>
      <c r="G572" s="577" t="s">
        <v>2014</v>
      </c>
      <c r="H572" s="559" t="s">
        <v>2449</v>
      </c>
    </row>
    <row r="573" spans="1:72" ht="15" customHeight="1">
      <c r="A573" s="18">
        <v>44</v>
      </c>
      <c r="B573" s="29" t="s">
        <v>1143</v>
      </c>
      <c r="C573" s="34" t="s">
        <v>502</v>
      </c>
      <c r="D573" s="34" t="s">
        <v>503</v>
      </c>
      <c r="E573" s="34" t="s">
        <v>504</v>
      </c>
      <c r="F573" s="18" t="s">
        <v>1538</v>
      </c>
      <c r="G573" s="577" t="s">
        <v>2004</v>
      </c>
      <c r="H573" s="559" t="s">
        <v>2432</v>
      </c>
    </row>
    <row r="574" spans="1:72" ht="15" customHeight="1">
      <c r="A574" s="18">
        <v>45</v>
      </c>
      <c r="B574" s="21" t="s">
        <v>1143</v>
      </c>
      <c r="C574" s="34" t="s">
        <v>373</v>
      </c>
      <c r="D574" s="34" t="s">
        <v>464</v>
      </c>
      <c r="E574" s="34" t="s">
        <v>467</v>
      </c>
      <c r="F574" s="18" t="s">
        <v>1517</v>
      </c>
      <c r="G574" s="577" t="s">
        <v>1984</v>
      </c>
      <c r="H574" s="559" t="s">
        <v>2450</v>
      </c>
    </row>
    <row r="575" spans="1:72" ht="15" customHeight="1">
      <c r="A575" s="30">
        <v>46</v>
      </c>
      <c r="B575" s="21" t="s">
        <v>1143</v>
      </c>
      <c r="C575" s="34" t="s">
        <v>1472</v>
      </c>
      <c r="D575" s="566" t="s">
        <v>1471</v>
      </c>
      <c r="E575" s="34" t="s">
        <v>1473</v>
      </c>
      <c r="F575" s="18" t="s">
        <v>1842</v>
      </c>
      <c r="G575" s="588" t="s">
        <v>2287</v>
      </c>
      <c r="H575" s="569" t="s">
        <v>2830</v>
      </c>
    </row>
    <row r="576" spans="1:72" ht="15" customHeight="1">
      <c r="A576" s="18">
        <v>47</v>
      </c>
      <c r="B576" s="21" t="s">
        <v>1143</v>
      </c>
      <c r="C576" s="34" t="s">
        <v>136</v>
      </c>
      <c r="D576" s="34" t="s">
        <v>1455</v>
      </c>
      <c r="E576" s="34" t="s">
        <v>1220</v>
      </c>
      <c r="F576" s="18" t="s">
        <v>1887</v>
      </c>
      <c r="G576" s="577" t="s">
        <v>2320</v>
      </c>
      <c r="H576" s="559" t="s">
        <v>2767</v>
      </c>
    </row>
    <row r="577" spans="1:72" ht="15" customHeight="1">
      <c r="A577" s="18">
        <v>48</v>
      </c>
      <c r="B577" s="21" t="s">
        <v>1143</v>
      </c>
      <c r="C577" s="34" t="s">
        <v>297</v>
      </c>
      <c r="D577" s="34" t="s">
        <v>520</v>
      </c>
      <c r="E577" s="34" t="s">
        <v>1465</v>
      </c>
      <c r="F577" s="18" t="s">
        <v>1550</v>
      </c>
      <c r="G577" s="577" t="s">
        <v>2010</v>
      </c>
      <c r="H577" s="559" t="s">
        <v>2441</v>
      </c>
    </row>
    <row r="578" spans="1:72" s="22" customFormat="1" ht="15" customHeight="1">
      <c r="A578" s="22">
        <v>1</v>
      </c>
      <c r="B578" s="23" t="s">
        <v>433</v>
      </c>
      <c r="C578" s="23" t="s">
        <v>161</v>
      </c>
      <c r="D578" s="23" t="s">
        <v>159</v>
      </c>
      <c r="E578" s="23" t="s">
        <v>160</v>
      </c>
      <c r="F578" s="23" t="s">
        <v>1489</v>
      </c>
      <c r="G578" s="578" t="s">
        <v>1953</v>
      </c>
      <c r="H578" s="22" t="s">
        <v>2384</v>
      </c>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row>
    <row r="579" spans="1:72" ht="15" customHeight="1">
      <c r="A579" s="18">
        <v>2</v>
      </c>
      <c r="B579" s="21" t="s">
        <v>1221</v>
      </c>
      <c r="C579" s="34" t="s">
        <v>206</v>
      </c>
      <c r="D579" s="34" t="s">
        <v>1300</v>
      </c>
      <c r="E579" s="34" t="s">
        <v>1301</v>
      </c>
      <c r="F579" s="18" t="s">
        <v>1888</v>
      </c>
      <c r="G579" s="577" t="s">
        <v>2331</v>
      </c>
      <c r="H579" s="559" t="s">
        <v>2768</v>
      </c>
    </row>
    <row r="580" spans="1:72" ht="15" customHeight="1">
      <c r="A580" s="18">
        <v>3</v>
      </c>
      <c r="B580" s="21" t="s">
        <v>1221</v>
      </c>
      <c r="C580" s="34" t="s">
        <v>1289</v>
      </c>
      <c r="D580" s="34" t="s">
        <v>427</v>
      </c>
      <c r="E580" s="21" t="s">
        <v>1464</v>
      </c>
      <c r="F580" s="18" t="s">
        <v>1495</v>
      </c>
      <c r="G580" s="577" t="s">
        <v>2333</v>
      </c>
      <c r="H580" s="559" t="s">
        <v>2769</v>
      </c>
    </row>
    <row r="581" spans="1:72" ht="15" customHeight="1">
      <c r="A581" s="18">
        <v>4</v>
      </c>
      <c r="B581" s="21" t="s">
        <v>1221</v>
      </c>
      <c r="C581" s="34" t="s">
        <v>0</v>
      </c>
      <c r="D581" s="34" t="s">
        <v>437</v>
      </c>
      <c r="E581" s="34" t="s">
        <v>438</v>
      </c>
      <c r="F581" s="18" t="s">
        <v>1889</v>
      </c>
      <c r="G581" s="577" t="s">
        <v>1968</v>
      </c>
      <c r="H581" s="559" t="s">
        <v>2406</v>
      </c>
    </row>
    <row r="582" spans="1:72" ht="15" customHeight="1">
      <c r="A582" s="18">
        <v>5</v>
      </c>
      <c r="B582" s="21" t="s">
        <v>1221</v>
      </c>
      <c r="C582" s="34" t="s">
        <v>2</v>
      </c>
      <c r="D582" s="34" t="s">
        <v>440</v>
      </c>
      <c r="E582" s="34" t="s">
        <v>439</v>
      </c>
      <c r="F582" s="18" t="s">
        <v>1557</v>
      </c>
      <c r="G582" s="577" t="s">
        <v>1969</v>
      </c>
      <c r="H582" s="559" t="s">
        <v>2405</v>
      </c>
    </row>
    <row r="583" spans="1:72" ht="15" customHeight="1">
      <c r="A583" s="18">
        <v>6</v>
      </c>
      <c r="B583" s="21" t="s">
        <v>1221</v>
      </c>
      <c r="C583" s="34" t="s">
        <v>3</v>
      </c>
      <c r="D583" s="34" t="s">
        <v>441</v>
      </c>
      <c r="E583" s="34" t="s">
        <v>442</v>
      </c>
      <c r="F583" s="18" t="s">
        <v>1890</v>
      </c>
      <c r="G583" s="577" t="s">
        <v>1970</v>
      </c>
      <c r="H583" s="559" t="s">
        <v>2399</v>
      </c>
    </row>
    <row r="584" spans="1:72" ht="15" customHeight="1">
      <c r="A584" s="18">
        <v>7</v>
      </c>
      <c r="B584" s="21" t="s">
        <v>1221</v>
      </c>
      <c r="C584" s="34" t="s">
        <v>4</v>
      </c>
      <c r="D584" s="34" t="s">
        <v>444</v>
      </c>
      <c r="E584" s="34" t="s">
        <v>443</v>
      </c>
      <c r="F584" s="18" t="s">
        <v>1891</v>
      </c>
      <c r="G584" s="577" t="s">
        <v>1971</v>
      </c>
      <c r="H584" s="559" t="s">
        <v>2454</v>
      </c>
    </row>
    <row r="585" spans="1:72" ht="15" customHeight="1">
      <c r="A585" s="18">
        <v>8</v>
      </c>
      <c r="B585" s="21" t="s">
        <v>1221</v>
      </c>
      <c r="C585" s="34" t="s">
        <v>5</v>
      </c>
      <c r="D585" s="34" t="s">
        <v>445</v>
      </c>
      <c r="E585" s="34" t="s">
        <v>446</v>
      </c>
      <c r="F585" s="18" t="s">
        <v>1892</v>
      </c>
      <c r="G585" s="577" t="s">
        <v>2332</v>
      </c>
      <c r="H585" s="559" t="s">
        <v>2401</v>
      </c>
    </row>
    <row r="586" spans="1:72" ht="15" customHeight="1">
      <c r="A586" s="18">
        <v>9</v>
      </c>
      <c r="B586" s="21" t="s">
        <v>1221</v>
      </c>
      <c r="C586" s="34" t="s">
        <v>6</v>
      </c>
      <c r="D586" s="34" t="s">
        <v>447</v>
      </c>
      <c r="E586" s="34" t="s">
        <v>625</v>
      </c>
      <c r="F586" s="18" t="s">
        <v>1893</v>
      </c>
      <c r="G586" s="577" t="s">
        <v>1973</v>
      </c>
      <c r="H586" s="559" t="s">
        <v>2402</v>
      </c>
    </row>
    <row r="587" spans="1:72" ht="15" customHeight="1">
      <c r="A587" s="18">
        <v>10</v>
      </c>
      <c r="B587" s="21" t="s">
        <v>1221</v>
      </c>
      <c r="C587" s="34" t="s">
        <v>7</v>
      </c>
      <c r="D587" s="34" t="s">
        <v>448</v>
      </c>
      <c r="E587" s="34" t="s">
        <v>449</v>
      </c>
      <c r="F587" s="18" t="s">
        <v>1894</v>
      </c>
      <c r="G587" s="577" t="s">
        <v>1981</v>
      </c>
      <c r="H587" s="559" t="s">
        <v>2403</v>
      </c>
    </row>
    <row r="588" spans="1:72" ht="15" customHeight="1">
      <c r="A588" s="18">
        <v>11</v>
      </c>
      <c r="B588" s="21" t="s">
        <v>1221</v>
      </c>
      <c r="C588" s="34" t="s">
        <v>8</v>
      </c>
      <c r="D588" s="34" t="s">
        <v>450</v>
      </c>
      <c r="E588" s="34" t="s">
        <v>451</v>
      </c>
      <c r="F588" s="18" t="s">
        <v>1581</v>
      </c>
      <c r="G588" s="577" t="s">
        <v>1974</v>
      </c>
      <c r="H588" s="559" t="s">
        <v>2404</v>
      </c>
    </row>
    <row r="589" spans="1:72" ht="15" customHeight="1">
      <c r="A589" s="18">
        <v>12</v>
      </c>
      <c r="B589" s="21" t="s">
        <v>1221</v>
      </c>
      <c r="C589" s="34" t="s">
        <v>165</v>
      </c>
      <c r="D589" s="34" t="s">
        <v>520</v>
      </c>
      <c r="E589" s="34" t="s">
        <v>1465</v>
      </c>
      <c r="F589" s="18" t="s">
        <v>1550</v>
      </c>
      <c r="G589" s="577" t="s">
        <v>2010</v>
      </c>
      <c r="H589" s="559" t="s">
        <v>2441</v>
      </c>
    </row>
    <row r="590" spans="1:72" s="22" customFormat="1" ht="15" customHeight="1">
      <c r="A590" s="22">
        <v>1</v>
      </c>
      <c r="B590" s="23" t="s">
        <v>433</v>
      </c>
      <c r="C590" s="23" t="s">
        <v>161</v>
      </c>
      <c r="D590" s="23" t="s">
        <v>159</v>
      </c>
      <c r="E590" s="23" t="s">
        <v>160</v>
      </c>
      <c r="F590" s="23" t="s">
        <v>1489</v>
      </c>
      <c r="G590" s="578" t="s">
        <v>1953</v>
      </c>
      <c r="H590" s="22" t="s">
        <v>2384</v>
      </c>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row>
    <row r="591" spans="1:72" ht="15" customHeight="1">
      <c r="A591" s="18">
        <v>2</v>
      </c>
      <c r="B591" s="21" t="s">
        <v>1221</v>
      </c>
      <c r="C591" s="34" t="s">
        <v>24</v>
      </c>
      <c r="D591" s="34" t="s">
        <v>428</v>
      </c>
      <c r="E591" s="34" t="s">
        <v>429</v>
      </c>
      <c r="F591" s="18" t="s">
        <v>1496</v>
      </c>
      <c r="G591" s="577" t="s">
        <v>1959</v>
      </c>
      <c r="H591" s="559" t="s">
        <v>2474</v>
      </c>
    </row>
    <row r="592" spans="1:72" ht="15" customHeight="1">
      <c r="A592" s="18">
        <v>3</v>
      </c>
      <c r="B592" s="21" t="s">
        <v>1221</v>
      </c>
      <c r="C592" s="34" t="s">
        <v>10</v>
      </c>
      <c r="D592" s="34" t="s">
        <v>482</v>
      </c>
      <c r="E592" s="34" t="s">
        <v>485</v>
      </c>
      <c r="F592" s="18" t="s">
        <v>1895</v>
      </c>
      <c r="G592" s="577" t="s">
        <v>1990</v>
      </c>
      <c r="H592" s="559" t="s">
        <v>2419</v>
      </c>
    </row>
    <row r="593" spans="1:72" ht="15" customHeight="1">
      <c r="A593" s="18">
        <v>4</v>
      </c>
      <c r="B593" s="21" t="s">
        <v>1221</v>
      </c>
      <c r="C593" s="34" t="s">
        <v>11</v>
      </c>
      <c r="D593" s="34" t="s">
        <v>483</v>
      </c>
      <c r="E593" s="34" t="s">
        <v>486</v>
      </c>
      <c r="F593" s="18" t="s">
        <v>1600</v>
      </c>
      <c r="G593" s="577" t="s">
        <v>1991</v>
      </c>
      <c r="H593" s="559" t="s">
        <v>2420</v>
      </c>
    </row>
    <row r="594" spans="1:72" ht="15" customHeight="1">
      <c r="A594" s="18">
        <v>5</v>
      </c>
      <c r="B594" s="21" t="s">
        <v>1221</v>
      </c>
      <c r="C594" s="34" t="s">
        <v>12</v>
      </c>
      <c r="D594" s="34" t="s">
        <v>484</v>
      </c>
      <c r="E594" s="34" t="s">
        <v>487</v>
      </c>
      <c r="F594" s="18" t="s">
        <v>1641</v>
      </c>
      <c r="G594" s="577" t="s">
        <v>1992</v>
      </c>
      <c r="H594" s="559" t="s">
        <v>2421</v>
      </c>
    </row>
    <row r="595" spans="1:72" ht="15" customHeight="1">
      <c r="A595" s="18">
        <v>6</v>
      </c>
      <c r="B595" s="21" t="s">
        <v>1221</v>
      </c>
      <c r="C595" s="34" t="s">
        <v>391</v>
      </c>
      <c r="D595" s="34" t="s">
        <v>753</v>
      </c>
      <c r="E595" s="34" t="s">
        <v>754</v>
      </c>
      <c r="F595" s="18" t="s">
        <v>1896</v>
      </c>
      <c r="G595" s="577" t="s">
        <v>2098</v>
      </c>
      <c r="H595" s="559" t="s">
        <v>2533</v>
      </c>
    </row>
    <row r="596" spans="1:72" ht="15" customHeight="1">
      <c r="A596" s="18">
        <v>7</v>
      </c>
      <c r="B596" s="21" t="s">
        <v>1221</v>
      </c>
      <c r="C596" s="34" t="s">
        <v>392</v>
      </c>
      <c r="D596" s="34" t="s">
        <v>897</v>
      </c>
      <c r="E596" s="34" t="s">
        <v>898</v>
      </c>
      <c r="F596" s="18" t="s">
        <v>1897</v>
      </c>
      <c r="G596" s="577" t="s">
        <v>2175</v>
      </c>
      <c r="H596" s="559" t="s">
        <v>2611</v>
      </c>
    </row>
    <row r="597" spans="1:72" ht="15" customHeight="1">
      <c r="A597" s="18">
        <v>8</v>
      </c>
      <c r="B597" s="21" t="s">
        <v>1221</v>
      </c>
      <c r="C597" s="34" t="s">
        <v>1481</v>
      </c>
      <c r="D597" s="566" t="s">
        <v>1480</v>
      </c>
      <c r="E597" s="34" t="s">
        <v>1285</v>
      </c>
      <c r="F597" s="18" t="s">
        <v>1898</v>
      </c>
      <c r="G597" s="588" t="s">
        <v>2856</v>
      </c>
      <c r="H597" s="569" t="s">
        <v>2832</v>
      </c>
    </row>
    <row r="598" spans="1:72" s="22" customFormat="1" ht="15" customHeight="1">
      <c r="A598" s="22">
        <v>1</v>
      </c>
      <c r="B598" s="23" t="s">
        <v>433</v>
      </c>
      <c r="C598" s="23" t="s">
        <v>161</v>
      </c>
      <c r="D598" s="23" t="s">
        <v>159</v>
      </c>
      <c r="E598" s="23" t="s">
        <v>160</v>
      </c>
      <c r="F598" s="23" t="s">
        <v>1489</v>
      </c>
      <c r="G598" s="578" t="s">
        <v>1953</v>
      </c>
      <c r="H598" s="22" t="s">
        <v>2384</v>
      </c>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row>
    <row r="599" spans="1:72" ht="15" customHeight="1">
      <c r="A599" s="18">
        <v>2</v>
      </c>
      <c r="B599" s="21" t="s">
        <v>1221</v>
      </c>
      <c r="C599" s="34" t="s">
        <v>163</v>
      </c>
      <c r="D599" s="34" t="s">
        <v>1460</v>
      </c>
      <c r="E599" s="34" t="s">
        <v>430</v>
      </c>
      <c r="F599" s="18" t="s">
        <v>1497</v>
      </c>
      <c r="G599" s="577" t="s">
        <v>1960</v>
      </c>
      <c r="H599" s="559" t="s">
        <v>2392</v>
      </c>
    </row>
    <row r="600" spans="1:72" ht="15" customHeight="1">
      <c r="A600" s="18">
        <v>3</v>
      </c>
      <c r="B600" s="21" t="s">
        <v>1221</v>
      </c>
      <c r="C600" s="34" t="s">
        <v>394</v>
      </c>
      <c r="D600" s="34" t="s">
        <v>1128</v>
      </c>
      <c r="E600" s="34" t="s">
        <v>1129</v>
      </c>
      <c r="F600" s="18" t="s">
        <v>1899</v>
      </c>
      <c r="G600" s="577" t="s">
        <v>2283</v>
      </c>
      <c r="H600" s="559" t="s">
        <v>2721</v>
      </c>
    </row>
    <row r="601" spans="1:72" ht="15" customHeight="1">
      <c r="A601" s="18">
        <v>4</v>
      </c>
      <c r="B601" s="21" t="s">
        <v>1221</v>
      </c>
      <c r="C601" s="34" t="s">
        <v>1469</v>
      </c>
      <c r="D601" s="34" t="s">
        <v>1482</v>
      </c>
      <c r="E601" s="34" t="s">
        <v>1470</v>
      </c>
      <c r="F601" s="18" t="s">
        <v>1900</v>
      </c>
      <c r="G601" s="577" t="s">
        <v>2334</v>
      </c>
      <c r="H601" s="559" t="s">
        <v>2770</v>
      </c>
    </row>
    <row r="602" spans="1:72" s="22" customFormat="1" ht="15" customHeight="1">
      <c r="A602" s="22">
        <v>1</v>
      </c>
      <c r="B602" s="23" t="s">
        <v>433</v>
      </c>
      <c r="C602" s="23" t="s">
        <v>161</v>
      </c>
      <c r="D602" s="23" t="s">
        <v>159</v>
      </c>
      <c r="E602" s="23" t="s">
        <v>160</v>
      </c>
      <c r="F602" s="23" t="s">
        <v>1489</v>
      </c>
      <c r="G602" s="578" t="s">
        <v>1953</v>
      </c>
      <c r="H602" s="22" t="s">
        <v>2384</v>
      </c>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row>
    <row r="603" spans="1:72" ht="15" customHeight="1">
      <c r="A603" s="18">
        <v>2</v>
      </c>
      <c r="B603" s="21" t="s">
        <v>1222</v>
      </c>
      <c r="C603" s="34" t="s">
        <v>1294</v>
      </c>
      <c r="D603" s="34" t="s">
        <v>1321</v>
      </c>
      <c r="E603" s="34" t="s">
        <v>1466</v>
      </c>
      <c r="F603" s="18" t="s">
        <v>1901</v>
      </c>
      <c r="G603" s="577" t="s">
        <v>2335</v>
      </c>
      <c r="H603" s="559" t="s">
        <v>2771</v>
      </c>
    </row>
    <row r="604" spans="1:72" ht="15" customHeight="1">
      <c r="A604" s="18">
        <v>3</v>
      </c>
      <c r="B604" s="21" t="s">
        <v>1222</v>
      </c>
      <c r="C604" s="34" t="s">
        <v>1295</v>
      </c>
      <c r="D604" s="34" t="s">
        <v>1297</v>
      </c>
      <c r="E604" s="34" t="s">
        <v>1298</v>
      </c>
      <c r="F604" s="18" t="s">
        <v>1902</v>
      </c>
      <c r="G604" s="577" t="s">
        <v>2336</v>
      </c>
      <c r="H604" s="559" t="s">
        <v>2772</v>
      </c>
    </row>
    <row r="605" spans="1:72" ht="15" customHeight="1">
      <c r="A605" s="18">
        <v>4</v>
      </c>
      <c r="B605" s="21" t="s">
        <v>1222</v>
      </c>
      <c r="C605" s="34" t="s">
        <v>1299</v>
      </c>
      <c r="D605" s="34" t="s">
        <v>1461</v>
      </c>
      <c r="E605" s="34" t="s">
        <v>1296</v>
      </c>
      <c r="F605" s="18" t="s">
        <v>1903</v>
      </c>
      <c r="G605" s="577" t="s">
        <v>2337</v>
      </c>
      <c r="H605" s="559" t="s">
        <v>2773</v>
      </c>
    </row>
    <row r="606" spans="1:72" ht="15" customHeight="1">
      <c r="A606" s="18">
        <v>5</v>
      </c>
      <c r="B606" s="21" t="s">
        <v>1222</v>
      </c>
      <c r="C606" s="34" t="s">
        <v>1315</v>
      </c>
      <c r="D606" s="34" t="s">
        <v>1316</v>
      </c>
      <c r="E606" s="34" t="s">
        <v>1318</v>
      </c>
      <c r="F606" s="18" t="s">
        <v>1904</v>
      </c>
      <c r="G606" s="577" t="s">
        <v>2338</v>
      </c>
      <c r="H606" s="559" t="s">
        <v>2774</v>
      </c>
    </row>
    <row r="607" spans="1:72" s="22" customFormat="1" ht="15" customHeight="1">
      <c r="A607" s="22">
        <v>1</v>
      </c>
      <c r="B607" s="23" t="s">
        <v>433</v>
      </c>
      <c r="C607" s="23" t="s">
        <v>161</v>
      </c>
      <c r="D607" s="23" t="s">
        <v>159</v>
      </c>
      <c r="E607" s="23" t="s">
        <v>160</v>
      </c>
      <c r="F607" s="23" t="s">
        <v>1489</v>
      </c>
      <c r="G607" s="578" t="s">
        <v>1953</v>
      </c>
      <c r="H607" s="22" t="s">
        <v>2384</v>
      </c>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row>
    <row r="608" spans="1:72" ht="15" customHeight="1">
      <c r="A608" s="18">
        <v>2</v>
      </c>
      <c r="B608" s="21" t="s">
        <v>1223</v>
      </c>
      <c r="C608" s="21" t="s">
        <v>1312</v>
      </c>
      <c r="D608" s="567" t="s">
        <v>1313</v>
      </c>
      <c r="E608" s="21" t="s">
        <v>1467</v>
      </c>
      <c r="F608" s="18" t="s">
        <v>1905</v>
      </c>
      <c r="G608" s="588" t="s">
        <v>2339</v>
      </c>
      <c r="H608" s="572" t="s">
        <v>2833</v>
      </c>
    </row>
    <row r="609" spans="1:72" s="22" customFormat="1" ht="15" customHeight="1">
      <c r="A609" s="22">
        <v>1</v>
      </c>
      <c r="B609" s="23" t="s">
        <v>433</v>
      </c>
      <c r="C609" s="23" t="s">
        <v>161</v>
      </c>
      <c r="D609" s="23" t="s">
        <v>159</v>
      </c>
      <c r="E609" s="23" t="s">
        <v>160</v>
      </c>
      <c r="F609" s="23" t="s">
        <v>1489</v>
      </c>
      <c r="G609" s="578" t="s">
        <v>1953</v>
      </c>
      <c r="H609" s="22" t="s">
        <v>2384</v>
      </c>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row>
    <row r="610" spans="1:72" ht="15" customHeight="1">
      <c r="A610" s="18">
        <v>2</v>
      </c>
      <c r="B610" s="21" t="s">
        <v>1224</v>
      </c>
      <c r="C610" s="34" t="s">
        <v>1291</v>
      </c>
      <c r="D610" s="34" t="s">
        <v>1290</v>
      </c>
      <c r="E610" s="34" t="s">
        <v>1225</v>
      </c>
      <c r="F610" s="18" t="s">
        <v>1909</v>
      </c>
      <c r="G610" s="577" t="s">
        <v>2340</v>
      </c>
      <c r="H610" s="559" t="s">
        <v>2775</v>
      </c>
    </row>
    <row r="611" spans="1:72" ht="15" customHeight="1">
      <c r="A611" s="18">
        <v>3</v>
      </c>
      <c r="B611" s="21" t="s">
        <v>1224</v>
      </c>
      <c r="C611" s="42" t="s">
        <v>45</v>
      </c>
      <c r="D611" s="34" t="s">
        <v>1227</v>
      </c>
      <c r="E611" s="34" t="s">
        <v>1226</v>
      </c>
      <c r="F611" s="18" t="s">
        <v>1906</v>
      </c>
      <c r="G611" s="577" t="s">
        <v>2341</v>
      </c>
      <c r="H611" s="559" t="s">
        <v>2776</v>
      </c>
    </row>
    <row r="612" spans="1:72" ht="15" customHeight="1">
      <c r="A612" s="18">
        <v>4</v>
      </c>
      <c r="B612" s="21" t="s">
        <v>1224</v>
      </c>
      <c r="C612" s="42" t="s">
        <v>48</v>
      </c>
      <c r="D612" s="34" t="s">
        <v>456</v>
      </c>
      <c r="E612" s="34" t="s">
        <v>456</v>
      </c>
      <c r="F612" s="18" t="s">
        <v>1500</v>
      </c>
      <c r="G612" s="577" t="s">
        <v>1964</v>
      </c>
      <c r="H612" s="559" t="s">
        <v>2396</v>
      </c>
    </row>
    <row r="613" spans="1:72" ht="15" customHeight="1">
      <c r="A613" s="18">
        <v>5</v>
      </c>
      <c r="B613" s="21" t="s">
        <v>1224</v>
      </c>
      <c r="C613" s="53" t="s">
        <v>1372</v>
      </c>
      <c r="D613" s="38" t="s">
        <v>1371</v>
      </c>
      <c r="E613" s="38" t="s">
        <v>1373</v>
      </c>
      <c r="F613" s="18" t="s">
        <v>1907</v>
      </c>
      <c r="G613" s="580" t="s">
        <v>2342</v>
      </c>
      <c r="H613" s="558" t="s">
        <v>2777</v>
      </c>
    </row>
    <row r="614" spans="1:72" ht="15" customHeight="1">
      <c r="A614" s="18">
        <v>6</v>
      </c>
      <c r="B614" s="21" t="s">
        <v>1224</v>
      </c>
      <c r="C614" s="34" t="s">
        <v>1293</v>
      </c>
      <c r="D614" s="34" t="s">
        <v>1229</v>
      </c>
      <c r="E614" s="34" t="s">
        <v>1292</v>
      </c>
      <c r="F614" s="18" t="s">
        <v>1908</v>
      </c>
      <c r="G614" s="577" t="s">
        <v>2343</v>
      </c>
      <c r="H614" s="559" t="s">
        <v>2778</v>
      </c>
    </row>
    <row r="615" spans="1:72" s="22" customFormat="1" ht="15" customHeight="1">
      <c r="A615" s="22">
        <v>1</v>
      </c>
      <c r="B615" s="23" t="s">
        <v>433</v>
      </c>
      <c r="C615" s="23" t="s">
        <v>161</v>
      </c>
      <c r="D615" s="23" t="s">
        <v>159</v>
      </c>
      <c r="E615" s="23" t="s">
        <v>160</v>
      </c>
      <c r="F615" s="23" t="s">
        <v>1489</v>
      </c>
      <c r="G615" s="578" t="s">
        <v>1953</v>
      </c>
      <c r="H615" s="22" t="s">
        <v>2384</v>
      </c>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row>
    <row r="616" spans="1:72" ht="15" customHeight="1">
      <c r="A616" s="18">
        <v>2</v>
      </c>
      <c r="B616" s="21" t="s">
        <v>435</v>
      </c>
      <c r="C616" s="17" t="s">
        <v>1</v>
      </c>
      <c r="D616" s="21" t="s">
        <v>1319</v>
      </c>
      <c r="E616" s="21" t="s">
        <v>1320</v>
      </c>
      <c r="F616" s="18" t="s">
        <v>1910</v>
      </c>
      <c r="G616" s="577" t="s">
        <v>2344</v>
      </c>
      <c r="H616" s="563" t="s">
        <v>2779</v>
      </c>
    </row>
    <row r="617" spans="1:72" ht="15" customHeight="1">
      <c r="A617" s="18">
        <v>3</v>
      </c>
      <c r="B617" s="21" t="s">
        <v>24</v>
      </c>
      <c r="C617" s="17" t="s">
        <v>1445</v>
      </c>
      <c r="D617" s="21" t="s">
        <v>1446</v>
      </c>
      <c r="E617" s="21" t="s">
        <v>1447</v>
      </c>
      <c r="F617" s="18" t="s">
        <v>1916</v>
      </c>
      <c r="G617" s="577" t="s">
        <v>2345</v>
      </c>
      <c r="H617" s="563" t="s">
        <v>2780</v>
      </c>
    </row>
    <row r="618" spans="1:72" ht="15" customHeight="1">
      <c r="A618" s="18">
        <v>4</v>
      </c>
      <c r="B618" s="21" t="s">
        <v>896</v>
      </c>
      <c r="C618" s="17" t="s">
        <v>1317</v>
      </c>
      <c r="D618" s="21" t="s">
        <v>1322</v>
      </c>
      <c r="E618" s="21" t="s">
        <v>1323</v>
      </c>
      <c r="F618" s="18" t="s">
        <v>1917</v>
      </c>
      <c r="G618" s="577" t="s">
        <v>2346</v>
      </c>
      <c r="H618" s="563" t="s">
        <v>2781</v>
      </c>
    </row>
    <row r="619" spans="1:72" ht="15" customHeight="1">
      <c r="A619" s="18">
        <v>5</v>
      </c>
      <c r="B619" s="21" t="s">
        <v>896</v>
      </c>
      <c r="C619" s="17" t="s">
        <v>59</v>
      </c>
      <c r="D619" s="21" t="s">
        <v>1324</v>
      </c>
      <c r="E619" s="21" t="s">
        <v>1325</v>
      </c>
      <c r="F619" s="18" t="s">
        <v>1911</v>
      </c>
      <c r="G619" s="577" t="s">
        <v>2350</v>
      </c>
      <c r="H619" s="563" t="s">
        <v>2782</v>
      </c>
    </row>
    <row r="620" spans="1:72" ht="15" customHeight="1">
      <c r="A620" s="18">
        <v>6</v>
      </c>
      <c r="B620" s="21" t="s">
        <v>1143</v>
      </c>
      <c r="C620" s="17" t="s">
        <v>153</v>
      </c>
      <c r="D620" s="21" t="s">
        <v>1326</v>
      </c>
      <c r="E620" s="21" t="s">
        <v>1327</v>
      </c>
      <c r="F620" s="18" t="s">
        <v>1918</v>
      </c>
      <c r="G620" s="577" t="s">
        <v>2347</v>
      </c>
      <c r="H620" s="563" t="s">
        <v>2783</v>
      </c>
    </row>
    <row r="621" spans="1:72" ht="15" customHeight="1">
      <c r="A621" s="18">
        <v>7</v>
      </c>
      <c r="B621" s="21" t="s">
        <v>647</v>
      </c>
      <c r="C621" s="555" t="s">
        <v>1332</v>
      </c>
      <c r="D621" s="555" t="s">
        <v>1332</v>
      </c>
      <c r="E621" s="555" t="s">
        <v>1332</v>
      </c>
      <c r="F621" s="544" t="s">
        <v>1332</v>
      </c>
      <c r="G621" s="580" t="s">
        <v>2348</v>
      </c>
      <c r="H621" s="565" t="s">
        <v>2834</v>
      </c>
    </row>
    <row r="622" spans="1:72" ht="15" customHeight="1">
      <c r="A622" s="18">
        <v>8</v>
      </c>
      <c r="B622" s="21" t="s">
        <v>1075</v>
      </c>
      <c r="C622" s="17" t="s">
        <v>1330</v>
      </c>
      <c r="D622" s="21" t="s">
        <v>1329</v>
      </c>
      <c r="E622" s="21" t="s">
        <v>1328</v>
      </c>
      <c r="F622" s="18" t="s">
        <v>1919</v>
      </c>
      <c r="G622" s="577" t="s">
        <v>2349</v>
      </c>
      <c r="H622" s="563" t="s">
        <v>2784</v>
      </c>
    </row>
    <row r="623" spans="1:72" ht="15" customHeight="1">
      <c r="A623" s="18">
        <v>9</v>
      </c>
      <c r="B623" s="21" t="s">
        <v>434</v>
      </c>
      <c r="C623" s="49" t="s">
        <v>1334</v>
      </c>
      <c r="D623" s="17" t="s">
        <v>1333</v>
      </c>
      <c r="E623" s="49" t="s">
        <v>1334</v>
      </c>
      <c r="F623" s="546" t="s">
        <v>1921</v>
      </c>
      <c r="G623" s="584" t="s">
        <v>2351</v>
      </c>
      <c r="H623" s="564" t="s">
        <v>2785</v>
      </c>
    </row>
    <row r="624" spans="1:72" ht="15" customHeight="1">
      <c r="A624" s="18">
        <v>10</v>
      </c>
      <c r="C624" s="21" t="s">
        <v>1335</v>
      </c>
      <c r="D624" s="21" t="s">
        <v>1229</v>
      </c>
      <c r="E624" s="21" t="s">
        <v>1292</v>
      </c>
      <c r="F624" s="18" t="s">
        <v>1908</v>
      </c>
      <c r="G624" s="577" t="s">
        <v>2343</v>
      </c>
      <c r="H624" s="563" t="s">
        <v>2778</v>
      </c>
    </row>
    <row r="625" spans="1:72" ht="15" customHeight="1">
      <c r="A625" s="18">
        <v>11</v>
      </c>
      <c r="C625" s="56" t="s">
        <v>1457</v>
      </c>
      <c r="D625" s="21" t="s">
        <v>1456</v>
      </c>
      <c r="E625" s="56" t="s">
        <v>1458</v>
      </c>
      <c r="F625" s="18" t="s">
        <v>1920</v>
      </c>
      <c r="G625" s="577" t="s">
        <v>2352</v>
      </c>
      <c r="H625" s="563" t="s">
        <v>2786</v>
      </c>
    </row>
    <row r="626" spans="1:72" ht="15" customHeight="1">
      <c r="A626" s="18">
        <v>12</v>
      </c>
      <c r="B626" s="21" t="s">
        <v>1360</v>
      </c>
      <c r="C626" s="53" t="s">
        <v>1372</v>
      </c>
      <c r="D626" s="38" t="s">
        <v>1371</v>
      </c>
      <c r="E626" s="38" t="s">
        <v>1373</v>
      </c>
      <c r="F626" s="18" t="s">
        <v>1907</v>
      </c>
      <c r="G626" s="580" t="s">
        <v>2342</v>
      </c>
      <c r="H626" s="558" t="s">
        <v>2777</v>
      </c>
    </row>
    <row r="627" spans="1:72" ht="15" customHeight="1">
      <c r="A627" s="18">
        <v>13</v>
      </c>
      <c r="B627" s="21" t="s">
        <v>1360</v>
      </c>
      <c r="C627" s="56" t="s">
        <v>1442</v>
      </c>
      <c r="D627" s="21" t="s">
        <v>1443</v>
      </c>
      <c r="E627" s="21" t="s">
        <v>1444</v>
      </c>
      <c r="F627" s="18" t="s">
        <v>1912</v>
      </c>
      <c r="G627" s="577" t="s">
        <v>2353</v>
      </c>
      <c r="H627" s="563" t="s">
        <v>2787</v>
      </c>
    </row>
    <row r="628" spans="1:72" ht="15" customHeight="1">
      <c r="A628" s="18">
        <v>14</v>
      </c>
      <c r="C628" s="17" t="s">
        <v>1366</v>
      </c>
      <c r="D628" s="21" t="s">
        <v>1361</v>
      </c>
      <c r="E628" s="21" t="s">
        <v>1365</v>
      </c>
      <c r="F628" s="18" t="s">
        <v>1913</v>
      </c>
      <c r="G628" s="577" t="s">
        <v>2354</v>
      </c>
      <c r="H628" s="563" t="s">
        <v>2788</v>
      </c>
    </row>
    <row r="629" spans="1:72" ht="15" customHeight="1">
      <c r="A629" s="18">
        <v>15</v>
      </c>
      <c r="C629" s="52" t="s">
        <v>1364</v>
      </c>
      <c r="D629" s="51" t="s">
        <v>1362</v>
      </c>
      <c r="E629" s="51" t="s">
        <v>1363</v>
      </c>
      <c r="F629" s="547" t="s">
        <v>1914</v>
      </c>
      <c r="G629" s="586" t="s">
        <v>2355</v>
      </c>
      <c r="H629" s="51" t="s">
        <v>2789</v>
      </c>
    </row>
    <row r="630" spans="1:72" ht="15" customHeight="1">
      <c r="A630" s="18">
        <v>16</v>
      </c>
      <c r="B630" s="21" t="s">
        <v>1360</v>
      </c>
      <c r="C630" s="17" t="s">
        <v>1384</v>
      </c>
      <c r="D630" s="21" t="s">
        <v>1382</v>
      </c>
      <c r="E630" s="21" t="s">
        <v>1383</v>
      </c>
      <c r="F630" s="18" t="s">
        <v>1915</v>
      </c>
      <c r="G630" s="577" t="s">
        <v>2356</v>
      </c>
      <c r="H630" s="563" t="s">
        <v>2790</v>
      </c>
    </row>
    <row r="631" spans="1:72" s="22" customFormat="1" ht="15" customHeight="1">
      <c r="A631" s="22">
        <v>1</v>
      </c>
      <c r="B631" s="23" t="s">
        <v>433</v>
      </c>
      <c r="C631" s="23" t="s">
        <v>161</v>
      </c>
      <c r="D631" s="23" t="s">
        <v>159</v>
      </c>
      <c r="E631" s="23" t="s">
        <v>160</v>
      </c>
      <c r="F631" s="23" t="s">
        <v>1489</v>
      </c>
      <c r="G631" s="578" t="s">
        <v>1953</v>
      </c>
      <c r="H631" s="22" t="s">
        <v>2384</v>
      </c>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c r="AZ631" s="43"/>
      <c r="BA631" s="43"/>
      <c r="BB631" s="43"/>
      <c r="BC631" s="43"/>
      <c r="BD631" s="43"/>
      <c r="BE631" s="43"/>
      <c r="BF631" s="43"/>
      <c r="BG631" s="43"/>
      <c r="BH631" s="43"/>
      <c r="BI631" s="43"/>
      <c r="BJ631" s="43"/>
      <c r="BK631" s="43"/>
      <c r="BL631" s="43"/>
      <c r="BM631" s="43"/>
      <c r="BN631" s="43"/>
      <c r="BO631" s="43"/>
      <c r="BP631" s="43"/>
      <c r="BQ631" s="43"/>
      <c r="BR631" s="43"/>
      <c r="BS631" s="43"/>
      <c r="BT631" s="43"/>
    </row>
    <row r="632" spans="1:72" ht="15" customHeight="1">
      <c r="A632" s="18">
        <v>2</v>
      </c>
      <c r="B632" s="21" t="s">
        <v>1348</v>
      </c>
      <c r="C632" s="17" t="s">
        <v>1387</v>
      </c>
      <c r="D632" s="29" t="s">
        <v>1336</v>
      </c>
      <c r="E632" s="21" t="s">
        <v>1336</v>
      </c>
      <c r="F632" s="30" t="s">
        <v>1922</v>
      </c>
      <c r="G632" s="577" t="s">
        <v>2357</v>
      </c>
      <c r="H632" s="29" t="s">
        <v>2791</v>
      </c>
    </row>
    <row r="633" spans="1:72" ht="15" customHeight="1">
      <c r="A633" s="18">
        <v>3</v>
      </c>
      <c r="B633" s="21" t="s">
        <v>1348</v>
      </c>
      <c r="C633" s="17" t="s">
        <v>1386</v>
      </c>
      <c r="D633" s="21" t="s">
        <v>1337</v>
      </c>
      <c r="E633" s="21" t="s">
        <v>1385</v>
      </c>
      <c r="F633" s="18" t="s">
        <v>1928</v>
      </c>
      <c r="G633" s="577" t="s">
        <v>2359</v>
      </c>
      <c r="H633" s="563" t="s">
        <v>2792</v>
      </c>
    </row>
    <row r="634" spans="1:72" s="30" customFormat="1" ht="15" customHeight="1">
      <c r="A634" s="30">
        <v>4</v>
      </c>
      <c r="B634" s="21" t="s">
        <v>1348</v>
      </c>
      <c r="C634" s="54" t="s">
        <v>1388</v>
      </c>
      <c r="D634" s="29" t="s">
        <v>1339</v>
      </c>
      <c r="E634" s="29" t="s">
        <v>1390</v>
      </c>
      <c r="F634" s="30" t="s">
        <v>1923</v>
      </c>
      <c r="G634" s="582" t="s">
        <v>2358</v>
      </c>
      <c r="H634" s="29" t="s">
        <v>2793</v>
      </c>
    </row>
    <row r="635" spans="1:72" ht="15" customHeight="1">
      <c r="A635" s="18">
        <v>5</v>
      </c>
      <c r="B635" s="21" t="s">
        <v>1348</v>
      </c>
      <c r="C635" s="17" t="s">
        <v>1389</v>
      </c>
      <c r="D635" s="21" t="s">
        <v>1340</v>
      </c>
      <c r="E635" s="21" t="s">
        <v>1391</v>
      </c>
      <c r="F635" s="18" t="s">
        <v>1929</v>
      </c>
      <c r="G635" s="577" t="s">
        <v>2360</v>
      </c>
      <c r="H635" s="563" t="s">
        <v>2794</v>
      </c>
    </row>
    <row r="636" spans="1:72" ht="14.25" customHeight="1">
      <c r="A636" s="18">
        <v>6</v>
      </c>
      <c r="B636" s="21" t="s">
        <v>1348</v>
      </c>
      <c r="C636" s="17" t="s">
        <v>1393</v>
      </c>
      <c r="D636" s="17" t="s">
        <v>1341</v>
      </c>
      <c r="E636" s="17" t="s">
        <v>1392</v>
      </c>
      <c r="F636" s="546" t="s">
        <v>1933</v>
      </c>
      <c r="G636" s="584" t="s">
        <v>2858</v>
      </c>
      <c r="H636" s="564" t="s">
        <v>2795</v>
      </c>
    </row>
    <row r="637" spans="1:72" ht="15" customHeight="1">
      <c r="A637" s="18">
        <v>7</v>
      </c>
      <c r="B637" s="21" t="s">
        <v>1348</v>
      </c>
      <c r="C637" s="17" t="s">
        <v>1395</v>
      </c>
      <c r="D637" s="21" t="s">
        <v>1462</v>
      </c>
      <c r="E637" s="21" t="s">
        <v>1394</v>
      </c>
      <c r="F637" s="18" t="s">
        <v>1930</v>
      </c>
      <c r="G637" s="577" t="s">
        <v>2361</v>
      </c>
      <c r="H637" s="563" t="s">
        <v>2796</v>
      </c>
    </row>
    <row r="638" spans="1:72" ht="15" customHeight="1">
      <c r="A638" s="18">
        <v>8</v>
      </c>
      <c r="B638" s="21" t="s">
        <v>1348</v>
      </c>
      <c r="C638" s="17" t="s">
        <v>1396</v>
      </c>
      <c r="D638" s="21" t="s">
        <v>1342</v>
      </c>
      <c r="E638" s="21" t="s">
        <v>1397</v>
      </c>
      <c r="F638" s="18" t="s">
        <v>1931</v>
      </c>
      <c r="G638" s="577" t="s">
        <v>2362</v>
      </c>
      <c r="H638" s="563" t="s">
        <v>2797</v>
      </c>
    </row>
    <row r="639" spans="1:72" s="30" customFormat="1" ht="15" customHeight="1">
      <c r="A639" s="30">
        <v>9</v>
      </c>
      <c r="B639" s="21" t="s">
        <v>1348</v>
      </c>
      <c r="C639" s="54" t="s">
        <v>1399</v>
      </c>
      <c r="D639" s="29" t="s">
        <v>1343</v>
      </c>
      <c r="E639" s="29" t="s">
        <v>1404</v>
      </c>
      <c r="F639" s="30" t="s">
        <v>1924</v>
      </c>
      <c r="G639" s="582" t="s">
        <v>2363</v>
      </c>
      <c r="H639" s="29" t="s">
        <v>2798</v>
      </c>
    </row>
    <row r="640" spans="1:72" ht="15" customHeight="1">
      <c r="A640" s="18">
        <v>10</v>
      </c>
      <c r="B640" s="21" t="s">
        <v>1348</v>
      </c>
      <c r="C640" s="17" t="s">
        <v>1400</v>
      </c>
      <c r="D640" s="21" t="s">
        <v>1398</v>
      </c>
      <c r="E640" s="21" t="s">
        <v>1405</v>
      </c>
      <c r="F640" s="18" t="s">
        <v>1940</v>
      </c>
      <c r="G640" s="577" t="s">
        <v>2364</v>
      </c>
      <c r="H640" s="563" t="s">
        <v>2799</v>
      </c>
    </row>
    <row r="641" spans="1:8" ht="15" customHeight="1">
      <c r="A641" s="18">
        <v>11</v>
      </c>
      <c r="B641" s="21" t="s">
        <v>1348</v>
      </c>
      <c r="C641" s="17" t="s">
        <v>1401</v>
      </c>
      <c r="D641" s="21" t="s">
        <v>1344</v>
      </c>
      <c r="E641" s="21" t="s">
        <v>1406</v>
      </c>
      <c r="F641" s="18" t="s">
        <v>1941</v>
      </c>
      <c r="G641" s="577" t="s">
        <v>2365</v>
      </c>
      <c r="H641" s="563" t="s">
        <v>2800</v>
      </c>
    </row>
    <row r="642" spans="1:8" ht="15" customHeight="1">
      <c r="A642" s="18">
        <v>12</v>
      </c>
      <c r="B642" s="21" t="s">
        <v>1348</v>
      </c>
      <c r="C642" s="21" t="s">
        <v>1402</v>
      </c>
      <c r="D642" s="21" t="s">
        <v>1345</v>
      </c>
      <c r="E642" s="21" t="s">
        <v>1407</v>
      </c>
      <c r="F642" s="18" t="s">
        <v>1942</v>
      </c>
      <c r="G642" s="577" t="s">
        <v>2366</v>
      </c>
      <c r="H642" s="563" t="s">
        <v>2801</v>
      </c>
    </row>
    <row r="643" spans="1:8" ht="15" customHeight="1">
      <c r="A643" s="18">
        <v>13</v>
      </c>
      <c r="B643" s="21" t="s">
        <v>1348</v>
      </c>
      <c r="C643" s="21" t="s">
        <v>1403</v>
      </c>
      <c r="D643" s="21" t="s">
        <v>1346</v>
      </c>
      <c r="E643" s="21" t="s">
        <v>1408</v>
      </c>
      <c r="F643" s="18" t="s">
        <v>1943</v>
      </c>
      <c r="G643" s="577" t="s">
        <v>2367</v>
      </c>
      <c r="H643" s="563" t="s">
        <v>2802</v>
      </c>
    </row>
    <row r="644" spans="1:8" s="30" customFormat="1" ht="15" customHeight="1">
      <c r="A644" s="30">
        <v>14</v>
      </c>
      <c r="B644" s="21" t="s">
        <v>1348</v>
      </c>
      <c r="C644" s="29" t="s">
        <v>1410</v>
      </c>
      <c r="D644" s="29" t="s">
        <v>1347</v>
      </c>
      <c r="E644" s="29" t="s">
        <v>1412</v>
      </c>
      <c r="F644" s="30" t="s">
        <v>1925</v>
      </c>
      <c r="G644" s="582" t="s">
        <v>2368</v>
      </c>
      <c r="H644" s="29" t="s">
        <v>2803</v>
      </c>
    </row>
    <row r="645" spans="1:8" ht="15" customHeight="1">
      <c r="A645" s="18">
        <v>15</v>
      </c>
      <c r="B645" s="21" t="s">
        <v>1348</v>
      </c>
      <c r="C645" s="21" t="s">
        <v>1411</v>
      </c>
      <c r="D645" s="21" t="s">
        <v>1409</v>
      </c>
      <c r="E645" s="21" t="s">
        <v>1413</v>
      </c>
      <c r="F645" s="18" t="s">
        <v>1944</v>
      </c>
      <c r="G645" s="577" t="s">
        <v>2859</v>
      </c>
      <c r="H645" s="563" t="s">
        <v>2804</v>
      </c>
    </row>
    <row r="646" spans="1:8" s="30" customFormat="1" ht="15" customHeight="1">
      <c r="A646" s="30">
        <v>16</v>
      </c>
      <c r="B646" s="21" t="s">
        <v>1348</v>
      </c>
      <c r="C646" s="55" t="s">
        <v>1421</v>
      </c>
      <c r="D646" s="29" t="s">
        <v>1348</v>
      </c>
      <c r="E646" s="29" t="s">
        <v>1414</v>
      </c>
      <c r="F646" s="30" t="s">
        <v>1926</v>
      </c>
      <c r="G646" s="582" t="s">
        <v>2369</v>
      </c>
      <c r="H646" s="29" t="s">
        <v>2805</v>
      </c>
    </row>
    <row r="647" spans="1:8" ht="15" customHeight="1">
      <c r="A647" s="18">
        <v>17</v>
      </c>
      <c r="B647" s="21" t="s">
        <v>1348</v>
      </c>
      <c r="C647" s="21" t="s">
        <v>1415</v>
      </c>
      <c r="D647" s="21" t="s">
        <v>1349</v>
      </c>
      <c r="E647" s="21" t="s">
        <v>1415</v>
      </c>
      <c r="F647" s="18" t="s">
        <v>1932</v>
      </c>
      <c r="G647" s="577" t="s">
        <v>2371</v>
      </c>
      <c r="H647" s="563" t="s">
        <v>2806</v>
      </c>
    </row>
    <row r="648" spans="1:8" ht="15" customHeight="1">
      <c r="A648" s="18">
        <v>18</v>
      </c>
      <c r="B648" s="21" t="s">
        <v>1348</v>
      </c>
      <c r="C648" s="21" t="s">
        <v>1416</v>
      </c>
      <c r="D648" s="21" t="s">
        <v>1350</v>
      </c>
      <c r="E648" s="21" t="s">
        <v>1416</v>
      </c>
      <c r="F648" s="18" t="s">
        <v>1938</v>
      </c>
      <c r="G648" s="577" t="s">
        <v>2372</v>
      </c>
      <c r="H648" s="563" t="s">
        <v>2807</v>
      </c>
    </row>
    <row r="649" spans="1:8" ht="15" customHeight="1">
      <c r="A649" s="18">
        <v>19</v>
      </c>
      <c r="B649" s="21" t="s">
        <v>1348</v>
      </c>
      <c r="C649" s="21" t="s">
        <v>1417</v>
      </c>
      <c r="D649" s="21" t="s">
        <v>1351</v>
      </c>
      <c r="E649" s="21" t="s">
        <v>1417</v>
      </c>
      <c r="F649" s="18" t="s">
        <v>1939</v>
      </c>
      <c r="G649" s="577" t="s">
        <v>2373</v>
      </c>
      <c r="H649" s="563" t="s">
        <v>2808</v>
      </c>
    </row>
    <row r="650" spans="1:8" ht="15" customHeight="1">
      <c r="A650" s="18">
        <v>20</v>
      </c>
      <c r="B650" s="21" t="s">
        <v>1348</v>
      </c>
      <c r="C650" s="21" t="s">
        <v>1418</v>
      </c>
      <c r="D650" s="21" t="s">
        <v>1420</v>
      </c>
      <c r="E650" s="21" t="s">
        <v>1418</v>
      </c>
      <c r="F650" s="18" t="s">
        <v>1945</v>
      </c>
      <c r="G650" s="577" t="s">
        <v>2374</v>
      </c>
      <c r="H650" s="563" t="s">
        <v>2809</v>
      </c>
    </row>
    <row r="651" spans="1:8" ht="15" customHeight="1">
      <c r="A651" s="18">
        <v>21</v>
      </c>
      <c r="B651" s="21" t="s">
        <v>1348</v>
      </c>
      <c r="C651" s="21" t="s">
        <v>1419</v>
      </c>
      <c r="D651" s="21" t="s">
        <v>1352</v>
      </c>
      <c r="E651" s="21" t="s">
        <v>1419</v>
      </c>
      <c r="F651" s="18" t="s">
        <v>1946</v>
      </c>
      <c r="G651" s="577" t="s">
        <v>2375</v>
      </c>
      <c r="H651" s="563" t="s">
        <v>2810</v>
      </c>
    </row>
    <row r="652" spans="1:8" s="30" customFormat="1" ht="15" customHeight="1">
      <c r="A652" s="30">
        <v>22</v>
      </c>
      <c r="B652" s="21" t="s">
        <v>1348</v>
      </c>
      <c r="C652" s="29" t="s">
        <v>1422</v>
      </c>
      <c r="D652" s="29" t="s">
        <v>1353</v>
      </c>
      <c r="E652" s="29" t="s">
        <v>1427</v>
      </c>
      <c r="F652" s="30" t="s">
        <v>1927</v>
      </c>
      <c r="G652" s="582" t="s">
        <v>2370</v>
      </c>
      <c r="H652" s="29" t="s">
        <v>2811</v>
      </c>
    </row>
    <row r="653" spans="1:8" ht="15" customHeight="1">
      <c r="A653" s="18">
        <v>23</v>
      </c>
      <c r="B653" s="21" t="s">
        <v>1348</v>
      </c>
      <c r="C653" s="21" t="s">
        <v>1423</v>
      </c>
      <c r="D653" s="21" t="s">
        <v>1354</v>
      </c>
      <c r="E653" s="21" t="s">
        <v>1428</v>
      </c>
      <c r="F653" s="18" t="s">
        <v>1947</v>
      </c>
      <c r="G653" s="577" t="s">
        <v>2376</v>
      </c>
      <c r="H653" s="563" t="s">
        <v>2812</v>
      </c>
    </row>
    <row r="654" spans="1:8" ht="15" customHeight="1">
      <c r="A654" s="18">
        <v>24</v>
      </c>
      <c r="B654" s="21" t="s">
        <v>1348</v>
      </c>
      <c r="C654" s="21" t="s">
        <v>1424</v>
      </c>
      <c r="D654" s="21" t="s">
        <v>1355</v>
      </c>
      <c r="E654" s="21" t="s">
        <v>1429</v>
      </c>
      <c r="F654" s="18" t="s">
        <v>1948</v>
      </c>
      <c r="G654" s="577" t="s">
        <v>2377</v>
      </c>
      <c r="H654" s="563" t="s">
        <v>2813</v>
      </c>
    </row>
    <row r="655" spans="1:8" ht="15" customHeight="1">
      <c r="A655" s="18">
        <v>25</v>
      </c>
      <c r="B655" s="21" t="s">
        <v>1348</v>
      </c>
      <c r="C655" s="21" t="s">
        <v>1425</v>
      </c>
      <c r="D655" s="21" t="s">
        <v>1356</v>
      </c>
      <c r="E655" s="21" t="s">
        <v>1430</v>
      </c>
      <c r="F655" s="18" t="s">
        <v>1949</v>
      </c>
      <c r="G655" s="577" t="s">
        <v>2378</v>
      </c>
      <c r="H655" s="563" t="s">
        <v>2814</v>
      </c>
    </row>
    <row r="656" spans="1:8" ht="15" customHeight="1">
      <c r="A656" s="18">
        <v>26</v>
      </c>
      <c r="B656" s="21" t="s">
        <v>1348</v>
      </c>
      <c r="C656" s="21" t="s">
        <v>1426</v>
      </c>
      <c r="D656" s="21" t="s">
        <v>1357</v>
      </c>
      <c r="E656" s="21" t="s">
        <v>1431</v>
      </c>
      <c r="F656" s="18" t="s">
        <v>1950</v>
      </c>
      <c r="G656" s="577" t="s">
        <v>2379</v>
      </c>
      <c r="H656" s="563" t="s">
        <v>2815</v>
      </c>
    </row>
    <row r="657" spans="1:8" s="30" customFormat="1" ht="15" customHeight="1">
      <c r="A657" s="30">
        <v>27</v>
      </c>
      <c r="B657" s="21" t="s">
        <v>1348</v>
      </c>
      <c r="C657" s="29" t="s">
        <v>1432</v>
      </c>
      <c r="D657" s="29" t="s">
        <v>1358</v>
      </c>
      <c r="E657" s="29" t="s">
        <v>1435</v>
      </c>
      <c r="F657" s="30" t="s">
        <v>1934</v>
      </c>
      <c r="G657" s="582" t="s">
        <v>2380</v>
      </c>
      <c r="H657" s="29" t="s">
        <v>2816</v>
      </c>
    </row>
    <row r="658" spans="1:8" ht="15" customHeight="1">
      <c r="A658" s="18">
        <v>28</v>
      </c>
      <c r="B658" s="21" t="s">
        <v>1348</v>
      </c>
      <c r="C658" s="21" t="s">
        <v>1433</v>
      </c>
      <c r="D658" s="21" t="s">
        <v>1434</v>
      </c>
      <c r="E658" s="21" t="s">
        <v>1436</v>
      </c>
      <c r="F658" s="18" t="s">
        <v>1951</v>
      </c>
      <c r="G658" s="577" t="s">
        <v>2382</v>
      </c>
      <c r="H658" s="563" t="s">
        <v>2817</v>
      </c>
    </row>
    <row r="659" spans="1:8" s="30" customFormat="1" ht="15" customHeight="1">
      <c r="A659" s="30">
        <v>29</v>
      </c>
      <c r="B659" s="21" t="s">
        <v>1348</v>
      </c>
      <c r="C659" s="29" t="s">
        <v>1438</v>
      </c>
      <c r="D659" s="29" t="s">
        <v>1359</v>
      </c>
      <c r="E659" s="29" t="s">
        <v>1440</v>
      </c>
      <c r="F659" s="30" t="s">
        <v>1935</v>
      </c>
      <c r="G659" s="582" t="s">
        <v>2381</v>
      </c>
      <c r="H659" s="29" t="s">
        <v>2818</v>
      </c>
    </row>
    <row r="660" spans="1:8" ht="15" customHeight="1">
      <c r="A660" s="18">
        <v>30</v>
      </c>
      <c r="B660" s="21" t="s">
        <v>1348</v>
      </c>
      <c r="C660" s="21" t="s">
        <v>1439</v>
      </c>
      <c r="D660" s="21" t="s">
        <v>1437</v>
      </c>
      <c r="E660" s="21" t="s">
        <v>1441</v>
      </c>
      <c r="F660" s="18" t="s">
        <v>1952</v>
      </c>
      <c r="G660" s="577" t="s">
        <v>2383</v>
      </c>
      <c r="H660" s="563" t="s">
        <v>2819</v>
      </c>
    </row>
    <row r="661" spans="1:8" s="30" customFormat="1" ht="15" customHeight="1">
      <c r="A661" s="30">
        <v>31</v>
      </c>
      <c r="B661" s="29" t="s">
        <v>1348</v>
      </c>
      <c r="C661" s="29" t="s">
        <v>1452</v>
      </c>
      <c r="D661" s="29" t="s">
        <v>1451</v>
      </c>
      <c r="E661" s="466" t="s">
        <v>1453</v>
      </c>
      <c r="F661" s="30" t="s">
        <v>1936</v>
      </c>
      <c r="G661" s="587" t="s">
        <v>2860</v>
      </c>
      <c r="H661" s="29" t="s">
        <v>2820</v>
      </c>
    </row>
    <row r="662" spans="1:8" ht="15" customHeight="1">
      <c r="A662" s="18">
        <v>32</v>
      </c>
    </row>
    <row r="663" spans="1:8" ht="15" customHeight="1">
      <c r="A663" s="18">
        <v>33</v>
      </c>
    </row>
    <row r="664" spans="1:8" ht="15" customHeight="1">
      <c r="A664" s="18">
        <v>34</v>
      </c>
    </row>
    <row r="665" spans="1:8" ht="15" customHeight="1">
      <c r="A665" s="18">
        <v>35</v>
      </c>
    </row>
    <row r="666" spans="1:8" ht="15" customHeight="1">
      <c r="A666" s="18">
        <v>36</v>
      </c>
    </row>
    <row r="667" spans="1:8" ht="15" customHeight="1">
      <c r="A667" s="18">
        <v>37</v>
      </c>
    </row>
    <row r="668" spans="1:8" ht="15" customHeight="1">
      <c r="A668" s="18">
        <v>38</v>
      </c>
    </row>
    <row r="669" spans="1:8" ht="15" customHeight="1">
      <c r="A669" s="18">
        <v>39</v>
      </c>
    </row>
  </sheetData>
  <autoFilter ref="A8:BT669"/>
  <phoneticPr fontId="86" type="noConversion"/>
  <hyperlinks>
    <hyperlink ref="E629" r:id="rId1"/>
    <hyperlink ref="D629" r:id="rId2"/>
    <hyperlink ref="C629" r:id="rId3"/>
    <hyperlink ref="F629" r:id="rId4"/>
    <hyperlink ref="G629" r:id="rId5"/>
    <hyperlink ref="H629" r:id="rId6"/>
  </hyperlinks>
  <pageMargins left="0.7" right="0.7" top="0.75" bottom="0.75" header="0.3" footer="0.3"/>
  <pageSetup paperSize="9" orientation="portrait" horizontalDpi="300" verticalDpi="300"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showGridLines="0" showRowColHeaders="0" topLeftCell="B1" zoomScale="60" zoomScaleNormal="60" workbookViewId="0">
      <selection activeCell="F12" sqref="F12:X12"/>
    </sheetView>
  </sheetViews>
  <sheetFormatPr defaultColWidth="8.453125" defaultRowHeight="14.5"/>
  <cols>
    <col min="1" max="1" width="1.453125" style="106" hidden="1" customWidth="1"/>
    <col min="2" max="3" width="1.453125" style="106" customWidth="1"/>
    <col min="4" max="4" width="8.453125" style="106" customWidth="1"/>
    <col min="5" max="5" width="1.453125" style="106" customWidth="1"/>
    <col min="6" max="6" width="3.453125" style="106" customWidth="1"/>
    <col min="7" max="7" width="4.453125" style="106" customWidth="1"/>
    <col min="8" max="8" width="5" style="106" customWidth="1"/>
    <col min="9" max="9" width="1.453125" style="106" customWidth="1"/>
    <col min="10" max="10" width="10" style="106" customWidth="1"/>
    <col min="11" max="11" width="5.453125" style="106" customWidth="1"/>
    <col min="12" max="12" width="9" style="106" customWidth="1"/>
    <col min="13" max="13" width="5.90625" style="106" customWidth="1"/>
    <col min="14" max="14" width="2.90625" style="106" customWidth="1"/>
    <col min="15" max="15" width="3.453125" style="106" customWidth="1"/>
    <col min="16" max="16" width="3.90625" style="106" customWidth="1"/>
    <col min="17" max="17" width="15.453125" style="106" customWidth="1"/>
    <col min="18" max="18" width="3.90625" style="106" customWidth="1"/>
    <col min="19" max="19" width="4.453125" style="106" customWidth="1"/>
    <col min="20" max="20" width="3.453125" style="106" customWidth="1"/>
    <col min="21" max="21" width="16.453125" style="106" customWidth="1"/>
    <col min="22" max="22" width="4.453125" style="106" customWidth="1"/>
    <col min="23" max="23" width="5" style="106" customWidth="1"/>
    <col min="24" max="24" width="4.453125" style="106" customWidth="1"/>
    <col min="25" max="25" width="1.453125" style="106" customWidth="1"/>
    <col min="26" max="26" width="11.90625" style="106" customWidth="1"/>
    <col min="27" max="27" width="30.453125" style="106" customWidth="1"/>
    <col min="28" max="16384" width="8.453125" style="106"/>
  </cols>
  <sheetData>
    <row r="1" spans="1:27" s="105" customFormat="1" ht="15" customHeight="1">
      <c r="A1" s="673" t="str">
        <f>HLOOKUP(lang, language!$B$18:$H$33, 2,FALSE)</f>
        <v>Institutional arrangements</v>
      </c>
      <c r="B1" s="673"/>
      <c r="C1" s="673"/>
      <c r="D1" s="673"/>
      <c r="E1" s="673"/>
      <c r="F1" s="673"/>
      <c r="G1" s="673"/>
      <c r="H1" s="673"/>
      <c r="I1" s="673"/>
      <c r="J1" s="673"/>
      <c r="K1" s="673"/>
      <c r="L1" s="673"/>
      <c r="M1" s="673"/>
      <c r="N1" s="673"/>
      <c r="O1" s="673"/>
      <c r="P1" s="673"/>
      <c r="Q1" s="673"/>
      <c r="R1" s="673"/>
      <c r="S1" s="673"/>
      <c r="T1" s="673"/>
      <c r="U1" s="673"/>
      <c r="V1" s="673"/>
      <c r="W1" s="673"/>
      <c r="X1" s="673"/>
      <c r="Y1" s="673"/>
      <c r="Z1" s="673"/>
    </row>
    <row r="2" spans="1:27" s="105" customFormat="1" ht="15" customHeight="1">
      <c r="A2" s="673"/>
      <c r="B2" s="673"/>
      <c r="C2" s="673"/>
      <c r="D2" s="673"/>
      <c r="E2" s="673"/>
      <c r="F2" s="673"/>
      <c r="G2" s="673"/>
      <c r="H2" s="673"/>
      <c r="I2" s="673"/>
      <c r="J2" s="673"/>
      <c r="K2" s="673"/>
      <c r="L2" s="673"/>
      <c r="M2" s="673"/>
      <c r="N2" s="673"/>
      <c r="O2" s="673"/>
      <c r="P2" s="673"/>
      <c r="Q2" s="673"/>
      <c r="R2" s="673"/>
      <c r="S2" s="673"/>
      <c r="T2" s="673"/>
      <c r="U2" s="673"/>
      <c r="V2" s="673"/>
      <c r="W2" s="673"/>
      <c r="X2" s="673"/>
      <c r="Y2" s="673"/>
      <c r="Z2" s="673"/>
    </row>
    <row r="3" spans="1:27" s="105" customFormat="1" ht="15" customHeight="1">
      <c r="A3" s="673"/>
      <c r="B3" s="673"/>
      <c r="C3" s="673"/>
      <c r="D3" s="673"/>
      <c r="E3" s="673"/>
      <c r="F3" s="673"/>
      <c r="G3" s="673"/>
      <c r="H3" s="673"/>
      <c r="I3" s="673"/>
      <c r="J3" s="673"/>
      <c r="K3" s="673"/>
      <c r="L3" s="673"/>
      <c r="M3" s="673"/>
      <c r="N3" s="673"/>
      <c r="O3" s="673"/>
      <c r="P3" s="673"/>
      <c r="Q3" s="673"/>
      <c r="R3" s="673"/>
      <c r="S3" s="673"/>
      <c r="T3" s="673"/>
      <c r="U3" s="673"/>
      <c r="V3" s="673"/>
      <c r="W3" s="673"/>
      <c r="X3" s="673"/>
      <c r="Y3" s="673"/>
      <c r="Z3" s="673"/>
    </row>
    <row r="4" spans="1:27" s="105" customFormat="1" ht="15" customHeight="1">
      <c r="A4" s="673"/>
      <c r="B4" s="673"/>
      <c r="C4" s="673"/>
      <c r="D4" s="673"/>
      <c r="E4" s="673"/>
      <c r="F4" s="673"/>
      <c r="G4" s="673"/>
      <c r="H4" s="673"/>
      <c r="I4" s="673"/>
      <c r="J4" s="673"/>
      <c r="K4" s="673"/>
      <c r="L4" s="673"/>
      <c r="M4" s="673"/>
      <c r="N4" s="673"/>
      <c r="O4" s="673"/>
      <c r="P4" s="673"/>
      <c r="Q4" s="673"/>
      <c r="R4" s="673"/>
      <c r="S4" s="673"/>
      <c r="T4" s="673"/>
      <c r="U4" s="673"/>
      <c r="V4" s="673"/>
      <c r="W4" s="673"/>
      <c r="X4" s="673"/>
      <c r="Y4" s="673"/>
      <c r="Z4" s="673"/>
    </row>
    <row r="5" spans="1:27" s="105" customFormat="1" ht="15" customHeight="1">
      <c r="A5" s="673"/>
      <c r="B5" s="673"/>
      <c r="C5" s="673"/>
      <c r="D5" s="673"/>
      <c r="E5" s="673"/>
      <c r="F5" s="673"/>
      <c r="G5" s="673"/>
      <c r="H5" s="673"/>
      <c r="I5" s="673"/>
      <c r="J5" s="673"/>
      <c r="K5" s="673"/>
      <c r="L5" s="673"/>
      <c r="M5" s="673"/>
      <c r="N5" s="673"/>
      <c r="O5" s="673"/>
      <c r="P5" s="673"/>
      <c r="Q5" s="673"/>
      <c r="R5" s="673"/>
      <c r="S5" s="673"/>
      <c r="T5" s="673"/>
      <c r="U5" s="673"/>
      <c r="V5" s="673"/>
      <c r="W5" s="673"/>
      <c r="X5" s="673"/>
      <c r="Y5" s="673"/>
      <c r="Z5" s="673"/>
    </row>
    <row r="6" spans="1:27" ht="5.25" customHeight="1"/>
    <row r="7" spans="1:27" s="107" customFormat="1" ht="21.9" customHeight="1">
      <c r="D7" s="672" t="str">
        <f>HLOOKUP(lang, language!$C$155:$H$166, 3, FALSE)</f>
        <v>4.5 Integration of young experts</v>
      </c>
      <c r="E7" s="672"/>
      <c r="F7" s="672"/>
      <c r="G7" s="672"/>
      <c r="H7" s="672"/>
      <c r="I7" s="672"/>
      <c r="J7" s="672"/>
      <c r="K7" s="672"/>
      <c r="L7" s="672"/>
      <c r="M7" s="672"/>
      <c r="N7" s="672"/>
      <c r="O7" s="672"/>
      <c r="P7" s="672"/>
      <c r="Q7" s="672"/>
      <c r="R7" s="672"/>
      <c r="S7" s="672"/>
      <c r="T7" s="672"/>
      <c r="U7" s="672"/>
      <c r="V7" s="672"/>
      <c r="W7" s="672"/>
      <c r="X7" s="672"/>
      <c r="Y7" s="672"/>
      <c r="Z7" s="672"/>
    </row>
    <row r="8" spans="1:27" ht="5.25" customHeight="1">
      <c r="E8" s="250"/>
      <c r="F8" s="250"/>
      <c r="G8" s="250"/>
      <c r="H8" s="250"/>
      <c r="I8" s="250"/>
      <c r="J8" s="250"/>
      <c r="K8" s="250"/>
      <c r="L8" s="250"/>
      <c r="M8" s="250"/>
      <c r="N8" s="250"/>
      <c r="O8" s="250"/>
      <c r="P8" s="250"/>
      <c r="Q8" s="250"/>
      <c r="R8" s="250"/>
      <c r="S8" s="250"/>
      <c r="T8" s="250"/>
      <c r="U8" s="250"/>
      <c r="V8" s="250"/>
      <c r="W8" s="250"/>
      <c r="X8" s="250"/>
      <c r="Y8" s="250"/>
      <c r="Z8" s="250"/>
    </row>
    <row r="9" spans="1:27" s="107" customFormat="1">
      <c r="D9" s="101"/>
      <c r="E9" s="101"/>
      <c r="F9" s="101"/>
      <c r="G9" s="101"/>
      <c r="H9" s="101"/>
      <c r="I9" s="101"/>
      <c r="J9" s="101"/>
      <c r="K9" s="101"/>
      <c r="L9" s="101"/>
      <c r="M9" s="101"/>
      <c r="N9" s="101"/>
      <c r="O9" s="101"/>
      <c r="P9" s="101"/>
      <c r="Q9" s="101"/>
      <c r="R9" s="101"/>
      <c r="S9" s="101"/>
      <c r="T9" s="101"/>
      <c r="U9" s="101"/>
      <c r="V9" s="101"/>
      <c r="W9" s="101"/>
      <c r="X9" s="101"/>
      <c r="Y9" s="101"/>
      <c r="Z9" s="251" t="str">
        <f>HLOOKUP(lang, language!$C$155:$H$166, 11, FALSE)</f>
        <v>Assessment*</v>
      </c>
      <c r="AA9" s="252" t="str">
        <f>HLOOKUP(lang, language!$C$86:$H$100, 15, FALSE)</f>
        <v>Sources</v>
      </c>
    </row>
    <row r="10" spans="1:27" s="205" customFormat="1" ht="63" customHeight="1">
      <c r="D10" s="254" t="s">
        <v>201</v>
      </c>
      <c r="E10" s="278"/>
      <c r="F10" s="650" t="str">
        <f>HLOOKUP(lang, language!$C$155:$H$166, 4, FALSE)</f>
        <v>Promote the participation of young experts in the NFMS wherever possible, for example, by involving national undergraduate,  graduated and post graduate students in data collection and analysis.</v>
      </c>
      <c r="G10" s="650"/>
      <c r="H10" s="650"/>
      <c r="I10" s="650"/>
      <c r="J10" s="650"/>
      <c r="K10" s="650"/>
      <c r="L10" s="650"/>
      <c r="M10" s="650"/>
      <c r="N10" s="650"/>
      <c r="O10" s="650"/>
      <c r="P10" s="650"/>
      <c r="Q10" s="650"/>
      <c r="R10" s="650"/>
      <c r="S10" s="650"/>
      <c r="T10" s="650"/>
      <c r="U10" s="650"/>
      <c r="V10" s="650"/>
      <c r="W10" s="650"/>
      <c r="X10" s="650"/>
      <c r="Y10" s="263"/>
      <c r="Z10" s="110" t="s">
        <v>593</v>
      </c>
      <c r="AA10" s="256" t="str">
        <f>HLOOKUP(lang, language!$C$615:$H$619, 2, FALSE)</f>
        <v>VGNFM</v>
      </c>
    </row>
    <row r="11" spans="1:27" ht="0.9" customHeight="1">
      <c r="D11" s="296"/>
      <c r="E11" s="297"/>
      <c r="F11" s="297"/>
      <c r="G11" s="297"/>
      <c r="H11" s="297"/>
      <c r="I11" s="297"/>
      <c r="J11" s="297"/>
      <c r="K11" s="297"/>
      <c r="L11" s="297"/>
      <c r="M11" s="297"/>
      <c r="N11" s="297"/>
      <c r="O11" s="64"/>
      <c r="P11" s="297"/>
      <c r="Q11" s="297"/>
      <c r="R11" s="297"/>
      <c r="S11" s="297"/>
      <c r="T11" s="297"/>
      <c r="U11" s="297"/>
      <c r="V11" s="297"/>
      <c r="W11" s="297"/>
      <c r="X11" s="297"/>
      <c r="Y11" s="250"/>
      <c r="Z11" s="298"/>
      <c r="AA11" s="137"/>
    </row>
    <row r="12" spans="1:27" s="205" customFormat="1" ht="63" customHeight="1">
      <c r="D12" s="254" t="s">
        <v>202</v>
      </c>
      <c r="E12" s="278"/>
      <c r="F12" s="650" t="str">
        <f>HLOOKUP(lang, language!$C$155:$H$166, 5, FALSE)</f>
        <v>Promote quality internships within education, training and employment schemes through collaboration with research groups and universities.</v>
      </c>
      <c r="G12" s="650"/>
      <c r="H12" s="650"/>
      <c r="I12" s="650"/>
      <c r="J12" s="650"/>
      <c r="K12" s="650"/>
      <c r="L12" s="650"/>
      <c r="M12" s="650"/>
      <c r="N12" s="650"/>
      <c r="O12" s="650"/>
      <c r="P12" s="650"/>
      <c r="Q12" s="650"/>
      <c r="R12" s="650"/>
      <c r="S12" s="650"/>
      <c r="T12" s="650"/>
      <c r="U12" s="650"/>
      <c r="V12" s="650"/>
      <c r="W12" s="650"/>
      <c r="X12" s="650"/>
      <c r="Y12" s="263"/>
      <c r="Z12" s="110" t="s">
        <v>593</v>
      </c>
      <c r="AA12" s="256" t="str">
        <f>HLOOKUP(lang, language!$C$615:$H$619, 2, FALSE)</f>
        <v>VGNFM</v>
      </c>
    </row>
    <row r="13" spans="1:27" ht="0.9" customHeight="1">
      <c r="D13" s="296"/>
      <c r="E13" s="297"/>
      <c r="F13" s="297"/>
      <c r="G13" s="297"/>
      <c r="H13" s="297"/>
      <c r="I13" s="297"/>
      <c r="J13" s="297"/>
      <c r="K13" s="297"/>
      <c r="L13" s="297"/>
      <c r="M13" s="297"/>
      <c r="N13" s="297"/>
      <c r="O13" s="64"/>
      <c r="P13" s="297"/>
      <c r="Q13" s="297"/>
      <c r="R13" s="297"/>
      <c r="S13" s="297"/>
      <c r="T13" s="297"/>
      <c r="U13" s="297"/>
      <c r="V13" s="297"/>
      <c r="W13" s="297"/>
      <c r="X13" s="297"/>
      <c r="Y13" s="250"/>
      <c r="Z13" s="110" t="s">
        <v>593</v>
      </c>
      <c r="AA13" s="137"/>
    </row>
    <row r="14" spans="1:27" s="205" customFormat="1" ht="63" customHeight="1">
      <c r="D14" s="254" t="s">
        <v>203</v>
      </c>
      <c r="E14" s="278"/>
      <c r="F14" s="650" t="str">
        <f>HLOOKUP(lang, language!$C$155:$H$166, 6, FALSE)</f>
        <v>Promote coaching methods for young experts.</v>
      </c>
      <c r="G14" s="650"/>
      <c r="H14" s="650"/>
      <c r="I14" s="650"/>
      <c r="J14" s="650"/>
      <c r="K14" s="650"/>
      <c r="L14" s="650"/>
      <c r="M14" s="650"/>
      <c r="N14" s="650"/>
      <c r="O14" s="650"/>
      <c r="P14" s="650"/>
      <c r="Q14" s="650"/>
      <c r="R14" s="650"/>
      <c r="S14" s="650"/>
      <c r="T14" s="650"/>
      <c r="U14" s="650"/>
      <c r="V14" s="650"/>
      <c r="W14" s="650"/>
      <c r="X14" s="650"/>
      <c r="Y14" s="263"/>
      <c r="Z14" s="110" t="s">
        <v>593</v>
      </c>
      <c r="AA14" s="256" t="str">
        <f>HLOOKUP(lang, language!$C$615:$H$619, 2, FALSE)</f>
        <v>VGNFM</v>
      </c>
    </row>
    <row r="15" spans="1:27" s="147" customFormat="1" ht="16">
      <c r="D15" s="263" t="str">
        <f>HLOOKUP(lang, language!$C$155:$H$166, 7, FALSE)</f>
        <v>Notes</v>
      </c>
      <c r="E15" s="264"/>
      <c r="F15" s="264"/>
      <c r="G15" s="264"/>
      <c r="H15" s="264"/>
      <c r="I15" s="264"/>
      <c r="J15" s="264"/>
      <c r="K15" s="264"/>
      <c r="L15" s="264"/>
      <c r="M15" s="264"/>
      <c r="N15" s="264"/>
      <c r="O15" s="264"/>
      <c r="P15" s="264"/>
      <c r="Q15" s="264"/>
      <c r="R15" s="264"/>
      <c r="S15" s="264"/>
      <c r="T15" s="264"/>
      <c r="U15" s="264"/>
      <c r="V15" s="264"/>
      <c r="W15" s="264"/>
      <c r="X15" s="264"/>
      <c r="Y15" s="264"/>
      <c r="Z15" s="264"/>
    </row>
    <row r="16" spans="1:27" s="147" customFormat="1" ht="15" customHeight="1">
      <c r="D16" s="267" t="str">
        <f>HLOOKUP(lang, language!$C$155:$H$166, 8, FALSE)</f>
        <v>0: No action has been taken in the country regarding this guideline or it evinces many weaknesses and needs in the attainment of outcomes.  This deserves priority.</v>
      </c>
      <c r="E16" s="267"/>
      <c r="F16" s="267"/>
      <c r="G16" s="267"/>
      <c r="H16" s="267"/>
      <c r="I16" s="267"/>
      <c r="J16" s="267"/>
      <c r="K16" s="267"/>
      <c r="L16" s="267"/>
      <c r="M16" s="267"/>
      <c r="N16" s="267"/>
      <c r="O16" s="267"/>
      <c r="P16" s="267"/>
      <c r="Q16" s="267"/>
      <c r="R16" s="267"/>
      <c r="S16" s="267"/>
      <c r="T16" s="267"/>
      <c r="U16" s="267"/>
      <c r="V16" s="267"/>
      <c r="W16" s="267"/>
      <c r="X16" s="267"/>
      <c r="Y16" s="267"/>
      <c r="Z16" s="267"/>
    </row>
    <row r="17" spans="4:26" s="147" customFormat="1" ht="15" customHeight="1">
      <c r="D17" s="677" t="str">
        <f>HLOOKUP(lang, language!$C$155:$H$166, 9, FALSE)</f>
        <v>1: There is awareness in the country about the guideline and actions are taken to implement it, though technical support is required.</v>
      </c>
      <c r="E17" s="677"/>
      <c r="F17" s="677"/>
      <c r="G17" s="677"/>
      <c r="H17" s="677"/>
      <c r="I17" s="677"/>
      <c r="J17" s="677"/>
      <c r="K17" s="677"/>
      <c r="L17" s="677"/>
      <c r="M17" s="677"/>
      <c r="N17" s="677"/>
      <c r="O17" s="677"/>
      <c r="P17" s="677"/>
      <c r="Q17" s="677"/>
      <c r="R17" s="677"/>
      <c r="S17" s="677"/>
      <c r="T17" s="677"/>
      <c r="U17" s="677"/>
      <c r="V17" s="677"/>
      <c r="W17" s="677"/>
      <c r="X17" s="677"/>
      <c r="Y17" s="677"/>
      <c r="Z17" s="677"/>
    </row>
    <row r="18" spans="4:26" s="147" customFormat="1" ht="15" customHeight="1">
      <c r="D18" s="299" t="str">
        <f>HLOOKUP(lang, language!$C$155:$H$166, 10, FALSE)</f>
        <v>3: There is enough capacity in the country to implement the guideline.  There are no gaps or needs whatsoever, so it is expected to meet the outcomes accordingly.</v>
      </c>
      <c r="E18" s="299"/>
      <c r="F18" s="299"/>
      <c r="G18" s="299"/>
      <c r="H18" s="299"/>
      <c r="I18" s="299"/>
      <c r="J18" s="299"/>
      <c r="K18" s="299"/>
      <c r="L18" s="299"/>
      <c r="M18" s="299"/>
      <c r="N18" s="299"/>
      <c r="O18" s="299"/>
      <c r="P18" s="299"/>
      <c r="Q18" s="299"/>
      <c r="R18" s="299"/>
      <c r="S18" s="299"/>
      <c r="T18" s="299"/>
      <c r="U18" s="299"/>
      <c r="V18" s="299"/>
      <c r="W18" s="299"/>
      <c r="X18" s="299"/>
      <c r="Y18" s="299"/>
      <c r="Z18" s="299"/>
    </row>
    <row r="19" spans="4:26" s="257" customFormat="1" ht="15" customHeight="1">
      <c r="D19" s="205" t="str">
        <f>HLOOKUP(lang, language!$C$615:$H$627, 13, FALSE)</f>
        <v>VGNFM: voluntary guidelines on national forest monitoring.  http://www.fao.org/3/a-i6767e.pdf</v>
      </c>
    </row>
  </sheetData>
  <sheetProtection algorithmName="SHA-512" hashValue="wBd1wWzHL7kdsIKNkVNQngZ/cZAyrRxu2QSxTh8hsuy46CRX/9Y5XiBjpE6wwE0cLmsguhl3kgh46PvsTzdQDw==" saltValue="Gc3TttMcpr1vr4Fphm/64A==" spinCount="100000" sheet="1" objects="1" scenarios="1"/>
  <mergeCells count="6">
    <mergeCell ref="A1:Z5"/>
    <mergeCell ref="D17:Z17"/>
    <mergeCell ref="D7:Z7"/>
    <mergeCell ref="F10:X10"/>
    <mergeCell ref="F12:X12"/>
    <mergeCell ref="F14:X14"/>
  </mergeCells>
  <phoneticPr fontId="86" type="noConversion"/>
  <conditionalFormatting sqref="Z10">
    <cfRule type="cellIs" dxfId="423" priority="20" operator="equal">
      <formula>3</formula>
    </cfRule>
  </conditionalFormatting>
  <conditionalFormatting sqref="Z10">
    <cfRule type="cellIs" dxfId="422" priority="17" operator="equal">
      <formula>2</formula>
    </cfRule>
    <cfRule type="cellIs" dxfId="421" priority="18" operator="equal">
      <formula>1</formula>
    </cfRule>
    <cfRule type="cellIs" dxfId="420" priority="19" operator="equal">
      <formula>0</formula>
    </cfRule>
  </conditionalFormatting>
  <conditionalFormatting sqref="Z12:Z14">
    <cfRule type="cellIs" dxfId="419" priority="4" operator="equal">
      <formula>3</formula>
    </cfRule>
  </conditionalFormatting>
  <conditionalFormatting sqref="Z12:Z14">
    <cfRule type="cellIs" dxfId="418" priority="1" operator="equal">
      <formula>2</formula>
    </cfRule>
    <cfRule type="cellIs" dxfId="417" priority="2" operator="equal">
      <formula>1</formula>
    </cfRule>
    <cfRule type="cellIs" dxfId="416"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 Z14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showRowColHeaders="0" zoomScale="60" zoomScaleNormal="60" workbookViewId="0">
      <selection sqref="A1:Z5"/>
    </sheetView>
  </sheetViews>
  <sheetFormatPr defaultColWidth="8.453125" defaultRowHeight="14.5"/>
  <cols>
    <col min="1" max="3" width="1.453125" style="106" customWidth="1"/>
    <col min="4" max="4" width="8.453125" style="106"/>
    <col min="5" max="5" width="1.453125" style="106" customWidth="1"/>
    <col min="6" max="6" width="3.453125" style="106" customWidth="1"/>
    <col min="7" max="8" width="6.453125" style="106" customWidth="1"/>
    <col min="9" max="9" width="12.08984375" style="106" customWidth="1"/>
    <col min="10" max="10" width="6.453125" style="106" customWidth="1"/>
    <col min="11" max="11" width="5.453125" style="106" customWidth="1"/>
    <col min="12" max="12" width="12.453125" style="106" customWidth="1"/>
    <col min="13" max="13" width="5.08984375" style="106" customWidth="1"/>
    <col min="14" max="21" width="6.453125" style="106" customWidth="1"/>
    <col min="22" max="22" width="15.90625" style="106" customWidth="1"/>
    <col min="23" max="23" width="6.453125" style="106" customWidth="1"/>
    <col min="24" max="24" width="5.453125" style="106" customWidth="1"/>
    <col min="25" max="25" width="1.453125" style="106" customWidth="1"/>
    <col min="26" max="26" width="12.453125" style="106" customWidth="1"/>
    <col min="27" max="27" width="30.453125" style="106" customWidth="1"/>
    <col min="28" max="16384" width="8.453125" style="106"/>
  </cols>
  <sheetData>
    <row r="1" spans="1:27" s="105" customFormat="1">
      <c r="A1" s="671" t="str">
        <f>HLOOKUP(lang, language!$B$18:$H$33, 2,FALSE)</f>
        <v>Institutional arrangements</v>
      </c>
      <c r="B1" s="671"/>
      <c r="C1" s="671"/>
      <c r="D1" s="671"/>
      <c r="E1" s="671"/>
      <c r="F1" s="671"/>
      <c r="G1" s="671"/>
      <c r="H1" s="671"/>
      <c r="I1" s="671"/>
      <c r="J1" s="671"/>
      <c r="K1" s="671"/>
      <c r="L1" s="671"/>
      <c r="M1" s="671"/>
      <c r="N1" s="671"/>
      <c r="O1" s="671"/>
      <c r="P1" s="671"/>
      <c r="Q1" s="671"/>
      <c r="R1" s="671"/>
      <c r="S1" s="671"/>
      <c r="T1" s="671"/>
      <c r="U1" s="671"/>
      <c r="V1" s="671"/>
      <c r="W1" s="671"/>
      <c r="X1" s="671"/>
      <c r="Y1" s="671"/>
      <c r="Z1" s="671"/>
    </row>
    <row r="2" spans="1:27" s="105" customFormat="1" ht="14.4" customHeight="1">
      <c r="A2" s="671"/>
      <c r="B2" s="671"/>
      <c r="C2" s="671"/>
      <c r="D2" s="671"/>
      <c r="E2" s="671"/>
      <c r="F2" s="671"/>
      <c r="G2" s="671"/>
      <c r="H2" s="671"/>
      <c r="I2" s="671"/>
      <c r="J2" s="671"/>
      <c r="K2" s="671"/>
      <c r="L2" s="671"/>
      <c r="M2" s="671"/>
      <c r="N2" s="671"/>
      <c r="O2" s="671"/>
      <c r="P2" s="671"/>
      <c r="Q2" s="671"/>
      <c r="R2" s="671"/>
      <c r="S2" s="671"/>
      <c r="T2" s="671"/>
      <c r="U2" s="671"/>
      <c r="V2" s="671"/>
      <c r="W2" s="671"/>
      <c r="X2" s="671"/>
      <c r="Y2" s="671"/>
      <c r="Z2" s="671"/>
    </row>
    <row r="3" spans="1:27" s="105" customFormat="1" ht="14.4" customHeight="1">
      <c r="A3" s="671"/>
      <c r="B3" s="671"/>
      <c r="C3" s="671"/>
      <c r="D3" s="671"/>
      <c r="E3" s="671"/>
      <c r="F3" s="671"/>
      <c r="G3" s="671"/>
      <c r="H3" s="671"/>
      <c r="I3" s="671"/>
      <c r="J3" s="671"/>
      <c r="K3" s="671"/>
      <c r="L3" s="671"/>
      <c r="M3" s="671"/>
      <c r="N3" s="671"/>
      <c r="O3" s="671"/>
      <c r="P3" s="671"/>
      <c r="Q3" s="671"/>
      <c r="R3" s="671"/>
      <c r="S3" s="671"/>
      <c r="T3" s="671"/>
      <c r="U3" s="671"/>
      <c r="V3" s="671"/>
      <c r="W3" s="671"/>
      <c r="X3" s="671"/>
      <c r="Y3" s="671"/>
      <c r="Z3" s="671"/>
    </row>
    <row r="4" spans="1:27" s="105" customFormat="1" ht="14.4" customHeight="1">
      <c r="A4" s="671"/>
      <c r="B4" s="671"/>
      <c r="C4" s="671"/>
      <c r="D4" s="671"/>
      <c r="E4" s="671"/>
      <c r="F4" s="671"/>
      <c r="G4" s="671"/>
      <c r="H4" s="671"/>
      <c r="I4" s="671"/>
      <c r="J4" s="671"/>
      <c r="K4" s="671"/>
      <c r="L4" s="671"/>
      <c r="M4" s="671"/>
      <c r="N4" s="671"/>
      <c r="O4" s="671"/>
      <c r="P4" s="671"/>
      <c r="Q4" s="671"/>
      <c r="R4" s="671"/>
      <c r="S4" s="671"/>
      <c r="T4" s="671"/>
      <c r="U4" s="671"/>
      <c r="V4" s="671"/>
      <c r="W4" s="671"/>
      <c r="X4" s="671"/>
      <c r="Y4" s="671"/>
      <c r="Z4" s="671"/>
    </row>
    <row r="5" spans="1:27" s="105" customFormat="1" ht="14.4" customHeight="1">
      <c r="A5" s="671"/>
      <c r="B5" s="671"/>
      <c r="C5" s="671"/>
      <c r="D5" s="671"/>
      <c r="E5" s="671"/>
      <c r="F5" s="671"/>
      <c r="G5" s="671"/>
      <c r="H5" s="671"/>
      <c r="I5" s="671"/>
      <c r="J5" s="671"/>
      <c r="K5" s="671"/>
      <c r="L5" s="671"/>
      <c r="M5" s="671"/>
      <c r="N5" s="671"/>
      <c r="O5" s="671"/>
      <c r="P5" s="671"/>
      <c r="Q5" s="671"/>
      <c r="R5" s="671"/>
      <c r="S5" s="671"/>
      <c r="T5" s="671"/>
      <c r="U5" s="671"/>
      <c r="V5" s="671"/>
      <c r="W5" s="671"/>
      <c r="X5" s="671"/>
      <c r="Y5" s="671"/>
      <c r="Z5" s="671"/>
    </row>
    <row r="6" spans="1:27" ht="5.25" customHeight="1"/>
    <row r="7" spans="1:27" ht="21.9" customHeight="1">
      <c r="D7" s="672" t="str">
        <f>HLOOKUP(lang, language!$C$167:$H$177, 3, FALSE)</f>
        <v>4.7 Impact assessment</v>
      </c>
      <c r="E7" s="672"/>
      <c r="F7" s="672"/>
      <c r="G7" s="672"/>
      <c r="H7" s="672"/>
      <c r="I7" s="672"/>
      <c r="J7" s="672"/>
      <c r="K7" s="672"/>
      <c r="L7" s="672"/>
      <c r="M7" s="672"/>
      <c r="N7" s="672"/>
      <c r="O7" s="672"/>
      <c r="P7" s="672"/>
      <c r="Q7" s="672"/>
      <c r="R7" s="672"/>
      <c r="S7" s="672"/>
      <c r="T7" s="672"/>
      <c r="U7" s="672"/>
      <c r="V7" s="672"/>
      <c r="W7" s="672"/>
      <c r="X7" s="672"/>
      <c r="Y7" s="672"/>
      <c r="Z7" s="672"/>
    </row>
    <row r="8" spans="1:27" ht="5.25" customHeight="1">
      <c r="E8" s="250"/>
      <c r="F8" s="250"/>
      <c r="G8" s="250"/>
      <c r="H8" s="250"/>
      <c r="I8" s="250"/>
      <c r="J8" s="250"/>
      <c r="K8" s="250"/>
      <c r="L8" s="250"/>
      <c r="M8" s="250"/>
      <c r="N8" s="250"/>
      <c r="O8" s="250"/>
      <c r="P8" s="250"/>
      <c r="Q8" s="250"/>
      <c r="R8" s="250"/>
      <c r="S8" s="250"/>
      <c r="T8" s="250"/>
      <c r="U8" s="250"/>
      <c r="V8" s="250"/>
      <c r="W8" s="250"/>
      <c r="X8" s="250"/>
      <c r="Y8" s="250"/>
      <c r="Z8" s="250"/>
    </row>
    <row r="9" spans="1:27" s="107" customFormat="1">
      <c r="D9" s="101"/>
      <c r="E9" s="101"/>
      <c r="F9" s="101"/>
      <c r="G9" s="101"/>
      <c r="H9" s="101"/>
      <c r="I9" s="101"/>
      <c r="J9" s="101"/>
      <c r="K9" s="101"/>
      <c r="L9" s="101"/>
      <c r="M9" s="101"/>
      <c r="N9" s="101"/>
      <c r="O9" s="101"/>
      <c r="P9" s="101"/>
      <c r="Q9" s="101"/>
      <c r="R9" s="101"/>
      <c r="S9" s="101"/>
      <c r="T9" s="101"/>
      <c r="U9" s="101"/>
      <c r="V9" s="101"/>
      <c r="W9" s="101"/>
      <c r="X9" s="101"/>
      <c r="Y9" s="101"/>
      <c r="Z9" s="251" t="str">
        <f>HLOOKUP(lang, language!$C$167:$H$177, 10, FALSE)</f>
        <v>Assessment*</v>
      </c>
      <c r="AA9" s="252" t="str">
        <f>HLOOKUP(lang, language!$C$86:$H$100, 15, FALSE)</f>
        <v>Sources</v>
      </c>
    </row>
    <row r="10" spans="1:27" s="147" customFormat="1" ht="74.25" customHeight="1">
      <c r="D10" s="254" t="s">
        <v>204</v>
      </c>
      <c r="E10" s="278"/>
      <c r="F10" s="650" t="str">
        <f>HLOOKUP(lang, language!$C$167:$H$177, 4, FALSE)</f>
        <v>Analyse who is using which NFMS results and for what purpose. A logical expectation would be that stakeholders who expressed specific information needs during the planning process could then demonstrate the ends for which they are utilizing the results. The analysis may also reveal gaps and new information needs that can be taken into account during the next data collection phase.</v>
      </c>
      <c r="G10" s="650"/>
      <c r="H10" s="650"/>
      <c r="I10" s="650"/>
      <c r="J10" s="650"/>
      <c r="K10" s="650"/>
      <c r="L10" s="650"/>
      <c r="M10" s="650"/>
      <c r="N10" s="650"/>
      <c r="O10" s="650"/>
      <c r="P10" s="650"/>
      <c r="Q10" s="650"/>
      <c r="R10" s="650"/>
      <c r="S10" s="650"/>
      <c r="T10" s="650"/>
      <c r="U10" s="650"/>
      <c r="V10" s="650"/>
      <c r="W10" s="650"/>
      <c r="X10" s="650"/>
      <c r="Y10" s="263"/>
      <c r="Z10" s="110" t="s">
        <v>593</v>
      </c>
      <c r="AA10" s="256" t="str">
        <f>HLOOKUP(lang, language!$C$615:$H$619, 2, FALSE)</f>
        <v>VGNFM</v>
      </c>
    </row>
    <row r="11" spans="1:27" ht="0.9" customHeight="1">
      <c r="D11" s="296"/>
      <c r="E11" s="297"/>
      <c r="F11" s="297"/>
      <c r="G11" s="297"/>
      <c r="H11" s="297"/>
      <c r="I11" s="297"/>
      <c r="J11" s="297"/>
      <c r="K11" s="297"/>
      <c r="L11" s="297"/>
      <c r="M11" s="297"/>
      <c r="N11" s="297"/>
      <c r="O11" s="64"/>
      <c r="P11" s="297"/>
      <c r="Q11" s="297"/>
      <c r="R11" s="297"/>
      <c r="S11" s="297"/>
      <c r="T11" s="297"/>
      <c r="U11" s="297"/>
      <c r="V11" s="297"/>
      <c r="W11" s="297"/>
      <c r="X11" s="297"/>
      <c r="Y11" s="250"/>
      <c r="Z11" s="300"/>
      <c r="AA11" s="137"/>
    </row>
    <row r="12" spans="1:27" s="147" customFormat="1" ht="74.25" customHeight="1">
      <c r="D12" s="254" t="s">
        <v>205</v>
      </c>
      <c r="E12" s="278"/>
      <c r="F12" s="650" t="str">
        <f>HLOOKUP(lang, language!$C$167:$H$177, 5, FALSE)</f>
        <v>Review whether the stakeholders are satisfied with the data produced to address the original data needs, and analyse with them the inclusion of new variables or eliminate others that are not useful.</v>
      </c>
      <c r="G12" s="650"/>
      <c r="H12" s="650"/>
      <c r="I12" s="650"/>
      <c r="J12" s="650"/>
      <c r="K12" s="650"/>
      <c r="L12" s="650"/>
      <c r="M12" s="650"/>
      <c r="N12" s="650"/>
      <c r="O12" s="650"/>
      <c r="P12" s="650"/>
      <c r="Q12" s="650"/>
      <c r="R12" s="650"/>
      <c r="S12" s="650"/>
      <c r="T12" s="650"/>
      <c r="U12" s="650"/>
      <c r="V12" s="650"/>
      <c r="W12" s="650"/>
      <c r="X12" s="650"/>
      <c r="Y12" s="263"/>
      <c r="Z12" s="110" t="s">
        <v>593</v>
      </c>
      <c r="AA12" s="256" t="str">
        <f>HLOOKUP(lang, language!$C$615:$H$619, 2, FALSE)</f>
        <v>VGNFM</v>
      </c>
    </row>
    <row r="13" spans="1:27" s="147" customFormat="1" ht="15" customHeight="1">
      <c r="D13" s="263" t="str">
        <f>HLOOKUP(lang, language!$C$167:$H$177, 6, FALSE)</f>
        <v>Notes</v>
      </c>
      <c r="E13" s="264"/>
      <c r="F13" s="264"/>
      <c r="G13" s="264"/>
      <c r="H13" s="264"/>
      <c r="I13" s="264"/>
      <c r="J13" s="264"/>
      <c r="K13" s="264"/>
      <c r="L13" s="264"/>
      <c r="M13" s="264"/>
      <c r="N13" s="264"/>
      <c r="O13" s="264"/>
      <c r="P13" s="264"/>
      <c r="Q13" s="264"/>
      <c r="R13" s="264"/>
      <c r="S13" s="264"/>
      <c r="T13" s="264"/>
      <c r="U13" s="264"/>
      <c r="V13" s="264"/>
      <c r="W13" s="264"/>
      <c r="X13" s="264"/>
      <c r="Y13" s="264"/>
      <c r="Z13" s="273"/>
    </row>
    <row r="14" spans="1:27" s="147" customFormat="1" ht="15" customHeight="1">
      <c r="D14" s="267" t="str">
        <f>HLOOKUP(lang, language!$C$167:$H$177, 7, FALSE)</f>
        <v>0: No action has been taken in the country regarding this guideline or it evinces many weaknesses and needs in the attainment of outcomes.  This deserves priority.</v>
      </c>
      <c r="E14" s="267"/>
      <c r="F14" s="267"/>
      <c r="G14" s="267"/>
      <c r="H14" s="267"/>
      <c r="I14" s="267"/>
      <c r="J14" s="267"/>
      <c r="K14" s="267"/>
      <c r="L14" s="267"/>
      <c r="M14" s="267"/>
      <c r="N14" s="267"/>
      <c r="O14" s="267"/>
      <c r="P14" s="267"/>
      <c r="Q14" s="267"/>
      <c r="R14" s="267"/>
      <c r="S14" s="267"/>
      <c r="T14" s="267"/>
      <c r="U14" s="267"/>
      <c r="V14" s="267"/>
      <c r="W14" s="267"/>
      <c r="X14" s="267"/>
      <c r="Y14" s="267"/>
      <c r="Z14" s="267"/>
    </row>
    <row r="15" spans="1:27" s="147" customFormat="1" ht="15" customHeight="1">
      <c r="D15" s="267" t="str">
        <f>HLOOKUP(lang, language!$C$167:$H$177, 8, FALSE)</f>
        <v>1: There is awareness in the country about the guideline and actions are taken to implement it, though technical support is required.</v>
      </c>
      <c r="E15" s="267"/>
      <c r="F15" s="267"/>
      <c r="G15" s="267"/>
      <c r="H15" s="267"/>
      <c r="I15" s="267"/>
      <c r="J15" s="267"/>
      <c r="K15" s="267"/>
      <c r="L15" s="267"/>
      <c r="M15" s="267"/>
      <c r="N15" s="267"/>
      <c r="O15" s="267"/>
      <c r="P15" s="267"/>
      <c r="Q15" s="267"/>
      <c r="R15" s="267"/>
      <c r="S15" s="267"/>
      <c r="T15" s="267"/>
      <c r="U15" s="267"/>
      <c r="V15" s="267"/>
      <c r="W15" s="267"/>
      <c r="X15" s="267"/>
      <c r="Y15" s="267"/>
      <c r="Z15" s="267"/>
    </row>
    <row r="16" spans="1:27" s="147" customFormat="1" ht="15" customHeight="1">
      <c r="D16" s="267" t="str">
        <f>HLOOKUP(lang, language!$C$167:$H$177, 9, FALSE)</f>
        <v>3: There is enough capacity in the country to implement the guideline.  There are no gaps or needs whatsoever, so it is expected to meet the outcomes accordingly.</v>
      </c>
      <c r="E16" s="267"/>
      <c r="F16" s="267"/>
      <c r="G16" s="267"/>
      <c r="H16" s="267"/>
      <c r="I16" s="267"/>
      <c r="J16" s="267"/>
      <c r="K16" s="267"/>
      <c r="L16" s="267"/>
      <c r="M16" s="267"/>
      <c r="N16" s="267"/>
      <c r="O16" s="267"/>
      <c r="P16" s="267"/>
      <c r="Q16" s="267"/>
      <c r="R16" s="267"/>
      <c r="S16" s="267"/>
      <c r="T16" s="267"/>
      <c r="U16" s="267"/>
      <c r="V16" s="267"/>
      <c r="W16" s="267"/>
      <c r="X16" s="267"/>
      <c r="Y16" s="267"/>
      <c r="Z16" s="267"/>
    </row>
    <row r="17" spans="4:26" s="147" customFormat="1" ht="14.4" customHeight="1">
      <c r="D17" s="267" t="str">
        <f>HLOOKUP(lang, language!$C$615:$H$627, 13, FALSE)</f>
        <v>VGNFM: voluntary guidelines on national forest monitoring.  http://www.fao.org/3/a-i6767e.pdf</v>
      </c>
      <c r="E17" s="267"/>
      <c r="F17" s="267"/>
      <c r="G17" s="267"/>
      <c r="H17" s="267"/>
      <c r="I17" s="267"/>
      <c r="J17" s="267"/>
      <c r="K17" s="267"/>
      <c r="L17" s="267"/>
      <c r="M17" s="267"/>
      <c r="N17" s="267"/>
      <c r="O17" s="267"/>
      <c r="P17" s="267"/>
      <c r="Q17" s="267"/>
      <c r="R17" s="267"/>
      <c r="S17" s="267"/>
      <c r="T17" s="267"/>
      <c r="U17" s="267"/>
      <c r="V17" s="267"/>
      <c r="W17" s="267"/>
      <c r="X17" s="267"/>
      <c r="Y17" s="267"/>
      <c r="Z17" s="267"/>
    </row>
    <row r="18" spans="4:26" s="107" customFormat="1"/>
  </sheetData>
  <sheetProtection algorithmName="SHA-512" hashValue="65YUOhFI/ojRpNpxazRVQ6syhxEvmONW4sf0pmHZFbT8wMHMKj1kJ62MmndZ6WsLGiUArf/uo7qqNsbIAkD6qg==" saltValue="Y8+JRchTeduNHgegy1J+/Q==" spinCount="100000" sheet="1" objects="1" scenarios="1"/>
  <mergeCells count="4">
    <mergeCell ref="A1:Z5"/>
    <mergeCell ref="D7:Z7"/>
    <mergeCell ref="F10:X10"/>
    <mergeCell ref="F12:X12"/>
  </mergeCells>
  <phoneticPr fontId="86" type="noConversion"/>
  <conditionalFormatting sqref="Z10">
    <cfRule type="cellIs" dxfId="415" priority="8" operator="equal">
      <formula>3</formula>
    </cfRule>
  </conditionalFormatting>
  <conditionalFormatting sqref="Z10">
    <cfRule type="cellIs" dxfId="414" priority="5" operator="equal">
      <formula>2</formula>
    </cfRule>
    <cfRule type="cellIs" dxfId="413" priority="6" operator="equal">
      <formula>1</formula>
    </cfRule>
    <cfRule type="cellIs" dxfId="412" priority="7" operator="equal">
      <formula>0</formula>
    </cfRule>
  </conditionalFormatting>
  <conditionalFormatting sqref="Z12">
    <cfRule type="cellIs" dxfId="411" priority="4" operator="equal">
      <formula>3</formula>
    </cfRule>
  </conditionalFormatting>
  <conditionalFormatting sqref="Z12">
    <cfRule type="cellIs" dxfId="410" priority="1" operator="equal">
      <formula>2</formula>
    </cfRule>
    <cfRule type="cellIs" dxfId="409" priority="2" operator="equal">
      <formula>1</formula>
    </cfRule>
    <cfRule type="cellIs" dxfId="408"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showGridLines="0" showRowColHeaders="0" zoomScale="60" zoomScaleNormal="60" workbookViewId="0">
      <pane ySplit="6" topLeftCell="A7" activePane="bottomLeft" state="frozen"/>
      <selection pane="bottomLeft" sqref="A1:Z5"/>
    </sheetView>
  </sheetViews>
  <sheetFormatPr defaultColWidth="8.453125" defaultRowHeight="16"/>
  <cols>
    <col min="1" max="3" width="1.453125" style="106" customWidth="1"/>
    <col min="4" max="4" width="8.453125" style="355"/>
    <col min="5" max="5" width="1.453125" style="106" customWidth="1"/>
    <col min="6" max="10" width="8.453125" style="106"/>
    <col min="11" max="11" width="8.453125" style="106" customWidth="1"/>
    <col min="12" max="13" width="8.453125" style="106"/>
    <col min="14" max="14" width="14.453125" style="106" customWidth="1"/>
    <col min="15" max="17" width="8.453125" style="106"/>
    <col min="18" max="18" width="16.453125" style="106" customWidth="1"/>
    <col min="19" max="20" width="8.453125" style="106"/>
    <col min="21" max="21" width="13.08984375" style="106" customWidth="1"/>
    <col min="22" max="22" width="17.453125" style="106" customWidth="1"/>
    <col min="23" max="23" width="15.453125" style="106" customWidth="1"/>
    <col min="24" max="24" width="25.08984375" style="106" customWidth="1"/>
    <col min="25" max="25" width="1.453125" style="106" customWidth="1"/>
    <col min="26" max="26" width="16" style="261" customWidth="1"/>
    <col min="27" max="27" width="30.453125" style="196" customWidth="1"/>
    <col min="28" max="16384" width="8.453125" style="106"/>
  </cols>
  <sheetData>
    <row r="1" spans="1:28" s="105" customFormat="1">
      <c r="A1" s="673" t="str">
        <f>HLOOKUP(lang, language!$C$178:$H$197, 2, FALSE)</f>
        <v>Measurement and estimation</v>
      </c>
      <c r="B1" s="673"/>
      <c r="C1" s="673"/>
      <c r="D1" s="673"/>
      <c r="E1" s="673"/>
      <c r="F1" s="673"/>
      <c r="G1" s="673"/>
      <c r="H1" s="673"/>
      <c r="I1" s="673"/>
      <c r="J1" s="673"/>
      <c r="K1" s="673"/>
      <c r="L1" s="673"/>
      <c r="M1" s="673"/>
      <c r="N1" s="673"/>
      <c r="O1" s="673"/>
      <c r="P1" s="673"/>
      <c r="Q1" s="673"/>
      <c r="R1" s="673"/>
      <c r="S1" s="673"/>
      <c r="T1" s="673"/>
      <c r="U1" s="673"/>
      <c r="V1" s="673"/>
      <c r="W1" s="673"/>
      <c r="X1" s="673"/>
      <c r="Y1" s="673"/>
      <c r="Z1" s="673"/>
      <c r="AA1" s="340"/>
    </row>
    <row r="2" spans="1:28" s="105" customFormat="1" ht="14.4" customHeight="1">
      <c r="A2" s="673"/>
      <c r="B2" s="673"/>
      <c r="C2" s="673"/>
      <c r="D2" s="673"/>
      <c r="E2" s="673"/>
      <c r="F2" s="673"/>
      <c r="G2" s="673"/>
      <c r="H2" s="673"/>
      <c r="I2" s="673"/>
      <c r="J2" s="673"/>
      <c r="K2" s="673"/>
      <c r="L2" s="673"/>
      <c r="M2" s="673"/>
      <c r="N2" s="673"/>
      <c r="O2" s="673"/>
      <c r="P2" s="673"/>
      <c r="Q2" s="673"/>
      <c r="R2" s="673"/>
      <c r="S2" s="673"/>
      <c r="T2" s="673"/>
      <c r="U2" s="673"/>
      <c r="V2" s="673"/>
      <c r="W2" s="673"/>
      <c r="X2" s="673"/>
      <c r="Y2" s="673"/>
      <c r="Z2" s="673"/>
      <c r="AA2" s="340"/>
    </row>
    <row r="3" spans="1:28" s="105" customFormat="1" ht="14.4" customHeight="1">
      <c r="A3" s="673"/>
      <c r="B3" s="673"/>
      <c r="C3" s="673"/>
      <c r="D3" s="673"/>
      <c r="E3" s="673"/>
      <c r="F3" s="673"/>
      <c r="G3" s="673"/>
      <c r="H3" s="673"/>
      <c r="I3" s="673"/>
      <c r="J3" s="673"/>
      <c r="K3" s="673"/>
      <c r="L3" s="673"/>
      <c r="M3" s="673"/>
      <c r="N3" s="673"/>
      <c r="O3" s="673"/>
      <c r="P3" s="673"/>
      <c r="Q3" s="673"/>
      <c r="R3" s="673"/>
      <c r="S3" s="673"/>
      <c r="T3" s="673"/>
      <c r="U3" s="673"/>
      <c r="V3" s="673"/>
      <c r="W3" s="673"/>
      <c r="X3" s="673"/>
      <c r="Y3" s="673"/>
      <c r="Z3" s="673"/>
      <c r="AA3" s="340"/>
    </row>
    <row r="4" spans="1:28" s="105" customFormat="1" ht="15.9" customHeight="1">
      <c r="A4" s="673"/>
      <c r="B4" s="673"/>
      <c r="C4" s="673"/>
      <c r="D4" s="673"/>
      <c r="E4" s="673"/>
      <c r="F4" s="673"/>
      <c r="G4" s="673"/>
      <c r="H4" s="673"/>
      <c r="I4" s="673"/>
      <c r="J4" s="673"/>
      <c r="K4" s="673"/>
      <c r="L4" s="673"/>
      <c r="M4" s="673"/>
      <c r="N4" s="673"/>
      <c r="O4" s="673"/>
      <c r="P4" s="673"/>
      <c r="Q4" s="673"/>
      <c r="R4" s="673"/>
      <c r="S4" s="673"/>
      <c r="T4" s="673"/>
      <c r="U4" s="673"/>
      <c r="V4" s="673"/>
      <c r="W4" s="673"/>
      <c r="X4" s="673"/>
      <c r="Y4" s="673"/>
      <c r="Z4" s="673"/>
      <c r="AA4" s="340"/>
    </row>
    <row r="5" spans="1:28" s="105" customFormat="1" ht="15.9" customHeight="1">
      <c r="A5" s="673"/>
      <c r="B5" s="673"/>
      <c r="C5" s="673"/>
      <c r="D5" s="673"/>
      <c r="E5" s="673"/>
      <c r="F5" s="673"/>
      <c r="G5" s="673"/>
      <c r="H5" s="673"/>
      <c r="I5" s="673"/>
      <c r="J5" s="673"/>
      <c r="K5" s="673"/>
      <c r="L5" s="673"/>
      <c r="M5" s="673"/>
      <c r="N5" s="673"/>
      <c r="O5" s="673"/>
      <c r="P5" s="673"/>
      <c r="Q5" s="673"/>
      <c r="R5" s="673"/>
      <c r="S5" s="673"/>
      <c r="T5" s="673"/>
      <c r="U5" s="673"/>
      <c r="V5" s="673"/>
      <c r="W5" s="673"/>
      <c r="X5" s="673"/>
      <c r="Y5" s="673"/>
      <c r="Z5" s="673"/>
      <c r="AA5" s="340"/>
    </row>
    <row r="6" spans="1:28" s="105" customFormat="1" ht="5.25" customHeight="1">
      <c r="D6" s="341"/>
      <c r="Z6" s="342"/>
      <c r="AA6" s="343"/>
    </row>
    <row r="7" spans="1:28" ht="32.4" customHeight="1">
      <c r="D7" s="672" t="str">
        <f>HLOOKUP(lang, language!$C$178:$H$197, 3, FALSE)</f>
        <v>4.2 Identification of information needs</v>
      </c>
      <c r="E7" s="672"/>
      <c r="F7" s="672"/>
      <c r="G7" s="672"/>
      <c r="H7" s="672"/>
      <c r="I7" s="672"/>
      <c r="J7" s="672"/>
      <c r="K7" s="672"/>
      <c r="L7" s="672"/>
      <c r="M7" s="672"/>
      <c r="N7" s="672"/>
      <c r="O7" s="672"/>
      <c r="P7" s="672"/>
      <c r="Q7" s="672"/>
      <c r="R7" s="672"/>
      <c r="S7" s="672"/>
      <c r="T7" s="672"/>
      <c r="U7" s="672"/>
      <c r="V7" s="672"/>
      <c r="W7" s="672"/>
      <c r="X7" s="672"/>
      <c r="Y7" s="672"/>
      <c r="Z7" s="672"/>
    </row>
    <row r="8" spans="1:28" ht="29.25" customHeight="1">
      <c r="B8" s="344"/>
      <c r="C8" s="344"/>
      <c r="D8" s="345"/>
      <c r="E8" s="345"/>
      <c r="F8" s="345"/>
      <c r="G8" s="345"/>
      <c r="H8" s="345"/>
      <c r="I8" s="345"/>
      <c r="J8" s="345"/>
      <c r="K8" s="345"/>
      <c r="L8" s="345"/>
      <c r="M8" s="345"/>
      <c r="N8" s="345"/>
      <c r="O8" s="345"/>
      <c r="P8" s="345"/>
      <c r="Q8" s="345"/>
      <c r="R8" s="345"/>
      <c r="S8" s="345"/>
      <c r="T8" s="345"/>
      <c r="U8" s="345"/>
      <c r="V8" s="345"/>
      <c r="W8" s="345"/>
      <c r="X8" s="345"/>
      <c r="Y8" s="345"/>
      <c r="Z8" s="346" t="str">
        <f>HLOOKUP(lang, language!$C$178:$H$197, 19, FALSE)</f>
        <v>Assessment*</v>
      </c>
      <c r="AA8" s="63" t="str">
        <f>HLOOKUP(lang, language!$C$178:$H$198, 21, FALSE)</f>
        <v>Sources</v>
      </c>
      <c r="AB8" s="344"/>
    </row>
    <row r="9" spans="1:28" s="257" customFormat="1" ht="63" customHeight="1">
      <c r="C9" s="147"/>
      <c r="D9" s="254" t="s">
        <v>210</v>
      </c>
      <c r="E9" s="347"/>
      <c r="F9" s="650" t="str">
        <f>HLOOKUP(lang, language!$C$178:$H$197, 4, FALSE)</f>
        <v>Compile and take into consideration “key topics” derived from strategic goals and targets set by key forest and other natural resource, environment, land-use and development policies of the country, and from forest-related international policy commitments and reporting requirements (e.g. UNFCCC, CBD, FRA, SDGs, C&amp;I processes).</v>
      </c>
      <c r="G9" s="650"/>
      <c r="H9" s="650"/>
      <c r="I9" s="650"/>
      <c r="J9" s="650"/>
      <c r="K9" s="650"/>
      <c r="L9" s="650"/>
      <c r="M9" s="650"/>
      <c r="N9" s="650"/>
      <c r="O9" s="650"/>
      <c r="P9" s="650"/>
      <c r="Q9" s="650"/>
      <c r="R9" s="650"/>
      <c r="S9" s="650"/>
      <c r="T9" s="650"/>
      <c r="U9" s="650"/>
      <c r="V9" s="650"/>
      <c r="W9" s="650"/>
      <c r="X9" s="650"/>
      <c r="Y9" s="348"/>
      <c r="Z9" s="110" t="s">
        <v>593</v>
      </c>
      <c r="AA9" s="349" t="str">
        <f>HLOOKUP(lang, language!$C$615:$H$619, 2, FALSE)</f>
        <v>VGNFM</v>
      </c>
    </row>
    <row r="10" spans="1:28" ht="0.9" customHeight="1">
      <c r="C10" s="107"/>
      <c r="D10" s="350"/>
      <c r="E10" s="107"/>
      <c r="F10" s="107"/>
      <c r="G10" s="107"/>
      <c r="H10" s="107"/>
      <c r="I10" s="107"/>
      <c r="J10" s="107"/>
      <c r="K10" s="107"/>
      <c r="L10" s="107"/>
      <c r="M10" s="107"/>
      <c r="N10" s="107"/>
      <c r="O10" s="107"/>
      <c r="P10" s="107"/>
      <c r="Q10" s="107"/>
      <c r="R10" s="107"/>
      <c r="S10" s="107"/>
      <c r="T10" s="107"/>
      <c r="U10" s="107"/>
      <c r="V10" s="107"/>
      <c r="W10" s="107"/>
      <c r="X10" s="107"/>
      <c r="Z10" s="351"/>
    </row>
    <row r="11" spans="1:28" s="257" customFormat="1" ht="63" customHeight="1">
      <c r="C11" s="147"/>
      <c r="D11" s="254" t="s">
        <v>211</v>
      </c>
      <c r="E11" s="347"/>
      <c r="F11" s="650" t="str">
        <f>HLOOKUP(lang, language!$C$178:$H$197, 5, FALSE)</f>
        <v>Document how the key topics were selected or rejected.</v>
      </c>
      <c r="G11" s="650"/>
      <c r="H11" s="650"/>
      <c r="I11" s="650"/>
      <c r="J11" s="650"/>
      <c r="K11" s="650"/>
      <c r="L11" s="650"/>
      <c r="M11" s="650"/>
      <c r="N11" s="650"/>
      <c r="O11" s="650"/>
      <c r="P11" s="650"/>
      <c r="Q11" s="650"/>
      <c r="R11" s="650"/>
      <c r="S11" s="650"/>
      <c r="T11" s="650"/>
      <c r="U11" s="650"/>
      <c r="V11" s="650"/>
      <c r="W11" s="650"/>
      <c r="X11" s="650"/>
      <c r="Y11" s="348"/>
      <c r="Z11" s="110" t="s">
        <v>593</v>
      </c>
      <c r="AA11" s="349" t="str">
        <f>HLOOKUP(lang, language!$C$615:$H$619, 2, FALSE)</f>
        <v>VGNFM</v>
      </c>
    </row>
    <row r="12" spans="1:28" ht="0.9" customHeight="1">
      <c r="C12" s="107"/>
      <c r="D12" s="350"/>
      <c r="E12" s="107"/>
      <c r="F12" s="107"/>
      <c r="G12" s="107"/>
      <c r="H12" s="107"/>
      <c r="I12" s="107"/>
      <c r="J12" s="107"/>
      <c r="K12" s="107"/>
      <c r="L12" s="107"/>
      <c r="M12" s="107"/>
      <c r="N12" s="107"/>
      <c r="O12" s="107"/>
      <c r="P12" s="107"/>
      <c r="Q12" s="107"/>
      <c r="R12" s="107"/>
      <c r="S12" s="107"/>
      <c r="T12" s="107"/>
      <c r="U12" s="107"/>
      <c r="V12" s="107"/>
      <c r="W12" s="107"/>
      <c r="X12" s="107"/>
      <c r="Z12" s="110" t="s">
        <v>593</v>
      </c>
    </row>
    <row r="13" spans="1:28" s="257" customFormat="1" ht="63" customHeight="1">
      <c r="C13" s="147"/>
      <c r="D13" s="254" t="s">
        <v>212</v>
      </c>
      <c r="E13" s="347"/>
      <c r="F13" s="650" t="str">
        <f>HLOOKUP(lang, language!$C$178:$H$197, 6, FALSE)</f>
        <v>Identify the “target area of reference”. Information needs may refer to the national level, to the sub-national level or to other areas of reference. Stakeholders may mistakenly expect a NFMS to meet all forest management planning information needs for small areas. An information needs assessment is therefore a good opportunity to clarify the respective opportunities and limitations of monitoring small areas and the related technical challenges (as well as discuss estimations for rare events or variables not usually assessed in NFMS).</v>
      </c>
      <c r="G13" s="650"/>
      <c r="H13" s="650"/>
      <c r="I13" s="650"/>
      <c r="J13" s="650"/>
      <c r="K13" s="650"/>
      <c r="L13" s="650"/>
      <c r="M13" s="650"/>
      <c r="N13" s="650"/>
      <c r="O13" s="650"/>
      <c r="P13" s="650"/>
      <c r="Q13" s="650"/>
      <c r="R13" s="650"/>
      <c r="S13" s="650"/>
      <c r="T13" s="650"/>
      <c r="U13" s="650"/>
      <c r="V13" s="650"/>
      <c r="W13" s="650"/>
      <c r="X13" s="650"/>
      <c r="Y13" s="348"/>
      <c r="Z13" s="110" t="s">
        <v>593</v>
      </c>
      <c r="AA13" s="349" t="str">
        <f>HLOOKUP(lang, language!$C$615:$H$619, 2, FALSE)</f>
        <v>VGNFM</v>
      </c>
    </row>
    <row r="14" spans="1:28" ht="0.9" customHeight="1">
      <c r="C14" s="107"/>
      <c r="D14" s="350"/>
      <c r="E14" s="107"/>
      <c r="F14" s="107"/>
      <c r="G14" s="107"/>
      <c r="H14" s="107"/>
      <c r="I14" s="107"/>
      <c r="J14" s="107"/>
      <c r="K14" s="107"/>
      <c r="L14" s="107"/>
      <c r="M14" s="107"/>
      <c r="N14" s="107"/>
      <c r="O14" s="107"/>
      <c r="P14" s="107"/>
      <c r="Q14" s="107"/>
      <c r="R14" s="107"/>
      <c r="S14" s="107"/>
      <c r="T14" s="107"/>
      <c r="U14" s="107"/>
      <c r="V14" s="107"/>
      <c r="W14" s="107"/>
      <c r="X14" s="107"/>
      <c r="Z14" s="110" t="s">
        <v>593</v>
      </c>
    </row>
    <row r="15" spans="1:28" s="257" customFormat="1" ht="63" customHeight="1">
      <c r="C15" s="147"/>
      <c r="D15" s="254" t="s">
        <v>213</v>
      </c>
      <c r="E15" s="347"/>
      <c r="F15" s="650" t="str">
        <f>HLOOKUP(lang, language!$C$178:$H$197, 7, FALSE)</f>
        <v>Identify the “target objects” to which the information needs refer.</v>
      </c>
      <c r="G15" s="650"/>
      <c r="H15" s="650"/>
      <c r="I15" s="650"/>
      <c r="J15" s="650"/>
      <c r="K15" s="650"/>
      <c r="L15" s="650"/>
      <c r="M15" s="650"/>
      <c r="N15" s="650"/>
      <c r="O15" s="650"/>
      <c r="P15" s="650"/>
      <c r="Q15" s="650"/>
      <c r="R15" s="650"/>
      <c r="S15" s="650"/>
      <c r="T15" s="650"/>
      <c r="U15" s="650"/>
      <c r="V15" s="650"/>
      <c r="W15" s="650"/>
      <c r="X15" s="650"/>
      <c r="Y15" s="348"/>
      <c r="Z15" s="110" t="s">
        <v>593</v>
      </c>
      <c r="AA15" s="349" t="str">
        <f>HLOOKUP(lang, language!$C$615:$H$619, 2, FALSE)</f>
        <v>VGNFM</v>
      </c>
    </row>
    <row r="16" spans="1:28" ht="0.9" customHeight="1">
      <c r="C16" s="107"/>
      <c r="D16" s="350"/>
      <c r="E16" s="107"/>
      <c r="F16" s="107"/>
      <c r="G16" s="107"/>
      <c r="H16" s="107"/>
      <c r="I16" s="107"/>
      <c r="J16" s="107"/>
      <c r="K16" s="107"/>
      <c r="L16" s="107"/>
      <c r="M16" s="107"/>
      <c r="N16" s="107"/>
      <c r="O16" s="107"/>
      <c r="P16" s="107"/>
      <c r="Q16" s="107"/>
      <c r="R16" s="107"/>
      <c r="S16" s="107"/>
      <c r="T16" s="107"/>
      <c r="U16" s="107"/>
      <c r="V16" s="107"/>
      <c r="W16" s="107"/>
      <c r="X16" s="107"/>
      <c r="Z16" s="110" t="s">
        <v>593</v>
      </c>
    </row>
    <row r="17" spans="3:27" s="257" customFormat="1" ht="63" customHeight="1">
      <c r="C17" s="147"/>
      <c r="D17" s="254" t="s">
        <v>214</v>
      </c>
      <c r="E17" s="347"/>
      <c r="F17" s="650" t="str">
        <f>HLOOKUP(lang, language!$C$178:$H$197, 8, FALSE)</f>
        <v>Identify concrete forest monitoring-related questions for each of the key topics.</v>
      </c>
      <c r="G17" s="650"/>
      <c r="H17" s="650"/>
      <c r="I17" s="650"/>
      <c r="J17" s="650"/>
      <c r="K17" s="650"/>
      <c r="L17" s="650"/>
      <c r="M17" s="650"/>
      <c r="N17" s="650"/>
      <c r="O17" s="650"/>
      <c r="P17" s="650"/>
      <c r="Q17" s="650"/>
      <c r="R17" s="650"/>
      <c r="S17" s="650"/>
      <c r="T17" s="650"/>
      <c r="U17" s="650"/>
      <c r="V17" s="650"/>
      <c r="W17" s="650"/>
      <c r="X17" s="650"/>
      <c r="Y17" s="348"/>
      <c r="Z17" s="110" t="s">
        <v>593</v>
      </c>
      <c r="AA17" s="349" t="str">
        <f>HLOOKUP(lang, language!$C$615:$H$619, 2, FALSE)</f>
        <v>VGNFM</v>
      </c>
    </row>
    <row r="18" spans="3:27" ht="0.9" customHeight="1">
      <c r="C18" s="107"/>
      <c r="D18" s="350"/>
      <c r="E18" s="107"/>
      <c r="F18" s="107"/>
      <c r="G18" s="107"/>
      <c r="H18" s="107"/>
      <c r="I18" s="107"/>
      <c r="J18" s="107"/>
      <c r="K18" s="107"/>
      <c r="L18" s="107"/>
      <c r="M18" s="107"/>
      <c r="N18" s="107"/>
      <c r="O18" s="107"/>
      <c r="P18" s="107"/>
      <c r="Q18" s="107"/>
      <c r="R18" s="107"/>
      <c r="S18" s="107"/>
      <c r="T18" s="107"/>
      <c r="U18" s="107"/>
      <c r="V18" s="107"/>
      <c r="W18" s="107"/>
      <c r="X18" s="107"/>
      <c r="Z18" s="110" t="s">
        <v>593</v>
      </c>
    </row>
    <row r="19" spans="3:27" s="257" customFormat="1" ht="63" customHeight="1">
      <c r="C19" s="147"/>
      <c r="D19" s="254" t="s">
        <v>215</v>
      </c>
      <c r="E19" s="347"/>
      <c r="F19" s="650" t="str">
        <f>HLOOKUP(lang, language!$C$178:$H$197, 9, FALSE)</f>
        <v>Define the expected format and type of output produced at the end of the analysis, for example, by elaborating tables, graphs and relationships between variables. The more concretely these information needs are formulated, the more easily they can be translated into measurable variables and data collection procedures by inventory planners.</v>
      </c>
      <c r="G19" s="650"/>
      <c r="H19" s="650"/>
      <c r="I19" s="650"/>
      <c r="J19" s="650"/>
      <c r="K19" s="650"/>
      <c r="L19" s="650"/>
      <c r="M19" s="650"/>
      <c r="N19" s="650"/>
      <c r="O19" s="650"/>
      <c r="P19" s="650"/>
      <c r="Q19" s="650"/>
      <c r="R19" s="650"/>
      <c r="S19" s="650"/>
      <c r="T19" s="650"/>
      <c r="U19" s="650"/>
      <c r="V19" s="650"/>
      <c r="W19" s="650"/>
      <c r="X19" s="650"/>
      <c r="Y19" s="348"/>
      <c r="Z19" s="110" t="s">
        <v>593</v>
      </c>
      <c r="AA19" s="349" t="str">
        <f>HLOOKUP(lang, language!$C$615:$H$619, 2, FALSE)</f>
        <v>VGNFM</v>
      </c>
    </row>
    <row r="20" spans="3:27" ht="0.9" customHeight="1">
      <c r="C20" s="107"/>
      <c r="D20" s="350"/>
      <c r="E20" s="107"/>
      <c r="F20" s="107"/>
      <c r="G20" s="107"/>
      <c r="H20" s="107"/>
      <c r="I20" s="107"/>
      <c r="J20" s="107"/>
      <c r="K20" s="107"/>
      <c r="L20" s="107"/>
      <c r="M20" s="107"/>
      <c r="N20" s="107"/>
      <c r="O20" s="107"/>
      <c r="P20" s="107"/>
      <c r="Q20" s="107"/>
      <c r="R20" s="107"/>
      <c r="S20" s="107"/>
      <c r="T20" s="107"/>
      <c r="U20" s="107"/>
      <c r="V20" s="107"/>
      <c r="W20" s="107"/>
      <c r="X20" s="107"/>
      <c r="Z20" s="110" t="s">
        <v>593</v>
      </c>
    </row>
    <row r="21" spans="3:27" s="257" customFormat="1" ht="63" customHeight="1">
      <c r="C21" s="147"/>
      <c r="D21" s="254" t="s">
        <v>216</v>
      </c>
      <c r="E21" s="347"/>
      <c r="F21" s="650" t="str">
        <f>HLOOKUP(lang, language!$C$178:$H$197, 10, FALSE)</f>
        <v>Provide an opportunity for stakeholders representing different levels and sectors, including from indigenous groups/local communities and women’s groups, to freely express their information needs and potential concerns in a participatory manner, so that strategic goals and targets can be clearly addressed.</v>
      </c>
      <c r="G21" s="650"/>
      <c r="H21" s="650"/>
      <c r="I21" s="650"/>
      <c r="J21" s="650"/>
      <c r="K21" s="650"/>
      <c r="L21" s="650"/>
      <c r="M21" s="650"/>
      <c r="N21" s="650"/>
      <c r="O21" s="650"/>
      <c r="P21" s="650"/>
      <c r="Q21" s="650"/>
      <c r="R21" s="650"/>
      <c r="S21" s="650"/>
      <c r="T21" s="650"/>
      <c r="U21" s="650"/>
      <c r="V21" s="650"/>
      <c r="W21" s="650"/>
      <c r="X21" s="650"/>
      <c r="Y21" s="348"/>
      <c r="Z21" s="110" t="s">
        <v>593</v>
      </c>
      <c r="AA21" s="349" t="str">
        <f>HLOOKUP(lang, language!$C$615:$H$619, 2, FALSE)</f>
        <v>VGNFM</v>
      </c>
    </row>
    <row r="22" spans="3:27" ht="0.9" customHeight="1">
      <c r="C22" s="107"/>
      <c r="D22" s="350"/>
      <c r="E22" s="107"/>
      <c r="F22" s="107"/>
      <c r="G22" s="107"/>
      <c r="H22" s="107"/>
      <c r="I22" s="107"/>
      <c r="J22" s="107"/>
      <c r="K22" s="107"/>
      <c r="L22" s="107"/>
      <c r="M22" s="107"/>
      <c r="N22" s="107"/>
      <c r="O22" s="107"/>
      <c r="P22" s="107"/>
      <c r="Q22" s="107"/>
      <c r="R22" s="107"/>
      <c r="S22" s="107"/>
      <c r="T22" s="107"/>
      <c r="U22" s="107"/>
      <c r="V22" s="107"/>
      <c r="W22" s="107"/>
      <c r="X22" s="107"/>
      <c r="Z22" s="110" t="s">
        <v>593</v>
      </c>
    </row>
    <row r="23" spans="3:27" s="257" customFormat="1" ht="63" customHeight="1">
      <c r="C23" s="147"/>
      <c r="D23" s="254" t="s">
        <v>217</v>
      </c>
      <c r="E23" s="347"/>
      <c r="F23" s="650" t="str">
        <f>HLOOKUP(lang, language!$C$178:$H$197, 11, FALSE)</f>
        <v>Specify the precision/accuracy requirements (or expectations) in quantitative terms for key expected results.</v>
      </c>
      <c r="G23" s="650"/>
      <c r="H23" s="650"/>
      <c r="I23" s="650"/>
      <c r="J23" s="650"/>
      <c r="K23" s="650"/>
      <c r="L23" s="650"/>
      <c r="M23" s="650"/>
      <c r="N23" s="650"/>
      <c r="O23" s="650"/>
      <c r="P23" s="650"/>
      <c r="Q23" s="650"/>
      <c r="R23" s="650"/>
      <c r="S23" s="650"/>
      <c r="T23" s="650"/>
      <c r="U23" s="650"/>
      <c r="V23" s="650"/>
      <c r="W23" s="650"/>
      <c r="X23" s="650"/>
      <c r="Y23" s="348"/>
      <c r="Z23" s="110" t="s">
        <v>593</v>
      </c>
      <c r="AA23" s="349" t="str">
        <f>HLOOKUP(lang, language!$C$615:$H$619, 2, FALSE)</f>
        <v>VGNFM</v>
      </c>
    </row>
    <row r="24" spans="3:27" ht="0.9" customHeight="1">
      <c r="C24" s="107"/>
      <c r="D24" s="350"/>
      <c r="E24" s="107"/>
      <c r="F24" s="107"/>
      <c r="G24" s="107"/>
      <c r="H24" s="107"/>
      <c r="I24" s="107"/>
      <c r="J24" s="107"/>
      <c r="K24" s="107"/>
      <c r="L24" s="107"/>
      <c r="M24" s="107"/>
      <c r="N24" s="107"/>
      <c r="O24" s="107"/>
      <c r="P24" s="107"/>
      <c r="Q24" s="107"/>
      <c r="R24" s="107"/>
      <c r="S24" s="107"/>
      <c r="T24" s="107"/>
      <c r="U24" s="107"/>
      <c r="V24" s="107"/>
      <c r="W24" s="107"/>
      <c r="X24" s="107"/>
      <c r="Z24" s="351"/>
    </row>
    <row r="25" spans="3:27" s="257" customFormat="1" ht="63" customHeight="1">
      <c r="C25" s="147"/>
      <c r="D25" s="254" t="s">
        <v>218</v>
      </c>
      <c r="E25" s="347"/>
      <c r="F25" s="650" t="str">
        <f>HLOOKUP(lang, language!$C$178:$H$197, 12, FALSE)</f>
        <v>Prioritize information needs to help address budget and precision constraints during the technical implementation process.</v>
      </c>
      <c r="G25" s="650"/>
      <c r="H25" s="650"/>
      <c r="I25" s="650"/>
      <c r="J25" s="650"/>
      <c r="K25" s="650"/>
      <c r="L25" s="650"/>
      <c r="M25" s="650"/>
      <c r="N25" s="650"/>
      <c r="O25" s="650"/>
      <c r="P25" s="650"/>
      <c r="Q25" s="650"/>
      <c r="R25" s="650"/>
      <c r="S25" s="650"/>
      <c r="T25" s="650"/>
      <c r="U25" s="650"/>
      <c r="V25" s="650"/>
      <c r="W25" s="650"/>
      <c r="X25" s="650"/>
      <c r="Y25" s="348"/>
      <c r="Z25" s="110" t="s">
        <v>593</v>
      </c>
      <c r="AA25" s="349" t="str">
        <f>HLOOKUP(lang, language!$C$615:$H$619, 2, FALSE)</f>
        <v>VGNFM</v>
      </c>
    </row>
    <row r="26" spans="3:27" ht="0.9" customHeight="1">
      <c r="C26" s="107"/>
      <c r="D26" s="350"/>
      <c r="E26" s="107"/>
      <c r="F26" s="107"/>
      <c r="G26" s="107"/>
      <c r="H26" s="107"/>
      <c r="I26" s="107"/>
      <c r="J26" s="107"/>
      <c r="K26" s="107"/>
      <c r="L26" s="107"/>
      <c r="M26" s="107"/>
      <c r="N26" s="107"/>
      <c r="O26" s="107"/>
      <c r="P26" s="107"/>
      <c r="Q26" s="107"/>
      <c r="R26" s="107"/>
      <c r="S26" s="107"/>
      <c r="T26" s="107"/>
      <c r="U26" s="107"/>
      <c r="V26" s="107"/>
      <c r="W26" s="107"/>
      <c r="X26" s="107"/>
      <c r="Z26" s="110" t="s">
        <v>593</v>
      </c>
    </row>
    <row r="27" spans="3:27" s="257" customFormat="1" ht="63" customHeight="1">
      <c r="C27" s="147"/>
      <c r="D27" s="254" t="s">
        <v>219</v>
      </c>
      <c r="E27" s="347"/>
      <c r="F27" s="650" t="str">
        <f>HLOOKUP(lang, language!$C$178:$H$197, 13, FALSE)</f>
        <v>Make a clear distinction between “must-know” and “would be nice to know” information needs, especially where the latter may be of interest for research or address expected upcoming information needs. Clearly state the justification for the specific choices.</v>
      </c>
      <c r="G27" s="650"/>
      <c r="H27" s="650"/>
      <c r="I27" s="650"/>
      <c r="J27" s="650"/>
      <c r="K27" s="650"/>
      <c r="L27" s="650"/>
      <c r="M27" s="650"/>
      <c r="N27" s="650"/>
      <c r="O27" s="650"/>
      <c r="P27" s="650"/>
      <c r="Q27" s="650"/>
      <c r="R27" s="650"/>
      <c r="S27" s="650"/>
      <c r="T27" s="650"/>
      <c r="U27" s="650"/>
      <c r="V27" s="650"/>
      <c r="W27" s="650"/>
      <c r="X27" s="650"/>
      <c r="Y27" s="348"/>
      <c r="Z27" s="110" t="s">
        <v>593</v>
      </c>
      <c r="AA27" s="349" t="str">
        <f>HLOOKUP(lang, language!$C$615:$H$619, 2, FALSE)</f>
        <v>VGNFM</v>
      </c>
    </row>
    <row r="28" spans="3:27" ht="0.9" customHeight="1">
      <c r="C28" s="107"/>
      <c r="D28" s="350"/>
      <c r="E28" s="107"/>
      <c r="F28" s="107"/>
      <c r="G28" s="107"/>
      <c r="H28" s="107"/>
      <c r="I28" s="107"/>
      <c r="J28" s="107"/>
      <c r="K28" s="107"/>
      <c r="L28" s="107"/>
      <c r="M28" s="107"/>
      <c r="N28" s="107"/>
      <c r="O28" s="107"/>
      <c r="P28" s="107"/>
      <c r="Q28" s="107"/>
      <c r="R28" s="107"/>
      <c r="S28" s="107"/>
      <c r="T28" s="107"/>
      <c r="U28" s="107"/>
      <c r="V28" s="107"/>
      <c r="W28" s="107"/>
      <c r="X28" s="107"/>
      <c r="Z28" s="110" t="s">
        <v>593</v>
      </c>
    </row>
    <row r="29" spans="3:27" s="257" customFormat="1" ht="63" customHeight="1">
      <c r="C29" s="147"/>
      <c r="D29" s="254" t="s">
        <v>220</v>
      </c>
      <c r="E29" s="347"/>
      <c r="F29" s="650" t="str">
        <f>HLOOKUP(lang, language!$C$178:$H$197, 14, FALSE)</f>
        <v>Provide a compilation of information needs in a manner that can be easily translated into variables, which can then be operationally observed through an accessible data source.</v>
      </c>
      <c r="G29" s="650"/>
      <c r="H29" s="650"/>
      <c r="I29" s="650"/>
      <c r="J29" s="650"/>
      <c r="K29" s="650"/>
      <c r="L29" s="650"/>
      <c r="M29" s="650"/>
      <c r="N29" s="650"/>
      <c r="O29" s="650"/>
      <c r="P29" s="650"/>
      <c r="Q29" s="650"/>
      <c r="R29" s="650"/>
      <c r="S29" s="650"/>
      <c r="T29" s="650"/>
      <c r="U29" s="650"/>
      <c r="V29" s="650"/>
      <c r="W29" s="650"/>
      <c r="X29" s="650"/>
      <c r="Y29" s="348"/>
      <c r="Z29" s="110" t="s">
        <v>593</v>
      </c>
      <c r="AA29" s="349" t="str">
        <f>HLOOKUP(lang, language!$C$615:$H$619, 2, FALSE)</f>
        <v>VGNFM</v>
      </c>
    </row>
    <row r="30" spans="3:27" s="147" customFormat="1">
      <c r="D30" s="263" t="str">
        <f>HLOOKUP(lang, language!$C$178:$H$197, 15, FALSE)</f>
        <v>Notes</v>
      </c>
      <c r="E30" s="273"/>
      <c r="F30" s="273"/>
      <c r="G30" s="273"/>
      <c r="H30" s="273"/>
      <c r="I30" s="273"/>
      <c r="J30" s="273"/>
      <c r="K30" s="273"/>
      <c r="L30" s="273"/>
      <c r="M30" s="273"/>
      <c r="N30" s="273"/>
      <c r="O30" s="273"/>
      <c r="P30" s="273"/>
      <c r="Q30" s="273"/>
      <c r="R30" s="273"/>
      <c r="S30" s="273"/>
      <c r="T30" s="273"/>
      <c r="U30" s="273"/>
      <c r="V30" s="273"/>
      <c r="W30" s="273"/>
      <c r="X30" s="273"/>
      <c r="Y30" s="273"/>
      <c r="Z30" s="352"/>
      <c r="AA30" s="263"/>
    </row>
    <row r="31" spans="3:27" s="147" customFormat="1">
      <c r="D31" s="295" t="str">
        <f>HLOOKUP(lang, language!$C$178:$H$197, 16, FALSE)</f>
        <v>0: No action has been taken in the country regarding this guideline or it evinces many weaknesses and needs in the attainment of outcomes.  This deserves priority.</v>
      </c>
      <c r="E31" s="273"/>
      <c r="F31" s="273"/>
      <c r="G31" s="273"/>
      <c r="H31" s="273"/>
      <c r="I31" s="273"/>
      <c r="J31" s="273"/>
      <c r="K31" s="273"/>
      <c r="L31" s="273"/>
      <c r="M31" s="273"/>
      <c r="N31" s="273"/>
      <c r="O31" s="273"/>
      <c r="P31" s="273"/>
      <c r="Q31" s="273"/>
      <c r="R31" s="273"/>
      <c r="S31" s="273"/>
      <c r="T31" s="273"/>
      <c r="U31" s="273"/>
      <c r="V31" s="273"/>
      <c r="W31" s="273"/>
      <c r="X31" s="273"/>
      <c r="Y31" s="273"/>
      <c r="Z31" s="352"/>
      <c r="AA31" s="263"/>
    </row>
    <row r="32" spans="3:27" s="147" customFormat="1">
      <c r="D32" s="295" t="str">
        <f>HLOOKUP(lang, language!$C$178:$H$197, 17, FALSE)</f>
        <v>1: There is awareness in the country about the guideline and actions are taken to implement it, though technical support is required.</v>
      </c>
      <c r="E32" s="158"/>
      <c r="F32" s="158"/>
      <c r="G32" s="158"/>
      <c r="H32" s="158"/>
      <c r="I32" s="158"/>
      <c r="J32" s="158"/>
      <c r="K32" s="158"/>
      <c r="L32" s="158"/>
      <c r="M32" s="158"/>
      <c r="N32" s="158"/>
      <c r="O32" s="158"/>
      <c r="P32" s="158"/>
      <c r="Q32" s="158"/>
      <c r="R32" s="158"/>
      <c r="S32" s="158"/>
      <c r="T32" s="158"/>
      <c r="U32" s="158"/>
      <c r="V32" s="158"/>
      <c r="W32" s="158"/>
      <c r="X32" s="158"/>
      <c r="Y32" s="158"/>
      <c r="Z32" s="263"/>
      <c r="AA32" s="263"/>
    </row>
    <row r="33" spans="4:27" s="147" customFormat="1">
      <c r="D33" s="263" t="str">
        <f>HLOOKUP(lang, language!$C$178:$H$197, 18, FALSE)</f>
        <v>3: There is enough capacity in the country to implement the guideline.  There are no gaps or needs whatsoever, so it is expected to meet the outcomes accordingly.</v>
      </c>
      <c r="Z33" s="353"/>
      <c r="AA33" s="263"/>
    </row>
    <row r="34" spans="4:27" s="147" customFormat="1">
      <c r="D34" s="205" t="str">
        <f>HLOOKUP(lang, language!$C$615:$H$627, 13, FALSE)</f>
        <v>VGNFM: voluntary guidelines on national forest monitoring.  http://www.fao.org/3/a-i6767e.pdf</v>
      </c>
      <c r="Z34" s="353"/>
      <c r="AA34" s="263"/>
    </row>
    <row r="35" spans="4:27" s="107" customFormat="1">
      <c r="D35" s="354"/>
      <c r="Z35" s="333"/>
      <c r="AA35" s="196"/>
    </row>
  </sheetData>
  <sheetProtection algorithmName="SHA-512" hashValue="uFfJt8uqhEjQkR5kWACiR9BWFeE3Rzz1SOBvQiikSJYsFRajvPUUClJlPqc/ZhnYAgZ3VfGvJg0nN0LcvN+Uew==" saltValue="WmqoF6xzc/qS6yylklLXLg==" spinCount="100000" sheet="1" objects="1" scenarios="1"/>
  <mergeCells count="13">
    <mergeCell ref="A1:Z5"/>
    <mergeCell ref="F15:X15"/>
    <mergeCell ref="D7:Z7"/>
    <mergeCell ref="F9:X9"/>
    <mergeCell ref="F11:X11"/>
    <mergeCell ref="F13:X13"/>
    <mergeCell ref="F29:X29"/>
    <mergeCell ref="F17:X17"/>
    <mergeCell ref="F19:X19"/>
    <mergeCell ref="F21:X21"/>
    <mergeCell ref="F23:X23"/>
    <mergeCell ref="F25:X25"/>
    <mergeCell ref="F27:X27"/>
  </mergeCells>
  <phoneticPr fontId="86" type="noConversion"/>
  <conditionalFormatting sqref="Z9">
    <cfRule type="cellIs" dxfId="407" priority="84" operator="equal">
      <formula>3</formula>
    </cfRule>
  </conditionalFormatting>
  <conditionalFormatting sqref="Z9">
    <cfRule type="cellIs" dxfId="406" priority="81" operator="equal">
      <formula>2</formula>
    </cfRule>
    <cfRule type="cellIs" dxfId="405" priority="82" operator="equal">
      <formula>1</formula>
    </cfRule>
    <cfRule type="cellIs" dxfId="404" priority="83" operator="equal">
      <formula>0</formula>
    </cfRule>
  </conditionalFormatting>
  <conditionalFormatting sqref="Z12 Z14 Z16 Z18 Z20 Z22">
    <cfRule type="cellIs" dxfId="403" priority="40" operator="equal">
      <formula>3</formula>
    </cfRule>
  </conditionalFormatting>
  <conditionalFormatting sqref="Z12 Z14 Z16 Z18 Z20 Z22">
    <cfRule type="cellIs" dxfId="402" priority="37" operator="equal">
      <formula>2</formula>
    </cfRule>
    <cfRule type="cellIs" dxfId="401" priority="38" operator="equal">
      <formula>1</formula>
    </cfRule>
    <cfRule type="cellIs" dxfId="400" priority="39" operator="equal">
      <formula>0</formula>
    </cfRule>
  </conditionalFormatting>
  <conditionalFormatting sqref="Z26:Z29">
    <cfRule type="cellIs" dxfId="399" priority="36" operator="equal">
      <formula>3</formula>
    </cfRule>
  </conditionalFormatting>
  <conditionalFormatting sqref="Z26:Z29">
    <cfRule type="cellIs" dxfId="398" priority="33" operator="equal">
      <formula>2</formula>
    </cfRule>
    <cfRule type="cellIs" dxfId="397" priority="34" operator="equal">
      <formula>1</formula>
    </cfRule>
    <cfRule type="cellIs" dxfId="396" priority="35" operator="equal">
      <formula>0</formula>
    </cfRule>
  </conditionalFormatting>
  <conditionalFormatting sqref="Z11">
    <cfRule type="cellIs" dxfId="395" priority="32" operator="equal">
      <formula>3</formula>
    </cfRule>
  </conditionalFormatting>
  <conditionalFormatting sqref="Z11">
    <cfRule type="cellIs" dxfId="394" priority="29" operator="equal">
      <formula>2</formula>
    </cfRule>
    <cfRule type="cellIs" dxfId="393" priority="30" operator="equal">
      <formula>1</formula>
    </cfRule>
    <cfRule type="cellIs" dxfId="392" priority="31" operator="equal">
      <formula>0</formula>
    </cfRule>
  </conditionalFormatting>
  <conditionalFormatting sqref="Z13">
    <cfRule type="cellIs" dxfId="391" priority="28" operator="equal">
      <formula>3</formula>
    </cfRule>
  </conditionalFormatting>
  <conditionalFormatting sqref="Z13">
    <cfRule type="cellIs" dxfId="390" priority="25" operator="equal">
      <formula>2</formula>
    </cfRule>
    <cfRule type="cellIs" dxfId="389" priority="26" operator="equal">
      <formula>1</formula>
    </cfRule>
    <cfRule type="cellIs" dxfId="388" priority="27" operator="equal">
      <formula>0</formula>
    </cfRule>
  </conditionalFormatting>
  <conditionalFormatting sqref="Z15">
    <cfRule type="cellIs" dxfId="387" priority="24" operator="equal">
      <formula>3</formula>
    </cfRule>
  </conditionalFormatting>
  <conditionalFormatting sqref="Z15">
    <cfRule type="cellIs" dxfId="386" priority="21" operator="equal">
      <formula>2</formula>
    </cfRule>
    <cfRule type="cellIs" dxfId="385" priority="22" operator="equal">
      <formula>1</formula>
    </cfRule>
    <cfRule type="cellIs" dxfId="384" priority="23" operator="equal">
      <formula>0</formula>
    </cfRule>
  </conditionalFormatting>
  <conditionalFormatting sqref="Z17">
    <cfRule type="cellIs" dxfId="383" priority="20" operator="equal">
      <formula>3</formula>
    </cfRule>
  </conditionalFormatting>
  <conditionalFormatting sqref="Z17">
    <cfRule type="cellIs" dxfId="382" priority="17" operator="equal">
      <formula>2</formula>
    </cfRule>
    <cfRule type="cellIs" dxfId="381" priority="18" operator="equal">
      <formula>1</formula>
    </cfRule>
    <cfRule type="cellIs" dxfId="380" priority="19" operator="equal">
      <formula>0</formula>
    </cfRule>
  </conditionalFormatting>
  <conditionalFormatting sqref="Z19">
    <cfRule type="cellIs" dxfId="379" priority="16" operator="equal">
      <formula>3</formula>
    </cfRule>
  </conditionalFormatting>
  <conditionalFormatting sqref="Z19">
    <cfRule type="cellIs" dxfId="378" priority="13" operator="equal">
      <formula>2</formula>
    </cfRule>
    <cfRule type="cellIs" dxfId="377" priority="14" operator="equal">
      <formula>1</formula>
    </cfRule>
    <cfRule type="cellIs" dxfId="376" priority="15" operator="equal">
      <formula>0</formula>
    </cfRule>
  </conditionalFormatting>
  <conditionalFormatting sqref="Z21">
    <cfRule type="cellIs" dxfId="375" priority="12" operator="equal">
      <formula>3</formula>
    </cfRule>
  </conditionalFormatting>
  <conditionalFormatting sqref="Z21">
    <cfRule type="cellIs" dxfId="374" priority="9" operator="equal">
      <formula>2</formula>
    </cfRule>
    <cfRule type="cellIs" dxfId="373" priority="10" operator="equal">
      <formula>1</formula>
    </cfRule>
    <cfRule type="cellIs" dxfId="372" priority="11" operator="equal">
      <formula>0</formula>
    </cfRule>
  </conditionalFormatting>
  <conditionalFormatting sqref="Z23">
    <cfRule type="cellIs" dxfId="371" priority="8" operator="equal">
      <formula>3</formula>
    </cfRule>
  </conditionalFormatting>
  <conditionalFormatting sqref="Z23">
    <cfRule type="cellIs" dxfId="370" priority="5" operator="equal">
      <formula>2</formula>
    </cfRule>
    <cfRule type="cellIs" dxfId="369" priority="6" operator="equal">
      <formula>1</formula>
    </cfRule>
    <cfRule type="cellIs" dxfId="368" priority="7" operator="equal">
      <formula>0</formula>
    </cfRule>
  </conditionalFormatting>
  <conditionalFormatting sqref="Z25">
    <cfRule type="cellIs" dxfId="367" priority="4" operator="equal">
      <formula>3</formula>
    </cfRule>
  </conditionalFormatting>
  <conditionalFormatting sqref="Z25">
    <cfRule type="cellIs" dxfId="366" priority="1" operator="equal">
      <formula>2</formula>
    </cfRule>
    <cfRule type="cellIs" dxfId="365" priority="2" operator="equal">
      <formula>1</formula>
    </cfRule>
    <cfRule type="cellIs" dxfId="364"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Z9 Z29 Z11 Z13 Z15 Z17 Z19 Z21 Z23 Z27 Z25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showRowColHeaders="0" zoomScale="60" zoomScaleNormal="60" workbookViewId="0">
      <selection sqref="A1:Z5"/>
    </sheetView>
  </sheetViews>
  <sheetFormatPr defaultColWidth="8.453125" defaultRowHeight="14.5"/>
  <cols>
    <col min="1" max="3" width="1.453125" style="106" customWidth="1"/>
    <col min="4" max="4" width="8.453125" style="106"/>
    <col min="5" max="5" width="2.08984375" style="106" customWidth="1"/>
    <col min="6" max="6" width="8.453125" style="106"/>
    <col min="7" max="7" width="8.453125" style="106" customWidth="1"/>
    <col min="8" max="8" width="11.453125" style="106" customWidth="1"/>
    <col min="9" max="10" width="8.453125" style="106"/>
    <col min="11" max="11" width="5.453125" style="106" customWidth="1"/>
    <col min="12" max="12" width="5.90625" style="106" customWidth="1"/>
    <col min="13" max="13" width="6.453125" style="106" customWidth="1"/>
    <col min="14" max="14" width="7.90625" style="106" customWidth="1"/>
    <col min="15" max="16" width="8.453125" style="106"/>
    <col min="17" max="17" width="18.453125" style="106" customWidth="1"/>
    <col min="18" max="19" width="8.453125" style="106"/>
    <col min="20" max="20" width="13.08984375" style="106" customWidth="1"/>
    <col min="21" max="21" width="6.453125" style="106" customWidth="1"/>
    <col min="22" max="22" width="8.453125" style="106"/>
    <col min="23" max="23" width="14.08984375" style="106" customWidth="1"/>
    <col min="24" max="24" width="8.453125" style="106"/>
    <col min="25" max="25" width="1.453125" style="106" customWidth="1"/>
    <col min="26" max="26" width="12.453125" style="106" customWidth="1"/>
    <col min="27" max="27" width="30.453125" style="106" customWidth="1"/>
    <col min="28" max="16384" width="8.453125" style="106"/>
  </cols>
  <sheetData>
    <row r="1" spans="1:27" s="105" customFormat="1">
      <c r="A1" s="673" t="str">
        <f>HLOOKUP(lang, language!$C$203:$H$215, 2, FALSE)</f>
        <v>Measurement and estimation</v>
      </c>
      <c r="B1" s="673"/>
      <c r="C1" s="673"/>
      <c r="D1" s="673"/>
      <c r="E1" s="673"/>
      <c r="F1" s="673"/>
      <c r="G1" s="673"/>
      <c r="H1" s="673"/>
      <c r="I1" s="673"/>
      <c r="J1" s="673"/>
      <c r="K1" s="673"/>
      <c r="L1" s="673"/>
      <c r="M1" s="673"/>
      <c r="N1" s="673"/>
      <c r="O1" s="673"/>
      <c r="P1" s="673"/>
      <c r="Q1" s="673"/>
      <c r="R1" s="673"/>
      <c r="S1" s="673"/>
      <c r="T1" s="673"/>
      <c r="U1" s="673"/>
      <c r="V1" s="673"/>
      <c r="W1" s="673"/>
      <c r="X1" s="673"/>
      <c r="Y1" s="673"/>
      <c r="Z1" s="673"/>
    </row>
    <row r="2" spans="1:27" s="105" customFormat="1" ht="14.25" customHeight="1">
      <c r="A2" s="673"/>
      <c r="B2" s="673"/>
      <c r="C2" s="673"/>
      <c r="D2" s="673"/>
      <c r="E2" s="673"/>
      <c r="F2" s="673"/>
      <c r="G2" s="673"/>
      <c r="H2" s="673"/>
      <c r="I2" s="673"/>
      <c r="J2" s="673"/>
      <c r="K2" s="673"/>
      <c r="L2" s="673"/>
      <c r="M2" s="673"/>
      <c r="N2" s="673"/>
      <c r="O2" s="673"/>
      <c r="P2" s="673"/>
      <c r="Q2" s="673"/>
      <c r="R2" s="673"/>
      <c r="S2" s="673"/>
      <c r="T2" s="673"/>
      <c r="U2" s="673"/>
      <c r="V2" s="673"/>
      <c r="W2" s="673"/>
      <c r="X2" s="673"/>
      <c r="Y2" s="673"/>
      <c r="Z2" s="673"/>
    </row>
    <row r="3" spans="1:27" s="105" customFormat="1" ht="14.4" customHeight="1">
      <c r="A3" s="673"/>
      <c r="B3" s="673"/>
      <c r="C3" s="673"/>
      <c r="D3" s="673"/>
      <c r="E3" s="673"/>
      <c r="F3" s="673"/>
      <c r="G3" s="673"/>
      <c r="H3" s="673"/>
      <c r="I3" s="673"/>
      <c r="J3" s="673"/>
      <c r="K3" s="673"/>
      <c r="L3" s="673"/>
      <c r="M3" s="673"/>
      <c r="N3" s="673"/>
      <c r="O3" s="673"/>
      <c r="P3" s="673"/>
      <c r="Q3" s="673"/>
      <c r="R3" s="673"/>
      <c r="S3" s="673"/>
      <c r="T3" s="673"/>
      <c r="U3" s="673"/>
      <c r="V3" s="673"/>
      <c r="W3" s="673"/>
      <c r="X3" s="673"/>
      <c r="Y3" s="673"/>
      <c r="Z3" s="673"/>
    </row>
    <row r="4" spans="1:27" s="105" customFormat="1" ht="14.4" customHeight="1">
      <c r="A4" s="673"/>
      <c r="B4" s="673"/>
      <c r="C4" s="673"/>
      <c r="D4" s="673"/>
      <c r="E4" s="673"/>
      <c r="F4" s="673"/>
      <c r="G4" s="673"/>
      <c r="H4" s="673"/>
      <c r="I4" s="673"/>
      <c r="J4" s="673"/>
      <c r="K4" s="673"/>
      <c r="L4" s="673"/>
      <c r="M4" s="673"/>
      <c r="N4" s="673"/>
      <c r="O4" s="673"/>
      <c r="P4" s="673"/>
      <c r="Q4" s="673"/>
      <c r="R4" s="673"/>
      <c r="S4" s="673"/>
      <c r="T4" s="673"/>
      <c r="U4" s="673"/>
      <c r="V4" s="673"/>
      <c r="W4" s="673"/>
      <c r="X4" s="673"/>
      <c r="Y4" s="673"/>
      <c r="Z4" s="673"/>
    </row>
    <row r="5" spans="1:27" s="105" customFormat="1" ht="14.4" customHeight="1">
      <c r="A5" s="673"/>
      <c r="B5" s="673"/>
      <c r="C5" s="673"/>
      <c r="D5" s="673"/>
      <c r="E5" s="673"/>
      <c r="F5" s="673"/>
      <c r="G5" s="673"/>
      <c r="H5" s="673"/>
      <c r="I5" s="673"/>
      <c r="J5" s="673"/>
      <c r="K5" s="673"/>
      <c r="L5" s="673"/>
      <c r="M5" s="673"/>
      <c r="N5" s="673"/>
      <c r="O5" s="673"/>
      <c r="P5" s="673"/>
      <c r="Q5" s="673"/>
      <c r="R5" s="673"/>
      <c r="S5" s="673"/>
      <c r="T5" s="673"/>
      <c r="U5" s="673"/>
      <c r="V5" s="673"/>
      <c r="W5" s="673"/>
      <c r="X5" s="673"/>
      <c r="Y5" s="673"/>
      <c r="Z5" s="673"/>
    </row>
    <row r="6" spans="1:27" s="105" customFormat="1" ht="8.25" customHeight="1"/>
    <row r="7" spans="1:27" ht="25.5" customHeight="1">
      <c r="D7" s="672" t="str">
        <f>HLOOKUP(lang, language!$C$203:$H$215, 3, FALSE)</f>
        <v>4.6 Data management and archiving</v>
      </c>
      <c r="E7" s="672"/>
      <c r="F7" s="672"/>
      <c r="G7" s="672"/>
      <c r="H7" s="672"/>
      <c r="I7" s="672"/>
      <c r="J7" s="672"/>
      <c r="K7" s="672"/>
      <c r="L7" s="672"/>
      <c r="M7" s="672"/>
      <c r="N7" s="672"/>
      <c r="O7" s="672"/>
      <c r="P7" s="672"/>
      <c r="Q7" s="672"/>
      <c r="R7" s="672"/>
      <c r="S7" s="672"/>
      <c r="T7" s="672"/>
      <c r="U7" s="672"/>
      <c r="V7" s="672"/>
      <c r="W7" s="672"/>
      <c r="X7" s="672"/>
      <c r="Y7" s="672"/>
      <c r="Z7" s="672"/>
    </row>
    <row r="8" spans="1:27" s="107" customFormat="1" ht="21.9" customHeight="1">
      <c r="D8" s="108"/>
      <c r="E8" s="108"/>
      <c r="F8" s="108"/>
      <c r="G8" s="108"/>
      <c r="H8" s="108"/>
      <c r="I8" s="108"/>
      <c r="J8" s="108"/>
      <c r="K8" s="108"/>
      <c r="L8" s="108"/>
      <c r="M8" s="108"/>
      <c r="N8" s="108"/>
      <c r="O8" s="108"/>
      <c r="P8" s="108"/>
      <c r="Q8" s="108"/>
      <c r="R8" s="108"/>
      <c r="S8" s="108"/>
      <c r="T8" s="108"/>
      <c r="U8" s="108"/>
      <c r="V8" s="108"/>
      <c r="W8" s="108"/>
      <c r="X8" s="108"/>
      <c r="Y8" s="108"/>
      <c r="Z8" s="108" t="str">
        <f>HLOOKUP(lang, language!$C$203:$H$215, 12, FALSE)</f>
        <v>Assessment*</v>
      </c>
      <c r="AA8" s="109" t="str">
        <f>HLOOKUP(lang, language!$C$178:$H$198, 21, FALSE)</f>
        <v>Sources</v>
      </c>
    </row>
    <row r="9" spans="1:27" s="147" customFormat="1" ht="90.9" customHeight="1">
      <c r="D9" s="272" t="s">
        <v>221</v>
      </c>
      <c r="E9" s="356"/>
      <c r="F9" s="650" t="str">
        <f>HLOOKUP(lang, language!$C$203:$H$215, 4, FALSE)</f>
        <v>Have a well-documented data set with associated metadata, a complete and welldefined protocol for data archiving and preservation including storage and backup, and a long-term vision to ensure data storage technologies remain up-to-date and data remains retrievable in the event that operating systems and data storage systems change.</v>
      </c>
      <c r="G9" s="650"/>
      <c r="H9" s="650"/>
      <c r="I9" s="650"/>
      <c r="J9" s="650"/>
      <c r="K9" s="650"/>
      <c r="L9" s="650"/>
      <c r="M9" s="650"/>
      <c r="N9" s="650"/>
      <c r="O9" s="650"/>
      <c r="P9" s="650"/>
      <c r="Q9" s="650"/>
      <c r="R9" s="650"/>
      <c r="S9" s="650"/>
      <c r="T9" s="650"/>
      <c r="U9" s="650"/>
      <c r="V9" s="650"/>
      <c r="W9" s="650"/>
      <c r="X9" s="650"/>
      <c r="Y9" s="347"/>
      <c r="Z9" s="110" t="s">
        <v>593</v>
      </c>
      <c r="AA9" s="549" t="str">
        <f>HLOOKUP(lang, language!$C$615:$H$619, 2, FALSE)</f>
        <v>VGNFM</v>
      </c>
    </row>
    <row r="10" spans="1:27" ht="0.9" customHeight="1">
      <c r="D10" s="261"/>
      <c r="Z10" s="357"/>
      <c r="AA10" s="358"/>
    </row>
    <row r="11" spans="1:27" s="147" customFormat="1" ht="90.9" customHeight="1">
      <c r="D11" s="272" t="s">
        <v>223</v>
      </c>
      <c r="E11" s="356"/>
      <c r="F11" s="650" t="str">
        <f>HLOOKUP(lang, language!$C$203:$H$215, 5, FALSE)</f>
        <v>Include a security protocol with a description of technical and procedural protections for information, including confidential information, and details of how permissions, restrictions and embargoes will be enforced.</v>
      </c>
      <c r="G11" s="650"/>
      <c r="H11" s="650"/>
      <c r="I11" s="650"/>
      <c r="J11" s="650"/>
      <c r="K11" s="650"/>
      <c r="L11" s="650"/>
      <c r="M11" s="650"/>
      <c r="N11" s="650"/>
      <c r="O11" s="650"/>
      <c r="P11" s="650"/>
      <c r="Q11" s="650"/>
      <c r="R11" s="650"/>
      <c r="S11" s="650"/>
      <c r="T11" s="650"/>
      <c r="U11" s="650"/>
      <c r="V11" s="650"/>
      <c r="W11" s="650"/>
      <c r="X11" s="650"/>
      <c r="Y11" s="347"/>
      <c r="Z11" s="110" t="s">
        <v>593</v>
      </c>
      <c r="AA11" s="549" t="str">
        <f>HLOOKUP(lang, language!$C$615:$H$619, 2, FALSE)</f>
        <v>VGNFM</v>
      </c>
    </row>
    <row r="12" spans="1:27" ht="0.9" customHeight="1">
      <c r="D12" s="261"/>
      <c r="Z12" s="110" t="s">
        <v>593</v>
      </c>
      <c r="AA12" s="358"/>
    </row>
    <row r="13" spans="1:27" s="147" customFormat="1" ht="95.15" customHeight="1">
      <c r="D13" s="272" t="s">
        <v>222</v>
      </c>
      <c r="E13" s="356"/>
      <c r="F13" s="650" t="str">
        <f>HLOOKUP(lang, language!$C$203:$H$215, 6, FALSE)</f>
        <v>Define a data policy that describes which data may be shared and how (free and available, available upon request, restricted) including access procedures, embargo periods (if any), technical mechanisms for dissemination and exchange formats. In cases where some parts of a data set cannot be shared, the reasons for this should be specified (e.g. ethical, personal data rules, intellectual property, commercial, privacyrelated, security-related). This decision regarding which data sets to make publicly accessible and which to provide more restricted access to is dependent on national legislation, strategies and policies.</v>
      </c>
      <c r="G13" s="650"/>
      <c r="H13" s="650"/>
      <c r="I13" s="650"/>
      <c r="J13" s="650"/>
      <c r="K13" s="650"/>
      <c r="L13" s="650"/>
      <c r="M13" s="650"/>
      <c r="N13" s="650"/>
      <c r="O13" s="650"/>
      <c r="P13" s="650"/>
      <c r="Q13" s="650"/>
      <c r="R13" s="650"/>
      <c r="S13" s="650"/>
      <c r="T13" s="650"/>
      <c r="U13" s="650"/>
      <c r="V13" s="650"/>
      <c r="W13" s="650"/>
      <c r="X13" s="650"/>
      <c r="Y13" s="347"/>
      <c r="Z13" s="110" t="s">
        <v>593</v>
      </c>
      <c r="AA13" s="549" t="str">
        <f>HLOOKUP(lang, language!$C$615:$H$619, 2, FALSE)</f>
        <v>VGNFM</v>
      </c>
    </row>
    <row r="14" spans="1:27" ht="0.9" customHeight="1">
      <c r="D14" s="261"/>
      <c r="Z14" s="110" t="s">
        <v>593</v>
      </c>
      <c r="AA14" s="358"/>
    </row>
    <row r="15" spans="1:27" s="147" customFormat="1" ht="90.9" customHeight="1">
      <c r="D15" s="272" t="s">
        <v>224</v>
      </c>
      <c r="E15" s="356"/>
      <c r="F15" s="650" t="str">
        <f>HLOOKUP(lang, language!$C$203:$H$215, 7, FALSE)</f>
        <v>Define how and where data will be stored, indicating in particular the type of repository (institutional, standard repository for the discipline, etc.) and the institution(s) responsible for storing and archiving the data. Depending on the general national strategy for storing national statistics, there may be institutions prepared to integrate the NFMS data sets as standard national data sets generated at regular intervals. This would underline the general information character of the data generated by the NFMS.</v>
      </c>
      <c r="G15" s="650"/>
      <c r="H15" s="650"/>
      <c r="I15" s="650"/>
      <c r="J15" s="650"/>
      <c r="K15" s="650"/>
      <c r="L15" s="650"/>
      <c r="M15" s="650"/>
      <c r="N15" s="650"/>
      <c r="O15" s="650"/>
      <c r="P15" s="650"/>
      <c r="Q15" s="650"/>
      <c r="R15" s="650"/>
      <c r="S15" s="650"/>
      <c r="T15" s="650"/>
      <c r="U15" s="650"/>
      <c r="V15" s="650"/>
      <c r="W15" s="650"/>
      <c r="X15" s="650"/>
      <c r="Y15" s="347"/>
      <c r="Z15" s="110" t="s">
        <v>593</v>
      </c>
      <c r="AA15" s="549" t="str">
        <f>HLOOKUP(lang, language!$C$615:$H$619, 2, FALSE)</f>
        <v>VGNFM</v>
      </c>
    </row>
    <row r="16" spans="1:27" s="147" customFormat="1" ht="16">
      <c r="D16" s="263" t="str">
        <f>HLOOKUP(lang, language!$C$203:$H$215, 8, FALSE)</f>
        <v>Notes</v>
      </c>
      <c r="E16" s="273"/>
      <c r="F16" s="273"/>
      <c r="G16" s="273"/>
      <c r="H16" s="273"/>
      <c r="I16" s="273"/>
      <c r="J16" s="273"/>
      <c r="K16" s="273"/>
      <c r="L16" s="273"/>
      <c r="M16" s="273"/>
      <c r="N16" s="273"/>
      <c r="O16" s="273"/>
      <c r="P16" s="273"/>
      <c r="Q16" s="273"/>
      <c r="R16" s="273"/>
      <c r="S16" s="273"/>
      <c r="T16" s="273"/>
      <c r="U16" s="273"/>
      <c r="V16" s="273"/>
      <c r="W16" s="273"/>
      <c r="X16" s="273"/>
      <c r="Y16" s="273"/>
      <c r="Z16" s="273"/>
    </row>
    <row r="17" spans="4:26" s="147" customFormat="1">
      <c r="D17" s="267" t="str">
        <f>HLOOKUP(lang, language!$C$203:$H$215, 9, FALSE)</f>
        <v>0: No action has been taken in the country regarding this guideline or it evinces many weaknesses and needs in the attainment of outcomes.  This deserves priority.</v>
      </c>
      <c r="E17" s="273"/>
      <c r="F17" s="273"/>
      <c r="G17" s="273"/>
      <c r="H17" s="273"/>
      <c r="I17" s="273"/>
      <c r="J17" s="273"/>
      <c r="K17" s="273"/>
      <c r="L17" s="273"/>
      <c r="M17" s="273"/>
      <c r="N17" s="273"/>
      <c r="O17" s="273"/>
      <c r="P17" s="273"/>
      <c r="Q17" s="273"/>
      <c r="R17" s="273"/>
      <c r="S17" s="273"/>
      <c r="T17" s="273"/>
      <c r="U17" s="273"/>
      <c r="V17" s="273"/>
      <c r="W17" s="273"/>
      <c r="X17" s="273"/>
      <c r="Y17" s="273"/>
      <c r="Z17" s="273"/>
    </row>
    <row r="18" spans="4:26" s="147" customFormat="1">
      <c r="D18" s="267" t="str">
        <f>HLOOKUP(lang, language!$C$203:$H$215, 10, FALSE)</f>
        <v>1: There is awareness in the country about the guideline and actions are taken to implement it, though technical support is required.</v>
      </c>
      <c r="E18" s="158"/>
      <c r="F18" s="158"/>
      <c r="G18" s="158"/>
      <c r="H18" s="158"/>
      <c r="I18" s="158"/>
      <c r="J18" s="158"/>
      <c r="K18" s="158"/>
      <c r="L18" s="158"/>
      <c r="M18" s="158"/>
      <c r="N18" s="158"/>
      <c r="O18" s="158"/>
      <c r="P18" s="158"/>
      <c r="Q18" s="158"/>
      <c r="R18" s="158"/>
      <c r="S18" s="158"/>
      <c r="T18" s="158"/>
      <c r="U18" s="158"/>
      <c r="V18" s="158"/>
      <c r="W18" s="158"/>
      <c r="X18" s="158"/>
      <c r="Y18" s="158"/>
      <c r="Z18" s="158"/>
    </row>
    <row r="19" spans="4:26" s="147" customFormat="1">
      <c r="D19" s="158" t="str">
        <f>HLOOKUP(lang, language!$C$203:$H$215, 11, FALSE)</f>
        <v>3: There is enough capacity in the country to implement the guideline.  There are no gaps or needs whatsoever, so it is expected to meet the outcomes accordingly.</v>
      </c>
    </row>
    <row r="20" spans="4:26" s="147" customFormat="1">
      <c r="D20" s="147" t="str">
        <f>HLOOKUP(lang, language!$C$615:$H$627, 13, FALSE)</f>
        <v>VGNFM: voluntary guidelines on national forest monitoring.  http://www.fao.org/3/a-i6767e.pdf</v>
      </c>
    </row>
    <row r="21" spans="4:26" s="107" customFormat="1"/>
  </sheetData>
  <sheetProtection algorithmName="SHA-512" hashValue="tsI7DQ2n31zSRzPgnOlHaukHfMHs7hWjpFxufhen1iNsy9T7N9VkGkwojvBQkCjPArC/BncB2iwQisav9dyJ7Q==" saltValue="OluOVnAmhur6tDWQZ+M9HQ==" spinCount="100000" sheet="1" objects="1" scenarios="1"/>
  <mergeCells count="6">
    <mergeCell ref="A1:Z5"/>
    <mergeCell ref="F15:X15"/>
    <mergeCell ref="D7:Z7"/>
    <mergeCell ref="F9:X9"/>
    <mergeCell ref="F11:X11"/>
    <mergeCell ref="F13:X13"/>
  </mergeCells>
  <phoneticPr fontId="86" type="noConversion"/>
  <conditionalFormatting sqref="Z9">
    <cfRule type="cellIs" dxfId="363" priority="20" operator="equal">
      <formula>3</formula>
    </cfRule>
  </conditionalFormatting>
  <conditionalFormatting sqref="Z9">
    <cfRule type="cellIs" dxfId="362" priority="17" operator="equal">
      <formula>2</formula>
    </cfRule>
    <cfRule type="cellIs" dxfId="361" priority="18" operator="equal">
      <formula>1</formula>
    </cfRule>
    <cfRule type="cellIs" dxfId="360" priority="19" operator="equal">
      <formula>0</formula>
    </cfRule>
  </conditionalFormatting>
  <conditionalFormatting sqref="Z11:Z15">
    <cfRule type="cellIs" dxfId="359" priority="4" operator="equal">
      <formula>3</formula>
    </cfRule>
  </conditionalFormatting>
  <conditionalFormatting sqref="Z11:Z15">
    <cfRule type="cellIs" dxfId="358" priority="1" operator="equal">
      <formula>2</formula>
    </cfRule>
    <cfRule type="cellIs" dxfId="357" priority="2" operator="equal">
      <formula>1</formula>
    </cfRule>
    <cfRule type="cellIs" dxfId="356"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Z9 Z11 Z13 Z15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
  <sheetViews>
    <sheetView showRowColHeaders="0" zoomScale="60" zoomScaleNormal="60" workbookViewId="0">
      <pane xSplit="3" ySplit="7" topLeftCell="D8" activePane="bottomRight" state="frozen"/>
      <selection pane="topRight" activeCell="D1" sqref="D1"/>
      <selection pane="bottomLeft" activeCell="A8" sqref="A8"/>
      <selection pane="bottomRight" activeCell="D2" sqref="D2:W5"/>
    </sheetView>
  </sheetViews>
  <sheetFormatPr defaultColWidth="8.453125" defaultRowHeight="17.5"/>
  <cols>
    <col min="1" max="1" width="1.453125" style="136" customWidth="1"/>
    <col min="2" max="2" width="1.08984375" style="136" hidden="1" customWidth="1"/>
    <col min="3" max="3" width="1.453125" style="136" hidden="1" customWidth="1"/>
    <col min="4" max="4" width="10.08984375" style="518" customWidth="1"/>
    <col min="5" max="5" width="8.453125" style="212" customWidth="1"/>
    <col min="6" max="8" width="8.453125" style="136"/>
    <col min="9" max="9" width="10.90625" style="136" customWidth="1"/>
    <col min="10" max="10" width="15.90625" style="136" customWidth="1"/>
    <col min="11" max="12" width="8.453125" style="136"/>
    <col min="13" max="13" width="4.90625" style="136" customWidth="1"/>
    <col min="14" max="14" width="8.453125" style="136"/>
    <col min="15" max="15" width="6.08984375" style="136" customWidth="1"/>
    <col min="16" max="18" width="8.453125" style="136"/>
    <col min="19" max="19" width="5.453125" style="136" customWidth="1"/>
    <col min="20" max="20" width="8.453125" style="136" customWidth="1"/>
    <col min="21" max="21" width="73" style="136" customWidth="1"/>
    <col min="22" max="22" width="1.453125" style="136" customWidth="1"/>
    <col min="23" max="23" width="20.453125" style="140" customWidth="1"/>
    <col min="24" max="24" width="30.453125" style="137" customWidth="1"/>
    <col min="25" max="16384" width="8.453125" style="136"/>
  </cols>
  <sheetData>
    <row r="1" spans="1:24" s="131" customFormat="1">
      <c r="A1" s="105"/>
      <c r="D1" s="517"/>
      <c r="E1" s="134"/>
      <c r="W1" s="132"/>
      <c r="X1" s="133"/>
    </row>
    <row r="2" spans="1:24" s="131" customFormat="1" ht="14.4" customHeight="1">
      <c r="A2" s="105"/>
      <c r="D2" s="680" t="str">
        <f>HLOOKUP(lang, language!$C$216:$H$218, 2, FALSE)</f>
        <v>Measurement and estimation</v>
      </c>
      <c r="E2" s="680"/>
      <c r="F2" s="680"/>
      <c r="G2" s="680"/>
      <c r="H2" s="680"/>
      <c r="I2" s="680"/>
      <c r="J2" s="680"/>
      <c r="K2" s="680"/>
      <c r="L2" s="680"/>
      <c r="M2" s="680"/>
      <c r="N2" s="680"/>
      <c r="O2" s="680"/>
      <c r="P2" s="680"/>
      <c r="Q2" s="680"/>
      <c r="R2" s="680"/>
      <c r="S2" s="680"/>
      <c r="T2" s="680"/>
      <c r="U2" s="680"/>
      <c r="V2" s="680"/>
      <c r="W2" s="680"/>
      <c r="X2" s="133"/>
    </row>
    <row r="3" spans="1:24" s="131" customFormat="1" ht="14.4" customHeight="1">
      <c r="A3" s="105"/>
      <c r="D3" s="680"/>
      <c r="E3" s="680"/>
      <c r="F3" s="680"/>
      <c r="G3" s="680"/>
      <c r="H3" s="680"/>
      <c r="I3" s="680"/>
      <c r="J3" s="680"/>
      <c r="K3" s="680"/>
      <c r="L3" s="680"/>
      <c r="M3" s="680"/>
      <c r="N3" s="680"/>
      <c r="O3" s="680"/>
      <c r="P3" s="680"/>
      <c r="Q3" s="680"/>
      <c r="R3" s="680"/>
      <c r="S3" s="680"/>
      <c r="T3" s="680"/>
      <c r="U3" s="680"/>
      <c r="V3" s="680"/>
      <c r="W3" s="680"/>
      <c r="X3" s="133"/>
    </row>
    <row r="4" spans="1:24" s="131" customFormat="1" ht="16.5" customHeight="1">
      <c r="D4" s="680"/>
      <c r="E4" s="680"/>
      <c r="F4" s="680"/>
      <c r="G4" s="680"/>
      <c r="H4" s="680"/>
      <c r="I4" s="680"/>
      <c r="J4" s="680"/>
      <c r="K4" s="680"/>
      <c r="L4" s="680"/>
      <c r="M4" s="680"/>
      <c r="N4" s="680"/>
      <c r="O4" s="680"/>
      <c r="P4" s="680"/>
      <c r="Q4" s="680"/>
      <c r="R4" s="680"/>
      <c r="S4" s="680"/>
      <c r="T4" s="680"/>
      <c r="U4" s="680"/>
      <c r="V4" s="680"/>
      <c r="W4" s="680"/>
      <c r="X4" s="133"/>
    </row>
    <row r="5" spans="1:24" s="131" customFormat="1" ht="16.5" customHeight="1">
      <c r="D5" s="680"/>
      <c r="E5" s="680"/>
      <c r="F5" s="680"/>
      <c r="G5" s="680"/>
      <c r="H5" s="680"/>
      <c r="I5" s="680"/>
      <c r="J5" s="680"/>
      <c r="K5" s="680"/>
      <c r="L5" s="680"/>
      <c r="M5" s="680"/>
      <c r="N5" s="680"/>
      <c r="O5" s="680"/>
      <c r="P5" s="680"/>
      <c r="Q5" s="680"/>
      <c r="R5" s="680"/>
      <c r="S5" s="680"/>
      <c r="T5" s="680"/>
      <c r="U5" s="680"/>
      <c r="V5" s="680"/>
      <c r="W5" s="680"/>
      <c r="X5" s="133"/>
    </row>
    <row r="6" spans="1:24" ht="5.25" customHeight="1"/>
    <row r="7" spans="1:24" ht="28.5" customHeight="1">
      <c r="D7" s="679" t="str">
        <f>HLOOKUP(lang, language!$C$216:$H$218, 3, FALSE)</f>
        <v>5.1 Preparation</v>
      </c>
      <c r="E7" s="679"/>
      <c r="F7" s="679"/>
      <c r="G7" s="679"/>
      <c r="H7" s="679"/>
      <c r="I7" s="679"/>
      <c r="J7" s="679"/>
      <c r="K7" s="679"/>
      <c r="L7" s="679"/>
      <c r="M7" s="679"/>
      <c r="N7" s="679"/>
      <c r="O7" s="679"/>
      <c r="P7" s="679"/>
      <c r="Q7" s="679"/>
      <c r="R7" s="679"/>
      <c r="S7" s="679"/>
      <c r="T7" s="679"/>
      <c r="U7" s="679"/>
      <c r="V7" s="679"/>
      <c r="W7" s="679"/>
      <c r="X7" s="551"/>
    </row>
    <row r="8" spans="1:24" s="101" customFormat="1" ht="18">
      <c r="D8" s="519"/>
      <c r="E8" s="138"/>
      <c r="F8" s="138"/>
      <c r="G8" s="138"/>
      <c r="H8" s="138"/>
      <c r="I8" s="138"/>
      <c r="J8" s="138"/>
      <c r="K8" s="138"/>
      <c r="L8" s="138"/>
      <c r="M8" s="138"/>
      <c r="N8" s="138"/>
      <c r="O8" s="138"/>
      <c r="P8" s="138"/>
      <c r="Q8" s="138"/>
      <c r="R8" s="138"/>
      <c r="S8" s="138"/>
      <c r="T8" s="138"/>
      <c r="U8" s="138"/>
      <c r="V8" s="138"/>
      <c r="W8" s="138" t="str">
        <f>HLOOKUP(lang, language!$C$216:$H$265, 48, FALSE)</f>
        <v>Assessment*</v>
      </c>
      <c r="X8" s="552" t="str">
        <f>HLOOKUP(lang, language!$C$178:$H$198, 21, FALSE)</f>
        <v>Sources</v>
      </c>
    </row>
    <row r="9" spans="1:24" ht="5.25" customHeight="1">
      <c r="X9" s="551"/>
    </row>
    <row r="10" spans="1:24" s="205" customFormat="1" ht="63" customHeight="1">
      <c r="A10" s="359"/>
      <c r="B10" s="359"/>
      <c r="C10" s="359"/>
      <c r="D10" s="391" t="s">
        <v>58</v>
      </c>
      <c r="E10" s="390" t="str">
        <f>HLOOKUP(lang, language!$C$216:$H$226, 4, FALSE)</f>
        <v>Identification of monitoring components</v>
      </c>
      <c r="F10" s="391"/>
      <c r="G10" s="391"/>
      <c r="H10" s="391"/>
      <c r="I10" s="391"/>
      <c r="J10" s="391"/>
      <c r="K10" s="391"/>
      <c r="L10" s="391"/>
      <c r="M10" s="391"/>
      <c r="N10" s="391"/>
      <c r="O10" s="391"/>
      <c r="P10" s="391"/>
      <c r="Q10" s="391"/>
      <c r="R10" s="391"/>
      <c r="S10" s="391"/>
      <c r="T10" s="391"/>
      <c r="U10" s="391"/>
      <c r="V10" s="361"/>
      <c r="W10" s="112" t="e">
        <f>ROUND(AVERAGE(W12:W14),0)</f>
        <v>#DIV/0!</v>
      </c>
      <c r="X10" s="553" t="str">
        <f>HLOOKUP(lang, language!$C$615:$H$620, 5, FALSE)</f>
        <v xml:space="preserve">New </v>
      </c>
    </row>
    <row r="11" spans="1:24" s="101" customFormat="1" ht="0.9" customHeight="1">
      <c r="A11" s="363"/>
      <c r="B11" s="363"/>
      <c r="C11" s="363"/>
      <c r="D11" s="520"/>
      <c r="E11" s="363"/>
      <c r="F11" s="363"/>
      <c r="G11" s="363"/>
      <c r="H11" s="363"/>
      <c r="I11" s="363"/>
      <c r="J11" s="363"/>
      <c r="K11" s="363"/>
      <c r="L11" s="363"/>
      <c r="M11" s="363"/>
      <c r="N11" s="363"/>
      <c r="O11" s="363"/>
      <c r="P11" s="363"/>
      <c r="Q11" s="363"/>
      <c r="R11" s="363"/>
      <c r="S11" s="363"/>
      <c r="T11" s="363"/>
      <c r="U11" s="363"/>
      <c r="W11" s="111"/>
      <c r="X11" s="554"/>
    </row>
    <row r="12" spans="1:24" s="205" customFormat="1" ht="30" customHeight="1">
      <c r="A12" s="359"/>
      <c r="B12" s="359"/>
      <c r="C12" s="359"/>
      <c r="D12" s="521" t="s">
        <v>14</v>
      </c>
      <c r="E12" s="365" t="str">
        <f>HLOOKUP(lang, language!$C$216:$H$231, 5, FALSE)</f>
        <v>Different monitoring components have been defined according to the needs for monitoring.</v>
      </c>
      <c r="F12" s="365"/>
      <c r="G12" s="365"/>
      <c r="H12" s="365"/>
      <c r="I12" s="365"/>
      <c r="J12" s="365"/>
      <c r="K12" s="365"/>
      <c r="L12" s="365"/>
      <c r="M12" s="365"/>
      <c r="N12" s="365"/>
      <c r="O12" s="365"/>
      <c r="P12" s="365"/>
      <c r="Q12" s="365"/>
      <c r="R12" s="365"/>
      <c r="S12" s="365"/>
      <c r="T12" s="365"/>
      <c r="U12" s="365"/>
      <c r="V12" s="365"/>
      <c r="W12" s="110" t="s">
        <v>593</v>
      </c>
      <c r="X12" s="553" t="s">
        <v>1271</v>
      </c>
    </row>
    <row r="13" spans="1:24" s="205" customFormat="1" ht="30" customHeight="1">
      <c r="A13" s="359"/>
      <c r="B13" s="359"/>
      <c r="C13" s="359"/>
      <c r="D13" s="521" t="s">
        <v>15</v>
      </c>
      <c r="E13" s="365" t="str">
        <f>HLOOKUP(lang, language!$C$216:$H$231, 6, FALSE)</f>
        <v>An operational structure for each monitoring component has been designed to ensure the integration of each component.</v>
      </c>
      <c r="F13" s="365"/>
      <c r="G13" s="365"/>
      <c r="H13" s="365"/>
      <c r="I13" s="365"/>
      <c r="J13" s="365"/>
      <c r="K13" s="365"/>
      <c r="L13" s="365"/>
      <c r="M13" s="365"/>
      <c r="N13" s="365"/>
      <c r="O13" s="365"/>
      <c r="P13" s="365"/>
      <c r="Q13" s="365"/>
      <c r="R13" s="365"/>
      <c r="S13" s="365"/>
      <c r="T13" s="365"/>
      <c r="U13" s="365"/>
      <c r="V13" s="365"/>
      <c r="W13" s="110" t="s">
        <v>593</v>
      </c>
      <c r="X13" s="548"/>
    </row>
    <row r="14" spans="1:24" s="205" customFormat="1" ht="30" customHeight="1">
      <c r="A14" s="359"/>
      <c r="B14" s="359"/>
      <c r="C14" s="359"/>
      <c r="D14" s="521" t="s">
        <v>16</v>
      </c>
      <c r="E14" s="365" t="str">
        <f>HLOOKUP(lang, language!$C$216:$H$231, 7, FALSE)</f>
        <v>The data flow or relation between the components has been established.</v>
      </c>
      <c r="F14" s="365"/>
      <c r="G14" s="365"/>
      <c r="H14" s="365"/>
      <c r="I14" s="365"/>
      <c r="J14" s="365"/>
      <c r="K14" s="365"/>
      <c r="L14" s="365"/>
      <c r="M14" s="365"/>
      <c r="N14" s="365"/>
      <c r="O14" s="365"/>
      <c r="P14" s="365"/>
      <c r="Q14" s="365"/>
      <c r="R14" s="365"/>
      <c r="S14" s="365"/>
      <c r="T14" s="365"/>
      <c r="U14" s="365"/>
      <c r="V14" s="365"/>
      <c r="W14" s="110" t="s">
        <v>593</v>
      </c>
      <c r="X14" s="548"/>
    </row>
    <row r="15" spans="1:24" s="101" customFormat="1" ht="0.9" customHeight="1">
      <c r="A15" s="363"/>
      <c r="B15" s="363"/>
      <c r="C15" s="363"/>
      <c r="D15" s="520"/>
      <c r="E15" s="363"/>
      <c r="F15" s="363"/>
      <c r="G15" s="363"/>
      <c r="H15" s="363"/>
      <c r="I15" s="363"/>
      <c r="J15" s="363"/>
      <c r="K15" s="363"/>
      <c r="L15" s="363"/>
      <c r="M15" s="363"/>
      <c r="N15" s="363"/>
      <c r="O15" s="363"/>
      <c r="P15" s="363"/>
      <c r="Q15" s="363"/>
      <c r="R15" s="363"/>
      <c r="S15" s="363"/>
      <c r="T15" s="363"/>
      <c r="U15" s="363"/>
      <c r="W15" s="111"/>
      <c r="X15" s="554"/>
    </row>
    <row r="16" spans="1:24" s="205" customFormat="1" ht="63" customHeight="1">
      <c r="A16" s="359"/>
      <c r="B16" s="359"/>
      <c r="C16" s="359"/>
      <c r="D16" s="391" t="s">
        <v>60</v>
      </c>
      <c r="E16" s="367" t="str">
        <f>HLOOKUP(lang, language!$C$216:$H$231, 8, FALSE)</f>
        <v>Identification and definition of the activities to be monitored in the territory</v>
      </c>
      <c r="F16" s="367"/>
      <c r="G16" s="367"/>
      <c r="H16" s="367"/>
      <c r="I16" s="367"/>
      <c r="J16" s="367"/>
      <c r="K16" s="367"/>
      <c r="L16" s="367"/>
      <c r="M16" s="367"/>
      <c r="N16" s="367"/>
      <c r="O16" s="367"/>
      <c r="P16" s="367"/>
      <c r="Q16" s="367"/>
      <c r="R16" s="367"/>
      <c r="S16" s="367"/>
      <c r="T16" s="367"/>
      <c r="U16" s="367"/>
      <c r="V16" s="367"/>
      <c r="W16" s="112" t="e">
        <f>ROUND(AVERAGE(W18:W20),0)</f>
        <v>#DIV/0!</v>
      </c>
      <c r="X16" s="553" t="str">
        <f>HLOOKUP(lang, language!$C$615:$H$621, 7, FALSE)</f>
        <v>REDDcompass</v>
      </c>
    </row>
    <row r="17" spans="1:24" s="101" customFormat="1" ht="0.9" customHeight="1">
      <c r="A17" s="363"/>
      <c r="B17" s="363"/>
      <c r="C17" s="363"/>
      <c r="D17" s="520"/>
      <c r="E17" s="363"/>
      <c r="F17" s="363"/>
      <c r="G17" s="363"/>
      <c r="H17" s="363"/>
      <c r="I17" s="363"/>
      <c r="J17" s="363"/>
      <c r="K17" s="363"/>
      <c r="L17" s="363"/>
      <c r="M17" s="363"/>
      <c r="N17" s="363"/>
      <c r="O17" s="363"/>
      <c r="P17" s="363"/>
      <c r="Q17" s="363"/>
      <c r="R17" s="363"/>
      <c r="S17" s="363"/>
      <c r="T17" s="363"/>
      <c r="U17" s="363"/>
      <c r="W17" s="111"/>
      <c r="X17" s="554"/>
    </row>
    <row r="18" spans="1:24" s="205" customFormat="1" ht="30" customHeight="1">
      <c r="A18" s="359"/>
      <c r="B18" s="359"/>
      <c r="C18" s="359"/>
      <c r="D18" s="521" t="s">
        <v>14</v>
      </c>
      <c r="E18" s="365" t="str">
        <f>HLOOKUP(lang, language!$C$216:$H$231, 9, FALSE)</f>
        <v>The activities to be monitored in the territory have been identified based on the need for  information and monitoring objectives</v>
      </c>
      <c r="F18" s="365"/>
      <c r="G18" s="365"/>
      <c r="H18" s="365"/>
      <c r="I18" s="365"/>
      <c r="J18" s="365"/>
      <c r="K18" s="365"/>
      <c r="L18" s="365"/>
      <c r="M18" s="365"/>
      <c r="N18" s="365"/>
      <c r="O18" s="365"/>
      <c r="P18" s="365"/>
      <c r="Q18" s="365"/>
      <c r="R18" s="365"/>
      <c r="S18" s="365"/>
      <c r="T18" s="365"/>
      <c r="U18" s="365"/>
      <c r="V18" s="368"/>
      <c r="W18" s="110" t="s">
        <v>593</v>
      </c>
      <c r="X18" s="553" t="s">
        <v>1271</v>
      </c>
    </row>
    <row r="19" spans="1:24" s="205" customFormat="1" ht="30" customHeight="1">
      <c r="A19" s="359"/>
      <c r="B19" s="359"/>
      <c r="C19" s="359"/>
      <c r="D19" s="521" t="s">
        <v>15</v>
      </c>
      <c r="E19" s="365" t="str">
        <f>HLOOKUP(lang, language!$C$216:$H$231, 10, FALSE)</f>
        <v>Determine and document the spatial extent of the monitoring (national and/or sub-national)</v>
      </c>
      <c r="F19" s="365"/>
      <c r="G19" s="365"/>
      <c r="H19" s="365"/>
      <c r="I19" s="365"/>
      <c r="J19" s="365"/>
      <c r="K19" s="365"/>
      <c r="L19" s="365"/>
      <c r="M19" s="365"/>
      <c r="N19" s="365"/>
      <c r="O19" s="365"/>
      <c r="P19" s="365"/>
      <c r="Q19" s="365"/>
      <c r="R19" s="365"/>
      <c r="S19" s="365"/>
      <c r="T19" s="365"/>
      <c r="U19" s="365"/>
      <c r="V19" s="368"/>
      <c r="W19" s="110" t="s">
        <v>593</v>
      </c>
      <c r="X19" s="548"/>
    </row>
    <row r="20" spans="1:24" s="205" customFormat="1" ht="30" customHeight="1">
      <c r="A20" s="359"/>
      <c r="B20" s="359"/>
      <c r="C20" s="359"/>
      <c r="D20" s="521" t="s">
        <v>16</v>
      </c>
      <c r="E20" s="365" t="str">
        <f>HLOOKUP(lang, language!$C$216:$H$231, 11, FALSE)</f>
        <v>The key monitoring categories have been identified</v>
      </c>
      <c r="F20" s="365"/>
      <c r="G20" s="365"/>
      <c r="H20" s="365"/>
      <c r="I20" s="365"/>
      <c r="J20" s="365"/>
      <c r="K20" s="365"/>
      <c r="L20" s="365"/>
      <c r="M20" s="365"/>
      <c r="N20" s="365"/>
      <c r="O20" s="365"/>
      <c r="P20" s="365"/>
      <c r="Q20" s="365"/>
      <c r="R20" s="365"/>
      <c r="S20" s="365"/>
      <c r="T20" s="365"/>
      <c r="U20" s="365"/>
      <c r="V20" s="368"/>
      <c r="W20" s="110" t="s">
        <v>593</v>
      </c>
      <c r="X20" s="548"/>
    </row>
    <row r="21" spans="1:24" s="101" customFormat="1" ht="0.9" customHeight="1">
      <c r="A21" s="363"/>
      <c r="B21" s="363"/>
      <c r="C21" s="363"/>
      <c r="D21" s="522"/>
      <c r="E21" s="195"/>
      <c r="F21" s="195"/>
      <c r="G21" s="195"/>
      <c r="H21" s="195"/>
      <c r="I21" s="195"/>
      <c r="J21" s="195"/>
      <c r="K21" s="195"/>
      <c r="L21" s="195"/>
      <c r="M21" s="195"/>
      <c r="N21" s="195"/>
      <c r="O21" s="195"/>
      <c r="P21" s="195"/>
      <c r="Q21" s="195"/>
      <c r="R21" s="195"/>
      <c r="S21" s="195"/>
      <c r="T21" s="195"/>
      <c r="U21" s="363"/>
      <c r="W21" s="111"/>
      <c r="X21" s="554"/>
    </row>
    <row r="22" spans="1:24" s="205" customFormat="1" ht="63" customHeight="1">
      <c r="A22" s="359"/>
      <c r="B22" s="359"/>
      <c r="C22" s="359"/>
      <c r="D22" s="391" t="s">
        <v>62</v>
      </c>
      <c r="E22" s="367" t="str">
        <f>HLOOKUP(lang, language!$C$216:$H$231, 12, FALSE)</f>
        <v>Adjustment and harmonisation of classification systems</v>
      </c>
      <c r="F22" s="367"/>
      <c r="G22" s="367"/>
      <c r="H22" s="367"/>
      <c r="I22" s="367"/>
      <c r="J22" s="367"/>
      <c r="K22" s="367"/>
      <c r="L22" s="367"/>
      <c r="M22" s="367"/>
      <c r="N22" s="367"/>
      <c r="O22" s="367"/>
      <c r="P22" s="367"/>
      <c r="Q22" s="367"/>
      <c r="R22" s="367"/>
      <c r="S22" s="367"/>
      <c r="T22" s="367"/>
      <c r="U22" s="367"/>
      <c r="V22" s="367"/>
      <c r="W22" s="112" t="e">
        <f>ROUND(AVERAGE(W24:W26),0)</f>
        <v>#DIV/0!</v>
      </c>
      <c r="X22" s="550" t="str">
        <f>HLOOKUP(lang, language!$C$615:$H$621, 6, FALSE)</f>
        <v>VGNFM/New</v>
      </c>
    </row>
    <row r="23" spans="1:24" s="101" customFormat="1" ht="0.9" customHeight="1">
      <c r="D23" s="522"/>
      <c r="E23" s="195"/>
      <c r="F23" s="195"/>
      <c r="G23" s="195"/>
      <c r="H23" s="195"/>
      <c r="I23" s="195"/>
      <c r="J23" s="195"/>
      <c r="K23" s="195"/>
      <c r="L23" s="195"/>
      <c r="M23" s="195"/>
      <c r="N23" s="195"/>
      <c r="O23" s="195"/>
      <c r="P23" s="195"/>
      <c r="Q23" s="195"/>
      <c r="R23" s="195"/>
      <c r="S23" s="195"/>
      <c r="T23" s="195"/>
      <c r="U23" s="363"/>
      <c r="W23" s="111"/>
      <c r="X23" s="554"/>
    </row>
    <row r="24" spans="1:24" s="205" customFormat="1" ht="45.9" customHeight="1">
      <c r="D24" s="521" t="s">
        <v>14</v>
      </c>
      <c r="E24" s="678" t="str">
        <f>HLOOKUP(lang, language!$C$216:$H$231, 13, FALSE)</f>
        <v>Identify key stakeholders to be involved in the process of developing a national forest and land use classification system</v>
      </c>
      <c r="F24" s="678"/>
      <c r="G24" s="678"/>
      <c r="H24" s="678"/>
      <c r="I24" s="678"/>
      <c r="J24" s="678"/>
      <c r="K24" s="678"/>
      <c r="L24" s="678"/>
      <c r="M24" s="678"/>
      <c r="N24" s="678"/>
      <c r="O24" s="678"/>
      <c r="P24" s="678"/>
      <c r="Q24" s="678"/>
      <c r="R24" s="678"/>
      <c r="S24" s="678"/>
      <c r="T24" s="678"/>
      <c r="U24" s="678"/>
      <c r="V24" s="369"/>
      <c r="W24" s="110" t="s">
        <v>593</v>
      </c>
      <c r="X24" s="553" t="s">
        <v>1271</v>
      </c>
    </row>
    <row r="25" spans="1:24" s="205" customFormat="1" ht="39.9" customHeight="1">
      <c r="D25" s="521" t="s">
        <v>15</v>
      </c>
      <c r="E25" s="678" t="str">
        <f>HLOOKUP(lang, language!$C$216:$H$231, 14, FALSE)</f>
        <v>A forest and land use classification system has been developed or harmonised from the existing land cover and land use classifications</v>
      </c>
      <c r="F25" s="678"/>
      <c r="G25" s="678"/>
      <c r="H25" s="678"/>
      <c r="I25" s="678"/>
      <c r="J25" s="678"/>
      <c r="K25" s="678"/>
      <c r="L25" s="678"/>
      <c r="M25" s="678"/>
      <c r="N25" s="678"/>
      <c r="O25" s="678"/>
      <c r="P25" s="678"/>
      <c r="Q25" s="678"/>
      <c r="R25" s="678"/>
      <c r="S25" s="678"/>
      <c r="T25" s="678"/>
      <c r="U25" s="678"/>
      <c r="V25" s="370"/>
      <c r="W25" s="110" t="s">
        <v>593</v>
      </c>
      <c r="X25" s="256"/>
    </row>
    <row r="26" spans="1:24" s="205" customFormat="1" ht="42.9" customHeight="1">
      <c r="D26" s="521" t="s">
        <v>16</v>
      </c>
      <c r="E26" s="678" t="str">
        <f>HLOOKUP(lang, language!$C$216:$H$231, 15, FALSE)</f>
        <v>Key stakeholders have been consulted and have agreed on a national definition of each land use category with measurable criteria</v>
      </c>
      <c r="F26" s="678"/>
      <c r="G26" s="678"/>
      <c r="H26" s="678"/>
      <c r="I26" s="678"/>
      <c r="J26" s="678"/>
      <c r="K26" s="678"/>
      <c r="L26" s="678"/>
      <c r="M26" s="678"/>
      <c r="N26" s="678"/>
      <c r="O26" s="678"/>
      <c r="P26" s="678"/>
      <c r="Q26" s="678"/>
      <c r="R26" s="678"/>
      <c r="S26" s="678"/>
      <c r="T26" s="678"/>
      <c r="U26" s="678"/>
      <c r="V26" s="370"/>
      <c r="W26" s="110" t="s">
        <v>593</v>
      </c>
      <c r="X26" s="256"/>
    </row>
    <row r="27" spans="1:24" s="101" customFormat="1" ht="0.9" customHeight="1">
      <c r="D27" s="522"/>
      <c r="E27" s="195"/>
      <c r="F27" s="195"/>
      <c r="G27" s="195"/>
      <c r="H27" s="195"/>
      <c r="I27" s="195"/>
      <c r="J27" s="195"/>
      <c r="K27" s="195"/>
      <c r="L27" s="195"/>
      <c r="M27" s="195"/>
      <c r="N27" s="195"/>
      <c r="O27" s="195"/>
      <c r="P27" s="195"/>
      <c r="Q27" s="195"/>
      <c r="R27" s="195"/>
      <c r="S27" s="195"/>
      <c r="T27" s="195"/>
      <c r="U27" s="363"/>
      <c r="W27" s="111"/>
      <c r="X27" s="251"/>
    </row>
    <row r="28" spans="1:24" s="205" customFormat="1" ht="63" customHeight="1">
      <c r="D28" s="391" t="s">
        <v>64</v>
      </c>
      <c r="E28" s="367" t="str">
        <f>HLOOKUP(lang, language!$C$216:$H$247, 16, FALSE)</f>
        <v>Population of interest and sampling frame</v>
      </c>
      <c r="F28" s="367"/>
      <c r="G28" s="367"/>
      <c r="H28" s="367"/>
      <c r="I28" s="367"/>
      <c r="J28" s="367"/>
      <c r="K28" s="367"/>
      <c r="L28" s="367"/>
      <c r="M28" s="367"/>
      <c r="N28" s="367"/>
      <c r="O28" s="367"/>
      <c r="P28" s="367"/>
      <c r="Q28" s="367"/>
      <c r="R28" s="367"/>
      <c r="S28" s="367"/>
      <c r="T28" s="367"/>
      <c r="U28" s="367"/>
      <c r="V28" s="367"/>
      <c r="W28" s="112" t="e">
        <f>ROUND(AVERAGE(W30:W33),0)</f>
        <v>#DIV/0!</v>
      </c>
      <c r="X28" s="362" t="str">
        <f>HLOOKUP(lang, language!$C$615:$H$619, 2, FALSE)</f>
        <v>VGNFM</v>
      </c>
    </row>
    <row r="29" spans="1:24" s="101" customFormat="1" ht="0.9" customHeight="1">
      <c r="D29" s="523"/>
      <c r="E29" s="108"/>
      <c r="F29" s="108"/>
      <c r="G29" s="108"/>
      <c r="H29" s="108"/>
      <c r="I29" s="108"/>
      <c r="J29" s="108"/>
      <c r="K29" s="108"/>
      <c r="L29" s="108"/>
      <c r="M29" s="108"/>
      <c r="N29" s="108"/>
      <c r="O29" s="108"/>
      <c r="P29" s="108"/>
      <c r="Q29" s="108"/>
      <c r="R29" s="108"/>
      <c r="S29" s="108"/>
      <c r="T29" s="108"/>
      <c r="W29" s="111"/>
      <c r="X29" s="251"/>
    </row>
    <row r="30" spans="1:24" s="205" customFormat="1" ht="69" customHeight="1">
      <c r="D30" s="521" t="s">
        <v>14</v>
      </c>
      <c r="E30" s="678" t="str">
        <f>HLOOKUP(lang, language!$C$216:$H$247, 17, FALSE)</f>
        <v>Clearly define the population of interest and – wherever possible – provide maps showing which sub-national areas are included and which are excluded. This population will be the subject of the forest monitoring and the subsequent results.</v>
      </c>
      <c r="F30" s="678"/>
      <c r="G30" s="678"/>
      <c r="H30" s="678"/>
      <c r="I30" s="678"/>
      <c r="J30" s="678"/>
      <c r="K30" s="678"/>
      <c r="L30" s="678"/>
      <c r="M30" s="678"/>
      <c r="N30" s="678"/>
      <c r="O30" s="678"/>
      <c r="P30" s="678"/>
      <c r="Q30" s="678"/>
      <c r="R30" s="678"/>
      <c r="S30" s="678"/>
      <c r="T30" s="678"/>
      <c r="U30" s="678"/>
      <c r="V30" s="366"/>
      <c r="W30" s="110" t="s">
        <v>593</v>
      </c>
      <c r="X30" s="256"/>
    </row>
    <row r="31" spans="1:24" s="205" customFormat="1" ht="102" customHeight="1">
      <c r="D31" s="521" t="s">
        <v>15</v>
      </c>
      <c r="E31" s="678" t="str">
        <f>HLOOKUP(lang, language!$C$216:$H$247, 18, FALSE)</f>
        <v>Ensure that the definition of “population” is in line with the identified information needs. This may include considerations of the minimum tree or forest size to be surveyed. For example, in forest surveys it is usually neither possible nor necessary to record the diameter and height of all tree individuals. However, it is very important to consistently apply a threshold above which all trees should be measured and recorded. Depending on the forests to be surveyed, this threshold may change from strata to strata. For example, lower thresholds may be applied to rather open savannah type forests with smaller trees and bushes, and higher thresholds to closed rainforests. In defining the thresholds, it is also important to consider the potential effects on estimates of measurements and changes for both trees and forests.</v>
      </c>
      <c r="F31" s="678"/>
      <c r="G31" s="678"/>
      <c r="H31" s="678"/>
      <c r="I31" s="678"/>
      <c r="J31" s="678"/>
      <c r="K31" s="678"/>
      <c r="L31" s="678"/>
      <c r="M31" s="678"/>
      <c r="N31" s="678"/>
      <c r="O31" s="678"/>
      <c r="P31" s="678"/>
      <c r="Q31" s="678"/>
      <c r="R31" s="678"/>
      <c r="S31" s="678"/>
      <c r="T31" s="678"/>
      <c r="U31" s="678"/>
      <c r="V31" s="366"/>
      <c r="W31" s="110" t="s">
        <v>593</v>
      </c>
      <c r="X31" s="256"/>
    </row>
    <row r="32" spans="1:24" s="205" customFormat="1" ht="69" customHeight="1">
      <c r="D32" s="521" t="s">
        <v>16</v>
      </c>
      <c r="E32" s="678" t="str">
        <f>HLOOKUP(lang, language!$C$216:$H$247, 19, FALSE)</f>
        <v>Try to ensure that most of the population is accessible for ground measurement, so as to minimize the risk of non-responses. In other words, aim to ensure that the sampling frame is as close as possible to the population of interest.</v>
      </c>
      <c r="F32" s="678"/>
      <c r="G32" s="678"/>
      <c r="H32" s="678"/>
      <c r="I32" s="678"/>
      <c r="J32" s="678"/>
      <c r="K32" s="678"/>
      <c r="L32" s="678"/>
      <c r="M32" s="678"/>
      <c r="N32" s="678"/>
      <c r="O32" s="678"/>
      <c r="P32" s="678"/>
      <c r="Q32" s="678"/>
      <c r="R32" s="678"/>
      <c r="S32" s="678"/>
      <c r="T32" s="678"/>
      <c r="U32" s="678"/>
      <c r="V32" s="366"/>
      <c r="W32" s="110" t="s">
        <v>593</v>
      </c>
      <c r="X32" s="256"/>
    </row>
    <row r="33" spans="4:24" s="205" customFormat="1" ht="69" customHeight="1">
      <c r="D33" s="521" t="s">
        <v>17</v>
      </c>
      <c r="E33" s="678" t="str">
        <f>HLOOKUP(lang, language!$C$216:$H$247, 20, FALSE)</f>
        <v>Explicitly clarify those areas where ground data acquisition is not possible, meaning that the sampling frame is smaller than the population of interest. This limitation commonly refers to field observations where problems of access may be prohibitive, for example, due to security reasons, whereas remote sensing may often cover the entire national territory.</v>
      </c>
      <c r="F33" s="678"/>
      <c r="G33" s="678"/>
      <c r="H33" s="678"/>
      <c r="I33" s="678"/>
      <c r="J33" s="678"/>
      <c r="K33" s="678"/>
      <c r="L33" s="678"/>
      <c r="M33" s="678"/>
      <c r="N33" s="678"/>
      <c r="O33" s="678"/>
      <c r="P33" s="678"/>
      <c r="Q33" s="678"/>
      <c r="R33" s="678"/>
      <c r="S33" s="678"/>
      <c r="T33" s="678"/>
      <c r="U33" s="678"/>
      <c r="V33" s="366"/>
      <c r="W33" s="110" t="s">
        <v>593</v>
      </c>
      <c r="X33" s="256"/>
    </row>
    <row r="34" spans="4:24" s="101" customFormat="1" ht="0.9" customHeight="1">
      <c r="D34" s="523"/>
      <c r="E34" s="108"/>
      <c r="F34" s="108"/>
      <c r="G34" s="108"/>
      <c r="H34" s="108"/>
      <c r="I34" s="108"/>
      <c r="J34" s="108"/>
      <c r="K34" s="108"/>
      <c r="L34" s="108"/>
      <c r="M34" s="108"/>
      <c r="N34" s="108"/>
      <c r="O34" s="108"/>
      <c r="P34" s="108"/>
      <c r="Q34" s="108"/>
      <c r="R34" s="108"/>
      <c r="S34" s="108"/>
      <c r="T34" s="108"/>
      <c r="W34" s="111"/>
      <c r="X34" s="251"/>
    </row>
    <row r="35" spans="4:24" s="205" customFormat="1" ht="63" customHeight="1">
      <c r="D35" s="391" t="s">
        <v>66</v>
      </c>
      <c r="E35" s="367" t="str">
        <f>HLOOKUP(lang, language!$C$216:$H$243, 21, FALSE)</f>
        <v>Identification and specification of variables to be recorded</v>
      </c>
      <c r="F35" s="367"/>
      <c r="G35" s="367"/>
      <c r="H35" s="367"/>
      <c r="I35" s="367"/>
      <c r="J35" s="367"/>
      <c r="K35" s="367"/>
      <c r="L35" s="367"/>
      <c r="M35" s="367"/>
      <c r="N35" s="367"/>
      <c r="O35" s="367"/>
      <c r="P35" s="367"/>
      <c r="Q35" s="367"/>
      <c r="R35" s="367"/>
      <c r="S35" s="367"/>
      <c r="T35" s="367"/>
      <c r="U35" s="367"/>
      <c r="V35" s="367"/>
      <c r="W35" s="112" t="e">
        <f>ROUND(AVERAGE(W37:W43),0)</f>
        <v>#DIV/0!</v>
      </c>
      <c r="X35" s="362" t="str">
        <f>HLOOKUP(lang, language!$C$615:$H$619, 2, FALSE)</f>
        <v>VGNFM</v>
      </c>
    </row>
    <row r="36" spans="4:24" s="101" customFormat="1" ht="0.9" customHeight="1">
      <c r="D36" s="523"/>
      <c r="E36" s="108"/>
      <c r="F36" s="108"/>
      <c r="G36" s="108"/>
      <c r="H36" s="108"/>
      <c r="I36" s="108"/>
      <c r="J36" s="108"/>
      <c r="K36" s="108"/>
      <c r="L36" s="108"/>
      <c r="M36" s="108"/>
      <c r="N36" s="108"/>
      <c r="O36" s="108"/>
      <c r="P36" s="108"/>
      <c r="Q36" s="108"/>
      <c r="R36" s="108"/>
      <c r="S36" s="108"/>
      <c r="T36" s="108"/>
      <c r="W36" s="111"/>
      <c r="X36" s="251"/>
    </row>
    <row r="37" spans="4:24" s="205" customFormat="1" ht="54.9" customHeight="1">
      <c r="D37" s="521" t="s">
        <v>14</v>
      </c>
      <c r="E37" s="678" t="str">
        <f>HLOOKUP(lang, language!$C$216:$H$243, 22, FALSE)</f>
        <v>Translate the information needs into measurable variables (including variables for which classes or types can be assigned such as tree species or land-use types).</v>
      </c>
      <c r="F37" s="678"/>
      <c r="G37" s="678"/>
      <c r="H37" s="678"/>
      <c r="I37" s="678"/>
      <c r="J37" s="678"/>
      <c r="K37" s="678"/>
      <c r="L37" s="678"/>
      <c r="M37" s="678"/>
      <c r="N37" s="678"/>
      <c r="O37" s="678"/>
      <c r="P37" s="678"/>
      <c r="Q37" s="678"/>
      <c r="R37" s="678"/>
      <c r="S37" s="678"/>
      <c r="T37" s="678"/>
      <c r="U37" s="678"/>
      <c r="V37" s="369"/>
      <c r="W37" s="110" t="s">
        <v>593</v>
      </c>
      <c r="X37" s="256"/>
    </row>
    <row r="38" spans="4:24" s="205" customFormat="1" ht="62.25" customHeight="1">
      <c r="D38" s="521" t="s">
        <v>15</v>
      </c>
      <c r="E38" s="678" t="str">
        <f>HLOOKUP(lang, language!$C$216:$H$243, 23, FALSE)</f>
        <v>Clearly and explicitly define all variables, both in terms of their subject matter and in terms of their observation or measurement. For metric variables (e.g. “tree height”) measurement device(s) used also need to be defined. If a variable is nominal (e.g. the variable “forest type”), all possible names need to be listed (including the “name”: unknown), and if a variable is categorical (e.g. the variable “tree vitality”), all categories shall be defined unambiguously.</v>
      </c>
      <c r="F38" s="678"/>
      <c r="G38" s="678"/>
      <c r="H38" s="678"/>
      <c r="I38" s="678"/>
      <c r="J38" s="678"/>
      <c r="K38" s="678"/>
      <c r="L38" s="678"/>
      <c r="M38" s="678"/>
      <c r="N38" s="678"/>
      <c r="O38" s="678"/>
      <c r="P38" s="678"/>
      <c r="Q38" s="678"/>
      <c r="R38" s="678"/>
      <c r="S38" s="678"/>
      <c r="T38" s="678"/>
      <c r="U38" s="678"/>
      <c r="V38" s="369"/>
      <c r="W38" s="110" t="s">
        <v>593</v>
      </c>
      <c r="X38" s="256"/>
    </row>
    <row r="39" spans="4:24" s="205" customFormat="1" ht="48" customHeight="1">
      <c r="D39" s="521" t="s">
        <v>16</v>
      </c>
      <c r="E39" s="678" t="str">
        <f>HLOOKUP(lang, language!$C$216:$H$243, 24, FALSE)</f>
        <v>Document all defined elements and use them later as the basis for the elaboration of a comprehensive field manual.</v>
      </c>
      <c r="F39" s="678"/>
      <c r="G39" s="678"/>
      <c r="H39" s="678"/>
      <c r="I39" s="678"/>
      <c r="J39" s="678"/>
      <c r="K39" s="678"/>
      <c r="L39" s="678"/>
      <c r="M39" s="678"/>
      <c r="N39" s="678"/>
      <c r="O39" s="678"/>
      <c r="P39" s="678"/>
      <c r="Q39" s="678"/>
      <c r="R39" s="678"/>
      <c r="S39" s="678"/>
      <c r="T39" s="678"/>
      <c r="U39" s="678"/>
      <c r="V39" s="369"/>
      <c r="W39" s="110" t="s">
        <v>593</v>
      </c>
      <c r="X39" s="256"/>
    </row>
    <row r="40" spans="4:24" s="205" customFormat="1" ht="53.25" customHeight="1">
      <c r="D40" s="521" t="s">
        <v>17</v>
      </c>
      <c r="E40" s="678" t="str">
        <f>HLOOKUP(lang, language!$C$216:$H$243, 25, FALSE)</f>
        <v>For some target variables that cannot be directly measured or observed, include variables such as stem volume, tree biomass or carbon. For these variables, proxy approaches need to be defined, usually via models.</v>
      </c>
      <c r="F40" s="678"/>
      <c r="G40" s="678"/>
      <c r="H40" s="678"/>
      <c r="I40" s="678"/>
      <c r="J40" s="678"/>
      <c r="K40" s="678"/>
      <c r="L40" s="678"/>
      <c r="M40" s="678"/>
      <c r="N40" s="678"/>
      <c r="O40" s="678"/>
      <c r="P40" s="678"/>
      <c r="Q40" s="678"/>
      <c r="R40" s="678"/>
      <c r="S40" s="678"/>
      <c r="T40" s="678"/>
      <c r="U40" s="678"/>
      <c r="V40" s="369"/>
      <c r="W40" s="110" t="s">
        <v>593</v>
      </c>
      <c r="X40" s="256"/>
    </row>
    <row r="41" spans="4:24" s="205" customFormat="1" ht="68.25" customHeight="1">
      <c r="D41" s="521" t="s">
        <v>18</v>
      </c>
      <c r="E41" s="678" t="str">
        <f>HLOOKUP(lang, language!$C$216:$H$243, 26, FALSE)</f>
        <v>Determine which data sources are to be used based on the variables to be recorded, where the main sources are commonly samplebased field observations and remote sensing. However, depending on the information needs, interviews with forest owners, forest users, the forest service or ministries may be envisaged and planned for.</v>
      </c>
      <c r="F41" s="678"/>
      <c r="G41" s="678"/>
      <c r="H41" s="678"/>
      <c r="I41" s="678"/>
      <c r="J41" s="678"/>
      <c r="K41" s="678"/>
      <c r="L41" s="678"/>
      <c r="M41" s="678"/>
      <c r="N41" s="678"/>
      <c r="O41" s="678"/>
      <c r="P41" s="678"/>
      <c r="Q41" s="678"/>
      <c r="R41" s="678"/>
      <c r="S41" s="678"/>
      <c r="T41" s="678"/>
      <c r="U41" s="678"/>
      <c r="V41" s="366"/>
      <c r="W41" s="110" t="s">
        <v>593</v>
      </c>
      <c r="X41" s="256"/>
    </row>
    <row r="42" spans="4:24" s="205" customFormat="1" ht="51" customHeight="1">
      <c r="D42" s="521" t="s">
        <v>19</v>
      </c>
      <c r="E42" s="678" t="str">
        <f>HLOOKUP(lang, language!$C$216:$H$243, 27, FALSE)</f>
        <v>Be consistent with national and international standards to foster comparability.</v>
      </c>
      <c r="F42" s="678"/>
      <c r="G42" s="678"/>
      <c r="H42" s="678"/>
      <c r="I42" s="678"/>
      <c r="J42" s="678"/>
      <c r="K42" s="678"/>
      <c r="L42" s="678"/>
      <c r="M42" s="678"/>
      <c r="N42" s="678"/>
      <c r="O42" s="678"/>
      <c r="P42" s="678"/>
      <c r="Q42" s="678"/>
      <c r="R42" s="678"/>
      <c r="S42" s="678"/>
      <c r="T42" s="678"/>
      <c r="U42" s="678"/>
      <c r="V42" s="366"/>
      <c r="W42" s="110" t="s">
        <v>593</v>
      </c>
      <c r="X42" s="256"/>
    </row>
    <row r="43" spans="4:24" s="205" customFormat="1" ht="56.25" customHeight="1">
      <c r="D43" s="521" t="s">
        <v>20</v>
      </c>
      <c r="E43" s="678" t="str">
        <f>HLOOKUP(lang, language!$C$216:$H$243, 28, FALSE)</f>
        <v>Use consistent methods over time to enable estimation of change. Changes in definitions, with respect to repeated data collections, shall only be done for very good reasons and without compromising the comparability of methods or the possibility to reliably estimate changes of the priority target variables. Avoiding changes thus requires care in completing definitions.</v>
      </c>
      <c r="F43" s="678"/>
      <c r="G43" s="678"/>
      <c r="H43" s="678"/>
      <c r="I43" s="678"/>
      <c r="J43" s="678"/>
      <c r="K43" s="678"/>
      <c r="L43" s="678"/>
      <c r="M43" s="678"/>
      <c r="N43" s="678"/>
      <c r="O43" s="678"/>
      <c r="P43" s="678"/>
      <c r="Q43" s="678"/>
      <c r="R43" s="678"/>
      <c r="S43" s="678"/>
      <c r="T43" s="678"/>
      <c r="U43" s="678"/>
      <c r="V43" s="366"/>
      <c r="W43" s="110" t="s">
        <v>593</v>
      </c>
      <c r="X43" s="256"/>
    </row>
    <row r="44" spans="4:24" s="101" customFormat="1" ht="0.9" customHeight="1">
      <c r="D44" s="520"/>
      <c r="E44" s="371"/>
      <c r="F44" s="363"/>
      <c r="G44" s="363"/>
      <c r="H44" s="363"/>
      <c r="I44" s="363"/>
      <c r="J44" s="363"/>
      <c r="K44" s="363"/>
      <c r="L44" s="363"/>
      <c r="M44" s="363"/>
      <c r="N44" s="363"/>
      <c r="O44" s="363"/>
      <c r="P44" s="363"/>
      <c r="Q44" s="363"/>
      <c r="R44" s="363"/>
      <c r="S44" s="363"/>
      <c r="T44" s="363"/>
      <c r="U44" s="363"/>
      <c r="W44" s="110" t="s">
        <v>593</v>
      </c>
      <c r="X44" s="251"/>
    </row>
    <row r="45" spans="4:24" s="205" customFormat="1" ht="63" customHeight="1">
      <c r="D45" s="391" t="s">
        <v>68</v>
      </c>
      <c r="E45" s="367" t="str">
        <f>HLOOKUP(lang, language!$C$216:$H$248, 29, FALSE)</f>
        <v>Review of existing data and information</v>
      </c>
      <c r="F45" s="367"/>
      <c r="G45" s="367"/>
      <c r="H45" s="367"/>
      <c r="I45" s="367"/>
      <c r="J45" s="367"/>
      <c r="K45" s="367"/>
      <c r="L45" s="367"/>
      <c r="M45" s="367"/>
      <c r="N45" s="367"/>
      <c r="O45" s="367"/>
      <c r="P45" s="367"/>
      <c r="Q45" s="367"/>
      <c r="R45" s="367"/>
      <c r="S45" s="367"/>
      <c r="T45" s="367"/>
      <c r="U45" s="367"/>
      <c r="V45" s="367"/>
      <c r="W45" s="112" t="e">
        <f>ROUND(AVERAGE(W47:W50),0)</f>
        <v>#DIV/0!</v>
      </c>
      <c r="X45" s="362" t="str">
        <f>HLOOKUP(lang, language!$C$615:$H$619, 2, FALSE)</f>
        <v>VGNFM</v>
      </c>
    </row>
    <row r="46" spans="4:24" s="101" customFormat="1" ht="0.9" customHeight="1">
      <c r="D46" s="520"/>
      <c r="E46" s="371"/>
      <c r="F46" s="363"/>
      <c r="G46" s="363"/>
      <c r="H46" s="363"/>
      <c r="I46" s="363"/>
      <c r="J46" s="363"/>
      <c r="K46" s="363"/>
      <c r="L46" s="363"/>
      <c r="M46" s="363"/>
      <c r="N46" s="363"/>
      <c r="O46" s="363"/>
      <c r="P46" s="363"/>
      <c r="Q46" s="363"/>
      <c r="R46" s="363"/>
      <c r="S46" s="363"/>
      <c r="T46" s="363"/>
      <c r="U46" s="363"/>
      <c r="W46" s="111"/>
      <c r="X46" s="251"/>
    </row>
    <row r="47" spans="4:24" s="205" customFormat="1" ht="30" customHeight="1">
      <c r="D47" s="521" t="s">
        <v>14</v>
      </c>
      <c r="E47" s="678" t="str">
        <f>HLOOKUP(lang, language!$C$216:$H$248, 30, FALSE)</f>
        <v>Identify which of the expressed information needs can be addressed by using existing information.</v>
      </c>
      <c r="F47" s="678"/>
      <c r="G47" s="678"/>
      <c r="H47" s="678"/>
      <c r="I47" s="678"/>
      <c r="J47" s="678"/>
      <c r="K47" s="678"/>
      <c r="L47" s="678"/>
      <c r="M47" s="678"/>
      <c r="N47" s="678"/>
      <c r="O47" s="678"/>
      <c r="P47" s="678"/>
      <c r="Q47" s="678"/>
      <c r="R47" s="678"/>
      <c r="S47" s="678"/>
      <c r="T47" s="678"/>
      <c r="U47" s="678"/>
      <c r="V47" s="366"/>
      <c r="W47" s="110" t="s">
        <v>593</v>
      </c>
      <c r="X47" s="256"/>
    </row>
    <row r="48" spans="4:24" s="205" customFormat="1" ht="36" customHeight="1">
      <c r="D48" s="521" t="s">
        <v>15</v>
      </c>
      <c r="E48" s="678" t="str">
        <f>HLOOKUP(lang, language!$C$216:$H$248, 31, FALSE)</f>
        <v>Take into consideration national and international sources that may provide pieces of existing information, including maps and local forest inventories.</v>
      </c>
      <c r="F48" s="678"/>
      <c r="G48" s="678"/>
      <c r="H48" s="678"/>
      <c r="I48" s="678"/>
      <c r="J48" s="678"/>
      <c r="K48" s="678"/>
      <c r="L48" s="678"/>
      <c r="M48" s="678"/>
      <c r="N48" s="678"/>
      <c r="O48" s="678"/>
      <c r="P48" s="678"/>
      <c r="Q48" s="678"/>
      <c r="R48" s="678"/>
      <c r="S48" s="678"/>
      <c r="T48" s="678"/>
      <c r="U48" s="678"/>
      <c r="V48" s="366"/>
      <c r="W48" s="110" t="s">
        <v>593</v>
      </c>
      <c r="X48" s="256"/>
    </row>
    <row r="49" spans="4:24" s="205" customFormat="1" ht="45" customHeight="1">
      <c r="D49" s="521" t="s">
        <v>16</v>
      </c>
      <c r="E49" s="678" t="str">
        <f>HLOOKUP(lang, language!$C$216:$H$248, 32, FALSE)</f>
        <v>Identify and prioritize information gaps, such as missing, incomplete, out-of-date or imprecise variables, and evaluate whether or not it is worth collecting additional data to fill the information gaps.</v>
      </c>
      <c r="F49" s="678"/>
      <c r="G49" s="678"/>
      <c r="H49" s="678"/>
      <c r="I49" s="678"/>
      <c r="J49" s="678"/>
      <c r="K49" s="678"/>
      <c r="L49" s="678"/>
      <c r="M49" s="678"/>
      <c r="N49" s="678"/>
      <c r="O49" s="678"/>
      <c r="P49" s="678"/>
      <c r="Q49" s="678"/>
      <c r="R49" s="678"/>
      <c r="S49" s="678"/>
      <c r="T49" s="678"/>
      <c r="U49" s="678"/>
      <c r="V49" s="366"/>
      <c r="W49" s="110" t="s">
        <v>593</v>
      </c>
      <c r="X49" s="256"/>
    </row>
    <row r="50" spans="4:24" s="205" customFormat="1" ht="45" customHeight="1">
      <c r="D50" s="521" t="s">
        <v>17</v>
      </c>
      <c r="E50" s="678" t="str">
        <f>HLOOKUP(lang, language!$C$216:$H$248, 33, FALSE)</f>
        <v>Provide useful information to better plan the process of data collection (e.g. rainy seasons, land accessibility, social conflicts, conflicting activities, course to plot, etc.).</v>
      </c>
      <c r="F50" s="678"/>
      <c r="G50" s="678"/>
      <c r="H50" s="678"/>
      <c r="I50" s="678"/>
      <c r="J50" s="678"/>
      <c r="K50" s="678"/>
      <c r="L50" s="678"/>
      <c r="M50" s="678"/>
      <c r="N50" s="678"/>
      <c r="O50" s="678"/>
      <c r="P50" s="678"/>
      <c r="Q50" s="678"/>
      <c r="R50" s="678"/>
      <c r="S50" s="678"/>
      <c r="T50" s="678"/>
      <c r="U50" s="678"/>
      <c r="V50" s="366"/>
      <c r="W50" s="110" t="s">
        <v>593</v>
      </c>
      <c r="X50" s="256"/>
    </row>
    <row r="51" spans="4:24" s="101" customFormat="1" ht="0.9" customHeight="1">
      <c r="D51" s="520"/>
      <c r="E51" s="371"/>
      <c r="F51" s="363"/>
      <c r="G51" s="363"/>
      <c r="H51" s="363"/>
      <c r="I51" s="363"/>
      <c r="J51" s="363"/>
      <c r="K51" s="363"/>
      <c r="L51" s="363"/>
      <c r="M51" s="363"/>
      <c r="N51" s="363"/>
      <c r="O51" s="363"/>
      <c r="P51" s="363"/>
      <c r="Q51" s="363"/>
      <c r="R51" s="363"/>
      <c r="S51" s="363"/>
      <c r="T51" s="363"/>
      <c r="U51" s="363"/>
      <c r="W51" s="111"/>
      <c r="X51" s="251"/>
    </row>
    <row r="52" spans="4:24" s="205" customFormat="1" ht="63" customHeight="1">
      <c r="D52" s="391" t="s">
        <v>70</v>
      </c>
      <c r="E52" s="367" t="str">
        <f>HLOOKUP(lang, language!$C$216:$H$254, 34, FALSE)</f>
        <v>Uncertainty levels for the expected products</v>
      </c>
      <c r="F52" s="367"/>
      <c r="G52" s="367"/>
      <c r="H52" s="367"/>
      <c r="I52" s="367"/>
      <c r="J52" s="367"/>
      <c r="K52" s="367"/>
      <c r="L52" s="367"/>
      <c r="M52" s="367"/>
      <c r="N52" s="367"/>
      <c r="O52" s="367"/>
      <c r="P52" s="367"/>
      <c r="Q52" s="367"/>
      <c r="R52" s="367"/>
      <c r="S52" s="367"/>
      <c r="T52" s="367"/>
      <c r="U52" s="367"/>
      <c r="V52" s="367"/>
      <c r="W52" s="112" t="e">
        <f>ROUND(AVERAGE(W54:W58),0)</f>
        <v>#DIV/0!</v>
      </c>
      <c r="X52" s="362" t="str">
        <f>HLOOKUP(lang, language!$C$615:$H$619, 2, FALSE)</f>
        <v>VGNFM</v>
      </c>
    </row>
    <row r="53" spans="4:24" s="101" customFormat="1" ht="0.9" customHeight="1">
      <c r="D53" s="520"/>
      <c r="E53" s="371"/>
      <c r="F53" s="363"/>
      <c r="G53" s="363"/>
      <c r="H53" s="363"/>
      <c r="I53" s="363"/>
      <c r="J53" s="363"/>
      <c r="K53" s="363"/>
      <c r="L53" s="363"/>
      <c r="M53" s="363"/>
      <c r="N53" s="363"/>
      <c r="O53" s="363"/>
      <c r="P53" s="363"/>
      <c r="Q53" s="363"/>
      <c r="R53" s="363"/>
      <c r="S53" s="363"/>
      <c r="T53" s="363"/>
      <c r="U53" s="363"/>
      <c r="W53" s="111"/>
      <c r="X53" s="251"/>
    </row>
    <row r="54" spans="4:24" s="205" customFormat="1" ht="33" customHeight="1">
      <c r="D54" s="521" t="s">
        <v>14</v>
      </c>
      <c r="E54" s="678" t="str">
        <f>HLOOKUP(lang, language!$C$216:$H$254, 35, FALSE)</f>
        <v>Precision also involves error sources, which differ from sampling-related errors, and should also be taken into account.</v>
      </c>
      <c r="F54" s="678"/>
      <c r="G54" s="678"/>
      <c r="H54" s="678"/>
      <c r="I54" s="678"/>
      <c r="J54" s="678"/>
      <c r="K54" s="678"/>
      <c r="L54" s="678"/>
      <c r="M54" s="678"/>
      <c r="N54" s="678"/>
      <c r="O54" s="678"/>
      <c r="P54" s="678"/>
      <c r="Q54" s="678"/>
      <c r="R54" s="678"/>
      <c r="S54" s="678"/>
      <c r="T54" s="678"/>
      <c r="U54" s="678"/>
      <c r="V54" s="366"/>
      <c r="W54" s="110" t="s">
        <v>593</v>
      </c>
      <c r="X54" s="256"/>
    </row>
    <row r="55" spans="4:24" s="205" customFormat="1" ht="29.25" customHeight="1">
      <c r="D55" s="521" t="s">
        <v>15</v>
      </c>
      <c r="E55" s="678" t="str">
        <f>HLOOKUP(lang, language!$C$216:$H$254, 36, FALSE)</f>
        <v>The NFMS should have a direct correspondence with the information needs assessment.</v>
      </c>
      <c r="F55" s="678"/>
      <c r="G55" s="678"/>
      <c r="H55" s="678"/>
      <c r="I55" s="678"/>
      <c r="J55" s="678"/>
      <c r="K55" s="678"/>
      <c r="L55" s="678"/>
      <c r="M55" s="678"/>
      <c r="N55" s="678"/>
      <c r="O55" s="678"/>
      <c r="P55" s="678"/>
      <c r="Q55" s="678"/>
      <c r="R55" s="678"/>
      <c r="S55" s="678"/>
      <c r="T55" s="678"/>
      <c r="U55" s="678"/>
      <c r="V55" s="366"/>
      <c r="W55" s="110" t="s">
        <v>593</v>
      </c>
      <c r="X55" s="256"/>
    </row>
    <row r="56" spans="4:24" s="205" customFormat="1" ht="36" customHeight="1">
      <c r="D56" s="521" t="s">
        <v>16</v>
      </c>
      <c r="E56" s="678" t="str">
        <f>HLOOKUP(lang, language!$C$216:$H$254, 37, FALSE)</f>
        <v>The priority variables and their precision requirements should be clearly defined.</v>
      </c>
      <c r="F56" s="678"/>
      <c r="G56" s="678"/>
      <c r="H56" s="678"/>
      <c r="I56" s="678"/>
      <c r="J56" s="678"/>
      <c r="K56" s="678"/>
      <c r="L56" s="678"/>
      <c r="M56" s="678"/>
      <c r="N56" s="678"/>
      <c r="O56" s="678"/>
      <c r="P56" s="678"/>
      <c r="Q56" s="678"/>
      <c r="R56" s="678"/>
      <c r="S56" s="678"/>
      <c r="T56" s="678"/>
      <c r="U56" s="678"/>
      <c r="V56" s="366"/>
      <c r="W56" s="110" t="s">
        <v>593</v>
      </c>
      <c r="X56" s="256"/>
    </row>
    <row r="57" spans="4:24" s="205" customFormat="1" ht="50.25" customHeight="1">
      <c r="D57" s="521" t="s">
        <v>17</v>
      </c>
      <c r="E57" s="678" t="str">
        <f>HLOOKUP(lang, language!$C$216:$H$254, 38, FALSE)</f>
        <v>NFMS preparation must integrate the relationship between costs and precision and make sure that this is clearly understood by stakeholders who express precision requirements and those who design the inventory, so as to avoid unrealistic expectations.</v>
      </c>
      <c r="F57" s="678"/>
      <c r="G57" s="678"/>
      <c r="H57" s="678"/>
      <c r="I57" s="678"/>
      <c r="J57" s="678"/>
      <c r="K57" s="678"/>
      <c r="L57" s="678"/>
      <c r="M57" s="678"/>
      <c r="N57" s="678"/>
      <c r="O57" s="678"/>
      <c r="P57" s="678"/>
      <c r="Q57" s="678"/>
      <c r="R57" s="678"/>
      <c r="S57" s="678"/>
      <c r="T57" s="678"/>
      <c r="U57" s="678"/>
      <c r="V57" s="366"/>
      <c r="W57" s="110" t="s">
        <v>593</v>
      </c>
      <c r="X57" s="256"/>
    </row>
    <row r="58" spans="4:24" s="205" customFormat="1" ht="60" customHeight="1">
      <c r="D58" s="521" t="s">
        <v>18</v>
      </c>
      <c r="E58" s="678" t="str">
        <f>HLOOKUP(lang, language!$C$216:$H$254, 39, FALSE)</f>
        <v>The NFMS should integrate “precision of estimations” into training and capacity building of technical staff as a key topic, as well as into communications with stakeholders and parties interested in the results.</v>
      </c>
      <c r="F58" s="678"/>
      <c r="G58" s="678"/>
      <c r="H58" s="678"/>
      <c r="I58" s="678"/>
      <c r="J58" s="678"/>
      <c r="K58" s="678"/>
      <c r="L58" s="678"/>
      <c r="M58" s="678"/>
      <c r="N58" s="678"/>
      <c r="O58" s="678"/>
      <c r="P58" s="678"/>
      <c r="Q58" s="678"/>
      <c r="R58" s="678"/>
      <c r="S58" s="678"/>
      <c r="T58" s="678"/>
      <c r="U58" s="678"/>
      <c r="V58" s="366"/>
      <c r="W58" s="110" t="s">
        <v>593</v>
      </c>
      <c r="X58" s="256"/>
    </row>
    <row r="59" spans="4:24" s="101" customFormat="1" ht="0.9" customHeight="1">
      <c r="D59" s="520"/>
      <c r="E59" s="371"/>
      <c r="F59" s="363"/>
      <c r="G59" s="363"/>
      <c r="H59" s="363"/>
      <c r="I59" s="363"/>
      <c r="J59" s="363"/>
      <c r="K59" s="363"/>
      <c r="L59" s="363"/>
      <c r="M59" s="363"/>
      <c r="N59" s="363"/>
      <c r="O59" s="363"/>
      <c r="P59" s="363"/>
      <c r="Q59" s="363"/>
      <c r="R59" s="363"/>
      <c r="S59" s="363"/>
      <c r="T59" s="363"/>
      <c r="U59" s="363"/>
      <c r="W59" s="111"/>
      <c r="X59" s="251"/>
    </row>
    <row r="60" spans="4:24" s="205" customFormat="1" ht="63" customHeight="1">
      <c r="D60" s="391" t="s">
        <v>72</v>
      </c>
      <c r="E60" s="367" t="str">
        <f>HLOOKUP(lang, language!$C$216:$H$258, 40, FALSE)</f>
        <v>Assessment and optimization of available expertise and human resources development</v>
      </c>
      <c r="F60" s="367"/>
      <c r="G60" s="367"/>
      <c r="H60" s="367"/>
      <c r="I60" s="367"/>
      <c r="J60" s="367"/>
      <c r="K60" s="367"/>
      <c r="L60" s="367"/>
      <c r="M60" s="367"/>
      <c r="N60" s="367"/>
      <c r="O60" s="367"/>
      <c r="P60" s="367"/>
      <c r="Q60" s="367"/>
      <c r="R60" s="367"/>
      <c r="S60" s="367"/>
      <c r="T60" s="367"/>
      <c r="U60" s="367"/>
      <c r="V60" s="367"/>
      <c r="W60" s="112" t="e">
        <f>ROUND(AVERAGE(W62:W64), 0)</f>
        <v>#DIV/0!</v>
      </c>
      <c r="X60" s="362" t="str">
        <f>HLOOKUP(lang, language!$C$615:$H$619, 2, FALSE)</f>
        <v>VGNFM</v>
      </c>
    </row>
    <row r="61" spans="4:24" s="101" customFormat="1" ht="0.9" customHeight="1">
      <c r="D61" s="520"/>
      <c r="E61" s="371"/>
      <c r="F61" s="363"/>
      <c r="G61" s="363"/>
      <c r="H61" s="363"/>
      <c r="I61" s="363"/>
      <c r="J61" s="363"/>
      <c r="K61" s="363"/>
      <c r="L61" s="363"/>
      <c r="M61" s="363"/>
      <c r="N61" s="363"/>
      <c r="O61" s="363"/>
      <c r="P61" s="363"/>
      <c r="Q61" s="363"/>
      <c r="R61" s="363"/>
      <c r="S61" s="363"/>
      <c r="T61" s="363"/>
      <c r="U61" s="363"/>
      <c r="W61" s="111"/>
      <c r="X61" s="251"/>
    </row>
    <row r="62" spans="4:24" s="205" customFormat="1" ht="57" customHeight="1">
      <c r="D62" s="521" t="s">
        <v>14</v>
      </c>
      <c r="E62" s="678" t="str">
        <f>HLOOKUP(lang, language!$C$216:$H$258, 41, FALSE)</f>
        <v>Identify the expertise needed for the NFMS and the current available expertise. This could be achieved- for example, by issuing public announcements of positions in the NFMS and consulting with national forest monitoring experts through their networks.</v>
      </c>
      <c r="F62" s="678"/>
      <c r="G62" s="678"/>
      <c r="H62" s="678"/>
      <c r="I62" s="678"/>
      <c r="J62" s="678"/>
      <c r="K62" s="678"/>
      <c r="L62" s="678"/>
      <c r="M62" s="678"/>
      <c r="N62" s="678"/>
      <c r="O62" s="678"/>
      <c r="P62" s="678"/>
      <c r="Q62" s="678"/>
      <c r="R62" s="678"/>
      <c r="S62" s="678"/>
      <c r="T62" s="678"/>
      <c r="U62" s="678"/>
      <c r="V62" s="366"/>
      <c r="W62" s="110" t="s">
        <v>593</v>
      </c>
      <c r="X62" s="256"/>
    </row>
    <row r="63" spans="4:24" s="205" customFormat="1" ht="57" customHeight="1">
      <c r="D63" s="521" t="s">
        <v>15</v>
      </c>
      <c r="E63" s="678" t="str">
        <f>HLOOKUP(lang, language!$C$216:$H$258, 42, FALSE)</f>
        <v>Develop networks of expertise across agencies, academia, NGOs and industry to share technology and innovation. Networks should be developed within the country and with other countries, including through south-south cooperation.</v>
      </c>
      <c r="F63" s="678"/>
      <c r="G63" s="678"/>
      <c r="H63" s="678"/>
      <c r="I63" s="678"/>
      <c r="J63" s="678"/>
      <c r="K63" s="678"/>
      <c r="L63" s="678"/>
      <c r="M63" s="678"/>
      <c r="N63" s="678"/>
      <c r="O63" s="678"/>
      <c r="P63" s="678"/>
      <c r="Q63" s="678"/>
      <c r="R63" s="678"/>
      <c r="S63" s="678"/>
      <c r="T63" s="678"/>
      <c r="U63" s="678"/>
      <c r="V63" s="366"/>
      <c r="W63" s="110" t="s">
        <v>593</v>
      </c>
      <c r="X63" s="256"/>
    </row>
    <row r="64" spans="4:24" s="205" customFormat="1" ht="57" customHeight="1">
      <c r="D64" s="521" t="s">
        <v>16</v>
      </c>
      <c r="E64" s="678" t="str">
        <f>HLOOKUP(lang, language!$C$216:$H$258, 43, FALSE)</f>
        <v>Implement short-term-training measures to rapidly fill capacity gaps, while also establishing a long-term strategy for national capacity development by providing support to students.</v>
      </c>
      <c r="F64" s="678"/>
      <c r="G64" s="678"/>
      <c r="H64" s="678"/>
      <c r="I64" s="678"/>
      <c r="J64" s="678"/>
      <c r="K64" s="678"/>
      <c r="L64" s="678"/>
      <c r="M64" s="678"/>
      <c r="N64" s="678"/>
      <c r="O64" s="678"/>
      <c r="P64" s="678"/>
      <c r="Q64" s="678"/>
      <c r="R64" s="678"/>
      <c r="S64" s="678"/>
      <c r="T64" s="678"/>
      <c r="U64" s="678"/>
      <c r="V64" s="366"/>
      <c r="W64" s="110" t="s">
        <v>593</v>
      </c>
      <c r="X64" s="256"/>
    </row>
    <row r="65" spans="1:24" s="189" customFormat="1">
      <c r="D65" s="524"/>
      <c r="E65" s="372"/>
      <c r="F65" s="372"/>
      <c r="G65" s="372"/>
      <c r="H65" s="372"/>
      <c r="I65" s="372"/>
      <c r="J65" s="372"/>
      <c r="K65" s="372"/>
      <c r="L65" s="372"/>
      <c r="M65" s="372"/>
      <c r="N65" s="372"/>
      <c r="O65" s="372"/>
      <c r="P65" s="372"/>
      <c r="Q65" s="372"/>
      <c r="R65" s="372"/>
      <c r="S65" s="372"/>
      <c r="T65" s="372"/>
      <c r="U65" s="372"/>
      <c r="V65" s="372"/>
      <c r="W65" s="372"/>
      <c r="X65" s="373"/>
    </row>
    <row r="66" spans="1:24" s="263" customFormat="1" ht="16">
      <c r="D66" s="575" t="str">
        <f>HLOOKUP(lang, language!$C$216:$H$265, 44, FALSE)</f>
        <v>Notes</v>
      </c>
      <c r="E66" s="352"/>
      <c r="F66" s="352"/>
      <c r="G66" s="352"/>
      <c r="H66" s="352"/>
      <c r="I66" s="352"/>
      <c r="J66" s="352"/>
      <c r="K66" s="352"/>
      <c r="L66" s="352"/>
      <c r="M66" s="352"/>
      <c r="N66" s="352"/>
      <c r="O66" s="352"/>
      <c r="P66" s="352"/>
      <c r="Q66" s="352"/>
      <c r="R66" s="352"/>
      <c r="S66" s="352"/>
      <c r="T66" s="352"/>
      <c r="U66" s="352"/>
      <c r="V66" s="352"/>
      <c r="W66" s="352"/>
      <c r="X66" s="349"/>
    </row>
    <row r="67" spans="1:24" s="263" customFormat="1" ht="16">
      <c r="A67" s="375"/>
      <c r="D67" s="374" t="str">
        <f>HLOOKUP(lang, language!$C$216:$H$265, 45, FALSE)</f>
        <v>0: No action has been taken in the country regarding this guideline or it evinces many weaknesses and needs in the attainment of outcomes.  This deserves priority.</v>
      </c>
      <c r="X67" s="349"/>
    </row>
    <row r="68" spans="1:24" s="263" customFormat="1" ht="16">
      <c r="A68" s="375"/>
      <c r="D68" s="374" t="str">
        <f>HLOOKUP(lang, language!$B$18:$H$45, 19, FALSE)</f>
        <v>1-2: There is awareness in the country about the guideline and actions are taken to implement it, though technical support is required.</v>
      </c>
      <c r="E68" s="525"/>
      <c r="X68" s="349"/>
    </row>
    <row r="69" spans="1:24" s="263" customFormat="1" ht="16">
      <c r="A69" s="375"/>
      <c r="D69" s="374" t="str">
        <f>HLOOKUP(lang, language!$C$216:$H$265, 47, FALSE)</f>
        <v>3: There is enough capacity in the country to implement the guideline.  There are no gaps or needs whatsoever, so it is expected to meet the outcomes accordingly.</v>
      </c>
      <c r="E69" s="525"/>
      <c r="X69" s="349"/>
    </row>
    <row r="70" spans="1:24" s="263" customFormat="1" ht="16">
      <c r="D70" s="375" t="str">
        <f>HLOOKUP(lang, language!$C$615:$H$627, 13, FALSE)</f>
        <v>VGNFM: voluntary guidelines on national forest monitoring.  http://www.fao.org/3/a-i6767e.pdf</v>
      </c>
      <c r="E70" s="525"/>
      <c r="X70" s="349"/>
    </row>
  </sheetData>
  <sheetProtection algorithmName="SHA-512" hashValue="QKjKGhuRLAF6ZbkItHEMi+UGGncGIe671QB3MuASyLbPlHjIYzMo78vpKKp4j/s61XnpcOX8SnhS+wmaS4DejA==" saltValue="ZYO6eyimdUvjtfaTtYGwDg==" spinCount="100000" sheet="1" objects="1" scenarios="1"/>
  <mergeCells count="28">
    <mergeCell ref="E58:U58"/>
    <mergeCell ref="E62:U62"/>
    <mergeCell ref="E63:U63"/>
    <mergeCell ref="E64:U64"/>
    <mergeCell ref="D2:W5"/>
    <mergeCell ref="E41:U41"/>
    <mergeCell ref="E42:U42"/>
    <mergeCell ref="E43:U43"/>
    <mergeCell ref="E47:U47"/>
    <mergeCell ref="E48:U48"/>
    <mergeCell ref="E49:U49"/>
    <mergeCell ref="E50:U50"/>
    <mergeCell ref="E54:U54"/>
    <mergeCell ref="E55:U55"/>
    <mergeCell ref="E56:U56"/>
    <mergeCell ref="E57:U57"/>
    <mergeCell ref="E33:U33"/>
    <mergeCell ref="E37:U37"/>
    <mergeCell ref="E38:U38"/>
    <mergeCell ref="E39:U39"/>
    <mergeCell ref="E40:U40"/>
    <mergeCell ref="E31:U31"/>
    <mergeCell ref="E32:U32"/>
    <mergeCell ref="D7:W7"/>
    <mergeCell ref="E24:U24"/>
    <mergeCell ref="E25:U25"/>
    <mergeCell ref="E26:U26"/>
    <mergeCell ref="E30:U30"/>
  </mergeCells>
  <phoneticPr fontId="86" type="noConversion"/>
  <conditionalFormatting sqref="W45">
    <cfRule type="cellIs" dxfId="355" priority="73" operator="equal">
      <formula>2</formula>
    </cfRule>
    <cfRule type="cellIs" dxfId="354" priority="74" operator="equal">
      <formula>1</formula>
    </cfRule>
    <cfRule type="cellIs" dxfId="353" priority="75" operator="equal">
      <formula>0</formula>
    </cfRule>
  </conditionalFormatting>
  <conditionalFormatting sqref="W12:W14">
    <cfRule type="cellIs" dxfId="352" priority="100" operator="equal">
      <formula>3</formula>
    </cfRule>
  </conditionalFormatting>
  <conditionalFormatting sqref="W12:W14">
    <cfRule type="cellIs" dxfId="351" priority="97" operator="equal">
      <formula>2</formula>
    </cfRule>
    <cfRule type="cellIs" dxfId="350" priority="98" operator="equal">
      <formula>1</formula>
    </cfRule>
    <cfRule type="cellIs" dxfId="349" priority="99" operator="equal">
      <formula>0</formula>
    </cfRule>
  </conditionalFormatting>
  <conditionalFormatting sqref="W10">
    <cfRule type="cellIs" dxfId="348" priority="96" operator="equal">
      <formula>3</formula>
    </cfRule>
  </conditionalFormatting>
  <conditionalFormatting sqref="W10">
    <cfRule type="cellIs" dxfId="347" priority="93" operator="equal">
      <formula>2</formula>
    </cfRule>
    <cfRule type="cellIs" dxfId="346" priority="94" operator="equal">
      <formula>1</formula>
    </cfRule>
    <cfRule type="cellIs" dxfId="345" priority="95" operator="equal">
      <formula>0</formula>
    </cfRule>
  </conditionalFormatting>
  <conditionalFormatting sqref="W45">
    <cfRule type="cellIs" dxfId="344" priority="76" operator="equal">
      <formula>3</formula>
    </cfRule>
  </conditionalFormatting>
  <conditionalFormatting sqref="W35">
    <cfRule type="cellIs" dxfId="343" priority="37" operator="equal">
      <formula>2</formula>
    </cfRule>
    <cfRule type="cellIs" dxfId="342" priority="38" operator="equal">
      <formula>1</formula>
    </cfRule>
    <cfRule type="cellIs" dxfId="341" priority="39" operator="equal">
      <formula>0</formula>
    </cfRule>
  </conditionalFormatting>
  <conditionalFormatting sqref="W52">
    <cfRule type="cellIs" dxfId="340" priority="68" operator="equal">
      <formula>3</formula>
    </cfRule>
  </conditionalFormatting>
  <conditionalFormatting sqref="W52">
    <cfRule type="cellIs" dxfId="339" priority="65" operator="equal">
      <formula>2</formula>
    </cfRule>
    <cfRule type="cellIs" dxfId="338" priority="66" operator="equal">
      <formula>1</formula>
    </cfRule>
    <cfRule type="cellIs" dxfId="337" priority="67" operator="equal">
      <formula>0</formula>
    </cfRule>
  </conditionalFormatting>
  <conditionalFormatting sqref="W60">
    <cfRule type="cellIs" dxfId="336" priority="60" operator="equal">
      <formula>3</formula>
    </cfRule>
  </conditionalFormatting>
  <conditionalFormatting sqref="W60">
    <cfRule type="cellIs" dxfId="335" priority="57" operator="equal">
      <formula>2</formula>
    </cfRule>
    <cfRule type="cellIs" dxfId="334" priority="58" operator="equal">
      <formula>1</formula>
    </cfRule>
    <cfRule type="cellIs" dxfId="333" priority="59" operator="equal">
      <formula>0</formula>
    </cfRule>
  </conditionalFormatting>
  <conditionalFormatting sqref="W16">
    <cfRule type="cellIs" dxfId="332" priority="52" operator="equal">
      <formula>3</formula>
    </cfRule>
  </conditionalFormatting>
  <conditionalFormatting sqref="W16">
    <cfRule type="cellIs" dxfId="331" priority="49" operator="equal">
      <formula>2</formula>
    </cfRule>
    <cfRule type="cellIs" dxfId="330" priority="50" operator="equal">
      <formula>1</formula>
    </cfRule>
    <cfRule type="cellIs" dxfId="329" priority="51" operator="equal">
      <formula>0</formula>
    </cfRule>
  </conditionalFormatting>
  <conditionalFormatting sqref="W22">
    <cfRule type="cellIs" dxfId="328" priority="48" operator="equal">
      <formula>3</formula>
    </cfRule>
  </conditionalFormatting>
  <conditionalFormatting sqref="W22">
    <cfRule type="cellIs" dxfId="327" priority="45" operator="equal">
      <formula>2</formula>
    </cfRule>
    <cfRule type="cellIs" dxfId="326" priority="46" operator="equal">
      <formula>1</formula>
    </cfRule>
    <cfRule type="cellIs" dxfId="325" priority="47" operator="equal">
      <formula>0</formula>
    </cfRule>
  </conditionalFormatting>
  <conditionalFormatting sqref="W28">
    <cfRule type="cellIs" dxfId="324" priority="44" operator="equal">
      <formula>3</formula>
    </cfRule>
  </conditionalFormatting>
  <conditionalFormatting sqref="W28">
    <cfRule type="cellIs" dxfId="323" priority="41" operator="equal">
      <formula>2</formula>
    </cfRule>
    <cfRule type="cellIs" dxfId="322" priority="42" operator="equal">
      <formula>1</formula>
    </cfRule>
    <cfRule type="cellIs" dxfId="321" priority="43" operator="equal">
      <formula>0</formula>
    </cfRule>
  </conditionalFormatting>
  <conditionalFormatting sqref="W35">
    <cfRule type="cellIs" dxfId="320" priority="40" operator="equal">
      <formula>3</formula>
    </cfRule>
  </conditionalFormatting>
  <conditionalFormatting sqref="W18:W20">
    <cfRule type="cellIs" dxfId="319" priority="36" operator="equal">
      <formula>3</formula>
    </cfRule>
  </conditionalFormatting>
  <conditionalFormatting sqref="W18:W20">
    <cfRule type="cellIs" dxfId="318" priority="33" operator="equal">
      <formula>2</formula>
    </cfRule>
    <cfRule type="cellIs" dxfId="317" priority="34" operator="equal">
      <formula>1</formula>
    </cfRule>
    <cfRule type="cellIs" dxfId="316" priority="35" operator="equal">
      <formula>0</formula>
    </cfRule>
  </conditionalFormatting>
  <conditionalFormatting sqref="W24:W26">
    <cfRule type="cellIs" dxfId="315" priority="32" operator="equal">
      <formula>3</formula>
    </cfRule>
  </conditionalFormatting>
  <conditionalFormatting sqref="W24:W26">
    <cfRule type="cellIs" dxfId="314" priority="29" operator="equal">
      <formula>2</formula>
    </cfRule>
    <cfRule type="cellIs" dxfId="313" priority="30" operator="equal">
      <formula>1</formula>
    </cfRule>
    <cfRule type="cellIs" dxfId="312" priority="31" operator="equal">
      <formula>0</formula>
    </cfRule>
  </conditionalFormatting>
  <conditionalFormatting sqref="W30:W33">
    <cfRule type="cellIs" dxfId="311" priority="28" operator="equal">
      <formula>3</formula>
    </cfRule>
  </conditionalFormatting>
  <conditionalFormatting sqref="W30:W33">
    <cfRule type="cellIs" dxfId="310" priority="25" operator="equal">
      <formula>2</formula>
    </cfRule>
    <cfRule type="cellIs" dxfId="309" priority="26" operator="equal">
      <formula>1</formula>
    </cfRule>
    <cfRule type="cellIs" dxfId="308" priority="27" operator="equal">
      <formula>0</formula>
    </cfRule>
  </conditionalFormatting>
  <conditionalFormatting sqref="W37:W40">
    <cfRule type="cellIs" dxfId="307" priority="24" operator="equal">
      <formula>3</formula>
    </cfRule>
  </conditionalFormatting>
  <conditionalFormatting sqref="W37:W40">
    <cfRule type="cellIs" dxfId="306" priority="21" operator="equal">
      <formula>2</formula>
    </cfRule>
    <cfRule type="cellIs" dxfId="305" priority="22" operator="equal">
      <formula>1</formula>
    </cfRule>
    <cfRule type="cellIs" dxfId="304" priority="23" operator="equal">
      <formula>0</formula>
    </cfRule>
  </conditionalFormatting>
  <conditionalFormatting sqref="W41:W44">
    <cfRule type="cellIs" dxfId="303" priority="20" operator="equal">
      <formula>3</formula>
    </cfRule>
  </conditionalFormatting>
  <conditionalFormatting sqref="W41:W44">
    <cfRule type="cellIs" dxfId="302" priority="17" operator="equal">
      <formula>2</formula>
    </cfRule>
    <cfRule type="cellIs" dxfId="301" priority="18" operator="equal">
      <formula>1</formula>
    </cfRule>
    <cfRule type="cellIs" dxfId="300" priority="19" operator="equal">
      <formula>0</formula>
    </cfRule>
  </conditionalFormatting>
  <conditionalFormatting sqref="W47:W50">
    <cfRule type="cellIs" dxfId="299" priority="16" operator="equal">
      <formula>3</formula>
    </cfRule>
  </conditionalFormatting>
  <conditionalFormatting sqref="W47:W50">
    <cfRule type="cellIs" dxfId="298" priority="13" operator="equal">
      <formula>2</formula>
    </cfRule>
    <cfRule type="cellIs" dxfId="297" priority="14" operator="equal">
      <formula>1</formula>
    </cfRule>
    <cfRule type="cellIs" dxfId="296" priority="15" operator="equal">
      <formula>0</formula>
    </cfRule>
  </conditionalFormatting>
  <conditionalFormatting sqref="W54:W57">
    <cfRule type="cellIs" dxfId="295" priority="12" operator="equal">
      <formula>3</formula>
    </cfRule>
  </conditionalFormatting>
  <conditionalFormatting sqref="W54:W57">
    <cfRule type="cellIs" dxfId="294" priority="9" operator="equal">
      <formula>2</formula>
    </cfRule>
    <cfRule type="cellIs" dxfId="293" priority="10" operator="equal">
      <formula>1</formula>
    </cfRule>
    <cfRule type="cellIs" dxfId="292" priority="11" operator="equal">
      <formula>0</formula>
    </cfRule>
  </conditionalFormatting>
  <conditionalFormatting sqref="W58">
    <cfRule type="cellIs" dxfId="291" priority="8" operator="equal">
      <formula>3</formula>
    </cfRule>
  </conditionalFormatting>
  <conditionalFormatting sqref="W58">
    <cfRule type="cellIs" dxfId="290" priority="5" operator="equal">
      <formula>2</formula>
    </cfRule>
    <cfRule type="cellIs" dxfId="289" priority="6" operator="equal">
      <formula>1</formula>
    </cfRule>
    <cfRule type="cellIs" dxfId="288" priority="7" operator="equal">
      <formula>0</formula>
    </cfRule>
  </conditionalFormatting>
  <conditionalFormatting sqref="W62:W64">
    <cfRule type="cellIs" dxfId="287" priority="4" operator="equal">
      <formula>3</formula>
    </cfRule>
  </conditionalFormatting>
  <conditionalFormatting sqref="W62:W64">
    <cfRule type="cellIs" dxfId="286" priority="1" operator="equal">
      <formula>2</formula>
    </cfRule>
    <cfRule type="cellIs" dxfId="285" priority="2" operator="equal">
      <formula>1</formula>
    </cfRule>
    <cfRule type="cellIs" dxfId="284"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W12:W14 W18:W20 W24:W26 W30:W33 W37:W43 W47:W50 W54:W58 W62:W64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2"/>
  <sheetViews>
    <sheetView showGridLines="0" showRowColHeaders="0" zoomScale="50" zoomScaleNormal="50" workbookViewId="0">
      <pane xSplit="3" ySplit="8" topLeftCell="D9" activePane="bottomRight" state="frozen"/>
      <selection pane="topRight" activeCell="D1" sqref="D1"/>
      <selection pane="bottomLeft" activeCell="A9" sqref="A9"/>
      <selection pane="bottomRight"/>
    </sheetView>
  </sheetViews>
  <sheetFormatPr defaultColWidth="8.453125" defaultRowHeight="12.5"/>
  <cols>
    <col min="1" max="1" width="1.453125" style="379" customWidth="1"/>
    <col min="2" max="2" width="1.453125" style="379" hidden="1" customWidth="1"/>
    <col min="3" max="3" width="8.984375E-2" style="379" customWidth="1"/>
    <col min="4" max="4" width="11.453125" style="379" customWidth="1"/>
    <col min="5" max="24" width="10.6328125" style="379" customWidth="1"/>
    <col min="25" max="25" width="1.453125" style="379" customWidth="1"/>
    <col min="26" max="26" width="15.453125" style="381" customWidth="1"/>
    <col min="27" max="27" width="30.453125" style="380" customWidth="1"/>
    <col min="28" max="16384" width="8.453125" style="379"/>
  </cols>
  <sheetData>
    <row r="1" spans="1:27" s="376" customFormat="1" ht="13.5">
      <c r="A1" s="131"/>
      <c r="Z1" s="377"/>
      <c r="AA1" s="378"/>
    </row>
    <row r="2" spans="1:27" s="376" customFormat="1" ht="12.75" customHeight="1">
      <c r="D2" s="680" t="str">
        <f>HLOOKUP(lang, language!$C$266:$H$275, 2, FALSE)</f>
        <v>Measurement and estimation</v>
      </c>
      <c r="E2" s="680"/>
      <c r="F2" s="680"/>
      <c r="G2" s="680"/>
      <c r="H2" s="680"/>
      <c r="I2" s="680"/>
      <c r="J2" s="680"/>
      <c r="K2" s="680"/>
      <c r="L2" s="680"/>
      <c r="M2" s="680"/>
      <c r="N2" s="680"/>
      <c r="O2" s="680"/>
      <c r="P2" s="680"/>
      <c r="Q2" s="680"/>
      <c r="R2" s="680"/>
      <c r="S2" s="680"/>
      <c r="T2" s="680"/>
      <c r="U2" s="680"/>
      <c r="V2" s="680"/>
      <c r="W2" s="680"/>
      <c r="X2" s="680"/>
      <c r="Y2" s="680"/>
      <c r="Z2" s="680"/>
      <c r="AA2" s="378"/>
    </row>
    <row r="3" spans="1:27" s="376" customFormat="1" ht="12.75" customHeight="1">
      <c r="D3" s="680"/>
      <c r="E3" s="680"/>
      <c r="F3" s="680"/>
      <c r="G3" s="680"/>
      <c r="H3" s="680"/>
      <c r="I3" s="680"/>
      <c r="J3" s="680"/>
      <c r="K3" s="680"/>
      <c r="L3" s="680"/>
      <c r="M3" s="680"/>
      <c r="N3" s="680"/>
      <c r="O3" s="680"/>
      <c r="P3" s="680"/>
      <c r="Q3" s="680"/>
      <c r="R3" s="680"/>
      <c r="S3" s="680"/>
      <c r="T3" s="680"/>
      <c r="U3" s="680"/>
      <c r="V3" s="680"/>
      <c r="W3" s="680"/>
      <c r="X3" s="680"/>
      <c r="Y3" s="680"/>
      <c r="Z3" s="680"/>
      <c r="AA3" s="378"/>
    </row>
    <row r="4" spans="1:27" s="376" customFormat="1" ht="13.5" customHeight="1">
      <c r="D4" s="680"/>
      <c r="E4" s="680"/>
      <c r="F4" s="680"/>
      <c r="G4" s="680"/>
      <c r="H4" s="680"/>
      <c r="I4" s="680"/>
      <c r="J4" s="680"/>
      <c r="K4" s="680"/>
      <c r="L4" s="680"/>
      <c r="M4" s="680"/>
      <c r="N4" s="680"/>
      <c r="O4" s="680"/>
      <c r="P4" s="680"/>
      <c r="Q4" s="680"/>
      <c r="R4" s="680"/>
      <c r="S4" s="680"/>
      <c r="T4" s="680"/>
      <c r="U4" s="680"/>
      <c r="V4" s="680"/>
      <c r="W4" s="680"/>
      <c r="X4" s="680"/>
      <c r="Y4" s="680"/>
      <c r="Z4" s="680"/>
      <c r="AA4" s="378"/>
    </row>
    <row r="5" spans="1:27" s="376" customFormat="1" ht="13.5" customHeight="1">
      <c r="D5" s="680"/>
      <c r="E5" s="680"/>
      <c r="F5" s="680"/>
      <c r="G5" s="680"/>
      <c r="H5" s="680"/>
      <c r="I5" s="680"/>
      <c r="J5" s="680"/>
      <c r="K5" s="680"/>
      <c r="L5" s="680"/>
      <c r="M5" s="680"/>
      <c r="N5" s="680"/>
      <c r="O5" s="680"/>
      <c r="P5" s="680"/>
      <c r="Q5" s="680"/>
      <c r="R5" s="680"/>
      <c r="S5" s="680"/>
      <c r="T5" s="680"/>
      <c r="U5" s="680"/>
      <c r="V5" s="680"/>
      <c r="W5" s="680"/>
      <c r="X5" s="680"/>
      <c r="Y5" s="680"/>
      <c r="Z5" s="680"/>
      <c r="AA5" s="378"/>
    </row>
    <row r="6" spans="1:27" s="376" customFormat="1" ht="5.25" customHeight="1">
      <c r="D6" s="131"/>
      <c r="E6" s="134"/>
      <c r="F6" s="131"/>
      <c r="G6" s="131"/>
      <c r="H6" s="131"/>
      <c r="I6" s="131"/>
      <c r="J6" s="131"/>
      <c r="K6" s="131"/>
      <c r="L6" s="131"/>
      <c r="M6" s="131"/>
      <c r="N6" s="131"/>
      <c r="O6" s="131"/>
      <c r="P6" s="131"/>
      <c r="Q6" s="131"/>
      <c r="R6" s="131"/>
      <c r="S6" s="131"/>
      <c r="T6" s="131"/>
      <c r="U6" s="131"/>
      <c r="V6" s="131"/>
      <c r="W6" s="131"/>
      <c r="X6" s="131"/>
      <c r="Y6" s="131"/>
      <c r="Z6" s="135"/>
      <c r="AA6" s="378"/>
    </row>
    <row r="7" spans="1:27" ht="30.9" customHeight="1">
      <c r="D7" s="681" t="str">
        <f>HLOOKUP(lang, language!$C$266:$H$275, 3, FALSE)</f>
        <v>5.2 Design for field data collection and remote sensing</v>
      </c>
      <c r="E7" s="681"/>
      <c r="F7" s="681"/>
      <c r="G7" s="681"/>
      <c r="H7" s="681"/>
      <c r="I7" s="681"/>
      <c r="J7" s="681"/>
      <c r="K7" s="681"/>
      <c r="L7" s="681"/>
      <c r="M7" s="681"/>
      <c r="N7" s="681"/>
      <c r="O7" s="681"/>
      <c r="P7" s="681"/>
      <c r="Q7" s="681"/>
      <c r="R7" s="681"/>
      <c r="S7" s="681"/>
      <c r="T7" s="681"/>
      <c r="U7" s="681"/>
      <c r="V7" s="681"/>
      <c r="W7" s="681"/>
      <c r="X7" s="681"/>
      <c r="Y7" s="681"/>
      <c r="Z7" s="681"/>
    </row>
    <row r="8" spans="1:27" s="346" customFormat="1" ht="21" customHeight="1">
      <c r="Z8" s="346" t="str">
        <f>HLOOKUP(lang, language!$C$216:$H$265, 48, FALSE)</f>
        <v>Assessment*</v>
      </c>
      <c r="AA8" s="535" t="str">
        <f>HLOOKUP(lang, language!$C$178:$H$198, 21, FALSE)</f>
        <v>Sources</v>
      </c>
    </row>
    <row r="9" spans="1:27" s="346" customFormat="1" ht="5.25" customHeight="1">
      <c r="AA9" s="63"/>
    </row>
    <row r="10" spans="1:27" s="382" customFormat="1" ht="63" customHeight="1">
      <c r="D10" s="389" t="s">
        <v>74</v>
      </c>
      <c r="E10" s="367" t="str">
        <f>HLOOKUP(lang, language!$C$266:$H$275, 4, FALSE)</f>
        <v>Integration of field and remote-sensing data</v>
      </c>
      <c r="F10" s="367"/>
      <c r="G10" s="367"/>
      <c r="H10" s="367"/>
      <c r="I10" s="367"/>
      <c r="J10" s="367"/>
      <c r="K10" s="367"/>
      <c r="L10" s="367"/>
      <c r="M10" s="367"/>
      <c r="N10" s="367"/>
      <c r="O10" s="367"/>
      <c r="P10" s="367"/>
      <c r="Q10" s="367"/>
      <c r="R10" s="367"/>
      <c r="S10" s="367"/>
      <c r="T10" s="367"/>
      <c r="U10" s="367"/>
      <c r="V10" s="367"/>
      <c r="W10" s="367"/>
      <c r="X10" s="367"/>
      <c r="Y10" s="367"/>
      <c r="Z10" s="112" t="e">
        <f>ROUND(AVERAGE($Z$12:$Z$17),0)</f>
        <v>#DIV/0!</v>
      </c>
      <c r="AA10" s="400" t="str">
        <f>HLOOKUP(lang, language!$C$615:$H$619, 2, FALSE)</f>
        <v>VGNFM</v>
      </c>
    </row>
    <row r="11" spans="1:27" s="384" customFormat="1" ht="0.9" customHeight="1">
      <c r="Z11" s="385"/>
      <c r="AA11" s="386"/>
    </row>
    <row r="12" spans="1:27" s="382" customFormat="1" ht="54.9" customHeight="1">
      <c r="D12" s="364" t="s">
        <v>14</v>
      </c>
      <c r="E12" s="678" t="str">
        <f>HLOOKUP(lang, language!$C$266:$H$275, 5, FALSE)</f>
        <v>Both field sampling and remote sensing should be strictly objective-driven. They should contribute to meeting the information needs and/or satisfying broader research goals.</v>
      </c>
      <c r="F12" s="678"/>
      <c r="G12" s="678"/>
      <c r="H12" s="678"/>
      <c r="I12" s="678"/>
      <c r="J12" s="678"/>
      <c r="K12" s="678"/>
      <c r="L12" s="678"/>
      <c r="M12" s="678"/>
      <c r="N12" s="678"/>
      <c r="O12" s="678"/>
      <c r="P12" s="678"/>
      <c r="Q12" s="678"/>
      <c r="R12" s="678"/>
      <c r="S12" s="678"/>
      <c r="T12" s="678"/>
      <c r="U12" s="678"/>
      <c r="V12" s="678"/>
      <c r="W12" s="678"/>
      <c r="X12" s="678"/>
      <c r="Y12" s="366"/>
      <c r="Z12" s="110" t="s">
        <v>593</v>
      </c>
      <c r="AA12" s="387"/>
    </row>
    <row r="13" spans="1:27" s="382" customFormat="1" ht="54.9" customHeight="1">
      <c r="D13" s="364" t="s">
        <v>15</v>
      </c>
      <c r="E13" s="678" t="str">
        <f>HLOOKUP(lang, language!$C$266:$H$275, 6, FALSE)</f>
        <v>Ideally, the same definitions should be used for variables drawn from field and remotesensing observations. This requires attention, as it can prove challenging to apply exactly the same definition to both data sources for definitions such as “forest”.</v>
      </c>
      <c r="F13" s="678"/>
      <c r="G13" s="678"/>
      <c r="H13" s="678"/>
      <c r="I13" s="678"/>
      <c r="J13" s="678"/>
      <c r="K13" s="678"/>
      <c r="L13" s="678"/>
      <c r="M13" s="678"/>
      <c r="N13" s="678"/>
      <c r="O13" s="678"/>
      <c r="P13" s="678"/>
      <c r="Q13" s="678"/>
      <c r="R13" s="678"/>
      <c r="S13" s="678"/>
      <c r="T13" s="678"/>
      <c r="U13" s="678"/>
      <c r="V13" s="678"/>
      <c r="W13" s="678"/>
      <c r="X13" s="678"/>
      <c r="Y13" s="366"/>
      <c r="Z13" s="110" t="s">
        <v>593</v>
      </c>
      <c r="AA13" s="387"/>
    </row>
    <row r="14" spans="1:27" s="382" customFormat="1" ht="54.9" customHeight="1">
      <c r="D14" s="364" t="s">
        <v>16</v>
      </c>
      <c r="E14" s="678" t="str">
        <f>HLOOKUP(lang, language!$C$266:$H$275, 7, FALSE)</f>
        <v>Statistical rigour and methodological strictness shall guide data acquisition from all data sources. A clear protocol therefore needs to be developed for both types of data acquisition and analysis.</v>
      </c>
      <c r="F14" s="678"/>
      <c r="G14" s="678"/>
      <c r="H14" s="678"/>
      <c r="I14" s="678"/>
      <c r="J14" s="678"/>
      <c r="K14" s="678"/>
      <c r="L14" s="678"/>
      <c r="M14" s="678"/>
      <c r="N14" s="678"/>
      <c r="O14" s="678"/>
      <c r="P14" s="678"/>
      <c r="Q14" s="678"/>
      <c r="R14" s="678"/>
      <c r="S14" s="678"/>
      <c r="T14" s="678"/>
      <c r="U14" s="678"/>
      <c r="V14" s="678"/>
      <c r="W14" s="678"/>
      <c r="X14" s="678"/>
      <c r="Y14" s="366"/>
      <c r="Z14" s="110" t="s">
        <v>593</v>
      </c>
      <c r="AA14" s="387"/>
    </row>
    <row r="15" spans="1:27" s="382" customFormat="1" ht="54.9" customHeight="1">
      <c r="D15" s="364" t="s">
        <v>17</v>
      </c>
      <c r="E15" s="678" t="str">
        <f>HLOOKUP(lang, language!$C$266:$H$275, 8, FALSE)</f>
        <v>When planning field data collection it is important to remember that field observations may be useful for the validation of remote-sensing image analysis.</v>
      </c>
      <c r="F15" s="678"/>
      <c r="G15" s="678"/>
      <c r="H15" s="678"/>
      <c r="I15" s="678"/>
      <c r="J15" s="678"/>
      <c r="K15" s="678"/>
      <c r="L15" s="678"/>
      <c r="M15" s="678"/>
      <c r="N15" s="678"/>
      <c r="O15" s="678"/>
      <c r="P15" s="678"/>
      <c r="Q15" s="678"/>
      <c r="R15" s="678"/>
      <c r="S15" s="678"/>
      <c r="T15" s="678"/>
      <c r="U15" s="678"/>
      <c r="V15" s="678"/>
      <c r="W15" s="678"/>
      <c r="X15" s="678"/>
      <c r="Y15" s="366"/>
      <c r="Z15" s="110" t="s">
        <v>593</v>
      </c>
      <c r="AA15" s="387"/>
    </row>
    <row r="16" spans="1:27" s="382" customFormat="1" ht="54.9" customHeight="1">
      <c r="D16" s="364" t="s">
        <v>18</v>
      </c>
      <c r="E16" s="678" t="str">
        <f>HLOOKUP(lang, language!$C$266:$H$275, 9, FALSE)</f>
        <v>To the extent possible, include geographical coordinates of the collected information, such as plot centres (or corners) and tree centres.</v>
      </c>
      <c r="F16" s="678"/>
      <c r="G16" s="678"/>
      <c r="H16" s="678"/>
      <c r="I16" s="678"/>
      <c r="J16" s="678"/>
      <c r="K16" s="678"/>
      <c r="L16" s="678"/>
      <c r="M16" s="678"/>
      <c r="N16" s="678"/>
      <c r="O16" s="678"/>
      <c r="P16" s="678"/>
      <c r="Q16" s="678"/>
      <c r="R16" s="678"/>
      <c r="S16" s="678"/>
      <c r="T16" s="678"/>
      <c r="U16" s="678"/>
      <c r="V16" s="678"/>
      <c r="W16" s="678"/>
      <c r="X16" s="678"/>
      <c r="Y16" s="366"/>
      <c r="Z16" s="110" t="s">
        <v>593</v>
      </c>
      <c r="AA16" s="387"/>
    </row>
    <row r="17" spans="4:27" s="382" customFormat="1" ht="54.9" customHeight="1">
      <c r="D17" s="364" t="s">
        <v>19</v>
      </c>
      <c r="E17" s="678" t="str">
        <f>HLOOKUP(lang, language!$C$266:$H$275, 10, FALSE)</f>
        <v>The semantic interoperability between descriptors (definitions and terminology) used to specify the ground and remotesensing measurements should be well defined and understood, in order to avoid confusion over terminology and to guarantee that data can be jointly analysed in a straightforward manner.</v>
      </c>
      <c r="F17" s="678"/>
      <c r="G17" s="678"/>
      <c r="H17" s="678"/>
      <c r="I17" s="678"/>
      <c r="J17" s="678"/>
      <c r="K17" s="678"/>
      <c r="L17" s="678"/>
      <c r="M17" s="678"/>
      <c r="N17" s="678"/>
      <c r="O17" s="678"/>
      <c r="P17" s="678"/>
      <c r="Q17" s="678"/>
      <c r="R17" s="678"/>
      <c r="S17" s="678"/>
      <c r="T17" s="678"/>
      <c r="U17" s="678"/>
      <c r="V17" s="678"/>
      <c r="W17" s="678"/>
      <c r="X17" s="678"/>
      <c r="Y17" s="366"/>
      <c r="Z17" s="110" t="s">
        <v>593</v>
      </c>
      <c r="AA17" s="387"/>
    </row>
    <row r="18" spans="4:27" s="384" customFormat="1" ht="0.9" customHeight="1">
      <c r="Z18" s="385"/>
      <c r="AA18" s="386"/>
    </row>
    <row r="19" spans="4:27" s="382" customFormat="1" ht="30" customHeight="1">
      <c r="D19" s="391" t="s">
        <v>780</v>
      </c>
      <c r="E19" s="367" t="str">
        <f>HLOOKUP(lang, language!$C$266:$H$286, 11, FALSE)</f>
        <v>FIELD / SURVEY DATA</v>
      </c>
      <c r="Z19" s="388"/>
      <c r="AA19" s="387"/>
    </row>
    <row r="20" spans="4:27" s="384" customFormat="1" ht="0.9" customHeight="1">
      <c r="Z20" s="385"/>
      <c r="AA20" s="386"/>
    </row>
    <row r="21" spans="4:27" s="382" customFormat="1" ht="63" customHeight="1">
      <c r="D21" s="391" t="s">
        <v>76</v>
      </c>
      <c r="E21" s="367" t="str">
        <f>HLOOKUP(lang, language!$C$266:$H$286, 12, FALSE)</f>
        <v>Sampling design</v>
      </c>
      <c r="F21" s="367"/>
      <c r="G21" s="367"/>
      <c r="H21" s="367"/>
      <c r="I21" s="367"/>
      <c r="J21" s="367"/>
      <c r="K21" s="367"/>
      <c r="L21" s="367"/>
      <c r="M21" s="367"/>
      <c r="N21" s="367"/>
      <c r="O21" s="367"/>
      <c r="P21" s="367"/>
      <c r="Q21" s="367"/>
      <c r="R21" s="367"/>
      <c r="S21" s="367"/>
      <c r="T21" s="367"/>
      <c r="U21" s="367"/>
      <c r="V21" s="367"/>
      <c r="W21" s="367"/>
      <c r="X21" s="367"/>
      <c r="Y21" s="367"/>
      <c r="Z21" s="112" t="e">
        <f>ROUND(AVERAGE($Z$23:$Z$31),0)</f>
        <v>#DIV/0!</v>
      </c>
      <c r="AA21" s="362" t="str">
        <f>HLOOKUP(lang, language!$C$615:$H$619, 2, FALSE)</f>
        <v>VGNFM</v>
      </c>
    </row>
    <row r="22" spans="4:27" s="384" customFormat="1" ht="0.9" customHeight="1">
      <c r="AA22" s="386"/>
    </row>
    <row r="23" spans="4:27" s="382" customFormat="1" ht="60" customHeight="1">
      <c r="D23" s="364" t="s">
        <v>14</v>
      </c>
      <c r="E23" s="678" t="str">
        <f>HLOOKUP(lang, language!$C$266:$H$286, 13, FALSE)</f>
        <v>Statistically defensible and well-documented approaches should be used that have generally accepted estimation procedures.</v>
      </c>
      <c r="F23" s="678"/>
      <c r="G23" s="678"/>
      <c r="H23" s="678"/>
      <c r="I23" s="678"/>
      <c r="J23" s="678"/>
      <c r="K23" s="678"/>
      <c r="L23" s="678"/>
      <c r="M23" s="678"/>
      <c r="N23" s="678"/>
      <c r="O23" s="678"/>
      <c r="P23" s="678"/>
      <c r="Q23" s="678"/>
      <c r="R23" s="678"/>
      <c r="S23" s="678"/>
      <c r="T23" s="678"/>
      <c r="U23" s="678"/>
      <c r="V23" s="678"/>
      <c r="W23" s="678"/>
      <c r="X23" s="678"/>
      <c r="Y23" s="366"/>
      <c r="Z23" s="110" t="s">
        <v>593</v>
      </c>
      <c r="AA23" s="387"/>
    </row>
    <row r="24" spans="4:27" s="382" customFormat="1" ht="60" customHeight="1">
      <c r="D24" s="364" t="s">
        <v>15</v>
      </c>
      <c r="E24" s="678" t="str">
        <f>HLOOKUP(lang, language!$C$266:$H$286, 14, FALSE)</f>
        <v>Refrain from inventing new selection mechanisms for which statistically sound estimation procedures are not available.</v>
      </c>
      <c r="F24" s="678"/>
      <c r="G24" s="678"/>
      <c r="H24" s="678"/>
      <c r="I24" s="678"/>
      <c r="J24" s="678"/>
      <c r="K24" s="678"/>
      <c r="L24" s="678"/>
      <c r="M24" s="678"/>
      <c r="N24" s="678"/>
      <c r="O24" s="678"/>
      <c r="P24" s="678"/>
      <c r="Q24" s="678"/>
      <c r="R24" s="678"/>
      <c r="S24" s="678"/>
      <c r="T24" s="678"/>
      <c r="U24" s="678"/>
      <c r="V24" s="678"/>
      <c r="W24" s="678"/>
      <c r="X24" s="678"/>
      <c r="Y24" s="366"/>
      <c r="Z24" s="110" t="s">
        <v>593</v>
      </c>
      <c r="AA24" s="387"/>
    </row>
    <row r="25" spans="4:27" s="382" customFormat="1" ht="69" customHeight="1">
      <c r="D25" s="364" t="s">
        <v>16</v>
      </c>
      <c r="E25" s="678" t="str">
        <f>HLOOKUP(lang, language!$C$266:$H$286, 15, FALSE)</f>
        <v>Desirable properties of the sampling design include the precision of the estimates, cost-effectiveness, simplicity both in terms of understanding and implementation, and adaptability for monitoring over time. Common adaptations include technological and methodological improvements and adjustments for changes in policies and emerging information needs.</v>
      </c>
      <c r="F25" s="678"/>
      <c r="G25" s="678"/>
      <c r="H25" s="678"/>
      <c r="I25" s="678"/>
      <c r="J25" s="678"/>
      <c r="K25" s="678"/>
      <c r="L25" s="678"/>
      <c r="M25" s="678"/>
      <c r="N25" s="678"/>
      <c r="O25" s="678"/>
      <c r="P25" s="678"/>
      <c r="Q25" s="678"/>
      <c r="R25" s="678"/>
      <c r="S25" s="678"/>
      <c r="T25" s="678"/>
      <c r="U25" s="678"/>
      <c r="V25" s="678"/>
      <c r="W25" s="678"/>
      <c r="X25" s="678"/>
      <c r="Y25" s="366"/>
      <c r="Z25" s="110" t="s">
        <v>593</v>
      </c>
      <c r="AA25" s="387"/>
    </row>
    <row r="26" spans="4:27" s="382" customFormat="1" ht="60" customHeight="1">
      <c r="D26" s="364" t="s">
        <v>17</v>
      </c>
      <c r="E26" s="678" t="str">
        <f>HLOOKUP(lang, language!$C$266:$H$286, 16, FALSE)</f>
        <v>Remote sensing may be used as a powerful tool to increase efficiency (e.g. stratification, double sampling, model based inference).</v>
      </c>
      <c r="F26" s="678"/>
      <c r="G26" s="678"/>
      <c r="H26" s="678"/>
      <c r="I26" s="678"/>
      <c r="J26" s="678"/>
      <c r="K26" s="678"/>
      <c r="L26" s="678"/>
      <c r="M26" s="678"/>
      <c r="N26" s="678"/>
      <c r="O26" s="678"/>
      <c r="P26" s="678"/>
      <c r="Q26" s="678"/>
      <c r="R26" s="678"/>
      <c r="S26" s="678"/>
      <c r="T26" s="678"/>
      <c r="U26" s="678"/>
      <c r="V26" s="678"/>
      <c r="W26" s="678"/>
      <c r="X26" s="678"/>
      <c r="Y26" s="366"/>
      <c r="Z26" s="110" t="s">
        <v>593</v>
      </c>
      <c r="AA26" s="387"/>
    </row>
    <row r="27" spans="4:27" s="382" customFormat="1" ht="60" customHeight="1">
      <c r="D27" s="364" t="s">
        <v>18</v>
      </c>
      <c r="E27" s="678" t="str">
        <f>HLOOKUP(lang, language!$C$266:$H$286, 17, FALSE)</f>
        <v>Devise and document clear instructions for field teams on how to locate the selected sample points. This also includes unambiguous definition of the spatial reference system in which the coordinates are given.</v>
      </c>
      <c r="F27" s="678"/>
      <c r="G27" s="678"/>
      <c r="H27" s="678"/>
      <c r="I27" s="678"/>
      <c r="J27" s="678"/>
      <c r="K27" s="678"/>
      <c r="L27" s="678"/>
      <c r="M27" s="678"/>
      <c r="N27" s="678"/>
      <c r="O27" s="678"/>
      <c r="P27" s="678"/>
      <c r="Q27" s="678"/>
      <c r="R27" s="678"/>
      <c r="S27" s="678"/>
      <c r="T27" s="678"/>
      <c r="U27" s="678"/>
      <c r="V27" s="678"/>
      <c r="W27" s="678"/>
      <c r="X27" s="678"/>
      <c r="Y27" s="366"/>
      <c r="Z27" s="110" t="s">
        <v>593</v>
      </c>
      <c r="AA27" s="387"/>
    </row>
    <row r="28" spans="4:27" s="382" customFormat="1" ht="60" customHeight="1">
      <c r="D28" s="364" t="s">
        <v>19</v>
      </c>
      <c r="E28" s="678" t="str">
        <f>HLOOKUP(lang, language!$C$266:$H$286, 18, FALSE)</f>
        <v>Give clear indications on how to deal with non-response cases when the pre-selected sample locations cannot be reached.</v>
      </c>
      <c r="F28" s="678"/>
      <c r="G28" s="678"/>
      <c r="H28" s="678"/>
      <c r="I28" s="678"/>
      <c r="J28" s="678"/>
      <c r="K28" s="678"/>
      <c r="L28" s="678"/>
      <c r="M28" s="678"/>
      <c r="N28" s="678"/>
      <c r="O28" s="678"/>
      <c r="P28" s="678"/>
      <c r="Q28" s="678"/>
      <c r="R28" s="678"/>
      <c r="S28" s="678"/>
      <c r="T28" s="678"/>
      <c r="U28" s="678"/>
      <c r="V28" s="678"/>
      <c r="W28" s="678"/>
      <c r="X28" s="678"/>
      <c r="Y28" s="366"/>
      <c r="Z28" s="110" t="s">
        <v>593</v>
      </c>
      <c r="AA28" s="387"/>
    </row>
    <row r="29" spans="4:27" s="382" customFormat="1" ht="68.400000000000006" customHeight="1">
      <c r="D29" s="364" t="s">
        <v>20</v>
      </c>
      <c r="E29" s="678" t="str">
        <f>HLOOKUP(lang, language!$C$266:$H$286, 19, FALSE)</f>
        <v>Consider building upon existing experiences of forest inventory sampling studies. Lessons learned from past efforts and implementation experiences are very helpful, in particular when these efforts are well documented. If possible, the inventory planners should try to contact those responsible for planning the design of these earlier inventories. Usually such experiences are highly instructive.</v>
      </c>
      <c r="F29" s="678"/>
      <c r="G29" s="678"/>
      <c r="H29" s="678"/>
      <c r="I29" s="678"/>
      <c r="J29" s="678"/>
      <c r="K29" s="678"/>
      <c r="L29" s="678"/>
      <c r="M29" s="678"/>
      <c r="N29" s="678"/>
      <c r="O29" s="678"/>
      <c r="P29" s="678"/>
      <c r="Q29" s="678"/>
      <c r="R29" s="678"/>
      <c r="S29" s="678"/>
      <c r="T29" s="678"/>
      <c r="U29" s="678"/>
      <c r="V29" s="678"/>
      <c r="W29" s="678"/>
      <c r="X29" s="678"/>
      <c r="Y29" s="366"/>
      <c r="Z29" s="110" t="s">
        <v>593</v>
      </c>
      <c r="AA29" s="387"/>
    </row>
    <row r="30" spans="4:27" s="382" customFormat="1" ht="60" customHeight="1">
      <c r="D30" s="364" t="s">
        <v>21</v>
      </c>
      <c r="E30" s="678" t="str">
        <f>HLOOKUP(lang, language!$C$266:$H$286, 20, FALSE)</f>
        <v>Keep in mind the permanent character of the sample. Sample plots should be revisited during the next inventory cycle to allow for precise change estimates. Sampling designs that restrict the future utility of the sample must be carefully thought through.</v>
      </c>
      <c r="F30" s="678"/>
      <c r="G30" s="678"/>
      <c r="H30" s="678"/>
      <c r="I30" s="678"/>
      <c r="J30" s="678"/>
      <c r="K30" s="678"/>
      <c r="L30" s="678"/>
      <c r="M30" s="678"/>
      <c r="N30" s="678"/>
      <c r="O30" s="678"/>
      <c r="P30" s="678"/>
      <c r="Q30" s="678"/>
      <c r="R30" s="678"/>
      <c r="S30" s="678"/>
      <c r="T30" s="678"/>
      <c r="U30" s="678"/>
      <c r="V30" s="678"/>
      <c r="W30" s="678"/>
      <c r="X30" s="678"/>
      <c r="Y30" s="366"/>
      <c r="Z30" s="110" t="s">
        <v>593</v>
      </c>
      <c r="AA30" s="387"/>
    </row>
    <row r="31" spans="4:27" s="382" customFormat="1" ht="60" customHeight="1">
      <c r="D31" s="364" t="s">
        <v>22</v>
      </c>
      <c r="E31" s="678" t="str">
        <f>HLOOKUP(lang, language!$C$266:$H$286, 21, FALSE)</f>
        <v>Sampling design considerations are strongly linked to considerations of plot design in terms of precision and cost-effectiveness.</v>
      </c>
      <c r="F31" s="678"/>
      <c r="G31" s="678"/>
      <c r="H31" s="678"/>
      <c r="I31" s="678"/>
      <c r="J31" s="678"/>
      <c r="K31" s="678"/>
      <c r="L31" s="678"/>
      <c r="M31" s="678"/>
      <c r="N31" s="678"/>
      <c r="O31" s="678"/>
      <c r="P31" s="678"/>
      <c r="Q31" s="678"/>
      <c r="R31" s="678"/>
      <c r="S31" s="678"/>
      <c r="T31" s="678"/>
      <c r="U31" s="678"/>
      <c r="V31" s="678"/>
      <c r="W31" s="678"/>
      <c r="X31" s="678"/>
      <c r="Y31" s="366"/>
      <c r="Z31" s="110" t="s">
        <v>593</v>
      </c>
      <c r="AA31" s="387"/>
    </row>
    <row r="32" spans="4:27" s="384" customFormat="1" ht="0.9" customHeight="1">
      <c r="Z32" s="385"/>
      <c r="AA32" s="386"/>
    </row>
    <row r="33" spans="4:27" s="382" customFormat="1" ht="63" customHeight="1">
      <c r="D33" s="391" t="s">
        <v>78</v>
      </c>
      <c r="E33" s="367" t="str">
        <f>HLOOKUP(lang, language!$C$266:$H$296, 22, FALSE)</f>
        <v>Field plot design (*)</v>
      </c>
      <c r="F33" s="367"/>
      <c r="G33" s="367"/>
      <c r="H33" s="367"/>
      <c r="I33" s="367"/>
      <c r="J33" s="367"/>
      <c r="K33" s="367"/>
      <c r="L33" s="367"/>
      <c r="M33" s="367"/>
      <c r="N33" s="367"/>
      <c r="O33" s="367"/>
      <c r="P33" s="367"/>
      <c r="Q33" s="367"/>
      <c r="R33" s="367"/>
      <c r="S33" s="367"/>
      <c r="T33" s="367"/>
      <c r="U33" s="367"/>
      <c r="V33" s="367"/>
      <c r="W33" s="367"/>
      <c r="X33" s="367"/>
      <c r="Y33" s="367"/>
      <c r="Z33" s="112" t="e">
        <f>ROUND(AVERAGE($Z$35:$Z$43),0)</f>
        <v>#DIV/0!</v>
      </c>
      <c r="AA33" s="362" t="str">
        <f>HLOOKUP(lang, language!$C$615:$H$619, 2, FALSE)</f>
        <v>VGNFM</v>
      </c>
    </row>
    <row r="34" spans="4:27" s="384" customFormat="1" ht="0.9" customHeight="1">
      <c r="Z34" s="385"/>
      <c r="AA34" s="386"/>
    </row>
    <row r="35" spans="4:27" s="382" customFormat="1" ht="60.9" customHeight="1">
      <c r="D35" s="364" t="s">
        <v>14</v>
      </c>
      <c r="E35" s="678" t="str">
        <f>HLOOKUP(lang, language!$C$266:$H$296, 23, FALSE)</f>
        <v>Employ plot design elements that allow all variables identified from the information needs assessment to be observed.</v>
      </c>
      <c r="F35" s="678"/>
      <c r="G35" s="678"/>
      <c r="H35" s="678"/>
      <c r="I35" s="678"/>
      <c r="J35" s="678"/>
      <c r="K35" s="678"/>
      <c r="L35" s="678"/>
      <c r="M35" s="678"/>
      <c r="N35" s="678"/>
      <c r="O35" s="678"/>
      <c r="P35" s="678"/>
      <c r="Q35" s="678"/>
      <c r="R35" s="678"/>
      <c r="S35" s="678"/>
      <c r="T35" s="678"/>
      <c r="U35" s="678"/>
      <c r="V35" s="678"/>
      <c r="W35" s="678"/>
      <c r="X35" s="678"/>
      <c r="Y35" s="366"/>
      <c r="Z35" s="110" t="s">
        <v>593</v>
      </c>
      <c r="AA35" s="387"/>
    </row>
    <row r="36" spans="4:27" s="382" customFormat="1" ht="60.9" customHeight="1">
      <c r="D36" s="364" t="s">
        <v>15</v>
      </c>
      <c r="E36" s="678" t="str">
        <f>HLOOKUP(lang, language!$C$266:$H$296, 24, FALSE)</f>
        <v>Various different plot design options can be combined to establish nested sub-plots.</v>
      </c>
      <c r="F36" s="678"/>
      <c r="G36" s="678"/>
      <c r="H36" s="678"/>
      <c r="I36" s="678"/>
      <c r="J36" s="678"/>
      <c r="K36" s="678"/>
      <c r="L36" s="678"/>
      <c r="M36" s="678"/>
      <c r="N36" s="678"/>
      <c r="O36" s="678"/>
      <c r="P36" s="678"/>
      <c r="Q36" s="678"/>
      <c r="R36" s="678"/>
      <c r="S36" s="678"/>
      <c r="T36" s="678"/>
      <c r="U36" s="678"/>
      <c r="V36" s="678"/>
      <c r="W36" s="678"/>
      <c r="X36" s="678"/>
      <c r="Y36" s="366"/>
      <c r="Z36" s="110" t="s">
        <v>593</v>
      </c>
      <c r="AA36" s="387"/>
    </row>
    <row r="37" spans="4:27" s="382" customFormat="1" ht="60.9" customHeight="1">
      <c r="D37" s="364" t="s">
        <v>16</v>
      </c>
      <c r="E37" s="678" t="str">
        <f>HLOOKUP(lang, language!$C$266:$H$296, 25, FALSE)</f>
        <v>Use only plot designs for which straightforward statistical analyses are possible and refrain from inventing new data collection approaches without developing suitable estimators.</v>
      </c>
      <c r="F37" s="678"/>
      <c r="G37" s="678"/>
      <c r="H37" s="678"/>
      <c r="I37" s="678"/>
      <c r="J37" s="678"/>
      <c r="K37" s="678"/>
      <c r="L37" s="678"/>
      <c r="M37" s="678"/>
      <c r="N37" s="678"/>
      <c r="O37" s="678"/>
      <c r="P37" s="678"/>
      <c r="Q37" s="678"/>
      <c r="R37" s="678"/>
      <c r="S37" s="678"/>
      <c r="T37" s="678"/>
      <c r="U37" s="678"/>
      <c r="V37" s="678"/>
      <c r="W37" s="678"/>
      <c r="X37" s="678"/>
      <c r="Y37" s="366"/>
      <c r="Z37" s="110" t="s">
        <v>593</v>
      </c>
      <c r="AA37" s="387"/>
    </row>
    <row r="38" spans="4:27" s="382" customFormat="1" ht="60.9" customHeight="1">
      <c r="D38" s="364" t="s">
        <v>17</v>
      </c>
      <c r="E38" s="678" t="str">
        <f>HLOOKUP(lang, language!$C$266:$H$296, 26, FALSE)</f>
        <v>Duly apply slope and boundary corrections.</v>
      </c>
      <c r="F38" s="678"/>
      <c r="G38" s="678"/>
      <c r="H38" s="678"/>
      <c r="I38" s="678"/>
      <c r="J38" s="678"/>
      <c r="K38" s="678"/>
      <c r="L38" s="678"/>
      <c r="M38" s="678"/>
      <c r="N38" s="678"/>
      <c r="O38" s="678"/>
      <c r="P38" s="678"/>
      <c r="Q38" s="678"/>
      <c r="R38" s="678"/>
      <c r="S38" s="678"/>
      <c r="T38" s="678"/>
      <c r="U38" s="678"/>
      <c r="V38" s="678"/>
      <c r="W38" s="678"/>
      <c r="X38" s="678"/>
      <c r="Y38" s="366"/>
      <c r="Z38" s="110" t="s">
        <v>593</v>
      </c>
      <c r="AA38" s="387"/>
    </row>
    <row r="39" spans="4:27" s="382" customFormat="1" ht="60.9" customHeight="1">
      <c r="D39" s="364" t="s">
        <v>18</v>
      </c>
      <c r="E39" s="678" t="str">
        <f>HLOOKUP(lang, language!$C$266:$H$296, 27, FALSE)</f>
        <v>Measurements per plot shall be operationally feasible in terms of time and equipment.</v>
      </c>
      <c r="F39" s="678"/>
      <c r="G39" s="678"/>
      <c r="H39" s="678"/>
      <c r="I39" s="678"/>
      <c r="J39" s="678"/>
      <c r="K39" s="678"/>
      <c r="L39" s="678"/>
      <c r="M39" s="678"/>
      <c r="N39" s="678"/>
      <c r="O39" s="678"/>
      <c r="P39" s="678"/>
      <c r="Q39" s="678"/>
      <c r="R39" s="678"/>
      <c r="S39" s="678"/>
      <c r="T39" s="678"/>
      <c r="U39" s="678"/>
      <c r="V39" s="678"/>
      <c r="W39" s="678"/>
      <c r="X39" s="678"/>
      <c r="Y39" s="366"/>
      <c r="Z39" s="110" t="s">
        <v>593</v>
      </c>
      <c r="AA39" s="387"/>
    </row>
    <row r="40" spans="4:27" s="382" customFormat="1" ht="75.75" customHeight="1">
      <c r="D40" s="364" t="s">
        <v>19</v>
      </c>
      <c r="E40" s="678" t="str">
        <f>HLOOKUP(lang, language!$C$266:$H$296, 28, FALSE)</f>
        <v>Field sample plots for national forest inventories are commonly established as permanent plots to be revisited after a set time period (e.g. 5 or 10 years). The planned plot design and measurement procedures should take this into account by, for example, recording accurate coordinates in a wellspecified spatial reference system and landmarks.</v>
      </c>
      <c r="F40" s="678"/>
      <c r="G40" s="678"/>
      <c r="H40" s="678"/>
      <c r="I40" s="678"/>
      <c r="J40" s="678"/>
      <c r="K40" s="678"/>
      <c r="L40" s="678"/>
      <c r="M40" s="678"/>
      <c r="N40" s="678"/>
      <c r="O40" s="678"/>
      <c r="P40" s="678"/>
      <c r="Q40" s="678"/>
      <c r="R40" s="678"/>
      <c r="S40" s="678"/>
      <c r="T40" s="678"/>
      <c r="U40" s="678"/>
      <c r="V40" s="678"/>
      <c r="W40" s="678"/>
      <c r="X40" s="678"/>
      <c r="Y40" s="366"/>
      <c r="Z40" s="110" t="s">
        <v>593</v>
      </c>
      <c r="AA40" s="387"/>
    </row>
    <row r="41" spans="4:27" s="382" customFormat="1" ht="60.9" customHeight="1">
      <c r="D41" s="364" t="s">
        <v>20</v>
      </c>
      <c r="E41" s="678" t="str">
        <f>HLOOKUP(lang, language!$C$266:$H$296, 29, FALSE)</f>
        <v>Determine the optimal size of field teams and working time for performing measurements and observations per plot.</v>
      </c>
      <c r="F41" s="678"/>
      <c r="G41" s="678"/>
      <c r="H41" s="678"/>
      <c r="I41" s="678"/>
      <c r="J41" s="678"/>
      <c r="K41" s="678"/>
      <c r="L41" s="678"/>
      <c r="M41" s="678"/>
      <c r="N41" s="678"/>
      <c r="O41" s="678"/>
      <c r="P41" s="678"/>
      <c r="Q41" s="678"/>
      <c r="R41" s="678"/>
      <c r="S41" s="678"/>
      <c r="T41" s="678"/>
      <c r="U41" s="678"/>
      <c r="V41" s="678"/>
      <c r="W41" s="678"/>
      <c r="X41" s="678"/>
      <c r="Y41" s="366"/>
      <c r="Z41" s="110" t="s">
        <v>593</v>
      </c>
      <c r="AA41" s="387"/>
    </row>
    <row r="42" spans="4:27" s="382" customFormat="1" ht="60.9" customHeight="1">
      <c r="D42" s="364" t="s">
        <v>21</v>
      </c>
      <c r="E42" s="678" t="str">
        <f>HLOOKUP(lang, language!$C$266:$H$296, 30, FALSE)</f>
        <v>If possible, organize field plot size and workload to enable the field team to undertake the work in a single day, including travel time. If difficulties of access hinder this approach, the field teams may have to remain in the field, which will result in additional logistical and cost challenges.</v>
      </c>
      <c r="F42" s="678"/>
      <c r="G42" s="678"/>
      <c r="H42" s="678"/>
      <c r="I42" s="678"/>
      <c r="J42" s="678"/>
      <c r="K42" s="678"/>
      <c r="L42" s="678"/>
      <c r="M42" s="678"/>
      <c r="N42" s="678"/>
      <c r="O42" s="678"/>
      <c r="P42" s="678"/>
      <c r="Q42" s="678"/>
      <c r="R42" s="678"/>
      <c r="S42" s="678"/>
      <c r="T42" s="678"/>
      <c r="U42" s="678"/>
      <c r="V42" s="678"/>
      <c r="W42" s="678"/>
      <c r="X42" s="678"/>
      <c r="Y42" s="366"/>
      <c r="Z42" s="110" t="s">
        <v>593</v>
      </c>
      <c r="AA42" s="387"/>
    </row>
    <row r="43" spans="4:27" s="382" customFormat="1" ht="60.9" customHeight="1">
      <c r="D43" s="364" t="s">
        <v>22</v>
      </c>
      <c r="E43" s="678" t="str">
        <f>HLOOKUP(lang, language!$C$266:$H$296, 31, FALSE)</f>
        <v>Ensure that all stages of plot establishment  including measurements, can be documented transparently in the field guide.</v>
      </c>
      <c r="F43" s="678"/>
      <c r="G43" s="678"/>
      <c r="H43" s="678"/>
      <c r="I43" s="678"/>
      <c r="J43" s="678"/>
      <c r="K43" s="678"/>
      <c r="L43" s="678"/>
      <c r="M43" s="678"/>
      <c r="N43" s="678"/>
      <c r="O43" s="678"/>
      <c r="P43" s="678"/>
      <c r="Q43" s="678"/>
      <c r="R43" s="678"/>
      <c r="S43" s="678"/>
      <c r="T43" s="678"/>
      <c r="U43" s="678"/>
      <c r="V43" s="678"/>
      <c r="W43" s="678"/>
      <c r="X43" s="678"/>
      <c r="Y43" s="366"/>
      <c r="Z43" s="110" t="s">
        <v>593</v>
      </c>
      <c r="AA43" s="387"/>
    </row>
    <row r="44" spans="4:27" s="384" customFormat="1" ht="0.9" customHeight="1">
      <c r="Z44" s="385"/>
      <c r="AA44" s="386"/>
    </row>
    <row r="45" spans="4:27" s="382" customFormat="1" ht="63" customHeight="1">
      <c r="D45" s="391" t="s">
        <v>79</v>
      </c>
      <c r="E45" s="367" t="str">
        <f>HLOOKUP(lang, language!$C$266:$H$301, 32, FALSE)</f>
        <v>Estimation design</v>
      </c>
      <c r="F45" s="367"/>
      <c r="G45" s="367"/>
      <c r="H45" s="367"/>
      <c r="I45" s="367"/>
      <c r="J45" s="367"/>
      <c r="K45" s="367"/>
      <c r="L45" s="367"/>
      <c r="M45" s="367"/>
      <c r="N45" s="367"/>
      <c r="O45" s="367"/>
      <c r="P45" s="367"/>
      <c r="Q45" s="367"/>
      <c r="R45" s="367"/>
      <c r="S45" s="367"/>
      <c r="T45" s="367"/>
      <c r="U45" s="367"/>
      <c r="V45" s="367"/>
      <c r="W45" s="367"/>
      <c r="X45" s="367"/>
      <c r="Y45" s="367"/>
      <c r="Z45" s="112" t="e">
        <f>ROUND(AVERAGE($Z$47:$Z$50),0)</f>
        <v>#DIV/0!</v>
      </c>
      <c r="AA45" s="362" t="str">
        <f>HLOOKUP(lang, language!$C$615:$H$619, 2, FALSE)</f>
        <v>VGNFM</v>
      </c>
    </row>
    <row r="46" spans="4:27" s="384" customFormat="1" ht="0.9" customHeight="1">
      <c r="Z46" s="385"/>
      <c r="AA46" s="386"/>
    </row>
    <row r="47" spans="4:27" s="382" customFormat="1" ht="51.9" customHeight="1">
      <c r="D47" s="364" t="s">
        <v>14</v>
      </c>
      <c r="E47" s="678" t="str">
        <f>HLOOKUP(lang, language!$C$266:$H$301, 33, FALSE)</f>
        <v>Ensure that all analysis stages and corresponding estimators are consistent with the definitions of sampling and plot design.</v>
      </c>
      <c r="F47" s="678"/>
      <c r="G47" s="678"/>
      <c r="H47" s="678"/>
      <c r="I47" s="678"/>
      <c r="J47" s="678"/>
      <c r="K47" s="678"/>
      <c r="L47" s="678"/>
      <c r="M47" s="678"/>
      <c r="N47" s="678"/>
      <c r="O47" s="678"/>
      <c r="P47" s="678"/>
      <c r="Q47" s="678"/>
      <c r="R47" s="678"/>
      <c r="S47" s="678"/>
      <c r="T47" s="678"/>
      <c r="U47" s="678"/>
      <c r="V47" s="678"/>
      <c r="W47" s="678"/>
      <c r="X47" s="678"/>
      <c r="Y47" s="366"/>
      <c r="Z47" s="110" t="s">
        <v>593</v>
      </c>
      <c r="AA47" s="387"/>
    </row>
    <row r="48" spans="4:27" s="382" customFormat="1" ht="51.9" customHeight="1">
      <c r="D48" s="364" t="s">
        <v>15</v>
      </c>
      <c r="E48" s="678" t="str">
        <f>HLOOKUP(lang, language!$C$266:$H$301, 34, FALSE)</f>
        <v>Prepare all analyses required to produce the expected outcomes according to the information needs assessment.</v>
      </c>
      <c r="F48" s="678"/>
      <c r="G48" s="678"/>
      <c r="H48" s="678"/>
      <c r="I48" s="678"/>
      <c r="J48" s="678"/>
      <c r="K48" s="678"/>
      <c r="L48" s="678"/>
      <c r="M48" s="678"/>
      <c r="N48" s="678"/>
      <c r="O48" s="678"/>
      <c r="P48" s="678"/>
      <c r="Q48" s="678"/>
      <c r="R48" s="678"/>
      <c r="S48" s="678"/>
      <c r="T48" s="678"/>
      <c r="U48" s="678"/>
      <c r="V48" s="678"/>
      <c r="W48" s="678"/>
      <c r="X48" s="678"/>
      <c r="Y48" s="366"/>
      <c r="Z48" s="110" t="s">
        <v>593</v>
      </c>
      <c r="AA48" s="387"/>
    </row>
    <row r="49" spans="4:27" s="382" customFormat="1" ht="51.9" customHeight="1">
      <c r="D49" s="364" t="s">
        <v>16</v>
      </c>
      <c r="E49" s="678" t="str">
        <f>HLOOKUP(lang, language!$C$266:$H$301, 35, FALSE)</f>
        <v>Thoroughly discuss the approach with the team of analysts and document it step by step, including the software implementation used. This step-by-step analysis may then be used as the starting point and basis for the description of results and methods in the reporting stage.</v>
      </c>
      <c r="F49" s="678"/>
      <c r="G49" s="678"/>
      <c r="H49" s="678"/>
      <c r="I49" s="678"/>
      <c r="J49" s="678"/>
      <c r="K49" s="678"/>
      <c r="L49" s="678"/>
      <c r="M49" s="678"/>
      <c r="N49" s="678"/>
      <c r="O49" s="678"/>
      <c r="P49" s="678"/>
      <c r="Q49" s="678"/>
      <c r="R49" s="678"/>
      <c r="S49" s="678"/>
      <c r="T49" s="678"/>
      <c r="U49" s="678"/>
      <c r="V49" s="678"/>
      <c r="W49" s="678"/>
      <c r="X49" s="678"/>
      <c r="Y49" s="366"/>
      <c r="Z49" s="110" t="s">
        <v>593</v>
      </c>
      <c r="AA49" s="387"/>
    </row>
    <row r="50" spans="4:27" s="382" customFormat="1" ht="51.9" customHeight="1">
      <c r="D50" s="364" t="s">
        <v>17</v>
      </c>
      <c r="E50" s="678" t="str">
        <f>HLOOKUP(lang, language!$C$266:$H$301, 36, FALSE)</f>
        <v>Consider the use of estimators that integrate easily with maps or remotely sensed data, so as to improve precision and provide spatially explicit information.</v>
      </c>
      <c r="F50" s="678"/>
      <c r="G50" s="678"/>
      <c r="H50" s="678"/>
      <c r="I50" s="678"/>
      <c r="J50" s="678"/>
      <c r="K50" s="678"/>
      <c r="L50" s="678"/>
      <c r="M50" s="678"/>
      <c r="N50" s="678"/>
      <c r="O50" s="678"/>
      <c r="P50" s="678"/>
      <c r="Q50" s="678"/>
      <c r="R50" s="678"/>
      <c r="S50" s="678"/>
      <c r="T50" s="678"/>
      <c r="U50" s="678"/>
      <c r="V50" s="678"/>
      <c r="W50" s="678"/>
      <c r="X50" s="678"/>
      <c r="Y50" s="366"/>
      <c r="Z50" s="110" t="s">
        <v>593</v>
      </c>
      <c r="AA50" s="387"/>
    </row>
    <row r="51" spans="4:27" s="384" customFormat="1" ht="0.9" customHeight="1">
      <c r="Z51" s="385"/>
      <c r="AA51" s="386"/>
    </row>
    <row r="52" spans="4:27" s="382" customFormat="1" ht="63" customHeight="1">
      <c r="D52" s="391" t="s">
        <v>81</v>
      </c>
      <c r="E52" s="367" t="str">
        <f>HLOOKUP(lang, language!$C$266:$H$305, 37, FALSE)</f>
        <v>Selection of models for compound variables (allometry) (+)</v>
      </c>
      <c r="F52" s="367"/>
      <c r="G52" s="367"/>
      <c r="H52" s="367"/>
      <c r="I52" s="367"/>
      <c r="J52" s="367"/>
      <c r="K52" s="367"/>
      <c r="L52" s="367"/>
      <c r="M52" s="367"/>
      <c r="N52" s="367"/>
      <c r="O52" s="367"/>
      <c r="P52" s="367"/>
      <c r="Q52" s="367"/>
      <c r="R52" s="367"/>
      <c r="S52" s="367"/>
      <c r="T52" s="367"/>
      <c r="U52" s="367"/>
      <c r="V52" s="367"/>
      <c r="W52" s="367"/>
      <c r="X52" s="367"/>
      <c r="Y52" s="367"/>
      <c r="Z52" s="112" t="e">
        <f>ROUND(AVERAGE($Z$54:$Z$56),0)</f>
        <v>#DIV/0!</v>
      </c>
      <c r="AA52" s="362" t="str">
        <f>HLOOKUP(lang, language!$C$615:$H$619, 2, FALSE)</f>
        <v>VGNFM</v>
      </c>
    </row>
    <row r="53" spans="4:27" s="384" customFormat="1" ht="0.9" customHeight="1">
      <c r="Z53" s="385"/>
      <c r="AA53" s="386"/>
    </row>
    <row r="54" spans="4:27" s="382" customFormat="1" ht="35.15" customHeight="1">
      <c r="D54" s="364" t="s">
        <v>14</v>
      </c>
      <c r="E54" s="678" t="str">
        <f>HLOOKUP(lang, language!$C$266:$H$305, 38, FALSE)</f>
        <v>Find out whether locally specific models had been developed. This information is frequently found in the grey literature.</v>
      </c>
      <c r="F54" s="678"/>
      <c r="G54" s="678"/>
      <c r="H54" s="678"/>
      <c r="I54" s="678"/>
      <c r="J54" s="678"/>
      <c r="K54" s="678"/>
      <c r="L54" s="678"/>
      <c r="M54" s="678"/>
      <c r="N54" s="678"/>
      <c r="O54" s="678"/>
      <c r="P54" s="678"/>
      <c r="Q54" s="678"/>
      <c r="R54" s="678"/>
      <c r="S54" s="678"/>
      <c r="T54" s="678"/>
      <c r="U54" s="678"/>
      <c r="V54" s="678"/>
      <c r="W54" s="678"/>
      <c r="X54" s="678"/>
      <c r="Y54" s="366"/>
      <c r="Z54" s="110" t="s">
        <v>593</v>
      </c>
      <c r="AA54" s="387"/>
    </row>
    <row r="55" spans="4:27" s="382" customFormat="1" ht="48" customHeight="1">
      <c r="D55" s="364" t="s">
        <v>15</v>
      </c>
      <c r="E55" s="678" t="str">
        <f>HLOOKUP(lang, language!$C$266:$H$305, 39, FALSE)</f>
        <v>If local models are not available, there are two options: (i) make use of global models, which may introduce considerable uncertainty, or (ii) develop specific models – a generic research task that can be quite laborious.</v>
      </c>
      <c r="F55" s="678"/>
      <c r="G55" s="678"/>
      <c r="H55" s="678"/>
      <c r="I55" s="678"/>
      <c r="J55" s="678"/>
      <c r="K55" s="678"/>
      <c r="L55" s="678"/>
      <c r="M55" s="678"/>
      <c r="N55" s="678"/>
      <c r="O55" s="678"/>
      <c r="P55" s="678"/>
      <c r="Q55" s="678"/>
      <c r="R55" s="678"/>
      <c r="S55" s="678"/>
      <c r="T55" s="678"/>
      <c r="U55" s="678"/>
      <c r="V55" s="678"/>
      <c r="W55" s="678"/>
      <c r="X55" s="678"/>
      <c r="Y55" s="366"/>
      <c r="Z55" s="110" t="s">
        <v>593</v>
      </c>
      <c r="AA55" s="387"/>
    </row>
    <row r="56" spans="4:27" s="382" customFormat="1" ht="30" customHeight="1">
      <c r="D56" s="364" t="s">
        <v>16</v>
      </c>
      <c r="E56" s="678" t="str">
        <f>HLOOKUP(lang, language!$C$266:$H$305, 40, FALSE)</f>
        <v>If possible, quality-check models for their suitability before applying them to a specific project.</v>
      </c>
      <c r="F56" s="678"/>
      <c r="G56" s="678"/>
      <c r="H56" s="678"/>
      <c r="I56" s="678"/>
      <c r="J56" s="678"/>
      <c r="K56" s="678"/>
      <c r="L56" s="678"/>
      <c r="M56" s="678"/>
      <c r="N56" s="678"/>
      <c r="O56" s="678"/>
      <c r="P56" s="678"/>
      <c r="Q56" s="678"/>
      <c r="R56" s="678"/>
      <c r="S56" s="678"/>
      <c r="T56" s="678"/>
      <c r="U56" s="678"/>
      <c r="V56" s="678"/>
      <c r="W56" s="678"/>
      <c r="X56" s="678"/>
      <c r="Y56" s="366"/>
      <c r="Z56" s="110" t="s">
        <v>593</v>
      </c>
      <c r="AA56" s="387"/>
    </row>
    <row r="57" spans="4:27" s="384" customFormat="1" ht="0.9" customHeight="1">
      <c r="Z57" s="385"/>
      <c r="AA57" s="386"/>
    </row>
    <row r="58" spans="4:27" s="382" customFormat="1" ht="63" customHeight="1">
      <c r="D58" s="391" t="s">
        <v>82</v>
      </c>
      <c r="E58" s="390" t="str">
        <f>HLOOKUP(lang, language!$C$266:$H$311, 41, FALSE)</f>
        <v>Errors in forest inventories and quality assurance</v>
      </c>
      <c r="F58" s="364"/>
      <c r="G58" s="364"/>
      <c r="H58" s="364"/>
      <c r="I58" s="364"/>
      <c r="J58" s="364"/>
      <c r="K58" s="364"/>
      <c r="L58" s="364"/>
      <c r="M58" s="364"/>
      <c r="N58" s="364"/>
      <c r="O58" s="364"/>
      <c r="P58" s="364"/>
      <c r="Q58" s="364"/>
      <c r="R58" s="364"/>
      <c r="S58" s="364"/>
      <c r="T58" s="364"/>
      <c r="U58" s="364"/>
      <c r="V58" s="364"/>
      <c r="W58" s="364"/>
      <c r="X58" s="364"/>
      <c r="Y58" s="364"/>
      <c r="Z58" s="112" t="e">
        <f>ROUND(AVERAGE($Z$60:$Z$64),0)</f>
        <v>#DIV/0!</v>
      </c>
      <c r="AA58" s="362" t="str">
        <f>HLOOKUP(lang, language!$C$615:$H$619, 2, FALSE)</f>
        <v>VGNFM</v>
      </c>
    </row>
    <row r="59" spans="4:27" s="384" customFormat="1" ht="0.9" customHeight="1">
      <c r="Z59" s="385"/>
      <c r="AA59" s="386"/>
    </row>
    <row r="60" spans="4:27" s="382" customFormat="1" ht="45" customHeight="1">
      <c r="D60" s="364" t="s">
        <v>14</v>
      </c>
      <c r="E60" s="678" t="str">
        <f>HLOOKUP(lang, language!$C$266:$H$311, 42, FALSE)</f>
        <v>Start data processing (calculation) as soon as the first data are available, as these may reveal unexpected errors.</v>
      </c>
      <c r="F60" s="678"/>
      <c r="G60" s="678"/>
      <c r="H60" s="678"/>
      <c r="I60" s="678"/>
      <c r="J60" s="678"/>
      <c r="K60" s="678"/>
      <c r="L60" s="678"/>
      <c r="M60" s="678"/>
      <c r="N60" s="678"/>
      <c r="O60" s="678"/>
      <c r="P60" s="678"/>
      <c r="Q60" s="678"/>
      <c r="R60" s="678"/>
      <c r="S60" s="678"/>
      <c r="T60" s="678"/>
      <c r="U60" s="678"/>
      <c r="V60" s="678"/>
      <c r="W60" s="678"/>
      <c r="X60" s="678"/>
      <c r="Y60" s="364"/>
      <c r="Z60" s="110" t="s">
        <v>593</v>
      </c>
      <c r="AA60" s="387"/>
    </row>
    <row r="61" spans="4:27" s="382" customFormat="1" ht="50.15" customHeight="1">
      <c r="D61" s="364" t="s">
        <v>15</v>
      </c>
      <c r="E61" s="678" t="str">
        <f>HLOOKUP(lang, language!$C$266:$H$311, 43, FALSE)</f>
        <v>Include quality assurance/quality control (QA/QC) plans – another technical design component of national forest inventories. Quality assurance/quality control (QA/QC) is critical for any empirical study including a forest inventory.</v>
      </c>
      <c r="F61" s="678"/>
      <c r="G61" s="678"/>
      <c r="H61" s="678"/>
      <c r="I61" s="678"/>
      <c r="J61" s="678"/>
      <c r="K61" s="678"/>
      <c r="L61" s="678"/>
      <c r="M61" s="678"/>
      <c r="N61" s="678"/>
      <c r="O61" s="678"/>
      <c r="P61" s="678"/>
      <c r="Q61" s="678"/>
      <c r="R61" s="678"/>
      <c r="S61" s="678"/>
      <c r="T61" s="678"/>
      <c r="U61" s="678"/>
      <c r="V61" s="678"/>
      <c r="W61" s="678"/>
      <c r="X61" s="678"/>
      <c r="Y61" s="364"/>
      <c r="Z61" s="110" t="s">
        <v>593</v>
      </c>
      <c r="AA61" s="387"/>
    </row>
    <row r="62" spans="4:27" s="382" customFormat="1" ht="45" customHeight="1">
      <c r="D62" s="364" t="s">
        <v>16</v>
      </c>
      <c r="E62" s="678" t="str">
        <f>HLOOKUP(lang, language!$C$266:$H$311, 44, FALSE)</f>
        <v>Ensure that high-quality data are collected by providing clear and complete definitions and descriptions of the measurement procedures. Reducing measurement and observation errors is an important element of QA/QC.</v>
      </c>
      <c r="F62" s="678"/>
      <c r="G62" s="678"/>
      <c r="H62" s="678"/>
      <c r="I62" s="678"/>
      <c r="J62" s="678"/>
      <c r="K62" s="678"/>
      <c r="L62" s="678"/>
      <c r="M62" s="678"/>
      <c r="N62" s="678"/>
      <c r="O62" s="678"/>
      <c r="P62" s="678"/>
      <c r="Q62" s="678"/>
      <c r="R62" s="678"/>
      <c r="S62" s="678"/>
      <c r="T62" s="678"/>
      <c r="U62" s="678"/>
      <c r="V62" s="678"/>
      <c r="W62" s="678"/>
      <c r="X62" s="678"/>
      <c r="Y62" s="364"/>
      <c r="Z62" s="110" t="s">
        <v>593</v>
      </c>
      <c r="AA62" s="387"/>
    </row>
    <row r="63" spans="4:27" s="382" customFormat="1" ht="45" customHeight="1">
      <c r="D63" s="364" t="s">
        <v>17</v>
      </c>
      <c r="E63" s="678" t="str">
        <f>HLOOKUP(lang, language!$C$266:$H$311, 45, FALSE)</f>
        <v>Evaluate and document data quality.</v>
      </c>
      <c r="F63" s="678"/>
      <c r="G63" s="678"/>
      <c r="H63" s="678"/>
      <c r="I63" s="678"/>
      <c r="J63" s="678"/>
      <c r="K63" s="678"/>
      <c r="L63" s="678"/>
      <c r="M63" s="678"/>
      <c r="N63" s="678"/>
      <c r="O63" s="678"/>
      <c r="P63" s="678"/>
      <c r="Q63" s="678"/>
      <c r="R63" s="678"/>
      <c r="S63" s="678"/>
      <c r="T63" s="678"/>
      <c r="U63" s="678"/>
      <c r="V63" s="678"/>
      <c r="W63" s="678"/>
      <c r="X63" s="678"/>
      <c r="Y63" s="364"/>
      <c r="Z63" s="110" t="s">
        <v>593</v>
      </c>
      <c r="AA63" s="387"/>
    </row>
    <row r="64" spans="4:27" s="382" customFormat="1" ht="45" customHeight="1">
      <c r="D64" s="364" t="s">
        <v>18</v>
      </c>
      <c r="E64" s="678" t="str">
        <f>HLOOKUP(lang, language!$C$266:$H$311, 46, FALSE)</f>
        <v>Use findings from the evaluation to apply corrections, where and if at all possible.</v>
      </c>
      <c r="F64" s="678"/>
      <c r="G64" s="678"/>
      <c r="H64" s="678"/>
      <c r="I64" s="678"/>
      <c r="J64" s="678"/>
      <c r="K64" s="678"/>
      <c r="L64" s="678"/>
      <c r="M64" s="678"/>
      <c r="N64" s="678"/>
      <c r="O64" s="678"/>
      <c r="P64" s="678"/>
      <c r="Q64" s="678"/>
      <c r="R64" s="678"/>
      <c r="S64" s="678"/>
      <c r="T64" s="678"/>
      <c r="U64" s="678"/>
      <c r="V64" s="678"/>
      <c r="W64" s="678"/>
      <c r="X64" s="678"/>
      <c r="Y64" s="364"/>
      <c r="Z64" s="110" t="s">
        <v>593</v>
      </c>
      <c r="AA64" s="387"/>
    </row>
    <row r="65" spans="4:27" s="384" customFormat="1" ht="0.9" customHeight="1">
      <c r="Z65" s="385">
        <v>3</v>
      </c>
      <c r="AA65" s="386"/>
    </row>
    <row r="66" spans="4:27" s="382" customFormat="1" ht="63" customHeight="1">
      <c r="D66" s="391" t="s">
        <v>84</v>
      </c>
      <c r="E66" s="367" t="str">
        <f>HLOOKUP(lang, language!$C$266:$H$318, 47, FALSE)</f>
        <v>Design of control measurements</v>
      </c>
      <c r="F66" s="392"/>
      <c r="G66" s="392"/>
      <c r="H66" s="392"/>
      <c r="I66" s="392"/>
      <c r="J66" s="392"/>
      <c r="K66" s="392"/>
      <c r="L66" s="392"/>
      <c r="M66" s="392"/>
      <c r="N66" s="392"/>
      <c r="O66" s="392"/>
      <c r="P66" s="392"/>
      <c r="Q66" s="392"/>
      <c r="R66" s="392"/>
      <c r="S66" s="392"/>
      <c r="T66" s="392"/>
      <c r="U66" s="392"/>
      <c r="V66" s="392"/>
      <c r="W66" s="392"/>
      <c r="X66" s="392"/>
      <c r="Y66" s="392"/>
      <c r="Z66" s="112" t="e">
        <f>ROUND(AVERAGE($Z$68:$Z$73),0)</f>
        <v>#DIV/0!</v>
      </c>
      <c r="AA66" s="362" t="str">
        <f>HLOOKUP(lang, language!$C$615:$H$619, 2, FALSE)</f>
        <v>VGNFM</v>
      </c>
    </row>
    <row r="67" spans="4:27" s="384" customFormat="1" ht="0.9" customHeight="1"/>
    <row r="68" spans="4:27" s="382" customFormat="1" ht="60" customHeight="1">
      <c r="D68" s="364" t="s">
        <v>14</v>
      </c>
      <c r="E68" s="678" t="str">
        <f>HLOOKUP(lang, language!$C$266:$H$318, 48, FALSE)</f>
        <v>Control measurements are extremely important and function as standard elements of any forest inventory sampling process.</v>
      </c>
      <c r="F68" s="678"/>
      <c r="G68" s="678"/>
      <c r="H68" s="678"/>
      <c r="I68" s="678"/>
      <c r="J68" s="678"/>
      <c r="K68" s="678"/>
      <c r="L68" s="678"/>
      <c r="M68" s="678"/>
      <c r="N68" s="678"/>
      <c r="O68" s="678"/>
      <c r="P68" s="678"/>
      <c r="Q68" s="678"/>
      <c r="R68" s="678"/>
      <c r="S68" s="678"/>
      <c r="T68" s="678"/>
      <c r="U68" s="678"/>
      <c r="V68" s="678"/>
      <c r="W68" s="678"/>
      <c r="X68" s="678"/>
      <c r="Z68" s="110" t="s">
        <v>593</v>
      </c>
      <c r="AA68" s="387"/>
    </row>
    <row r="69" spans="4:27" s="382" customFormat="1" ht="60" customHeight="1">
      <c r="D69" s="364" t="s">
        <v>15</v>
      </c>
      <c r="E69" s="678" t="str">
        <f>HLOOKUP(lang, language!$C$266:$H$318, 49, FALSE)</f>
        <v>All field teams should be evaluated.</v>
      </c>
      <c r="F69" s="678"/>
      <c r="G69" s="678"/>
      <c r="H69" s="678"/>
      <c r="I69" s="678"/>
      <c r="J69" s="678"/>
      <c r="K69" s="678"/>
      <c r="L69" s="678"/>
      <c r="M69" s="678"/>
      <c r="N69" s="678"/>
      <c r="O69" s="678"/>
      <c r="P69" s="678"/>
      <c r="Q69" s="678"/>
      <c r="R69" s="678"/>
      <c r="S69" s="678"/>
      <c r="T69" s="678"/>
      <c r="U69" s="678"/>
      <c r="V69" s="678"/>
      <c r="W69" s="678"/>
      <c r="X69" s="678"/>
      <c r="Z69" s="110" t="s">
        <v>593</v>
      </c>
      <c r="AA69" s="387"/>
    </row>
    <row r="70" spans="4:27" s="382" customFormat="1" ht="60" customHeight="1">
      <c r="D70" s="364" t="s">
        <v>16</v>
      </c>
      <c r="E70" s="678" t="str">
        <f>HLOOKUP(lang, language!$C$266:$H$318, 50, FALSE)</f>
        <v>All sample points should have the same probability (i.e. larger than zero) of being checked, even if they are extremely difficult to reach.</v>
      </c>
      <c r="F70" s="678"/>
      <c r="G70" s="678"/>
      <c r="H70" s="678"/>
      <c r="I70" s="678"/>
      <c r="J70" s="678"/>
      <c r="K70" s="678"/>
      <c r="L70" s="678"/>
      <c r="M70" s="678"/>
      <c r="N70" s="678"/>
      <c r="O70" s="678"/>
      <c r="P70" s="678"/>
      <c r="Q70" s="678"/>
      <c r="R70" s="678"/>
      <c r="S70" s="678"/>
      <c r="T70" s="678"/>
      <c r="U70" s="678"/>
      <c r="V70" s="678"/>
      <c r="W70" s="678"/>
      <c r="X70" s="678"/>
      <c r="Z70" s="110" t="s">
        <v>593</v>
      </c>
      <c r="AA70" s="387"/>
    </row>
    <row r="71" spans="4:27" s="382" customFormat="1" ht="60" customHeight="1">
      <c r="D71" s="364" t="s">
        <v>17</v>
      </c>
      <c r="E71" s="678" t="str">
        <f>HLOOKUP(lang, language!$C$266:$H$318, 51, FALSE)</f>
        <v>Hot checks should be started early during field inventory implementation, in order to ensure that correctable errors are not committed over a longer measurement period.</v>
      </c>
      <c r="F71" s="678"/>
      <c r="G71" s="678"/>
      <c r="H71" s="678"/>
      <c r="I71" s="678"/>
      <c r="J71" s="678"/>
      <c r="K71" s="678"/>
      <c r="L71" s="678"/>
      <c r="M71" s="678"/>
      <c r="N71" s="678"/>
      <c r="O71" s="678"/>
      <c r="P71" s="678"/>
      <c r="Q71" s="678"/>
      <c r="R71" s="678"/>
      <c r="S71" s="678"/>
      <c r="T71" s="678"/>
      <c r="U71" s="678"/>
      <c r="V71" s="678"/>
      <c r="W71" s="678"/>
      <c r="X71" s="678"/>
      <c r="Z71" s="110" t="s">
        <v>593</v>
      </c>
      <c r="AA71" s="387"/>
    </row>
    <row r="72" spans="4:27" s="382" customFormat="1" ht="60" customHeight="1">
      <c r="D72" s="364" t="s">
        <v>18</v>
      </c>
      <c r="E72" s="678" t="str">
        <f>HLOOKUP(lang, language!$C$266:$H$318, 52, FALSE)</f>
        <v>The results of early hot checks may necessitate an intermediate training workshop or another platform for exchange of experiences between field teams.</v>
      </c>
      <c r="F72" s="678"/>
      <c r="G72" s="678"/>
      <c r="H72" s="678"/>
      <c r="I72" s="678"/>
      <c r="J72" s="678"/>
      <c r="K72" s="678"/>
      <c r="L72" s="678"/>
      <c r="M72" s="678"/>
      <c r="N72" s="678"/>
      <c r="O72" s="678"/>
      <c r="P72" s="678"/>
      <c r="Q72" s="678"/>
      <c r="R72" s="678"/>
      <c r="S72" s="678"/>
      <c r="T72" s="678"/>
      <c r="U72" s="678"/>
      <c r="V72" s="678"/>
      <c r="W72" s="678"/>
      <c r="X72" s="678"/>
      <c r="Z72" s="110" t="s">
        <v>593</v>
      </c>
      <c r="AA72" s="387"/>
    </row>
    <row r="73" spans="4:27" s="382" customFormat="1" ht="60" customHeight="1">
      <c r="D73" s="364" t="s">
        <v>19</v>
      </c>
      <c r="E73" s="678" t="str">
        <f>HLOOKUP(lang, language!$C$266:$H$318, 53, FALSE)</f>
        <v>Quality standards to be met need to be defined. There is no such thing as a general standard for measurement errors (admissible deviations) or observation errors (misclassifications). There are also no standard procedures for dealing with non-performance. Instead, this forms part of technical and operational planning and needs to be defined by NFMS planners in detail.</v>
      </c>
      <c r="F73" s="678"/>
      <c r="G73" s="678"/>
      <c r="H73" s="678"/>
      <c r="I73" s="678"/>
      <c r="J73" s="678"/>
      <c r="K73" s="678"/>
      <c r="L73" s="678"/>
      <c r="M73" s="678"/>
      <c r="N73" s="678"/>
      <c r="O73" s="678"/>
      <c r="P73" s="678"/>
      <c r="Q73" s="678"/>
      <c r="R73" s="678"/>
      <c r="S73" s="678"/>
      <c r="T73" s="678"/>
      <c r="U73" s="678"/>
      <c r="V73" s="678"/>
      <c r="W73" s="678"/>
      <c r="X73" s="678"/>
      <c r="Z73" s="110" t="s">
        <v>593</v>
      </c>
      <c r="AA73" s="387"/>
    </row>
    <row r="74" spans="4:27" s="384" customFormat="1" ht="0.9" customHeight="1">
      <c r="Z74" s="393"/>
      <c r="AA74" s="386"/>
    </row>
    <row r="75" spans="4:27" s="382" customFormat="1" ht="30" customHeight="1">
      <c r="D75" s="391" t="s">
        <v>845</v>
      </c>
      <c r="E75" s="367" t="str">
        <f>HLOOKUP(lang, language!$C$266:$H$322, 54, FALSE)</f>
        <v>REMOTE SENSING DATA</v>
      </c>
      <c r="Z75" s="394"/>
      <c r="AA75" s="387"/>
    </row>
    <row r="76" spans="4:27" s="384" customFormat="1" ht="0.9" customHeight="1">
      <c r="Z76" s="385"/>
      <c r="AA76" s="386"/>
    </row>
    <row r="77" spans="4:27" s="382" customFormat="1" ht="63" customHeight="1">
      <c r="D77" s="389" t="s">
        <v>86</v>
      </c>
      <c r="E77" s="526" t="str">
        <f>HLOOKUP(lang, language!$C$266:$H$322, 55, FALSE)</f>
        <v>Selection of remote sensing resources or satellite images</v>
      </c>
      <c r="F77" s="390"/>
      <c r="G77" s="391"/>
      <c r="H77" s="391"/>
      <c r="I77" s="391"/>
      <c r="J77" s="391"/>
      <c r="K77" s="391"/>
      <c r="L77" s="391"/>
      <c r="M77" s="391"/>
      <c r="N77" s="391"/>
      <c r="O77" s="391"/>
      <c r="P77" s="391"/>
      <c r="Q77" s="391"/>
      <c r="R77" s="391"/>
      <c r="S77" s="391"/>
      <c r="T77" s="391"/>
      <c r="U77" s="391"/>
      <c r="V77" s="391"/>
      <c r="W77" s="391"/>
      <c r="X77" s="391"/>
      <c r="Y77" s="391"/>
      <c r="Z77" s="112" t="e">
        <f>ROUND(AVERAGE($Z$79:$Z$80),0)</f>
        <v>#DIV/0!</v>
      </c>
      <c r="AA77" s="362" t="str">
        <f>HLOOKUP(lang, language!$C$615:$H$621, 7, FALSE)</f>
        <v>REDDcompass</v>
      </c>
    </row>
    <row r="78" spans="4:27" s="384" customFormat="1" ht="0.9" customHeight="1">
      <c r="Z78" s="385"/>
      <c r="AA78" s="386"/>
    </row>
    <row r="79" spans="4:27" s="382" customFormat="1" ht="47.25" customHeight="1">
      <c r="D79" s="364" t="s">
        <v>14</v>
      </c>
      <c r="E79" s="678" t="str">
        <f>HLOOKUP(lang, language!$C$266:$H$322, 56, FALSE)</f>
        <v>The most appropriate sources of remote sensing data have been identified to support documented design decisions (i.e., spatial and historic and future resolution, definition of forests and other land use).</v>
      </c>
      <c r="F79" s="678"/>
      <c r="G79" s="678"/>
      <c r="H79" s="678"/>
      <c r="I79" s="678"/>
      <c r="J79" s="678"/>
      <c r="K79" s="678"/>
      <c r="L79" s="678"/>
      <c r="M79" s="678"/>
      <c r="N79" s="678"/>
      <c r="O79" s="678"/>
      <c r="P79" s="678"/>
      <c r="Q79" s="678"/>
      <c r="R79" s="678"/>
      <c r="S79" s="678"/>
      <c r="T79" s="678"/>
      <c r="U79" s="678"/>
      <c r="V79" s="678"/>
      <c r="W79" s="678"/>
      <c r="X79" s="678"/>
      <c r="Z79" s="110" t="s">
        <v>593</v>
      </c>
      <c r="AA79" s="387"/>
    </row>
    <row r="80" spans="4:27" s="382" customFormat="1" ht="39" customHeight="1">
      <c r="D80" s="364" t="s">
        <v>15</v>
      </c>
      <c r="E80" s="678" t="str">
        <f>HLOOKUP(lang, language!$C$266:$H$322, 57, FALSE)</f>
        <v>Availability of remote sensing data to ensure the sustainable monitoring over time as well as compliance with monitoring objectives</v>
      </c>
      <c r="F80" s="678"/>
      <c r="G80" s="678"/>
      <c r="H80" s="678"/>
      <c r="I80" s="678"/>
      <c r="J80" s="678"/>
      <c r="K80" s="678"/>
      <c r="L80" s="678"/>
      <c r="M80" s="678"/>
      <c r="N80" s="678"/>
      <c r="O80" s="678"/>
      <c r="P80" s="678"/>
      <c r="Q80" s="678"/>
      <c r="R80" s="678"/>
      <c r="S80" s="678"/>
      <c r="T80" s="678"/>
      <c r="U80" s="678"/>
      <c r="V80" s="678"/>
      <c r="W80" s="678"/>
      <c r="X80" s="678"/>
      <c r="Z80" s="110" t="s">
        <v>593</v>
      </c>
      <c r="AA80" s="387"/>
    </row>
    <row r="81" spans="4:27" s="384" customFormat="1" ht="0.9" customHeight="1">
      <c r="Z81" s="385">
        <v>3</v>
      </c>
      <c r="AA81" s="386"/>
    </row>
    <row r="82" spans="4:27" s="382" customFormat="1" ht="63" customHeight="1">
      <c r="D82" s="389" t="s">
        <v>87</v>
      </c>
      <c r="E82" s="527" t="str">
        <f>HLOOKUP(lang, language!$C$266:$H$328, 58, FALSE)</f>
        <v>Selection of remote sensing/mapping methods according to information needs</v>
      </c>
      <c r="F82" s="390"/>
      <c r="G82" s="390"/>
      <c r="H82" s="390"/>
      <c r="I82" s="390"/>
      <c r="J82" s="390"/>
      <c r="K82" s="390"/>
      <c r="L82" s="390"/>
      <c r="M82" s="390"/>
      <c r="N82" s="390"/>
      <c r="O82" s="390"/>
      <c r="P82" s="390"/>
      <c r="Q82" s="390"/>
      <c r="R82" s="390"/>
      <c r="S82" s="390"/>
      <c r="T82" s="390"/>
      <c r="U82" s="390"/>
      <c r="V82" s="390"/>
      <c r="W82" s="390"/>
      <c r="X82" s="390"/>
      <c r="Y82" s="390"/>
      <c r="Z82" s="112" t="e">
        <f>ROUND(AVERAGE($Z$84:$Z$88),0)</f>
        <v>#DIV/0!</v>
      </c>
      <c r="AA82" s="362" t="str">
        <f>HLOOKUP(lang, language!$C$615:$H$621, 5, FALSE)</f>
        <v xml:space="preserve">New </v>
      </c>
    </row>
    <row r="83" spans="4:27" s="384" customFormat="1" ht="0.9" customHeight="1">
      <c r="Z83" s="385"/>
      <c r="AA83" s="386"/>
    </row>
    <row r="84" spans="4:27" s="382" customFormat="1" ht="44.25" customHeight="1">
      <c r="D84" s="364" t="s">
        <v>14</v>
      </c>
      <c r="E84" s="678" t="str">
        <f>HLOOKUP(lang, language!$C$266:$H$328, 59, FALSE)</f>
        <v>Consult remote sensing experts (local and international) in order to identify the most efficient implementation mode to produce activity data.</v>
      </c>
      <c r="F84" s="678"/>
      <c r="G84" s="678"/>
      <c r="H84" s="678"/>
      <c r="I84" s="678"/>
      <c r="J84" s="678"/>
      <c r="K84" s="678"/>
      <c r="L84" s="678"/>
      <c r="M84" s="678"/>
      <c r="N84" s="678"/>
      <c r="O84" s="678"/>
      <c r="P84" s="678"/>
      <c r="Q84" s="678"/>
      <c r="R84" s="678"/>
      <c r="S84" s="678"/>
      <c r="T84" s="678"/>
      <c r="U84" s="678"/>
      <c r="V84" s="678"/>
      <c r="W84" s="678"/>
      <c r="X84" s="678"/>
      <c r="Z84" s="110" t="s">
        <v>593</v>
      </c>
      <c r="AA84" s="387"/>
    </row>
    <row r="85" spans="4:27" s="382" customFormat="1" ht="50.15" customHeight="1">
      <c r="D85" s="364" t="s">
        <v>15</v>
      </c>
      <c r="E85" s="678" t="str">
        <f>HLOOKUP(lang, language!$C$266:$H$328, 60, FALSE)</f>
        <v>The remote sensing analysis methods are based on the best cost-benefit ratio, with appropriate resolution (spatial, spectral and time resolution) and the lowest uncertainty about historic and future changes in the territory.</v>
      </c>
      <c r="F85" s="678"/>
      <c r="G85" s="678"/>
      <c r="H85" s="678"/>
      <c r="I85" s="678"/>
      <c r="J85" s="678"/>
      <c r="K85" s="678"/>
      <c r="L85" s="678"/>
      <c r="M85" s="678"/>
      <c r="N85" s="678"/>
      <c r="O85" s="678"/>
      <c r="P85" s="678"/>
      <c r="Q85" s="678"/>
      <c r="R85" s="678"/>
      <c r="S85" s="678"/>
      <c r="T85" s="678"/>
      <c r="U85" s="678"/>
      <c r="V85" s="678"/>
      <c r="W85" s="678"/>
      <c r="X85" s="678"/>
      <c r="Z85" s="110" t="s">
        <v>593</v>
      </c>
      <c r="AA85" s="387"/>
    </row>
    <row r="86" spans="4:27" s="382" customFormat="1" ht="44.25" customHeight="1">
      <c r="D86" s="364" t="s">
        <v>16</v>
      </c>
      <c r="E86" s="678" t="str">
        <f>HLOOKUP(lang, language!$C$266:$H$328, 61, FALSE)</f>
        <v>The most appropriate pre-processing procedures on the selected images have been developed and documented.</v>
      </c>
      <c r="F86" s="678"/>
      <c r="G86" s="678"/>
      <c r="H86" s="678"/>
      <c r="I86" s="678"/>
      <c r="J86" s="678"/>
      <c r="K86" s="678"/>
      <c r="L86" s="678"/>
      <c r="M86" s="678"/>
      <c r="N86" s="678"/>
      <c r="O86" s="678"/>
      <c r="P86" s="678"/>
      <c r="Q86" s="678"/>
      <c r="R86" s="678"/>
      <c r="S86" s="678"/>
      <c r="T86" s="678"/>
      <c r="U86" s="678"/>
      <c r="V86" s="678"/>
      <c r="W86" s="678"/>
      <c r="X86" s="678"/>
      <c r="Z86" s="110" t="s">
        <v>593</v>
      </c>
      <c r="AA86" s="387"/>
    </row>
    <row r="87" spans="4:27" s="382" customFormat="1" ht="44.25" customHeight="1">
      <c r="D87" s="364" t="s">
        <v>17</v>
      </c>
      <c r="E87" s="678" t="str">
        <f>HLOOKUP(lang, language!$C$266:$H$328, 62, FALSE)</f>
        <v>All cartographic products have been identified according to information needs.</v>
      </c>
      <c r="F87" s="678"/>
      <c r="G87" s="678"/>
      <c r="H87" s="678"/>
      <c r="I87" s="678"/>
      <c r="J87" s="678"/>
      <c r="K87" s="678"/>
      <c r="L87" s="678"/>
      <c r="M87" s="678"/>
      <c r="N87" s="678"/>
      <c r="O87" s="678"/>
      <c r="P87" s="678"/>
      <c r="Q87" s="678"/>
      <c r="R87" s="678"/>
      <c r="S87" s="678"/>
      <c r="T87" s="678"/>
      <c r="U87" s="678"/>
      <c r="V87" s="678"/>
      <c r="W87" s="678"/>
      <c r="X87" s="678"/>
      <c r="Z87" s="110" t="s">
        <v>593</v>
      </c>
      <c r="AA87" s="387"/>
    </row>
    <row r="88" spans="4:27" s="382" customFormat="1" ht="44.25" customHeight="1">
      <c r="D88" s="364" t="s">
        <v>18</v>
      </c>
      <c r="E88" s="678" t="str">
        <f>HLOOKUP(lang, language!$C$266:$H$328, 63, FALSE)</f>
        <v>Decisions on the selection of methodologies and procedures for remote sensing and mapping products have been documented.</v>
      </c>
      <c r="F88" s="678"/>
      <c r="G88" s="678"/>
      <c r="H88" s="678"/>
      <c r="I88" s="678"/>
      <c r="J88" s="678"/>
      <c r="K88" s="678"/>
      <c r="L88" s="678"/>
      <c r="M88" s="678"/>
      <c r="N88" s="678"/>
      <c r="O88" s="678"/>
      <c r="P88" s="678"/>
      <c r="Q88" s="678"/>
      <c r="R88" s="678"/>
      <c r="S88" s="678"/>
      <c r="T88" s="678"/>
      <c r="U88" s="678"/>
      <c r="V88" s="678"/>
      <c r="W88" s="678"/>
      <c r="X88" s="678"/>
      <c r="Z88" s="110" t="s">
        <v>593</v>
      </c>
      <c r="AA88" s="387"/>
    </row>
    <row r="89" spans="4:27" s="384" customFormat="1" ht="0.9" customHeight="1">
      <c r="Z89" s="385"/>
      <c r="AA89" s="386"/>
    </row>
    <row r="90" spans="4:27" s="382" customFormat="1" ht="63" customHeight="1">
      <c r="D90" s="391" t="s">
        <v>88</v>
      </c>
      <c r="E90" s="527" t="str">
        <f>HLOOKUP(lang, language!$C$266:$H$333, 64, FALSE)</f>
        <v>Plot sampling design for visual analysis with remote sensing</v>
      </c>
      <c r="F90" s="390"/>
      <c r="G90" s="390"/>
      <c r="H90" s="390"/>
      <c r="I90" s="390"/>
      <c r="J90" s="390"/>
      <c r="K90" s="390"/>
      <c r="L90" s="390"/>
      <c r="M90" s="390"/>
      <c r="N90" s="390"/>
      <c r="O90" s="390"/>
      <c r="P90" s="390"/>
      <c r="Q90" s="390"/>
      <c r="R90" s="390"/>
      <c r="S90" s="390"/>
      <c r="T90" s="390"/>
      <c r="U90" s="390"/>
      <c r="V90" s="390"/>
      <c r="W90" s="390"/>
      <c r="X90" s="390"/>
      <c r="Y90" s="390"/>
      <c r="Z90" s="112" t="e">
        <f>ROUND(AVERAGE($Z$92:$Z$95),0)</f>
        <v>#DIV/0!</v>
      </c>
      <c r="AA90" s="362" t="str">
        <f>HLOOKUP(lang, language!$C$615:$H$621, 5, FALSE)</f>
        <v xml:space="preserve">New </v>
      </c>
    </row>
    <row r="91" spans="4:27" s="384" customFormat="1" ht="0.9" customHeight="1">
      <c r="Z91" s="385"/>
      <c r="AA91" s="386"/>
    </row>
    <row r="92" spans="4:27" s="382" customFormat="1" ht="57.75" customHeight="1">
      <c r="D92" s="364" t="s">
        <v>14</v>
      </c>
      <c r="E92" s="678" t="str">
        <f>HLOOKUP(lang, language!$C$266:$H$333, 65, FALSE)</f>
        <v>The field plot sampling design principles of guideline 5.2.2.a have been followed, as well as visual interpretation sampling has been integrated to reduce monitoring costs, facilitate implementation of the monitoring system, and improve transparency of data collection.</v>
      </c>
      <c r="F92" s="678"/>
      <c r="G92" s="678"/>
      <c r="H92" s="678"/>
      <c r="I92" s="678"/>
      <c r="J92" s="678"/>
      <c r="K92" s="678"/>
      <c r="L92" s="678"/>
      <c r="M92" s="678"/>
      <c r="N92" s="678"/>
      <c r="O92" s="678"/>
      <c r="P92" s="678"/>
      <c r="Q92" s="678"/>
      <c r="R92" s="678"/>
      <c r="S92" s="678"/>
      <c r="T92" s="678"/>
      <c r="U92" s="678"/>
      <c r="V92" s="678"/>
      <c r="W92" s="678"/>
      <c r="X92" s="678"/>
      <c r="Z92" s="110" t="s">
        <v>593</v>
      </c>
      <c r="AA92" s="387"/>
    </row>
    <row r="93" spans="4:27" s="382" customFormat="1" ht="48" customHeight="1">
      <c r="D93" s="364" t="s">
        <v>15</v>
      </c>
      <c r="E93" s="678" t="str">
        <f>HLOOKUP(lang, language!$C$266:$H$333, 66, FALSE)</f>
        <v>The photo-interpretation plot has efficient and operationally viable design elements to capture changes in land use and coverage and any other variables identified in the information needs.</v>
      </c>
      <c r="F93" s="678"/>
      <c r="G93" s="678"/>
      <c r="H93" s="678"/>
      <c r="I93" s="678"/>
      <c r="J93" s="678"/>
      <c r="K93" s="678"/>
      <c r="L93" s="678"/>
      <c r="M93" s="678"/>
      <c r="N93" s="678"/>
      <c r="O93" s="678"/>
      <c r="P93" s="678"/>
      <c r="Q93" s="678"/>
      <c r="R93" s="678"/>
      <c r="S93" s="678"/>
      <c r="T93" s="678"/>
      <c r="U93" s="678"/>
      <c r="V93" s="678"/>
      <c r="W93" s="678"/>
      <c r="X93" s="678"/>
      <c r="Z93" s="110" t="s">
        <v>593</v>
      </c>
      <c r="AA93" s="387"/>
    </row>
    <row r="94" spans="4:27" s="382" customFormat="1" ht="42.9" customHeight="1">
      <c r="D94" s="364" t="s">
        <v>16</v>
      </c>
      <c r="E94" s="678" t="str">
        <f>HLOOKUP(lang, language!$C$266:$H$333, 67, FALSE)</f>
        <v>Appropriate estimators for the selected sampling design were selected and documented.</v>
      </c>
      <c r="F94" s="678"/>
      <c r="G94" s="678"/>
      <c r="H94" s="678"/>
      <c r="I94" s="678"/>
      <c r="J94" s="678"/>
      <c r="K94" s="678"/>
      <c r="L94" s="678"/>
      <c r="M94" s="678"/>
      <c r="N94" s="678"/>
      <c r="O94" s="678"/>
      <c r="P94" s="678"/>
      <c r="Q94" s="678"/>
      <c r="R94" s="678"/>
      <c r="S94" s="678"/>
      <c r="T94" s="678"/>
      <c r="U94" s="678"/>
      <c r="V94" s="678"/>
      <c r="W94" s="678"/>
      <c r="X94" s="678"/>
      <c r="Z94" s="110" t="s">
        <v>593</v>
      </c>
      <c r="AA94" s="387"/>
    </row>
    <row r="95" spans="4:27" s="382" customFormat="1" ht="42.9" customHeight="1">
      <c r="D95" s="364" t="s">
        <v>17</v>
      </c>
      <c r="E95" s="678" t="str">
        <f>HLOOKUP(lang, language!$C$266:$H$333, 68, FALSE)</f>
        <v>There is a capacity and cost analysis of the photo-interpretation and collection of the selected attributes.</v>
      </c>
      <c r="F95" s="678"/>
      <c r="G95" s="678"/>
      <c r="H95" s="678"/>
      <c r="I95" s="678"/>
      <c r="J95" s="678"/>
      <c r="K95" s="678"/>
      <c r="L95" s="678"/>
      <c r="M95" s="678"/>
      <c r="N95" s="678"/>
      <c r="O95" s="678"/>
      <c r="P95" s="678"/>
      <c r="Q95" s="678"/>
      <c r="R95" s="678"/>
      <c r="S95" s="678"/>
      <c r="T95" s="678"/>
      <c r="U95" s="678"/>
      <c r="V95" s="678"/>
      <c r="W95" s="678"/>
      <c r="X95" s="678"/>
      <c r="Z95" s="110" t="s">
        <v>593</v>
      </c>
      <c r="AA95" s="387"/>
    </row>
    <row r="96" spans="4:27" s="384" customFormat="1" ht="0.9" customHeight="1">
      <c r="Z96" s="385"/>
      <c r="AA96" s="386"/>
    </row>
    <row r="97" spans="4:27" s="382" customFormat="1" ht="63" customHeight="1">
      <c r="D97" s="389" t="s">
        <v>89</v>
      </c>
      <c r="E97" s="527" t="str">
        <f>HLOOKUP(lang, language!$C$266:$H$341, 69, FALSE)</f>
        <v>Uncertainties and quality assurance methods</v>
      </c>
      <c r="F97" s="390"/>
      <c r="G97" s="390"/>
      <c r="H97" s="390"/>
      <c r="I97" s="390"/>
      <c r="J97" s="390"/>
      <c r="K97" s="390"/>
      <c r="L97" s="390"/>
      <c r="M97" s="390"/>
      <c r="N97" s="390"/>
      <c r="O97" s="390"/>
      <c r="P97" s="390"/>
      <c r="Q97" s="390"/>
      <c r="R97" s="390"/>
      <c r="S97" s="390"/>
      <c r="T97" s="390"/>
      <c r="U97" s="390"/>
      <c r="V97" s="390"/>
      <c r="W97" s="390"/>
      <c r="X97" s="390"/>
      <c r="Y97" s="390"/>
      <c r="Z97" s="112" t="e">
        <f>ROUND(AVERAGE($Z$99:$Z$105),0)</f>
        <v>#DIV/0!</v>
      </c>
      <c r="AA97" s="362" t="str">
        <f>HLOOKUP(lang, language!$C$615:$H$621,7, FALSE)</f>
        <v>REDDcompass</v>
      </c>
    </row>
    <row r="98" spans="4:27" s="384" customFormat="1" ht="0.9" customHeight="1">
      <c r="Z98" s="385"/>
      <c r="AA98" s="386"/>
    </row>
    <row r="99" spans="4:27" s="382" customFormat="1" ht="39" customHeight="1">
      <c r="D99" s="364" t="s">
        <v>14</v>
      </c>
      <c r="E99" s="678" t="str">
        <f>HLOOKUP(lang, language!$C$266:$H$341, 70, FALSE)</f>
        <v>Analyse the errors to be measured and recorded to assess the uncertainty of the information to be produced.</v>
      </c>
      <c r="F99" s="678"/>
      <c r="G99" s="678"/>
      <c r="H99" s="678"/>
      <c r="I99" s="678"/>
      <c r="J99" s="678"/>
      <c r="K99" s="678"/>
      <c r="L99" s="678"/>
      <c r="M99" s="678"/>
      <c r="N99" s="678"/>
      <c r="O99" s="678"/>
      <c r="P99" s="678"/>
      <c r="Q99" s="678"/>
      <c r="R99" s="678"/>
      <c r="S99" s="678"/>
      <c r="T99" s="678"/>
      <c r="U99" s="678"/>
      <c r="V99" s="678"/>
      <c r="W99" s="678"/>
      <c r="X99" s="678"/>
      <c r="Y99" s="360"/>
      <c r="Z99" s="110" t="s">
        <v>593</v>
      </c>
      <c r="AA99" s="387"/>
    </row>
    <row r="100" spans="4:27" s="382" customFormat="1" ht="39" customHeight="1">
      <c r="D100" s="364" t="s">
        <v>15</v>
      </c>
      <c r="E100" s="678" t="str">
        <f>HLOOKUP(lang, language!$C$266:$H$341, 71, FALSE)</f>
        <v>In the calculation of uncertainties, all sampling plots should have the same selection probability, and samples should be different from the samples for data training.</v>
      </c>
      <c r="F100" s="678"/>
      <c r="G100" s="678"/>
      <c r="H100" s="678"/>
      <c r="I100" s="678"/>
      <c r="J100" s="678"/>
      <c r="K100" s="678"/>
      <c r="L100" s="678"/>
      <c r="M100" s="678"/>
      <c r="N100" s="678"/>
      <c r="O100" s="678"/>
      <c r="P100" s="678"/>
      <c r="Q100" s="678"/>
      <c r="R100" s="678"/>
      <c r="S100" s="678"/>
      <c r="T100" s="678"/>
      <c r="U100" s="678"/>
      <c r="V100" s="678"/>
      <c r="W100" s="678"/>
      <c r="X100" s="678"/>
      <c r="Y100" s="360"/>
      <c r="Z100" s="110" t="s">
        <v>593</v>
      </c>
      <c r="AA100" s="387"/>
    </row>
    <row r="101" spans="4:27" s="382" customFormat="1" ht="39" customHeight="1">
      <c r="D101" s="364" t="s">
        <v>16</v>
      </c>
      <c r="E101" s="678" t="str">
        <f>HLOOKUP(lang, language!$C$266:$H$341, 72, FALSE)</f>
        <v>A quality control and assurance plan has been developed.</v>
      </c>
      <c r="F101" s="678"/>
      <c r="G101" s="678"/>
      <c r="H101" s="678"/>
      <c r="I101" s="678"/>
      <c r="J101" s="678"/>
      <c r="K101" s="678"/>
      <c r="L101" s="678"/>
      <c r="M101" s="678"/>
      <c r="N101" s="678"/>
      <c r="O101" s="678"/>
      <c r="P101" s="678"/>
      <c r="Q101" s="678"/>
      <c r="R101" s="678"/>
      <c r="S101" s="678"/>
      <c r="T101" s="678"/>
      <c r="U101" s="678"/>
      <c r="V101" s="678"/>
      <c r="W101" s="678"/>
      <c r="X101" s="678"/>
      <c r="Y101" s="360"/>
      <c r="Z101" s="110" t="s">
        <v>593</v>
      </c>
      <c r="AA101" s="387"/>
    </row>
    <row r="102" spans="4:27" s="382" customFormat="1" ht="39" customHeight="1">
      <c r="D102" s="364" t="s">
        <v>17</v>
      </c>
      <c r="E102" s="678" t="str">
        <f>HLOOKUP(lang, language!$C$266:$H$341, 73, FALSE)</f>
        <v>Data processing has started with the first available data to reveal design errors.</v>
      </c>
      <c r="F102" s="678"/>
      <c r="G102" s="678"/>
      <c r="H102" s="678"/>
      <c r="I102" s="678"/>
      <c r="J102" s="678"/>
      <c r="K102" s="678"/>
      <c r="L102" s="678"/>
      <c r="M102" s="678"/>
      <c r="N102" s="678"/>
      <c r="O102" s="678"/>
      <c r="P102" s="678"/>
      <c r="Q102" s="678"/>
      <c r="R102" s="678"/>
      <c r="S102" s="678"/>
      <c r="T102" s="678"/>
      <c r="U102" s="678"/>
      <c r="V102" s="678"/>
      <c r="W102" s="678"/>
      <c r="X102" s="678"/>
      <c r="Y102" s="360"/>
      <c r="Z102" s="110" t="s">
        <v>593</v>
      </c>
      <c r="AA102" s="387"/>
    </row>
    <row r="103" spans="4:27" s="382" customFormat="1" ht="39" customHeight="1">
      <c r="D103" s="364" t="s">
        <v>18</v>
      </c>
      <c r="E103" s="678" t="str">
        <f>HLOOKUP(lang, language!$C$266:$H$341, 74, FALSE)</f>
        <v>Data quality has been evaluated and documented.</v>
      </c>
      <c r="F103" s="678"/>
      <c r="G103" s="678"/>
      <c r="H103" s="678"/>
      <c r="I103" s="678"/>
      <c r="J103" s="678"/>
      <c r="K103" s="678"/>
      <c r="L103" s="678"/>
      <c r="M103" s="678"/>
      <c r="N103" s="678"/>
      <c r="O103" s="678"/>
      <c r="P103" s="678"/>
      <c r="Q103" s="678"/>
      <c r="R103" s="678"/>
      <c r="S103" s="678"/>
      <c r="T103" s="678"/>
      <c r="U103" s="678"/>
      <c r="V103" s="678"/>
      <c r="W103" s="678"/>
      <c r="X103" s="678"/>
      <c r="Y103" s="360"/>
      <c r="Z103" s="110" t="s">
        <v>593</v>
      </c>
      <c r="AA103" s="387"/>
    </row>
    <row r="104" spans="4:27" s="382" customFormat="1" ht="39" customHeight="1">
      <c r="D104" s="364" t="s">
        <v>19</v>
      </c>
      <c r="E104" s="678" t="str">
        <f>HLOOKUP(lang, language!$C$266:$H$341, 75, FALSE)</f>
        <v>Corrections have been applied and documented.</v>
      </c>
      <c r="F104" s="678"/>
      <c r="G104" s="678"/>
      <c r="H104" s="678"/>
      <c r="I104" s="678"/>
      <c r="J104" s="678"/>
      <c r="K104" s="678"/>
      <c r="L104" s="678"/>
      <c r="M104" s="678"/>
      <c r="N104" s="678"/>
      <c r="O104" s="678"/>
      <c r="P104" s="678"/>
      <c r="Q104" s="678"/>
      <c r="R104" s="678"/>
      <c r="S104" s="678"/>
      <c r="T104" s="678"/>
      <c r="U104" s="678"/>
      <c r="V104" s="678"/>
      <c r="W104" s="678"/>
      <c r="X104" s="678"/>
      <c r="Y104" s="360"/>
      <c r="Z104" s="110" t="s">
        <v>593</v>
      </c>
      <c r="AA104" s="387"/>
    </row>
    <row r="105" spans="4:27" s="382" customFormat="1" ht="39" customHeight="1">
      <c r="D105" s="364" t="s">
        <v>20</v>
      </c>
      <c r="E105" s="678" t="str">
        <f>HLOOKUP(lang, language!$C$266:$H$341, 76, FALSE)</f>
        <v>Ensure high-quality data collection with clear and thorough definitions and descriptions of measurement procedures.</v>
      </c>
      <c r="F105" s="678"/>
      <c r="G105" s="678"/>
      <c r="H105" s="678"/>
      <c r="I105" s="678"/>
      <c r="J105" s="678"/>
      <c r="K105" s="678"/>
      <c r="L105" s="678"/>
      <c r="M105" s="678"/>
      <c r="N105" s="678"/>
      <c r="O105" s="678"/>
      <c r="P105" s="678"/>
      <c r="Q105" s="678"/>
      <c r="R105" s="678"/>
      <c r="S105" s="678"/>
      <c r="T105" s="678"/>
      <c r="U105" s="678"/>
      <c r="V105" s="678"/>
      <c r="W105" s="678"/>
      <c r="X105" s="678"/>
      <c r="Y105" s="360"/>
      <c r="Z105" s="110" t="s">
        <v>593</v>
      </c>
      <c r="AA105" s="387"/>
    </row>
    <row r="106" spans="4:27" s="384" customFormat="1" ht="0.9" customHeight="1">
      <c r="Z106" s="385"/>
      <c r="AA106" s="386"/>
    </row>
    <row r="107" spans="4:27" s="382" customFormat="1" ht="63" customHeight="1">
      <c r="D107" s="389" t="s">
        <v>90</v>
      </c>
      <c r="E107" s="527" t="str">
        <f>HLOOKUP(lang, language!$C$266:$H$346, 77, FALSE)</f>
        <v>Methods for validation of remote sensing and geospatial modelling products</v>
      </c>
      <c r="F107" s="527"/>
      <c r="G107" s="527"/>
      <c r="H107" s="527"/>
      <c r="I107" s="527"/>
      <c r="J107" s="527"/>
      <c r="K107" s="527"/>
      <c r="L107" s="527"/>
      <c r="M107" s="527"/>
      <c r="N107" s="527"/>
      <c r="O107" s="527"/>
      <c r="P107" s="527"/>
      <c r="Q107" s="527"/>
      <c r="R107" s="527"/>
      <c r="S107" s="527"/>
      <c r="T107" s="527"/>
      <c r="U107" s="527"/>
      <c r="V107" s="527"/>
      <c r="W107" s="527"/>
      <c r="X107" s="527"/>
      <c r="Y107" s="568"/>
      <c r="Z107" s="112" t="e">
        <f>ROUND(AVERAGE($Z$109:$Z$112),0)</f>
        <v>#DIV/0!</v>
      </c>
      <c r="AA107" s="362" t="str">
        <f>HLOOKUP(lang, language!$C$615:$H$621, 5, FALSE)</f>
        <v xml:space="preserve">New </v>
      </c>
    </row>
    <row r="108" spans="4:27" s="384" customFormat="1" ht="0.9" customHeight="1">
      <c r="Z108" s="385"/>
      <c r="AA108" s="386"/>
    </row>
    <row r="109" spans="4:27" s="382" customFormat="1" ht="42" customHeight="1">
      <c r="D109" s="364" t="s">
        <v>14</v>
      </c>
      <c r="E109" s="678" t="str">
        <f>HLOOKUP(lang, language!$C$266:$H$346, 78, FALSE)</f>
        <v xml:space="preserve">Field validation of visual or automated remote sensing analysis has been designed according to the 5.1.0 a.a operational structure.  </v>
      </c>
      <c r="F109" s="678"/>
      <c r="G109" s="678"/>
      <c r="H109" s="678"/>
      <c r="I109" s="678"/>
      <c r="J109" s="678"/>
      <c r="K109" s="678"/>
      <c r="L109" s="678"/>
      <c r="M109" s="678"/>
      <c r="N109" s="678"/>
      <c r="O109" s="678"/>
      <c r="P109" s="678"/>
      <c r="Q109" s="678"/>
      <c r="R109" s="678"/>
      <c r="S109" s="678"/>
      <c r="T109" s="678"/>
      <c r="U109" s="678"/>
      <c r="V109" s="678"/>
      <c r="W109" s="678"/>
      <c r="X109" s="678"/>
      <c r="Z109" s="110" t="s">
        <v>593</v>
      </c>
      <c r="AA109" s="387"/>
    </row>
    <row r="110" spans="4:27" s="382" customFormat="1" ht="42" customHeight="1">
      <c r="D110" s="364" t="s">
        <v>15</v>
      </c>
      <c r="E110" s="678" t="str">
        <f>HLOOKUP(lang, language!$C$266:$H$346, 79, FALSE)</f>
        <v>The NFI's plot data collection uses the same land use and land cover classification as the remote sensing.</v>
      </c>
      <c r="F110" s="678"/>
      <c r="G110" s="678"/>
      <c r="H110" s="678"/>
      <c r="I110" s="678"/>
      <c r="J110" s="678"/>
      <c r="K110" s="678"/>
      <c r="L110" s="678"/>
      <c r="M110" s="678"/>
      <c r="N110" s="678"/>
      <c r="O110" s="678"/>
      <c r="P110" s="678"/>
      <c r="Q110" s="678"/>
      <c r="R110" s="678"/>
      <c r="S110" s="678"/>
      <c r="T110" s="678"/>
      <c r="U110" s="678"/>
      <c r="V110" s="678"/>
      <c r="W110" s="678"/>
      <c r="X110" s="678"/>
      <c r="Z110" s="110" t="s">
        <v>593</v>
      </c>
      <c r="AA110" s="387"/>
    </row>
    <row r="111" spans="4:27" s="382" customFormat="1" ht="42" customHeight="1">
      <c r="D111" s="364" t="s">
        <v>16</v>
      </c>
      <c r="E111" s="678" t="str">
        <f>HLOOKUP(lang, language!$C$266:$H$346, 80, FALSE)</f>
        <v>The necessary attributes to be collected in the field are identified to provide information such as geospatial model control points and their validation.</v>
      </c>
      <c r="F111" s="678"/>
      <c r="G111" s="678"/>
      <c r="H111" s="678"/>
      <c r="I111" s="678"/>
      <c r="J111" s="678"/>
      <c r="K111" s="678"/>
      <c r="L111" s="678"/>
      <c r="M111" s="678"/>
      <c r="N111" s="678"/>
      <c r="O111" s="678"/>
      <c r="P111" s="678"/>
      <c r="Q111" s="678"/>
      <c r="R111" s="678"/>
      <c r="S111" s="678"/>
      <c r="T111" s="678"/>
      <c r="U111" s="678"/>
      <c r="V111" s="678"/>
      <c r="W111" s="678"/>
      <c r="X111" s="678"/>
      <c r="Z111" s="110" t="s">
        <v>593</v>
      </c>
      <c r="AA111" s="387"/>
    </row>
    <row r="112" spans="4:27" s="382" customFormat="1" ht="42" customHeight="1">
      <c r="D112" s="364" t="s">
        <v>17</v>
      </c>
      <c r="E112" s="678" t="str">
        <f>HLOOKUP(lang, language!$C$266:$H$346, 81, FALSE)</f>
        <v>The temporary nature of the remote sensing field data collection is analysed and linked to permanent and temporary field plots.</v>
      </c>
      <c r="F112" s="678"/>
      <c r="G112" s="678"/>
      <c r="H112" s="678"/>
      <c r="I112" s="678"/>
      <c r="J112" s="678"/>
      <c r="K112" s="678"/>
      <c r="L112" s="678"/>
      <c r="M112" s="678"/>
      <c r="N112" s="678"/>
      <c r="O112" s="678"/>
      <c r="P112" s="678"/>
      <c r="Q112" s="678"/>
      <c r="R112" s="678"/>
      <c r="S112" s="678"/>
      <c r="T112" s="678"/>
      <c r="U112" s="678"/>
      <c r="V112" s="678"/>
      <c r="W112" s="678"/>
      <c r="X112" s="678"/>
      <c r="Z112" s="110" t="s">
        <v>593</v>
      </c>
      <c r="AA112" s="387"/>
    </row>
    <row r="113" spans="4:27" s="158" customFormat="1">
      <c r="Z113" s="169"/>
      <c r="AA113" s="395"/>
    </row>
    <row r="114" spans="4:27" s="158" customFormat="1" ht="20.25" customHeight="1">
      <c r="D114" s="167" t="str">
        <f>HLOOKUP(lang, language!$C$266:$H$353, 82, FALSE)</f>
        <v>Notes</v>
      </c>
      <c r="Z114" s="169"/>
      <c r="AA114" s="395"/>
    </row>
    <row r="115" spans="4:27" s="158" customFormat="1" ht="17.25" customHeight="1">
      <c r="D115" s="678" t="str">
        <f>HLOOKUP(lang, language!$C$266:$H$353, 83, FALSE)</f>
        <v>0: No action has been taken in the country regarding this guideline or it evinces many weaknesses and needs in the attainment of outcomes.  This deserves priority.</v>
      </c>
      <c r="E115" s="678"/>
      <c r="F115" s="678"/>
      <c r="G115" s="678"/>
      <c r="H115" s="678"/>
      <c r="I115" s="678"/>
      <c r="J115" s="678"/>
      <c r="K115" s="678"/>
      <c r="L115" s="678"/>
      <c r="M115" s="678"/>
      <c r="N115" s="678"/>
      <c r="O115" s="678"/>
      <c r="P115" s="678"/>
      <c r="Q115" s="678"/>
      <c r="R115" s="678"/>
      <c r="S115" s="678"/>
      <c r="T115" s="678"/>
      <c r="U115" s="678"/>
      <c r="V115" s="678"/>
      <c r="W115" s="678"/>
      <c r="X115" s="678"/>
      <c r="Y115" s="678"/>
      <c r="Z115" s="678"/>
      <c r="AA115" s="395"/>
    </row>
    <row r="116" spans="4:27" s="158" customFormat="1" ht="16">
      <c r="D116" s="370" t="str">
        <f>HLOOKUP(lang, language!$B$18:$H$45, 19, FALSE)</f>
        <v>1-2: There is awareness in the country about the guideline and actions are taken to implement it, though technical support is required.</v>
      </c>
      <c r="E116" s="369"/>
      <c r="F116" s="369"/>
      <c r="G116" s="369"/>
      <c r="H116" s="369"/>
      <c r="I116" s="369"/>
      <c r="J116" s="369"/>
      <c r="K116" s="369"/>
      <c r="L116" s="369"/>
      <c r="M116" s="369"/>
      <c r="N116" s="369"/>
      <c r="O116" s="369"/>
      <c r="P116" s="369"/>
      <c r="Q116" s="369"/>
      <c r="R116" s="369"/>
      <c r="S116" s="369"/>
      <c r="T116" s="369"/>
      <c r="U116" s="369"/>
      <c r="V116" s="369"/>
      <c r="W116" s="369"/>
      <c r="X116" s="369"/>
      <c r="Y116" s="369"/>
      <c r="Z116" s="396"/>
      <c r="AA116" s="395"/>
    </row>
    <row r="117" spans="4:27" s="158" customFormat="1" ht="16">
      <c r="D117" s="678" t="str">
        <f>HLOOKUP(lang, language!$C$266:$H$353, 85, FALSE)</f>
        <v>3: There is enough capacity in the country to implement the guideline.  There are no gaps or needs whatsoever, so it is expected to meet the outcomes accordingly.</v>
      </c>
      <c r="E117" s="678"/>
      <c r="F117" s="678"/>
      <c r="G117" s="678"/>
      <c r="H117" s="678"/>
      <c r="I117" s="678"/>
      <c r="J117" s="678"/>
      <c r="K117" s="678"/>
      <c r="L117" s="678"/>
      <c r="M117" s="678"/>
      <c r="N117" s="678"/>
      <c r="O117" s="678"/>
      <c r="P117" s="678"/>
      <c r="Q117" s="678"/>
      <c r="R117" s="678"/>
      <c r="S117" s="678"/>
      <c r="T117" s="678"/>
      <c r="U117" s="678"/>
      <c r="V117" s="678"/>
      <c r="W117" s="678"/>
      <c r="X117" s="678"/>
      <c r="Y117" s="678"/>
      <c r="Z117" s="678"/>
      <c r="AA117" s="395"/>
    </row>
    <row r="118" spans="4:27" s="158" customFormat="1" ht="16">
      <c r="D118" s="678" t="str">
        <f>HLOOKUP(lang, language!$C$266:$H$355, 89, FALSE)</f>
        <v>(*) The VGNFM refers to “5.2.3 Plot design”, while the tool proposes "5.2.3 Field plot design ".</v>
      </c>
      <c r="E118" s="678"/>
      <c r="F118" s="678"/>
      <c r="G118" s="678"/>
      <c r="H118" s="678"/>
      <c r="I118" s="678"/>
      <c r="J118" s="678"/>
      <c r="K118" s="678"/>
      <c r="L118" s="678"/>
      <c r="M118" s="678"/>
      <c r="N118" s="678"/>
      <c r="O118" s="678"/>
      <c r="P118" s="678"/>
      <c r="Q118" s="678"/>
      <c r="R118" s="678"/>
      <c r="S118" s="678"/>
      <c r="T118" s="678"/>
      <c r="U118" s="678"/>
      <c r="V118" s="678"/>
      <c r="W118" s="678"/>
      <c r="X118" s="678"/>
      <c r="Y118" s="678"/>
      <c r="Z118" s="678"/>
      <c r="AA118" s="395"/>
    </row>
    <row r="119" spans="4:27" s="158" customFormat="1" ht="16">
      <c r="D119" s="678" t="str">
        <f>HLOOKUP(lang, language!$C$266:$H$355, 90, FALSE)</f>
        <v xml:space="preserve">(+) The VGNFM refers to “5.2.5 Model selection” while the tool proposes "5.2.5 Model selection for compound 
variables (allometry)".
</v>
      </c>
      <c r="E119" s="678"/>
      <c r="F119" s="678"/>
      <c r="G119" s="678"/>
      <c r="H119" s="678"/>
      <c r="I119" s="678"/>
      <c r="J119" s="678"/>
      <c r="K119" s="678"/>
      <c r="L119" s="678"/>
      <c r="M119" s="678"/>
      <c r="N119" s="678"/>
      <c r="O119" s="678"/>
      <c r="P119" s="678"/>
      <c r="Q119" s="678"/>
      <c r="R119" s="678"/>
      <c r="S119" s="678"/>
      <c r="T119" s="678"/>
      <c r="U119" s="678"/>
      <c r="V119" s="678"/>
      <c r="W119" s="678"/>
      <c r="X119" s="678"/>
      <c r="Y119" s="678"/>
      <c r="Z119" s="678"/>
      <c r="AA119" s="395"/>
    </row>
    <row r="120" spans="4:27" s="397" customFormat="1">
      <c r="Z120" s="398"/>
      <c r="AA120" s="399"/>
    </row>
    <row r="121" spans="4:27" s="397" customFormat="1">
      <c r="Z121" s="398"/>
      <c r="AA121" s="399"/>
    </row>
    <row r="122" spans="4:27" s="397" customFormat="1">
      <c r="Z122" s="398"/>
      <c r="AA122" s="399"/>
    </row>
  </sheetData>
  <sheetProtection algorithmName="SHA-512" hashValue="FzEzlf4/FzL4WdqxD/iPxZvCmzIdHOlF5BDPaAstsb+E0A0KJh0yXylj8tBiJXcFm/VfXzCdvPDRJjSNUiiThw==" saltValue="7GTNvebJCzJXQR0Z/bXQfg==" spinCount="100000" sheet="1" objects="1" scenarios="1"/>
  <mergeCells count="70">
    <mergeCell ref="E85:X85"/>
    <mergeCell ref="E100:X100"/>
    <mergeCell ref="E101:X101"/>
    <mergeCell ref="E102:X102"/>
    <mergeCell ref="E94:X94"/>
    <mergeCell ref="E88:X88"/>
    <mergeCell ref="E92:X92"/>
    <mergeCell ref="E93:X93"/>
    <mergeCell ref="E95:X95"/>
    <mergeCell ref="E99:X99"/>
    <mergeCell ref="E70:X70"/>
    <mergeCell ref="E80:X80"/>
    <mergeCell ref="E84:X84"/>
    <mergeCell ref="D119:Z119"/>
    <mergeCell ref="E104:X104"/>
    <mergeCell ref="E105:X105"/>
    <mergeCell ref="E109:X109"/>
    <mergeCell ref="E110:X110"/>
    <mergeCell ref="E111:X111"/>
    <mergeCell ref="E112:X112"/>
    <mergeCell ref="D115:Z115"/>
    <mergeCell ref="D117:Z117"/>
    <mergeCell ref="D118:Z118"/>
    <mergeCell ref="E103:X103"/>
    <mergeCell ref="E86:X86"/>
    <mergeCell ref="E87:X87"/>
    <mergeCell ref="E62:X62"/>
    <mergeCell ref="E63:X63"/>
    <mergeCell ref="E64:X64"/>
    <mergeCell ref="E68:X68"/>
    <mergeCell ref="E69:X69"/>
    <mergeCell ref="E54:X54"/>
    <mergeCell ref="E55:X55"/>
    <mergeCell ref="E56:X56"/>
    <mergeCell ref="E60:X60"/>
    <mergeCell ref="E61:X61"/>
    <mergeCell ref="E72:X72"/>
    <mergeCell ref="E73:X73"/>
    <mergeCell ref="E79:X79"/>
    <mergeCell ref="E50:X50"/>
    <mergeCell ref="E36:X36"/>
    <mergeCell ref="E37:X37"/>
    <mergeCell ref="E38:X38"/>
    <mergeCell ref="E39:X39"/>
    <mergeCell ref="E40:X40"/>
    <mergeCell ref="E41:X41"/>
    <mergeCell ref="E42:X42"/>
    <mergeCell ref="E43:X43"/>
    <mergeCell ref="E47:X47"/>
    <mergeCell ref="E48:X48"/>
    <mergeCell ref="E49:X49"/>
    <mergeCell ref="E71:X71"/>
    <mergeCell ref="E35:X35"/>
    <mergeCell ref="E16:X16"/>
    <mergeCell ref="E17:X17"/>
    <mergeCell ref="E23:X23"/>
    <mergeCell ref="E24:X24"/>
    <mergeCell ref="E25:X25"/>
    <mergeCell ref="E26:X26"/>
    <mergeCell ref="E27:X27"/>
    <mergeCell ref="E28:X28"/>
    <mergeCell ref="E29:X29"/>
    <mergeCell ref="E30:X30"/>
    <mergeCell ref="E31:X31"/>
    <mergeCell ref="D2:Z5"/>
    <mergeCell ref="E15:X15"/>
    <mergeCell ref="E12:X12"/>
    <mergeCell ref="E13:X13"/>
    <mergeCell ref="E14:X14"/>
    <mergeCell ref="D7:Z7"/>
  </mergeCells>
  <phoneticPr fontId="86" type="noConversion"/>
  <conditionalFormatting sqref="Z12">
    <cfRule type="cellIs" dxfId="283" priority="160" operator="equal">
      <formula>3</formula>
    </cfRule>
  </conditionalFormatting>
  <conditionalFormatting sqref="Z12">
    <cfRule type="cellIs" dxfId="282" priority="157" operator="equal">
      <formula>2</formula>
    </cfRule>
    <cfRule type="cellIs" dxfId="281" priority="158" operator="equal">
      <formula>1</formula>
    </cfRule>
    <cfRule type="cellIs" dxfId="280" priority="159" operator="equal">
      <formula>0</formula>
    </cfRule>
  </conditionalFormatting>
  <conditionalFormatting sqref="Z10">
    <cfRule type="cellIs" dxfId="279" priority="152" operator="equal">
      <formula>3</formula>
    </cfRule>
  </conditionalFormatting>
  <conditionalFormatting sqref="Z10">
    <cfRule type="cellIs" dxfId="278" priority="149" operator="equal">
      <formula>2</formula>
    </cfRule>
    <cfRule type="cellIs" dxfId="277" priority="150" operator="equal">
      <formula>1</formula>
    </cfRule>
    <cfRule type="cellIs" dxfId="276" priority="151" operator="equal">
      <formula>0</formula>
    </cfRule>
  </conditionalFormatting>
  <conditionalFormatting sqref="Z60:Z64">
    <cfRule type="cellIs" dxfId="275" priority="124" operator="equal">
      <formula>3</formula>
    </cfRule>
  </conditionalFormatting>
  <conditionalFormatting sqref="Z60:Z64">
    <cfRule type="cellIs" dxfId="274" priority="121" operator="equal">
      <formula>2</formula>
    </cfRule>
    <cfRule type="cellIs" dxfId="273" priority="122" operator="equal">
      <formula>1</formula>
    </cfRule>
    <cfRule type="cellIs" dxfId="272" priority="123" operator="equal">
      <formula>0</formula>
    </cfRule>
  </conditionalFormatting>
  <conditionalFormatting sqref="Z107">
    <cfRule type="cellIs" dxfId="271" priority="49" operator="equal">
      <formula>2</formula>
    </cfRule>
    <cfRule type="cellIs" dxfId="270" priority="50" operator="equal">
      <formula>1</formula>
    </cfRule>
    <cfRule type="cellIs" dxfId="269" priority="51" operator="equal">
      <formula>0</formula>
    </cfRule>
  </conditionalFormatting>
  <conditionalFormatting sqref="Z79:Z80">
    <cfRule type="cellIs" dxfId="268" priority="112" operator="equal">
      <formula>3</formula>
    </cfRule>
  </conditionalFormatting>
  <conditionalFormatting sqref="Z79:Z80">
    <cfRule type="cellIs" dxfId="267" priority="109" operator="equal">
      <formula>2</formula>
    </cfRule>
    <cfRule type="cellIs" dxfId="266" priority="110" operator="equal">
      <formula>1</formula>
    </cfRule>
    <cfRule type="cellIs" dxfId="265" priority="111" operator="equal">
      <formula>0</formula>
    </cfRule>
  </conditionalFormatting>
  <conditionalFormatting sqref="Z84:Z88">
    <cfRule type="cellIs" dxfId="264" priority="108" operator="equal">
      <formula>3</formula>
    </cfRule>
  </conditionalFormatting>
  <conditionalFormatting sqref="Z84:Z88">
    <cfRule type="cellIs" dxfId="263" priority="105" operator="equal">
      <formula>2</formula>
    </cfRule>
    <cfRule type="cellIs" dxfId="262" priority="106" operator="equal">
      <formula>1</formula>
    </cfRule>
    <cfRule type="cellIs" dxfId="261" priority="107" operator="equal">
      <formula>0</formula>
    </cfRule>
  </conditionalFormatting>
  <conditionalFormatting sqref="Z109:Z112">
    <cfRule type="cellIs" dxfId="260" priority="96" operator="equal">
      <formula>3</formula>
    </cfRule>
  </conditionalFormatting>
  <conditionalFormatting sqref="Z109:Z112">
    <cfRule type="cellIs" dxfId="259" priority="93" operator="equal">
      <formula>2</formula>
    </cfRule>
    <cfRule type="cellIs" dxfId="258" priority="94" operator="equal">
      <formula>1</formula>
    </cfRule>
    <cfRule type="cellIs" dxfId="257" priority="95" operator="equal">
      <formula>0</formula>
    </cfRule>
  </conditionalFormatting>
  <conditionalFormatting sqref="Z21">
    <cfRule type="cellIs" dxfId="256" priority="92" operator="equal">
      <formula>3</formula>
    </cfRule>
  </conditionalFormatting>
  <conditionalFormatting sqref="Z21">
    <cfRule type="cellIs" dxfId="255" priority="89" operator="equal">
      <formula>2</formula>
    </cfRule>
    <cfRule type="cellIs" dxfId="254" priority="90" operator="equal">
      <formula>1</formula>
    </cfRule>
    <cfRule type="cellIs" dxfId="253" priority="91" operator="equal">
      <formula>0</formula>
    </cfRule>
  </conditionalFormatting>
  <conditionalFormatting sqref="Z33">
    <cfRule type="cellIs" dxfId="252" priority="88" operator="equal">
      <formula>3</formula>
    </cfRule>
  </conditionalFormatting>
  <conditionalFormatting sqref="Z33">
    <cfRule type="cellIs" dxfId="251" priority="85" operator="equal">
      <formula>2</formula>
    </cfRule>
    <cfRule type="cellIs" dxfId="250" priority="86" operator="equal">
      <formula>1</formula>
    </cfRule>
    <cfRule type="cellIs" dxfId="249" priority="87" operator="equal">
      <formula>0</formula>
    </cfRule>
  </conditionalFormatting>
  <conditionalFormatting sqref="Z45">
    <cfRule type="cellIs" dxfId="248" priority="84" operator="equal">
      <formula>3</formula>
    </cfRule>
  </conditionalFormatting>
  <conditionalFormatting sqref="Z45">
    <cfRule type="cellIs" dxfId="247" priority="81" operator="equal">
      <formula>2</formula>
    </cfRule>
    <cfRule type="cellIs" dxfId="246" priority="82" operator="equal">
      <formula>1</formula>
    </cfRule>
    <cfRule type="cellIs" dxfId="245" priority="83" operator="equal">
      <formula>0</formula>
    </cfRule>
  </conditionalFormatting>
  <conditionalFormatting sqref="Z52">
    <cfRule type="cellIs" dxfId="244" priority="80" operator="equal">
      <formula>3</formula>
    </cfRule>
  </conditionalFormatting>
  <conditionalFormatting sqref="Z52">
    <cfRule type="cellIs" dxfId="243" priority="77" operator="equal">
      <formula>2</formula>
    </cfRule>
    <cfRule type="cellIs" dxfId="242" priority="78" operator="equal">
      <formula>1</formula>
    </cfRule>
    <cfRule type="cellIs" dxfId="241" priority="79" operator="equal">
      <formula>0</formula>
    </cfRule>
  </conditionalFormatting>
  <conditionalFormatting sqref="Z58">
    <cfRule type="cellIs" dxfId="240" priority="76" operator="equal">
      <formula>3</formula>
    </cfRule>
  </conditionalFormatting>
  <conditionalFormatting sqref="Z58">
    <cfRule type="cellIs" dxfId="239" priority="73" operator="equal">
      <formula>2</formula>
    </cfRule>
    <cfRule type="cellIs" dxfId="238" priority="74" operator="equal">
      <formula>1</formula>
    </cfRule>
    <cfRule type="cellIs" dxfId="237" priority="75" operator="equal">
      <formula>0</formula>
    </cfRule>
  </conditionalFormatting>
  <conditionalFormatting sqref="Z66">
    <cfRule type="cellIs" dxfId="236" priority="72" operator="equal">
      <formula>3</formula>
    </cfRule>
  </conditionalFormatting>
  <conditionalFormatting sqref="Z66">
    <cfRule type="cellIs" dxfId="235" priority="69" operator="equal">
      <formula>2</formula>
    </cfRule>
    <cfRule type="cellIs" dxfId="234" priority="70" operator="equal">
      <formula>1</formula>
    </cfRule>
    <cfRule type="cellIs" dxfId="233" priority="71" operator="equal">
      <formula>0</formula>
    </cfRule>
  </conditionalFormatting>
  <conditionalFormatting sqref="Z77">
    <cfRule type="cellIs" dxfId="232" priority="68" operator="equal">
      <formula>3</formula>
    </cfRule>
  </conditionalFormatting>
  <conditionalFormatting sqref="Z77">
    <cfRule type="cellIs" dxfId="231" priority="65" operator="equal">
      <formula>2</formula>
    </cfRule>
    <cfRule type="cellIs" dxfId="230" priority="66" operator="equal">
      <formula>1</formula>
    </cfRule>
    <cfRule type="cellIs" dxfId="229" priority="67" operator="equal">
      <formula>0</formula>
    </cfRule>
  </conditionalFormatting>
  <conditionalFormatting sqref="Z82">
    <cfRule type="cellIs" dxfId="228" priority="64" operator="equal">
      <formula>3</formula>
    </cfRule>
  </conditionalFormatting>
  <conditionalFormatting sqref="Z82">
    <cfRule type="cellIs" dxfId="227" priority="61" operator="equal">
      <formula>2</formula>
    </cfRule>
    <cfRule type="cellIs" dxfId="226" priority="62" operator="equal">
      <formula>1</formula>
    </cfRule>
    <cfRule type="cellIs" dxfId="225" priority="63" operator="equal">
      <formula>0</formula>
    </cfRule>
  </conditionalFormatting>
  <conditionalFormatting sqref="Z90">
    <cfRule type="cellIs" dxfId="224" priority="60" operator="equal">
      <formula>3</formula>
    </cfRule>
  </conditionalFormatting>
  <conditionalFormatting sqref="Z90">
    <cfRule type="cellIs" dxfId="223" priority="57" operator="equal">
      <formula>2</formula>
    </cfRule>
    <cfRule type="cellIs" dxfId="222" priority="58" operator="equal">
      <formula>1</formula>
    </cfRule>
    <cfRule type="cellIs" dxfId="221" priority="59" operator="equal">
      <formula>0</formula>
    </cfRule>
  </conditionalFormatting>
  <conditionalFormatting sqref="Z97">
    <cfRule type="cellIs" dxfId="220" priority="56" operator="equal">
      <formula>3</formula>
    </cfRule>
  </conditionalFormatting>
  <conditionalFormatting sqref="Z97">
    <cfRule type="cellIs" dxfId="219" priority="53" operator="equal">
      <formula>2</formula>
    </cfRule>
    <cfRule type="cellIs" dxfId="218" priority="54" operator="equal">
      <formula>1</formula>
    </cfRule>
    <cfRule type="cellIs" dxfId="217" priority="55" operator="equal">
      <formula>0</formula>
    </cfRule>
  </conditionalFormatting>
  <conditionalFormatting sqref="Z107">
    <cfRule type="cellIs" dxfId="216" priority="52" operator="equal">
      <formula>3</formula>
    </cfRule>
  </conditionalFormatting>
  <conditionalFormatting sqref="Z13:Z17">
    <cfRule type="cellIs" dxfId="215" priority="48" operator="equal">
      <formula>3</formula>
    </cfRule>
  </conditionalFormatting>
  <conditionalFormatting sqref="Z13:Z17">
    <cfRule type="cellIs" dxfId="214" priority="45" operator="equal">
      <formula>2</formula>
    </cfRule>
    <cfRule type="cellIs" dxfId="213" priority="46" operator="equal">
      <formula>1</formula>
    </cfRule>
    <cfRule type="cellIs" dxfId="212" priority="47" operator="equal">
      <formula>0</formula>
    </cfRule>
  </conditionalFormatting>
  <conditionalFormatting sqref="Z23:Z26">
    <cfRule type="cellIs" dxfId="211" priority="44" operator="equal">
      <formula>3</formula>
    </cfRule>
  </conditionalFormatting>
  <conditionalFormatting sqref="Z23:Z26">
    <cfRule type="cellIs" dxfId="210" priority="41" operator="equal">
      <formula>2</formula>
    </cfRule>
    <cfRule type="cellIs" dxfId="209" priority="42" operator="equal">
      <formula>1</formula>
    </cfRule>
    <cfRule type="cellIs" dxfId="208" priority="43" operator="equal">
      <formula>0</formula>
    </cfRule>
  </conditionalFormatting>
  <conditionalFormatting sqref="Z27:Z31">
    <cfRule type="cellIs" dxfId="207" priority="40" operator="equal">
      <formula>3</formula>
    </cfRule>
  </conditionalFormatting>
  <conditionalFormatting sqref="Z27:Z31">
    <cfRule type="cellIs" dxfId="206" priority="37" operator="equal">
      <formula>2</formula>
    </cfRule>
    <cfRule type="cellIs" dxfId="205" priority="38" operator="equal">
      <formula>1</formula>
    </cfRule>
    <cfRule type="cellIs" dxfId="204" priority="39" operator="equal">
      <formula>0</formula>
    </cfRule>
  </conditionalFormatting>
  <conditionalFormatting sqref="Z35:Z40">
    <cfRule type="cellIs" dxfId="203" priority="36" operator="equal">
      <formula>3</formula>
    </cfRule>
  </conditionalFormatting>
  <conditionalFormatting sqref="Z35:Z40">
    <cfRule type="cellIs" dxfId="202" priority="33" operator="equal">
      <formula>2</formula>
    </cfRule>
    <cfRule type="cellIs" dxfId="201" priority="34" operator="equal">
      <formula>1</formula>
    </cfRule>
    <cfRule type="cellIs" dxfId="200" priority="35" operator="equal">
      <formula>0</formula>
    </cfRule>
  </conditionalFormatting>
  <conditionalFormatting sqref="Z41:Z43">
    <cfRule type="cellIs" dxfId="199" priority="32" operator="equal">
      <formula>3</formula>
    </cfRule>
  </conditionalFormatting>
  <conditionalFormatting sqref="Z41:Z43">
    <cfRule type="cellIs" dxfId="198" priority="29" operator="equal">
      <formula>2</formula>
    </cfRule>
    <cfRule type="cellIs" dxfId="197" priority="30" operator="equal">
      <formula>1</formula>
    </cfRule>
    <cfRule type="cellIs" dxfId="196" priority="31" operator="equal">
      <formula>0</formula>
    </cfRule>
  </conditionalFormatting>
  <conditionalFormatting sqref="Z47:Z50">
    <cfRule type="cellIs" dxfId="195" priority="28" operator="equal">
      <formula>3</formula>
    </cfRule>
  </conditionalFormatting>
  <conditionalFormatting sqref="Z47:Z50">
    <cfRule type="cellIs" dxfId="194" priority="25" operator="equal">
      <formula>2</formula>
    </cfRule>
    <cfRule type="cellIs" dxfId="193" priority="26" operator="equal">
      <formula>1</formula>
    </cfRule>
    <cfRule type="cellIs" dxfId="192" priority="27" operator="equal">
      <formula>0</formula>
    </cfRule>
  </conditionalFormatting>
  <conditionalFormatting sqref="Z54:Z56">
    <cfRule type="cellIs" dxfId="191" priority="24" operator="equal">
      <formula>3</formula>
    </cfRule>
  </conditionalFormatting>
  <conditionalFormatting sqref="Z54:Z56">
    <cfRule type="cellIs" dxfId="190" priority="21" operator="equal">
      <formula>2</formula>
    </cfRule>
    <cfRule type="cellIs" dxfId="189" priority="22" operator="equal">
      <formula>1</formula>
    </cfRule>
    <cfRule type="cellIs" dxfId="188" priority="23" operator="equal">
      <formula>0</formula>
    </cfRule>
  </conditionalFormatting>
  <conditionalFormatting sqref="Z68:Z70">
    <cfRule type="cellIs" dxfId="187" priority="20" operator="equal">
      <formula>3</formula>
    </cfRule>
  </conditionalFormatting>
  <conditionalFormatting sqref="Z68:Z70">
    <cfRule type="cellIs" dxfId="186" priority="17" operator="equal">
      <formula>2</formula>
    </cfRule>
    <cfRule type="cellIs" dxfId="185" priority="18" operator="equal">
      <formula>1</formula>
    </cfRule>
    <cfRule type="cellIs" dxfId="184" priority="19" operator="equal">
      <formula>0</formula>
    </cfRule>
  </conditionalFormatting>
  <conditionalFormatting sqref="Z71:Z73">
    <cfRule type="cellIs" dxfId="183" priority="16" operator="equal">
      <formula>3</formula>
    </cfRule>
  </conditionalFormatting>
  <conditionalFormatting sqref="Z71:Z73">
    <cfRule type="cellIs" dxfId="182" priority="13" operator="equal">
      <formula>2</formula>
    </cfRule>
    <cfRule type="cellIs" dxfId="181" priority="14" operator="equal">
      <formula>1</formula>
    </cfRule>
    <cfRule type="cellIs" dxfId="180" priority="15" operator="equal">
      <formula>0</formula>
    </cfRule>
  </conditionalFormatting>
  <conditionalFormatting sqref="Z92:Z95">
    <cfRule type="cellIs" dxfId="179" priority="12" operator="equal">
      <formula>3</formula>
    </cfRule>
  </conditionalFormatting>
  <conditionalFormatting sqref="Z92:Z95">
    <cfRule type="cellIs" dxfId="178" priority="9" operator="equal">
      <formula>2</formula>
    </cfRule>
    <cfRule type="cellIs" dxfId="177" priority="10" operator="equal">
      <formula>1</formula>
    </cfRule>
    <cfRule type="cellIs" dxfId="176" priority="11" operator="equal">
      <formula>0</formula>
    </cfRule>
  </conditionalFormatting>
  <conditionalFormatting sqref="Z99:Z103">
    <cfRule type="cellIs" dxfId="175" priority="8" operator="equal">
      <formula>3</formula>
    </cfRule>
  </conditionalFormatting>
  <conditionalFormatting sqref="Z99:Z103">
    <cfRule type="cellIs" dxfId="174" priority="5" operator="equal">
      <formula>2</formula>
    </cfRule>
    <cfRule type="cellIs" dxfId="173" priority="6" operator="equal">
      <formula>1</formula>
    </cfRule>
    <cfRule type="cellIs" dxfId="172" priority="7" operator="equal">
      <formula>0</formula>
    </cfRule>
  </conditionalFormatting>
  <conditionalFormatting sqref="Z104:Z105">
    <cfRule type="cellIs" dxfId="171" priority="4" operator="equal">
      <formula>3</formula>
    </cfRule>
  </conditionalFormatting>
  <conditionalFormatting sqref="Z104:Z105">
    <cfRule type="cellIs" dxfId="170" priority="1" operator="equal">
      <formula>2</formula>
    </cfRule>
    <cfRule type="cellIs" dxfId="169" priority="2" operator="equal">
      <formula>1</formula>
    </cfRule>
    <cfRule type="cellIs" dxfId="168"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Z12:Z17 Z23:Z31 Z35:Z43 Z47:Z50 Z54:Z56 Z60:Z64 Z68:Z73 Z79:Z80 Z84:Z88 Z92:Z95 Z99:Z105 Z109:Z112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1"/>
  <sheetViews>
    <sheetView showGridLines="0" showRowColHeaders="0" topLeftCell="D1" zoomScale="60" zoomScaleNormal="60" workbookViewId="0">
      <pane ySplit="9" topLeftCell="A10" activePane="bottomLeft" state="frozen"/>
      <selection activeCell="D1" sqref="D1"/>
      <selection pane="bottomLeft"/>
    </sheetView>
  </sheetViews>
  <sheetFormatPr defaultColWidth="8.453125" defaultRowHeight="14"/>
  <cols>
    <col min="1" max="1" width="1.453125" style="136" hidden="1" customWidth="1"/>
    <col min="2" max="3" width="0.453125" style="136" hidden="1" customWidth="1"/>
    <col min="4" max="23" width="8.453125" style="136"/>
    <col min="24" max="24" width="5.90625" style="136" customWidth="1"/>
    <col min="25" max="25" width="1.453125" style="136" customWidth="1"/>
    <col min="26" max="26" width="18.08984375" style="140" customWidth="1"/>
    <col min="27" max="27" width="30.453125" style="137" customWidth="1"/>
    <col min="28" max="16384" width="8.453125" style="136"/>
  </cols>
  <sheetData>
    <row r="1" spans="1:27" s="131" customFormat="1" ht="14.5">
      <c r="A1" s="105"/>
      <c r="Z1" s="132"/>
      <c r="AA1" s="133"/>
    </row>
    <row r="2" spans="1:27" s="131" customFormat="1" ht="13.5" customHeight="1">
      <c r="D2" s="680" t="str">
        <f>HLOOKUP(lang, language!$C$356:$H$358, 2, FALSE)</f>
        <v>Measurement and estimation</v>
      </c>
      <c r="E2" s="680"/>
      <c r="F2" s="680"/>
      <c r="G2" s="680"/>
      <c r="H2" s="680"/>
      <c r="I2" s="680"/>
      <c r="J2" s="680"/>
      <c r="K2" s="680"/>
      <c r="L2" s="680"/>
      <c r="M2" s="680"/>
      <c r="N2" s="680"/>
      <c r="O2" s="680"/>
      <c r="P2" s="680"/>
      <c r="Q2" s="680"/>
      <c r="R2" s="680"/>
      <c r="S2" s="680"/>
      <c r="T2" s="680"/>
      <c r="U2" s="680"/>
      <c r="V2" s="680"/>
      <c r="W2" s="680"/>
      <c r="X2" s="680"/>
      <c r="Y2" s="680"/>
      <c r="Z2" s="680"/>
      <c r="AA2" s="133"/>
    </row>
    <row r="3" spans="1:27" s="131" customFormat="1" ht="13.5" customHeight="1">
      <c r="D3" s="680"/>
      <c r="E3" s="680"/>
      <c r="F3" s="680"/>
      <c r="G3" s="680"/>
      <c r="H3" s="680"/>
      <c r="I3" s="680"/>
      <c r="J3" s="680"/>
      <c r="K3" s="680"/>
      <c r="L3" s="680"/>
      <c r="M3" s="680"/>
      <c r="N3" s="680"/>
      <c r="O3" s="680"/>
      <c r="P3" s="680"/>
      <c r="Q3" s="680"/>
      <c r="R3" s="680"/>
      <c r="S3" s="680"/>
      <c r="T3" s="680"/>
      <c r="U3" s="680"/>
      <c r="V3" s="680"/>
      <c r="W3" s="680"/>
      <c r="X3" s="680"/>
      <c r="Y3" s="680"/>
      <c r="Z3" s="680"/>
      <c r="AA3" s="133"/>
    </row>
    <row r="4" spans="1:27" s="131" customFormat="1" ht="16.5" customHeight="1">
      <c r="D4" s="680"/>
      <c r="E4" s="680"/>
      <c r="F4" s="680"/>
      <c r="G4" s="680"/>
      <c r="H4" s="680"/>
      <c r="I4" s="680"/>
      <c r="J4" s="680"/>
      <c r="K4" s="680"/>
      <c r="L4" s="680"/>
      <c r="M4" s="680"/>
      <c r="N4" s="680"/>
      <c r="O4" s="680"/>
      <c r="P4" s="680"/>
      <c r="Q4" s="680"/>
      <c r="R4" s="680"/>
      <c r="S4" s="680"/>
      <c r="T4" s="680"/>
      <c r="U4" s="680"/>
      <c r="V4" s="680"/>
      <c r="W4" s="680"/>
      <c r="X4" s="680"/>
      <c r="Y4" s="680"/>
      <c r="Z4" s="680"/>
      <c r="AA4" s="133"/>
    </row>
    <row r="5" spans="1:27" s="131" customFormat="1" ht="16.5" customHeight="1">
      <c r="D5" s="680"/>
      <c r="E5" s="680"/>
      <c r="F5" s="680"/>
      <c r="G5" s="680"/>
      <c r="H5" s="680"/>
      <c r="I5" s="680"/>
      <c r="J5" s="680"/>
      <c r="K5" s="680"/>
      <c r="L5" s="680"/>
      <c r="M5" s="680"/>
      <c r="N5" s="680"/>
      <c r="O5" s="680"/>
      <c r="P5" s="680"/>
      <c r="Q5" s="680"/>
      <c r="R5" s="680"/>
      <c r="S5" s="680"/>
      <c r="T5" s="680"/>
      <c r="U5" s="680"/>
      <c r="V5" s="680"/>
      <c r="W5" s="680"/>
      <c r="X5" s="680"/>
      <c r="Y5" s="680"/>
      <c r="Z5" s="680"/>
      <c r="AA5" s="133"/>
    </row>
    <row r="6" spans="1:27" s="131" customFormat="1" ht="5.25" customHeight="1">
      <c r="E6" s="134"/>
      <c r="Z6" s="135"/>
      <c r="AA6" s="133"/>
    </row>
    <row r="7" spans="1:27" ht="22.5" customHeight="1">
      <c r="D7" s="682" t="str">
        <f>HLOOKUP(lang, language!$C$356:$H$358, 3, FALSE)</f>
        <v>5.3 Operational design (field and remote sensing)</v>
      </c>
      <c r="E7" s="682"/>
      <c r="F7" s="682"/>
      <c r="G7" s="682"/>
      <c r="H7" s="682"/>
      <c r="I7" s="682"/>
      <c r="J7" s="682"/>
      <c r="K7" s="682"/>
      <c r="L7" s="682"/>
      <c r="M7" s="682"/>
      <c r="N7" s="682"/>
      <c r="O7" s="682"/>
      <c r="P7" s="682"/>
      <c r="Q7" s="682"/>
      <c r="R7" s="682"/>
      <c r="S7" s="682"/>
      <c r="T7" s="682"/>
      <c r="U7" s="682"/>
      <c r="V7" s="682"/>
      <c r="W7" s="682"/>
      <c r="X7" s="682"/>
      <c r="Y7" s="682"/>
      <c r="Z7" s="682"/>
    </row>
    <row r="8" spans="1:27" s="101" customFormat="1" ht="13.5">
      <c r="D8" s="138"/>
      <c r="E8" s="138"/>
      <c r="F8" s="138"/>
      <c r="G8" s="138"/>
      <c r="H8" s="138"/>
      <c r="I8" s="138"/>
      <c r="J8" s="138"/>
      <c r="K8" s="138"/>
      <c r="L8" s="138"/>
      <c r="M8" s="138"/>
      <c r="N8" s="138"/>
      <c r="O8" s="138"/>
      <c r="P8" s="138"/>
      <c r="Q8" s="138"/>
      <c r="R8" s="138"/>
      <c r="S8" s="138"/>
      <c r="T8" s="138"/>
      <c r="U8" s="138"/>
      <c r="V8" s="138"/>
      <c r="W8" s="138"/>
      <c r="X8" s="138"/>
      <c r="Y8" s="138"/>
      <c r="Z8" s="138" t="str">
        <f>HLOOKUP(lang, language!$C$447:$H$461, 11, FALSE)</f>
        <v>Assessment*</v>
      </c>
      <c r="AA8" s="139" t="str">
        <f>HLOOKUP(lang, language!$C$178:$H$198, 21, FALSE)</f>
        <v>Sources</v>
      </c>
    </row>
    <row r="9" spans="1:27" ht="5.25" customHeight="1"/>
    <row r="10" spans="1:27" s="205" customFormat="1" ht="63" customHeight="1">
      <c r="D10" s="366" t="s">
        <v>91</v>
      </c>
      <c r="E10" s="366" t="str">
        <f>HLOOKUP(lang, language!$C$356:$H$371, 4, FALSE)</f>
        <v>Producing field manual and protocols (field and remote sensing/mapping)</v>
      </c>
      <c r="F10" s="366"/>
      <c r="G10" s="366"/>
      <c r="H10" s="366"/>
      <c r="I10" s="366"/>
      <c r="J10" s="366"/>
      <c r="K10" s="366"/>
      <c r="L10" s="366"/>
      <c r="M10" s="366"/>
      <c r="N10" s="366"/>
      <c r="O10" s="366"/>
      <c r="P10" s="366"/>
      <c r="Q10" s="366"/>
      <c r="R10" s="366"/>
      <c r="S10" s="366"/>
      <c r="T10" s="366"/>
      <c r="U10" s="366"/>
      <c r="V10" s="366"/>
      <c r="W10" s="366"/>
      <c r="X10" s="366"/>
      <c r="Y10" s="366"/>
      <c r="Z10" s="112" t="e">
        <f>ROUND(AVERAGE(Z$12:$Z$23),0)</f>
        <v>#DIV/0!</v>
      </c>
      <c r="AA10" s="400" t="str">
        <f>HLOOKUP(lang, language!$C$615:$H$617, 2, FALSE)</f>
        <v>VGNFM</v>
      </c>
    </row>
    <row r="11" spans="1:27" ht="0.9" customHeight="1"/>
    <row r="12" spans="1:27" s="359" customFormat="1" ht="39.9" customHeight="1">
      <c r="D12" s="364" t="s">
        <v>14</v>
      </c>
      <c r="E12" s="678" t="str">
        <f>HLOOKUP(lang, language!$C$356:$H$371, 5, FALSE)</f>
        <v>Be specifically tailored to the national circumstances and capacities, yet seek to be consistent with national and international definitions.</v>
      </c>
      <c r="F12" s="678"/>
      <c r="G12" s="678"/>
      <c r="H12" s="678"/>
      <c r="I12" s="678"/>
      <c r="J12" s="678"/>
      <c r="K12" s="678"/>
      <c r="L12" s="678"/>
      <c r="M12" s="678"/>
      <c r="N12" s="678"/>
      <c r="O12" s="678"/>
      <c r="P12" s="678"/>
      <c r="Q12" s="678"/>
      <c r="R12" s="678"/>
      <c r="S12" s="678"/>
      <c r="T12" s="678"/>
      <c r="U12" s="678"/>
      <c r="V12" s="678"/>
      <c r="W12" s="678"/>
      <c r="X12" s="678"/>
      <c r="Z12" s="110" t="s">
        <v>593</v>
      </c>
      <c r="AA12" s="400"/>
    </row>
    <row r="13" spans="1:27" s="359" customFormat="1" ht="72" customHeight="1">
      <c r="D13" s="364" t="s">
        <v>15</v>
      </c>
      <c r="E13" s="678" t="str">
        <f>HLOOKUP(lang, language!$C$356:$H$371, 6, FALSE)</f>
        <v>Provide both clear guidance and an operational and logical sequence of methodological steps for observation of the target variables, thus maximizing the efficiency of the activities and consistency of the data recorded between different field teams and over time. Normally, errors committed during the forest inventory field data collection phase should be kept to a minimum to avoid the need to revisit the same field locations.</v>
      </c>
      <c r="F13" s="678"/>
      <c r="G13" s="678"/>
      <c r="H13" s="678"/>
      <c r="I13" s="678"/>
      <c r="J13" s="678"/>
      <c r="K13" s="678"/>
      <c r="L13" s="678"/>
      <c r="M13" s="678"/>
      <c r="N13" s="678"/>
      <c r="O13" s="678"/>
      <c r="P13" s="678"/>
      <c r="Q13" s="678"/>
      <c r="R13" s="678"/>
      <c r="S13" s="678"/>
      <c r="T13" s="678"/>
      <c r="U13" s="678"/>
      <c r="V13" s="678"/>
      <c r="W13" s="678"/>
      <c r="X13" s="678"/>
      <c r="Z13" s="110" t="s">
        <v>593</v>
      </c>
      <c r="AA13" s="400"/>
    </row>
    <row r="14" spans="1:27" s="359" customFormat="1" ht="72.900000000000006" customHeight="1">
      <c r="D14" s="364" t="s">
        <v>16</v>
      </c>
      <c r="E14" s="678" t="str">
        <f>HLOOKUP(lang, language!$C$356:$H$371, 7, FALSE)</f>
        <v>Include an introductory chapter relating the background and justification for the particular inventory. This chapter should help the field teams (and other interested parties) to better understand the goals and concrete objectives of the study. It should also set out socio-economic information needs and related dimensions, such as how to effectively engage with both genders and specific groups.</v>
      </c>
      <c r="F14" s="678"/>
      <c r="G14" s="678"/>
      <c r="H14" s="678"/>
      <c r="I14" s="678"/>
      <c r="J14" s="678"/>
      <c r="K14" s="678"/>
      <c r="L14" s="678"/>
      <c r="M14" s="678"/>
      <c r="N14" s="678"/>
      <c r="O14" s="678"/>
      <c r="P14" s="678"/>
      <c r="Q14" s="678"/>
      <c r="R14" s="678"/>
      <c r="S14" s="678"/>
      <c r="T14" s="678"/>
      <c r="U14" s="678"/>
      <c r="V14" s="678"/>
      <c r="W14" s="678"/>
      <c r="X14" s="678"/>
      <c r="Z14" s="110" t="s">
        <v>593</v>
      </c>
      <c r="AA14" s="400"/>
    </row>
    <row r="15" spans="1:27" s="359" customFormat="1" ht="68.400000000000006" customHeight="1">
      <c r="D15" s="364" t="s">
        <v>17</v>
      </c>
      <c r="E15" s="678" t="str">
        <f>HLOOKUP(lang, language!$C$356:$H$371,8, FALSE)</f>
        <v>Include a complete list of devices, equipment and materials that the field teams should carry with them to perform the measurements. This list serves as a checklist for the team leader before leaving for the forest. The list should also clearly mention the need to carry items such as spare batteries, first aid kits, and possibly a radio or satellite telephone. All teams should carry comparable equipment to ensure consistent information quality.</v>
      </c>
      <c r="F15" s="678"/>
      <c r="G15" s="678"/>
      <c r="H15" s="678"/>
      <c r="I15" s="678"/>
      <c r="J15" s="678"/>
      <c r="K15" s="678"/>
      <c r="L15" s="678"/>
      <c r="M15" s="678"/>
      <c r="N15" s="678"/>
      <c r="O15" s="678"/>
      <c r="P15" s="678"/>
      <c r="Q15" s="678"/>
      <c r="R15" s="678"/>
      <c r="S15" s="678"/>
      <c r="T15" s="678"/>
      <c r="U15" s="678"/>
      <c r="V15" s="678"/>
      <c r="W15" s="678"/>
      <c r="X15" s="678"/>
      <c r="Z15" s="110" t="s">
        <v>593</v>
      </c>
      <c r="AA15" s="400"/>
    </row>
    <row r="16" spans="1:27" s="359" customFormat="1" ht="50.4" customHeight="1">
      <c r="D16" s="364" t="s">
        <v>18</v>
      </c>
      <c r="E16" s="678" t="str">
        <f>HLOOKUP(lang, language!$C$356:$H$371, 9, FALSE)</f>
        <v>Include a clear description, including graphs, of the plot design elements and a step-bystep description of the measurements to be taken for each of the plot design elements.The meaning and measurement procedure for each variable needs to be described.</v>
      </c>
      <c r="F16" s="678"/>
      <c r="G16" s="678"/>
      <c r="H16" s="678"/>
      <c r="I16" s="678"/>
      <c r="J16" s="678"/>
      <c r="K16" s="678"/>
      <c r="L16" s="678"/>
      <c r="M16" s="678"/>
      <c r="N16" s="678"/>
      <c r="O16" s="678"/>
      <c r="P16" s="678"/>
      <c r="Q16" s="678"/>
      <c r="R16" s="678"/>
      <c r="S16" s="678"/>
      <c r="T16" s="678"/>
      <c r="U16" s="678"/>
      <c r="V16" s="678"/>
      <c r="W16" s="678"/>
      <c r="X16" s="678"/>
      <c r="Z16" s="110" t="s">
        <v>593</v>
      </c>
      <c r="AA16" s="400"/>
    </row>
    <row r="17" spans="3:27" s="359" customFormat="1" ht="63.75" customHeight="1">
      <c r="D17" s="364" t="s">
        <v>19</v>
      </c>
      <c r="E17" s="678" t="str">
        <f>HLOOKUP(lang, language!$C$356:$H$371, 10, FALSE)</f>
        <v>Take into account various field situations in the definition of the variables and the measurement procedures. Try to avoid having field teams encounter situations in which the field manual does not give explicit guidance and teams have to make own individual decisions, as these may differ between field teams and lead to inconsistencies.</v>
      </c>
      <c r="F17" s="678"/>
      <c r="G17" s="678"/>
      <c r="H17" s="678"/>
      <c r="I17" s="678"/>
      <c r="J17" s="678"/>
      <c r="K17" s="678"/>
      <c r="L17" s="678"/>
      <c r="M17" s="678"/>
      <c r="N17" s="678"/>
      <c r="O17" s="678"/>
      <c r="P17" s="678"/>
      <c r="Q17" s="678"/>
      <c r="R17" s="678"/>
      <c r="S17" s="678"/>
      <c r="T17" s="678"/>
      <c r="U17" s="678"/>
      <c r="V17" s="678"/>
      <c r="W17" s="678"/>
      <c r="X17" s="678"/>
      <c r="Z17" s="110" t="s">
        <v>593</v>
      </c>
      <c r="AA17" s="400"/>
    </row>
    <row r="18" spans="3:27" s="359" customFormat="1" ht="84.9" customHeight="1">
      <c r="D18" s="364" t="s">
        <v>20</v>
      </c>
      <c r="E18" s="678" t="str">
        <f>HLOOKUP(lang, language!$C$356:$H$371, 11, FALSE)</f>
        <v>Clearly describe all classes and levels for all categorical and nominal variables, so that the field crew knows exactly which datum or code to enter for which variable. This relates, for example, to the measurement units and number of decimals for metric variables such as dbh, and a complete list of names/codes for nominal variables such as tree species (including the option “unknown” and a list of botanical family names for cases where identification down to the species level is not possible). Avoid pre-classifying variables, such as percentages, by recording the values directly and then grouping them into classes during analysis.</v>
      </c>
      <c r="F18" s="678"/>
      <c r="G18" s="678"/>
      <c r="H18" s="678"/>
      <c r="I18" s="678"/>
      <c r="J18" s="678"/>
      <c r="K18" s="678"/>
      <c r="L18" s="678"/>
      <c r="M18" s="678"/>
      <c r="N18" s="678"/>
      <c r="O18" s="678"/>
      <c r="P18" s="678"/>
      <c r="Q18" s="678"/>
      <c r="R18" s="678"/>
      <c r="S18" s="678"/>
      <c r="T18" s="678"/>
      <c r="U18" s="678"/>
      <c r="V18" s="678"/>
      <c r="W18" s="678"/>
      <c r="X18" s="678"/>
      <c r="Z18" s="110" t="s">
        <v>593</v>
      </c>
      <c r="AA18" s="400"/>
    </row>
    <row r="19" spans="3:27" s="359" customFormat="1" ht="67.5" customHeight="1">
      <c r="D19" s="364" t="s">
        <v>21</v>
      </c>
      <c r="E19" s="678" t="str">
        <f>HLOOKUP(lang, language!$C$356:$H$371, 12, FALSE)</f>
        <v>Provide guidance on: (i) how non-standard but foreseeable situations should be handled (e.g. describe what the crew should do if part of the sample plot is situated in the forest, while the other part is located in a river), and (ii) what the crew should do in situations where the field manual does not apply (e.g. describe what should be done if the sample plot is located in an area that has been recently disturbed).</v>
      </c>
      <c r="F19" s="678"/>
      <c r="G19" s="678"/>
      <c r="H19" s="678"/>
      <c r="I19" s="678"/>
      <c r="J19" s="678"/>
      <c r="K19" s="678"/>
      <c r="L19" s="678"/>
      <c r="M19" s="678"/>
      <c r="N19" s="678"/>
      <c r="O19" s="678"/>
      <c r="P19" s="678"/>
      <c r="Q19" s="678"/>
      <c r="R19" s="678"/>
      <c r="S19" s="678"/>
      <c r="T19" s="678"/>
      <c r="U19" s="678"/>
      <c r="V19" s="678"/>
      <c r="W19" s="678"/>
      <c r="X19" s="678"/>
      <c r="Z19" s="110" t="s">
        <v>593</v>
      </c>
      <c r="AA19" s="400"/>
    </row>
    <row r="20" spans="3:27" s="359" customFormat="1" ht="47.25" customHeight="1">
      <c r="D20" s="364" t="s">
        <v>22</v>
      </c>
      <c r="E20" s="678" t="str">
        <f>HLOOKUP(lang, language!$C$356:$H$371, 13, FALSE)</f>
        <v>Include an annex to the field manual containing instructions on the correct use of all measurement equipment and devices, including even the simplest devices such as callipers or tapes.</v>
      </c>
      <c r="F20" s="678"/>
      <c r="G20" s="678"/>
      <c r="H20" s="678"/>
      <c r="I20" s="678"/>
      <c r="J20" s="678"/>
      <c r="K20" s="678"/>
      <c r="L20" s="678"/>
      <c r="M20" s="678"/>
      <c r="N20" s="678"/>
      <c r="O20" s="678"/>
      <c r="P20" s="678"/>
      <c r="Q20" s="678"/>
      <c r="R20" s="678"/>
      <c r="S20" s="678"/>
      <c r="T20" s="678"/>
      <c r="U20" s="678"/>
      <c r="V20" s="678"/>
      <c r="W20" s="678"/>
      <c r="X20" s="678"/>
      <c r="Z20" s="110" t="s">
        <v>593</v>
      </c>
      <c r="AA20" s="400"/>
    </row>
    <row r="21" spans="3:27" s="359" customFormat="1" ht="56.4" customHeight="1">
      <c r="D21" s="364" t="s">
        <v>23</v>
      </c>
      <c r="E21" s="678" t="str">
        <f>HLOOKUP(lang, language!$C$356:$H$371, 14, FALSE)</f>
        <v>Thoroughly test the manual in the field under the full range of country conditions. This should be by the authors of the field manual and by other field teams.</v>
      </c>
      <c r="F21" s="678"/>
      <c r="G21" s="678"/>
      <c r="H21" s="678"/>
      <c r="I21" s="678"/>
      <c r="J21" s="678"/>
      <c r="K21" s="678"/>
      <c r="L21" s="678"/>
      <c r="M21" s="678"/>
      <c r="N21" s="678"/>
      <c r="O21" s="678"/>
      <c r="P21" s="678"/>
      <c r="Q21" s="678"/>
      <c r="R21" s="678"/>
      <c r="S21" s="678"/>
      <c r="T21" s="678"/>
      <c r="U21" s="678"/>
      <c r="V21" s="678"/>
      <c r="W21" s="678"/>
      <c r="X21" s="678"/>
      <c r="Z21" s="110" t="s">
        <v>593</v>
      </c>
      <c r="AA21" s="400"/>
    </row>
    <row r="22" spans="3:27" s="359" customFormat="1" ht="48.75" customHeight="1">
      <c r="D22" s="364" t="s">
        <v>147</v>
      </c>
      <c r="E22" s="678" t="str">
        <f>HLOOKUP(lang, language!$C$356:$H$371, 15, FALSE)</f>
        <v>The field manual should be printed in a form that can be easily used and accessed in the field. A small booklet, possibly laminated, has been shown to be very practical. The field manual may also be carried in electronic format.</v>
      </c>
      <c r="F22" s="678"/>
      <c r="G22" s="678"/>
      <c r="H22" s="678"/>
      <c r="I22" s="678"/>
      <c r="J22" s="678"/>
      <c r="K22" s="678"/>
      <c r="L22" s="678"/>
      <c r="M22" s="678"/>
      <c r="N22" s="678"/>
      <c r="O22" s="678"/>
      <c r="P22" s="678"/>
      <c r="Q22" s="678"/>
      <c r="R22" s="678"/>
      <c r="S22" s="678"/>
      <c r="T22" s="678"/>
      <c r="U22" s="678"/>
      <c r="V22" s="678"/>
      <c r="W22" s="678"/>
      <c r="X22" s="678"/>
      <c r="Z22" s="110" t="s">
        <v>593</v>
      </c>
      <c r="AA22" s="400"/>
    </row>
    <row r="23" spans="3:27" s="359" customFormat="1" ht="70.5" customHeight="1">
      <c r="D23" s="364" t="s">
        <v>148</v>
      </c>
      <c r="E23" s="678" t="str">
        <f>HLOOKUP(lang, language!$C$356:$H$371, 16, FALSE)</f>
        <v>Encourage field teams to comment on the field manual and add clarity by organizing feedback workshops and providing contact persons for comments and questions. In the end, data quality depends on these individuals and their experiences in situ can provide valuable material for optimization of the field manual. Any changes should result in a new version of the manual, and versions should be tracked and archived over time.</v>
      </c>
      <c r="F23" s="678"/>
      <c r="G23" s="678"/>
      <c r="H23" s="678"/>
      <c r="I23" s="678"/>
      <c r="J23" s="678"/>
      <c r="K23" s="678"/>
      <c r="L23" s="678"/>
      <c r="M23" s="678"/>
      <c r="N23" s="678"/>
      <c r="O23" s="678"/>
      <c r="P23" s="678"/>
      <c r="Q23" s="678"/>
      <c r="R23" s="678"/>
      <c r="S23" s="678"/>
      <c r="T23" s="678"/>
      <c r="U23" s="678"/>
      <c r="V23" s="678"/>
      <c r="W23" s="678"/>
      <c r="X23" s="678"/>
      <c r="Z23" s="110" t="s">
        <v>593</v>
      </c>
      <c r="AA23" s="400"/>
    </row>
    <row r="24" spans="3:27" ht="0.9" customHeight="1"/>
    <row r="25" spans="3:27" s="205" customFormat="1" ht="63" customHeight="1">
      <c r="D25" s="366" t="s">
        <v>92</v>
      </c>
      <c r="E25" s="366" t="str">
        <f>HLOOKUP(lang, language!$C$372:$H$383, 2, FALSE)</f>
        <v>Design of the information management system (tabular and geospatial data) (+)</v>
      </c>
      <c r="F25" s="366"/>
      <c r="G25" s="366"/>
      <c r="H25" s="366"/>
      <c r="I25" s="366"/>
      <c r="J25" s="366"/>
      <c r="K25" s="366"/>
      <c r="L25" s="366"/>
      <c r="M25" s="366"/>
      <c r="N25" s="366"/>
      <c r="O25" s="366"/>
      <c r="P25" s="366"/>
      <c r="Q25" s="366"/>
      <c r="R25" s="366"/>
      <c r="S25" s="366"/>
      <c r="T25" s="366"/>
      <c r="U25" s="366"/>
      <c r="V25" s="366"/>
      <c r="W25" s="366"/>
      <c r="X25" s="366"/>
      <c r="Y25" s="366"/>
      <c r="Z25" s="112" t="e">
        <f>ROUND(AVERAGE($Z$27:$Z$36),0)</f>
        <v>#DIV/0!</v>
      </c>
      <c r="AA25" s="362" t="str">
        <f>HLOOKUP(lang, language!$C$615:$H$617, 2, FALSE)</f>
        <v>VGNFM</v>
      </c>
    </row>
    <row r="26" spans="3:27" ht="0.9" customHeight="1">
      <c r="Z26" s="401"/>
    </row>
    <row r="27" spans="3:27" s="205" customFormat="1" ht="39.9" customHeight="1">
      <c r="C27" s="359"/>
      <c r="D27" s="364" t="s">
        <v>14</v>
      </c>
      <c r="E27" s="678" t="str">
        <f>HLOOKUP(lang, language!$C$372:$H$383, 3, FALSE)</f>
        <v>Document the database and provide metadata on various aspects of the NFMS, such as model coefficients and references, sample design and plot configuration.</v>
      </c>
      <c r="F27" s="678"/>
      <c r="G27" s="678"/>
      <c r="H27" s="678"/>
      <c r="I27" s="678"/>
      <c r="J27" s="678"/>
      <c r="K27" s="678"/>
      <c r="L27" s="678"/>
      <c r="M27" s="678"/>
      <c r="N27" s="678"/>
      <c r="O27" s="678"/>
      <c r="P27" s="678"/>
      <c r="Q27" s="678"/>
      <c r="R27" s="678"/>
      <c r="S27" s="678"/>
      <c r="T27" s="678"/>
      <c r="U27" s="678"/>
      <c r="V27" s="678"/>
      <c r="W27" s="678"/>
      <c r="X27" s="678"/>
      <c r="Z27" s="110" t="s">
        <v>593</v>
      </c>
      <c r="AA27" s="256"/>
    </row>
    <row r="28" spans="3:27" s="205" customFormat="1" ht="39.9" customHeight="1">
      <c r="C28" s="359"/>
      <c r="D28" s="364" t="s">
        <v>15</v>
      </c>
      <c r="E28" s="678" t="str">
        <f>HLOOKUP(lang, language!$C$372:$H$383, 4, FALSE)</f>
        <v>Establish and employ standards for data content, classifications and technologies used. Harmonization of variables may be required when different standards are applied to the same variable within the country.</v>
      </c>
      <c r="F28" s="678"/>
      <c r="G28" s="678"/>
      <c r="H28" s="678"/>
      <c r="I28" s="678"/>
      <c r="J28" s="678"/>
      <c r="K28" s="678"/>
      <c r="L28" s="678"/>
      <c r="M28" s="678"/>
      <c r="N28" s="678"/>
      <c r="O28" s="678"/>
      <c r="P28" s="678"/>
      <c r="Q28" s="678"/>
      <c r="R28" s="678"/>
      <c r="S28" s="678"/>
      <c r="T28" s="678"/>
      <c r="U28" s="678"/>
      <c r="V28" s="678"/>
      <c r="W28" s="678"/>
      <c r="X28" s="678"/>
      <c r="Z28" s="110" t="s">
        <v>593</v>
      </c>
      <c r="AA28" s="256"/>
    </row>
    <row r="29" spans="3:27" s="205" customFormat="1" ht="39.9" customHeight="1">
      <c r="C29" s="359"/>
      <c r="D29" s="364" t="s">
        <v>16</v>
      </c>
      <c r="E29" s="678" t="str">
        <f>HLOOKUP(lang, language!$C$372:$H$383, 5, FALSE)</f>
        <v>Determine/design the data collection software and compatible hardware needed, especially if using portable data recorders are used.</v>
      </c>
      <c r="F29" s="678"/>
      <c r="G29" s="678"/>
      <c r="H29" s="678"/>
      <c r="I29" s="678"/>
      <c r="J29" s="678"/>
      <c r="K29" s="678"/>
      <c r="L29" s="678"/>
      <c r="M29" s="678"/>
      <c r="N29" s="678"/>
      <c r="O29" s="678"/>
      <c r="P29" s="678"/>
      <c r="Q29" s="678"/>
      <c r="R29" s="678"/>
      <c r="S29" s="678"/>
      <c r="T29" s="678"/>
      <c r="U29" s="678"/>
      <c r="V29" s="678"/>
      <c r="W29" s="678"/>
      <c r="X29" s="678"/>
      <c r="Z29" s="110" t="s">
        <v>593</v>
      </c>
      <c r="AA29" s="256"/>
    </row>
    <row r="30" spans="3:27" s="205" customFormat="1" ht="39.9" customHeight="1">
      <c r="C30" s="359"/>
      <c r="D30" s="364" t="s">
        <v>17</v>
      </c>
      <c r="E30" s="678" t="str">
        <f>HLOOKUP(lang, language!$C$372:$H$383, 6, FALSE)</f>
        <v>When re-measuring plots, consider providing printed records of previous measurements for each plot.</v>
      </c>
      <c r="F30" s="678"/>
      <c r="G30" s="678"/>
      <c r="H30" s="678"/>
      <c r="I30" s="678"/>
      <c r="J30" s="678"/>
      <c r="K30" s="678"/>
      <c r="L30" s="678"/>
      <c r="M30" s="678"/>
      <c r="N30" s="678"/>
      <c r="O30" s="678"/>
      <c r="P30" s="678"/>
      <c r="Q30" s="678"/>
      <c r="R30" s="678"/>
      <c r="S30" s="678"/>
      <c r="T30" s="678"/>
      <c r="U30" s="678"/>
      <c r="V30" s="678"/>
      <c r="W30" s="678"/>
      <c r="X30" s="678"/>
      <c r="Z30" s="110" t="s">
        <v>593</v>
      </c>
      <c r="AA30" s="256"/>
    </row>
    <row r="31" spans="3:27" s="205" customFormat="1" ht="39.9" customHeight="1">
      <c r="C31" s="359"/>
      <c r="D31" s="364" t="s">
        <v>18</v>
      </c>
      <c r="E31" s="678" t="str">
        <f>HLOOKUP(lang, language!$C$372:$H$383, 7, FALSE)</f>
        <v>Provide storage and back-up facilities for both raw field data and clean data, preferably on a central server.</v>
      </c>
      <c r="F31" s="678"/>
      <c r="G31" s="678"/>
      <c r="H31" s="678"/>
      <c r="I31" s="678"/>
      <c r="J31" s="678"/>
      <c r="K31" s="678"/>
      <c r="L31" s="678"/>
      <c r="M31" s="678"/>
      <c r="N31" s="678"/>
      <c r="O31" s="678"/>
      <c r="P31" s="678"/>
      <c r="Q31" s="678"/>
      <c r="R31" s="678"/>
      <c r="S31" s="678"/>
      <c r="T31" s="678"/>
      <c r="U31" s="678"/>
      <c r="V31" s="678"/>
      <c r="W31" s="678"/>
      <c r="X31" s="678"/>
      <c r="Z31" s="110" t="s">
        <v>593</v>
      </c>
      <c r="AA31" s="256"/>
    </row>
    <row r="32" spans="3:27" s="205" customFormat="1" ht="39.9" customHeight="1">
      <c r="C32" s="359"/>
      <c r="D32" s="364" t="s">
        <v>19</v>
      </c>
      <c r="E32" s="678" t="str">
        <f>HLOOKUP(lang, language!$C$372:$H$383,8, FALSE)</f>
        <v>Create a policy on data sharing with special attention to personally identifiable information and plot coordinates. Create an easy-to-access platform for sharing data for wider use.</v>
      </c>
      <c r="F32" s="678"/>
      <c r="G32" s="678"/>
      <c r="H32" s="678"/>
      <c r="I32" s="678"/>
      <c r="J32" s="678"/>
      <c r="K32" s="678"/>
      <c r="L32" s="678"/>
      <c r="M32" s="678"/>
      <c r="N32" s="678"/>
      <c r="O32" s="678"/>
      <c r="P32" s="678"/>
      <c r="Q32" s="678"/>
      <c r="R32" s="678"/>
      <c r="S32" s="678"/>
      <c r="T32" s="678"/>
      <c r="U32" s="678"/>
      <c r="V32" s="678"/>
      <c r="W32" s="678"/>
      <c r="X32" s="678"/>
      <c r="Z32" s="110" t="s">
        <v>593</v>
      </c>
      <c r="AA32" s="256"/>
    </row>
    <row r="33" spans="3:27" s="205" customFormat="1" ht="39.9" customHeight="1">
      <c r="C33" s="359"/>
      <c r="D33" s="364" t="s">
        <v>20</v>
      </c>
      <c r="E33" s="678" t="str">
        <f>HLOOKUP(lang, language!$C$372:$H$383,9, FALSE)</f>
        <v>Develop protocols and mechanisms for data sharing.</v>
      </c>
      <c r="F33" s="678"/>
      <c r="G33" s="678"/>
      <c r="H33" s="678"/>
      <c r="I33" s="678"/>
      <c r="J33" s="678"/>
      <c r="K33" s="678"/>
      <c r="L33" s="678"/>
      <c r="M33" s="678"/>
      <c r="N33" s="678"/>
      <c r="O33" s="678"/>
      <c r="P33" s="678"/>
      <c r="Q33" s="678"/>
      <c r="R33" s="678"/>
      <c r="S33" s="678"/>
      <c r="T33" s="678"/>
      <c r="U33" s="678"/>
      <c r="V33" s="678"/>
      <c r="W33" s="678"/>
      <c r="X33" s="678"/>
      <c r="Z33" s="110" t="s">
        <v>593</v>
      </c>
      <c r="AA33" s="256"/>
    </row>
    <row r="34" spans="3:27" s="205" customFormat="1" ht="39.9" customHeight="1">
      <c r="C34" s="359"/>
      <c r="D34" s="364" t="s">
        <v>21</v>
      </c>
      <c r="E34" s="678" t="str">
        <f>HLOOKUP(lang, language!$C$372:$H$383, 10, FALSE)</f>
        <v>Ensure that personnel are not only able to complete tasks regarding data entry and analysis, but also able to update or modify databases when necessary. Training courses can help.</v>
      </c>
      <c r="F34" s="678"/>
      <c r="G34" s="678"/>
      <c r="H34" s="678"/>
      <c r="I34" s="678"/>
      <c r="J34" s="678"/>
      <c r="K34" s="678"/>
      <c r="L34" s="678"/>
      <c r="M34" s="678"/>
      <c r="N34" s="678"/>
      <c r="O34" s="678"/>
      <c r="P34" s="678"/>
      <c r="Q34" s="678"/>
      <c r="R34" s="678"/>
      <c r="S34" s="678"/>
      <c r="T34" s="678"/>
      <c r="U34" s="678"/>
      <c r="V34" s="678"/>
      <c r="W34" s="678"/>
      <c r="X34" s="678"/>
      <c r="Z34" s="110" t="s">
        <v>593</v>
      </c>
      <c r="AA34" s="256"/>
    </row>
    <row r="35" spans="3:27" s="205" customFormat="1" ht="39.9" customHeight="1">
      <c r="C35" s="359"/>
      <c r="D35" s="364" t="s">
        <v>22</v>
      </c>
      <c r="E35" s="678" t="str">
        <f>HLOOKUP(lang, language!$C$372:$H$383, 11, FALSE)</f>
        <v>Document the estimation methods and models chosen with related statistical model formulas and the computer code used.</v>
      </c>
      <c r="F35" s="678"/>
      <c r="G35" s="678"/>
      <c r="H35" s="678"/>
      <c r="I35" s="678"/>
      <c r="J35" s="678"/>
      <c r="K35" s="678"/>
      <c r="L35" s="678"/>
      <c r="M35" s="678"/>
      <c r="N35" s="678"/>
      <c r="O35" s="678"/>
      <c r="P35" s="678"/>
      <c r="Q35" s="678"/>
      <c r="R35" s="678"/>
      <c r="S35" s="678"/>
      <c r="T35" s="678"/>
      <c r="U35" s="678"/>
      <c r="V35" s="678"/>
      <c r="W35" s="678"/>
      <c r="X35" s="678"/>
      <c r="Z35" s="110" t="s">
        <v>593</v>
      </c>
      <c r="AA35" s="256"/>
    </row>
    <row r="36" spans="3:27" s="205" customFormat="1" ht="39.9" customHeight="1">
      <c r="C36" s="359"/>
      <c r="D36" s="364" t="s">
        <v>23</v>
      </c>
      <c r="E36" s="678" t="str">
        <f>HLOOKUP(lang, language!$C$372:$H$383, 12, FALSE)</f>
        <v>Establish protocols for geospatial data, including metadata, processing methods and accuracy assessments.</v>
      </c>
      <c r="F36" s="678"/>
      <c r="G36" s="678"/>
      <c r="H36" s="678"/>
      <c r="I36" s="678"/>
      <c r="J36" s="678"/>
      <c r="K36" s="678"/>
      <c r="L36" s="678"/>
      <c r="M36" s="678"/>
      <c r="N36" s="678"/>
      <c r="O36" s="678"/>
      <c r="P36" s="678"/>
      <c r="Q36" s="678"/>
      <c r="R36" s="678"/>
      <c r="S36" s="678"/>
      <c r="T36" s="678"/>
      <c r="U36" s="678"/>
      <c r="V36" s="678"/>
      <c r="W36" s="678"/>
      <c r="X36" s="678"/>
      <c r="Z36" s="110" t="s">
        <v>593</v>
      </c>
      <c r="AA36" s="256"/>
    </row>
    <row r="37" spans="3:27" ht="0.9" customHeight="1"/>
    <row r="38" spans="3:27" s="205" customFormat="1" ht="63" customHeight="1">
      <c r="D38" s="366" t="s">
        <v>93</v>
      </c>
      <c r="E38" s="366" t="str">
        <f>HLOOKUP(lang, language!$C$384:$H$397, 2, FALSE)</f>
        <v>Building the teams</v>
      </c>
      <c r="F38" s="366"/>
      <c r="G38" s="366"/>
      <c r="H38" s="366"/>
      <c r="I38" s="366"/>
      <c r="J38" s="366"/>
      <c r="K38" s="366"/>
      <c r="L38" s="366"/>
      <c r="M38" s="366"/>
      <c r="N38" s="366"/>
      <c r="O38" s="366"/>
      <c r="P38" s="366"/>
      <c r="Q38" s="366"/>
      <c r="R38" s="366"/>
      <c r="S38" s="366"/>
      <c r="T38" s="366"/>
      <c r="U38" s="366"/>
      <c r="V38" s="366"/>
      <c r="W38" s="366"/>
      <c r="X38" s="366"/>
      <c r="Y38" s="366"/>
      <c r="Z38" s="112" t="e">
        <f>ROUND(AVERAGE($Z$40:$Z$51),0)</f>
        <v>#DIV/0!</v>
      </c>
      <c r="AA38" s="362" t="str">
        <f>HLOOKUP(lang, language!$C$615:$H$617, 2, FALSE)</f>
        <v>VGNFM</v>
      </c>
    </row>
    <row r="39" spans="3:27" ht="0.9" customHeight="1"/>
    <row r="40" spans="3:27" s="359" customFormat="1" ht="62.25" customHeight="1">
      <c r="D40" s="364" t="s">
        <v>14</v>
      </c>
      <c r="E40" s="678" t="str">
        <f>HLOOKUP(lang, language!$C$384:$H$397, 3, FALSE)</f>
        <v>If possible, recruit staff with prior experiences in forest inventory fieldwork, remote-sensing analysis, integration of information, GIS, etc.</v>
      </c>
      <c r="F40" s="678"/>
      <c r="G40" s="678"/>
      <c r="H40" s="678"/>
      <c r="I40" s="678"/>
      <c r="J40" s="678"/>
      <c r="K40" s="678"/>
      <c r="L40" s="678"/>
      <c r="M40" s="678"/>
      <c r="N40" s="678"/>
      <c r="O40" s="678"/>
      <c r="P40" s="678"/>
      <c r="Q40" s="678"/>
      <c r="R40" s="678"/>
      <c r="S40" s="678"/>
      <c r="T40" s="678"/>
      <c r="U40" s="678"/>
      <c r="V40" s="678"/>
      <c r="W40" s="678"/>
      <c r="X40" s="678"/>
      <c r="Y40" s="366"/>
      <c r="Z40" s="110" t="s">
        <v>593</v>
      </c>
      <c r="AA40" s="400"/>
    </row>
    <row r="41" spans="3:27" s="359" customFormat="1" ht="51" customHeight="1">
      <c r="D41" s="364" t="s">
        <v>15</v>
      </c>
      <c r="E41" s="678" t="str">
        <f>HLOOKUP(lang, language!$C$384:$H$397, 4, FALSE)</f>
        <v>Ensure that fieldworkers are able to perform physically demanding tasks.</v>
      </c>
      <c r="F41" s="678"/>
      <c r="G41" s="678"/>
      <c r="H41" s="678"/>
      <c r="I41" s="678"/>
      <c r="J41" s="678"/>
      <c r="K41" s="678"/>
      <c r="L41" s="678"/>
      <c r="M41" s="678"/>
      <c r="N41" s="678"/>
      <c r="O41" s="678"/>
      <c r="P41" s="678"/>
      <c r="Q41" s="678"/>
      <c r="R41" s="678"/>
      <c r="S41" s="678"/>
      <c r="T41" s="678"/>
      <c r="U41" s="678"/>
      <c r="V41" s="678"/>
      <c r="W41" s="678"/>
      <c r="X41" s="678"/>
      <c r="Y41" s="366"/>
      <c r="Z41" s="110" t="s">
        <v>593</v>
      </c>
      <c r="AA41" s="400"/>
    </row>
    <row r="42" spans="3:27" s="359" customFormat="1" ht="42.9" customHeight="1">
      <c r="D42" s="364" t="s">
        <v>16</v>
      </c>
      <c r="E42" s="678" t="str">
        <f>HLOOKUP(lang, language!$C$384:$H$397, 5, FALSE)</f>
        <v>Appoint team leaders that demonstrate good leadership abilities and who have prior technical experience.</v>
      </c>
      <c r="F42" s="678"/>
      <c r="G42" s="678"/>
      <c r="H42" s="678"/>
      <c r="I42" s="678"/>
      <c r="J42" s="678"/>
      <c r="K42" s="678"/>
      <c r="L42" s="678"/>
      <c r="M42" s="678"/>
      <c r="N42" s="678"/>
      <c r="O42" s="678"/>
      <c r="P42" s="678"/>
      <c r="Q42" s="678"/>
      <c r="R42" s="678"/>
      <c r="S42" s="678"/>
      <c r="T42" s="678"/>
      <c r="U42" s="678"/>
      <c r="V42" s="678"/>
      <c r="W42" s="678"/>
      <c r="X42" s="678"/>
      <c r="Y42" s="366"/>
      <c r="Z42" s="110" t="s">
        <v>593</v>
      </c>
      <c r="AA42" s="400"/>
    </row>
    <row r="43" spans="3:27" s="359" customFormat="1" ht="48" customHeight="1">
      <c r="D43" s="364" t="s">
        <v>17</v>
      </c>
      <c r="E43" s="678" t="str">
        <f>HLOOKUP(lang, language!$C$384:$H$397, 6, FALSE)</f>
        <v>Integrate young forest technicians or forest academics, as this contributes to long-term capacity development in the country.</v>
      </c>
      <c r="F43" s="678"/>
      <c r="G43" s="678"/>
      <c r="H43" s="678"/>
      <c r="I43" s="678"/>
      <c r="J43" s="678"/>
      <c r="K43" s="678"/>
      <c r="L43" s="678"/>
      <c r="M43" s="678"/>
      <c r="N43" s="678"/>
      <c r="O43" s="678"/>
      <c r="P43" s="678"/>
      <c r="Q43" s="678"/>
      <c r="R43" s="678"/>
      <c r="S43" s="678"/>
      <c r="T43" s="678"/>
      <c r="U43" s="678"/>
      <c r="V43" s="678"/>
      <c r="W43" s="678"/>
      <c r="X43" s="678"/>
      <c r="Y43" s="366"/>
      <c r="Z43" s="110" t="s">
        <v>593</v>
      </c>
      <c r="AA43" s="400"/>
    </row>
    <row r="44" spans="3:27" s="359" customFormat="1" ht="56.25" customHeight="1">
      <c r="D44" s="364" t="s">
        <v>18</v>
      </c>
      <c r="E44" s="678" t="str">
        <f>HLOOKUP(lang, language!$C$384:$H$397, 7, FALSE)</f>
        <v>Encourage women as well as men to join the teams and take practical measures to make sure this is possible for them. This is key to engaging effectively with local communities.</v>
      </c>
      <c r="F44" s="678"/>
      <c r="G44" s="678"/>
      <c r="H44" s="678"/>
      <c r="I44" s="678"/>
      <c r="J44" s="678"/>
      <c r="K44" s="678"/>
      <c r="L44" s="678"/>
      <c r="M44" s="678"/>
      <c r="N44" s="678"/>
      <c r="O44" s="678"/>
      <c r="P44" s="678"/>
      <c r="Q44" s="678"/>
      <c r="R44" s="678"/>
      <c r="S44" s="678"/>
      <c r="T44" s="678"/>
      <c r="U44" s="678"/>
      <c r="V44" s="678"/>
      <c r="W44" s="678"/>
      <c r="X44" s="678"/>
      <c r="Y44" s="366"/>
      <c r="Z44" s="110" t="s">
        <v>593</v>
      </c>
      <c r="AA44" s="400"/>
    </row>
    <row r="45" spans="3:27" s="359" customFormat="1" ht="78.900000000000006" customHeight="1">
      <c r="D45" s="364" t="s">
        <v>19</v>
      </c>
      <c r="E45" s="678" t="str">
        <f>HLOOKUP(lang, language!$C$384:$H$397, 8, FALSE)</f>
        <v>The composition of the field teams in terms of number of staff and hierarchical structure needs to be defined as a function of the set of tasks to be carried out. Commonly, it comprises a field team leader, one or two field inventory technicians with national or regional experience, and temporary helpers who may also be recruited locally so that they can make available their local knowledge to the field teams.</v>
      </c>
      <c r="F45" s="678"/>
      <c r="G45" s="678"/>
      <c r="H45" s="678"/>
      <c r="I45" s="678"/>
      <c r="J45" s="678"/>
      <c r="K45" s="678"/>
      <c r="L45" s="678"/>
      <c r="M45" s="678"/>
      <c r="N45" s="678"/>
      <c r="O45" s="678"/>
      <c r="P45" s="678"/>
      <c r="Q45" s="678"/>
      <c r="R45" s="678"/>
      <c r="S45" s="678"/>
      <c r="T45" s="678"/>
      <c r="U45" s="678"/>
      <c r="V45" s="678"/>
      <c r="W45" s="678"/>
      <c r="X45" s="678"/>
      <c r="Y45" s="366"/>
      <c r="Z45" s="110" t="s">
        <v>593</v>
      </c>
      <c r="AA45" s="400"/>
    </row>
    <row r="46" spans="3:27" s="359" customFormat="1" ht="33" customHeight="1">
      <c r="D46" s="364" t="s">
        <v>20</v>
      </c>
      <c r="E46" s="678" t="str">
        <f>HLOOKUP(lang, language!$C$384:$H$397, 9, FALSE)</f>
        <v>Create other teams for planning/design, remote sensing, information management and data analysis.</v>
      </c>
      <c r="F46" s="678"/>
      <c r="G46" s="678"/>
      <c r="H46" s="678"/>
      <c r="I46" s="678"/>
      <c r="J46" s="678"/>
      <c r="K46" s="678"/>
      <c r="L46" s="678"/>
      <c r="M46" s="678"/>
      <c r="N46" s="678"/>
      <c r="O46" s="678"/>
      <c r="P46" s="678"/>
      <c r="Q46" s="678"/>
      <c r="R46" s="678"/>
      <c r="S46" s="678"/>
      <c r="T46" s="678"/>
      <c r="U46" s="678"/>
      <c r="V46" s="678"/>
      <c r="W46" s="678"/>
      <c r="X46" s="678"/>
      <c r="Y46" s="366"/>
      <c r="Z46" s="110" t="s">
        <v>593</v>
      </c>
      <c r="AA46" s="400"/>
    </row>
    <row r="47" spans="3:27" s="359" customFormat="1" ht="51" customHeight="1">
      <c r="D47" s="364" t="s">
        <v>21</v>
      </c>
      <c r="E47" s="678" t="str">
        <f>HLOOKUP(lang, language!$C$384:$H$397, 10, FALSE)</f>
        <v>Establish terms of reference for each team member, based on the NFMS component in which they work. These should clearly indicate the roles and functions that will be assigned to him/her by the team leader.</v>
      </c>
      <c r="F47" s="678"/>
      <c r="G47" s="678"/>
      <c r="H47" s="678"/>
      <c r="I47" s="678"/>
      <c r="J47" s="678"/>
      <c r="K47" s="678"/>
      <c r="L47" s="678"/>
      <c r="M47" s="678"/>
      <c r="N47" s="678"/>
      <c r="O47" s="678"/>
      <c r="P47" s="678"/>
      <c r="Q47" s="678"/>
      <c r="R47" s="678"/>
      <c r="S47" s="678"/>
      <c r="T47" s="678"/>
      <c r="U47" s="678"/>
      <c r="V47" s="678"/>
      <c r="W47" s="678"/>
      <c r="X47" s="678"/>
      <c r="Y47" s="366"/>
      <c r="Z47" s="110" t="s">
        <v>593</v>
      </c>
      <c r="AA47" s="400"/>
    </row>
    <row r="48" spans="3:27" s="359" customFormat="1" ht="39.9" customHeight="1">
      <c r="D48" s="364" t="s">
        <v>22</v>
      </c>
      <c r="E48" s="678" t="str">
        <f>HLOOKUP(lang, language!$C$384:$H$397, 11, FALSE)</f>
        <v>Clarify quality standards and the joint responsibility of the entire team.</v>
      </c>
      <c r="F48" s="678"/>
      <c r="G48" s="678"/>
      <c r="H48" s="678"/>
      <c r="I48" s="678"/>
      <c r="J48" s="678"/>
      <c r="K48" s="678"/>
      <c r="L48" s="678"/>
      <c r="M48" s="678"/>
      <c r="N48" s="678"/>
      <c r="O48" s="678"/>
      <c r="P48" s="678"/>
      <c r="Q48" s="678"/>
      <c r="R48" s="678"/>
      <c r="S48" s="678"/>
      <c r="T48" s="678"/>
      <c r="U48" s="678"/>
      <c r="V48" s="678"/>
      <c r="W48" s="678"/>
      <c r="X48" s="678"/>
      <c r="Y48" s="366"/>
      <c r="Z48" s="110" t="s">
        <v>593</v>
      </c>
      <c r="AA48" s="400"/>
    </row>
    <row r="49" spans="4:27" s="359" customFormat="1" ht="57.9" customHeight="1">
      <c r="D49" s="364" t="s">
        <v>23</v>
      </c>
      <c r="E49" s="678" t="str">
        <f>HLOOKUP(lang, language!$C$384:$H$397, 12, FALSE)</f>
        <v>Distribution of labour in the field is important and should be based on the particular skills of the individual staff. All staff should be encouraged to make suggestions to improve procedures.</v>
      </c>
      <c r="F49" s="678"/>
      <c r="G49" s="678"/>
      <c r="H49" s="678"/>
      <c r="I49" s="678"/>
      <c r="J49" s="678"/>
      <c r="K49" s="678"/>
      <c r="L49" s="678"/>
      <c r="M49" s="678"/>
      <c r="N49" s="678"/>
      <c r="O49" s="678"/>
      <c r="P49" s="678"/>
      <c r="Q49" s="678"/>
      <c r="R49" s="678"/>
      <c r="S49" s="678"/>
      <c r="T49" s="678"/>
      <c r="U49" s="678"/>
      <c r="V49" s="678"/>
      <c r="W49" s="678"/>
      <c r="X49" s="678"/>
      <c r="Y49" s="366"/>
      <c r="Z49" s="110" t="s">
        <v>593</v>
      </c>
      <c r="AA49" s="400"/>
    </row>
    <row r="50" spans="4:27" s="359" customFormat="1" ht="66" customHeight="1">
      <c r="D50" s="364" t="s">
        <v>147</v>
      </c>
      <c r="E50" s="678" t="str">
        <f>HLOOKUP(lang, language!$C$384:$H$397, 13, FALSE)</f>
        <v>Keep the field staff motivated. Forest inventory fieldwork can be physically demanding and over time, quality may suffer. Starting with recruitment, each staff member should be clear about the importance of high quality measurements by each individual.</v>
      </c>
      <c r="F50" s="678"/>
      <c r="G50" s="678"/>
      <c r="H50" s="678"/>
      <c r="I50" s="678"/>
      <c r="J50" s="678"/>
      <c r="K50" s="678"/>
      <c r="L50" s="678"/>
      <c r="M50" s="678"/>
      <c r="N50" s="678"/>
      <c r="O50" s="678"/>
      <c r="P50" s="678"/>
      <c r="Q50" s="678"/>
      <c r="R50" s="678"/>
      <c r="S50" s="678"/>
      <c r="T50" s="678"/>
      <c r="U50" s="678"/>
      <c r="V50" s="678"/>
      <c r="W50" s="678"/>
      <c r="X50" s="678"/>
      <c r="Y50" s="366"/>
      <c r="Z50" s="110" t="s">
        <v>593</v>
      </c>
      <c r="AA50" s="400"/>
    </row>
    <row r="51" spans="4:27" s="359" customFormat="1" ht="57.9" customHeight="1">
      <c r="D51" s="364" t="s">
        <v>148</v>
      </c>
      <c r="E51" s="678" t="str">
        <f>HLOOKUP(lang, language!$C$384:$H$397, 14, FALSE)</f>
        <v>Organize the technical teams in an integrated manner. The staff should maintain a dialogue between those who collect and analyse the field information and those who develop spatial information.</v>
      </c>
      <c r="F51" s="678"/>
      <c r="G51" s="678"/>
      <c r="H51" s="678"/>
      <c r="I51" s="678"/>
      <c r="J51" s="678"/>
      <c r="K51" s="678"/>
      <c r="L51" s="678"/>
      <c r="M51" s="678"/>
      <c r="N51" s="678"/>
      <c r="O51" s="678"/>
      <c r="P51" s="678"/>
      <c r="Q51" s="678"/>
      <c r="R51" s="678"/>
      <c r="S51" s="678"/>
      <c r="T51" s="678"/>
      <c r="U51" s="678"/>
      <c r="V51" s="678"/>
      <c r="W51" s="678"/>
      <c r="X51" s="678"/>
      <c r="Y51" s="366"/>
      <c r="Z51" s="110" t="s">
        <v>593</v>
      </c>
      <c r="AA51" s="400"/>
    </row>
    <row r="52" spans="4:27" ht="0.9" customHeight="1"/>
    <row r="53" spans="4:27" s="205" customFormat="1" ht="63" customHeight="1">
      <c r="D53" s="366" t="s">
        <v>94</v>
      </c>
      <c r="E53" s="366" t="str">
        <f>HLOOKUP(lang, language!$C$398:$H$412, 2, FALSE)</f>
        <v>Training</v>
      </c>
      <c r="F53" s="366"/>
      <c r="G53" s="366"/>
      <c r="H53" s="366"/>
      <c r="I53" s="366"/>
      <c r="J53" s="366"/>
      <c r="K53" s="366"/>
      <c r="L53" s="366"/>
      <c r="M53" s="366"/>
      <c r="N53" s="366"/>
      <c r="O53" s="366"/>
      <c r="P53" s="366"/>
      <c r="Q53" s="366"/>
      <c r="R53" s="366"/>
      <c r="S53" s="366"/>
      <c r="T53" s="366"/>
      <c r="U53" s="366"/>
      <c r="V53" s="366"/>
      <c r="W53" s="366"/>
      <c r="X53" s="366"/>
      <c r="Y53" s="366"/>
      <c r="Z53" s="112" t="e">
        <f>ROUND(AVERAGE($Z$55:$Z$67),0)</f>
        <v>#DIV/0!</v>
      </c>
      <c r="AA53" s="362" t="str">
        <f>HLOOKUP(lang, language!$C$615:$H$617, 2, FALSE)</f>
        <v>VGNFM</v>
      </c>
    </row>
    <row r="54" spans="4:27" ht="0.9" customHeight="1"/>
    <row r="55" spans="4:27" s="359" customFormat="1" ht="30" customHeight="1">
      <c r="D55" s="364" t="s">
        <v>14</v>
      </c>
      <c r="E55" s="678" t="str">
        <f>HLOOKUP(lang, language!$C$398:$H$412, 3, FALSE)</f>
        <v>The training should be calibrated to national capacities and based on a stepwise approach.</v>
      </c>
      <c r="F55" s="678"/>
      <c r="G55" s="678"/>
      <c r="H55" s="678"/>
      <c r="I55" s="678"/>
      <c r="J55" s="678"/>
      <c r="K55" s="678"/>
      <c r="L55" s="678"/>
      <c r="M55" s="678"/>
      <c r="N55" s="678"/>
      <c r="O55" s="678"/>
      <c r="P55" s="678"/>
      <c r="Q55" s="678"/>
      <c r="R55" s="678"/>
      <c r="S55" s="678"/>
      <c r="T55" s="678"/>
      <c r="U55" s="678"/>
      <c r="V55" s="678"/>
      <c r="W55" s="678"/>
      <c r="X55" s="678"/>
      <c r="Y55" s="366"/>
      <c r="Z55" s="110" t="s">
        <v>593</v>
      </c>
      <c r="AA55" s="400"/>
    </row>
    <row r="56" spans="4:27" s="359" customFormat="1" ht="46.5" customHeight="1">
      <c r="D56" s="364" t="s">
        <v>15</v>
      </c>
      <c r="E56" s="678" t="str">
        <f>HLOOKUP(lang, language!$C$398:$H$412, 4, FALSE)</f>
        <v>All teams performing the same kind of work should receive the same training. Overview training can be implemented in larger groups. Practical training sessions on the use of electronic measurement devices or training in the field may require smaller groups.</v>
      </c>
      <c r="F56" s="678"/>
      <c r="G56" s="678"/>
      <c r="H56" s="678"/>
      <c r="I56" s="678"/>
      <c r="J56" s="678"/>
      <c r="K56" s="678"/>
      <c r="L56" s="678"/>
      <c r="M56" s="678"/>
      <c r="N56" s="678"/>
      <c r="O56" s="678"/>
      <c r="P56" s="678"/>
      <c r="Q56" s="678"/>
      <c r="R56" s="678"/>
      <c r="S56" s="678"/>
      <c r="T56" s="678"/>
      <c r="U56" s="678"/>
      <c r="V56" s="678"/>
      <c r="W56" s="678"/>
      <c r="X56" s="678"/>
      <c r="Y56" s="366"/>
      <c r="Z56" s="110" t="s">
        <v>593</v>
      </c>
      <c r="AA56" s="400"/>
    </row>
    <row r="57" spans="4:27" s="359" customFormat="1" ht="30" customHeight="1">
      <c r="D57" s="364" t="s">
        <v>16</v>
      </c>
      <c r="E57" s="678" t="str">
        <f>HLOOKUP(lang, language!$C$398:$H$412, 5, FALSE)</f>
        <v>Examples should be provided to illustrate how to address the wide range of situations encountered in the field.</v>
      </c>
      <c r="F57" s="678"/>
      <c r="G57" s="678"/>
      <c r="H57" s="678"/>
      <c r="I57" s="678"/>
      <c r="J57" s="678"/>
      <c r="K57" s="678"/>
      <c r="L57" s="678"/>
      <c r="M57" s="678"/>
      <c r="N57" s="678"/>
      <c r="O57" s="678"/>
      <c r="P57" s="678"/>
      <c r="Q57" s="678"/>
      <c r="R57" s="678"/>
      <c r="S57" s="678"/>
      <c r="T57" s="678"/>
      <c r="U57" s="678"/>
      <c r="V57" s="678"/>
      <c r="W57" s="678"/>
      <c r="X57" s="678"/>
      <c r="Y57" s="366"/>
      <c r="Z57" s="110" t="s">
        <v>593</v>
      </c>
      <c r="AA57" s="400"/>
    </row>
    <row r="58" spans="4:27" s="359" customFormat="1" ht="40.5" customHeight="1">
      <c r="D58" s="364" t="s">
        <v>17</v>
      </c>
      <c r="E58" s="678" t="str">
        <f>HLOOKUP(lang, language!$C$398:$H$412, 6, FALSE)</f>
        <v>Field safety merits special emphasis. It is important to consider which vaccinations might be required, perform a risks assessment for the fieldwork and share the results of the assessment during the training sessions.</v>
      </c>
      <c r="F58" s="678"/>
      <c r="G58" s="678"/>
      <c r="H58" s="678"/>
      <c r="I58" s="678"/>
      <c r="J58" s="678"/>
      <c r="K58" s="678"/>
      <c r="L58" s="678"/>
      <c r="M58" s="678"/>
      <c r="N58" s="678"/>
      <c r="O58" s="678"/>
      <c r="P58" s="678"/>
      <c r="Q58" s="678"/>
      <c r="R58" s="678"/>
      <c r="S58" s="678"/>
      <c r="T58" s="678"/>
      <c r="U58" s="678"/>
      <c r="V58" s="678"/>
      <c r="W58" s="678"/>
      <c r="X58" s="678"/>
      <c r="Y58" s="366"/>
      <c r="Z58" s="110" t="s">
        <v>593</v>
      </c>
      <c r="AA58" s="400"/>
    </row>
    <row r="59" spans="4:27" s="359" customFormat="1" ht="30" customHeight="1">
      <c r="D59" s="364" t="s">
        <v>18</v>
      </c>
      <c r="E59" s="678" t="str">
        <f>HLOOKUP(lang, language!$C$398:$H$412, 7, FALSE)</f>
        <v>Teams should be trained on new technologies and tools as they are adopted.</v>
      </c>
      <c r="F59" s="678"/>
      <c r="G59" s="678"/>
      <c r="H59" s="678"/>
      <c r="I59" s="678"/>
      <c r="J59" s="678"/>
      <c r="K59" s="678"/>
      <c r="L59" s="678"/>
      <c r="M59" s="678"/>
      <c r="N59" s="678"/>
      <c r="O59" s="678"/>
      <c r="P59" s="678"/>
      <c r="Q59" s="678"/>
      <c r="R59" s="678"/>
      <c r="S59" s="678"/>
      <c r="T59" s="678"/>
      <c r="U59" s="678"/>
      <c r="V59" s="678"/>
      <c r="W59" s="678"/>
      <c r="X59" s="678"/>
      <c r="Y59" s="366"/>
      <c r="Z59" s="110" t="s">
        <v>593</v>
      </c>
      <c r="AA59" s="400"/>
    </row>
    <row r="60" spans="4:27" s="359" customFormat="1" ht="39.75" customHeight="1">
      <c r="D60" s="364" t="s">
        <v>19</v>
      </c>
      <c r="E60" s="678" t="str">
        <f>HLOOKUP(lang, language!$C$398:$H$412, 8, FALSE)</f>
        <v>Teams should be trained to collect socioeconomic as well as scientific data, including how to engage with women as well as men and with specific forest user groups, etc.</v>
      </c>
      <c r="F60" s="678"/>
      <c r="G60" s="678"/>
      <c r="H60" s="678"/>
      <c r="I60" s="678"/>
      <c r="J60" s="678"/>
      <c r="K60" s="678"/>
      <c r="L60" s="678"/>
      <c r="M60" s="678"/>
      <c r="N60" s="678"/>
      <c r="O60" s="678"/>
      <c r="P60" s="678"/>
      <c r="Q60" s="678"/>
      <c r="R60" s="678"/>
      <c r="S60" s="678"/>
      <c r="T60" s="678"/>
      <c r="U60" s="678"/>
      <c r="V60" s="678"/>
      <c r="W60" s="678"/>
      <c r="X60" s="678"/>
      <c r="Y60" s="366"/>
      <c r="Z60" s="110" t="s">
        <v>593</v>
      </c>
      <c r="AA60" s="400"/>
    </row>
    <row r="61" spans="4:27" s="359" customFormat="1" ht="30" customHeight="1">
      <c r="D61" s="364" t="s">
        <v>20</v>
      </c>
      <c r="E61" s="678" t="str">
        <f>HLOOKUP(lang, language!$C$398:$H$412, 9, FALSE)</f>
        <v>At the end of the training session, each team should perform one or two handson examples under the supervision of instructors.</v>
      </c>
      <c r="F61" s="678"/>
      <c r="G61" s="678"/>
      <c r="H61" s="678"/>
      <c r="I61" s="678"/>
      <c r="J61" s="678"/>
      <c r="K61" s="678"/>
      <c r="L61" s="678"/>
      <c r="M61" s="678"/>
      <c r="N61" s="678"/>
      <c r="O61" s="678"/>
      <c r="P61" s="678"/>
      <c r="Q61" s="678"/>
      <c r="R61" s="678"/>
      <c r="S61" s="678"/>
      <c r="T61" s="678"/>
      <c r="U61" s="678"/>
      <c r="V61" s="678"/>
      <c r="W61" s="678"/>
      <c r="X61" s="678"/>
      <c r="Y61" s="366"/>
      <c r="Z61" s="110" t="s">
        <v>593</v>
      </c>
      <c r="AA61" s="400"/>
    </row>
    <row r="62" spans="4:27" s="359" customFormat="1" ht="38.4" customHeight="1">
      <c r="D62" s="364" t="s">
        <v>21</v>
      </c>
      <c r="E62" s="678" t="str">
        <f>HLOOKUP(lang, language!$C$398:$H$412, 10, FALSE)</f>
        <v>The duration of the training will depend on the complexity of the subject and the prior experience of the teams. It should cover all relevant topics, including both general introductory information about the relevance of the NFMS and specific topics.</v>
      </c>
      <c r="F62" s="678"/>
      <c r="G62" s="678"/>
      <c r="H62" s="678"/>
      <c r="I62" s="678"/>
      <c r="J62" s="678"/>
      <c r="K62" s="678"/>
      <c r="L62" s="678"/>
      <c r="M62" s="678"/>
      <c r="N62" s="678"/>
      <c r="O62" s="678"/>
      <c r="P62" s="678"/>
      <c r="Q62" s="678"/>
      <c r="R62" s="678"/>
      <c r="S62" s="678"/>
      <c r="T62" s="678"/>
      <c r="U62" s="678"/>
      <c r="V62" s="678"/>
      <c r="W62" s="678"/>
      <c r="X62" s="678"/>
      <c r="Y62" s="366"/>
      <c r="Z62" s="110" t="s">
        <v>593</v>
      </c>
      <c r="AA62" s="400"/>
    </row>
    <row r="63" spans="4:27" s="359" customFormat="1" ht="30" customHeight="1">
      <c r="D63" s="364" t="s">
        <v>22</v>
      </c>
      <c r="E63" s="678" t="str">
        <f>HLOOKUP(lang, language!$C$398:$H$412, 11, FALSE)</f>
        <v>The training workshops should form part of an integrated, durable and effective country capacity-development strategy.</v>
      </c>
      <c r="F63" s="678"/>
      <c r="G63" s="678"/>
      <c r="H63" s="678"/>
      <c r="I63" s="678"/>
      <c r="J63" s="678"/>
      <c r="K63" s="678"/>
      <c r="L63" s="678"/>
      <c r="M63" s="678"/>
      <c r="N63" s="678"/>
      <c r="O63" s="678"/>
      <c r="P63" s="678"/>
      <c r="Q63" s="678"/>
      <c r="R63" s="678"/>
      <c r="S63" s="678"/>
      <c r="T63" s="678"/>
      <c r="U63" s="678"/>
      <c r="V63" s="678"/>
      <c r="W63" s="678"/>
      <c r="X63" s="678"/>
      <c r="Y63" s="366"/>
      <c r="Z63" s="110" t="s">
        <v>593</v>
      </c>
      <c r="AA63" s="400"/>
    </row>
    <row r="64" spans="4:27" s="359" customFormat="1" ht="30" customHeight="1">
      <c r="D64" s="364" t="s">
        <v>23</v>
      </c>
      <c r="E64" s="678" t="str">
        <f>HLOOKUP(lang, language!$C$398:$H$412, 12, FALSE)</f>
        <v>The training workshops can include an exam at the end where a formal certificate is issued.</v>
      </c>
      <c r="F64" s="678"/>
      <c r="G64" s="678"/>
      <c r="H64" s="678"/>
      <c r="I64" s="678"/>
      <c r="J64" s="678"/>
      <c r="K64" s="678"/>
      <c r="L64" s="678"/>
      <c r="M64" s="678"/>
      <c r="N64" s="678"/>
      <c r="O64" s="678"/>
      <c r="P64" s="678"/>
      <c r="Q64" s="678"/>
      <c r="R64" s="678"/>
      <c r="S64" s="678"/>
      <c r="T64" s="678"/>
      <c r="U64" s="678"/>
      <c r="V64" s="678"/>
      <c r="W64" s="678"/>
      <c r="X64" s="678"/>
      <c r="Y64" s="366"/>
      <c r="Z64" s="110" t="s">
        <v>593</v>
      </c>
      <c r="AA64" s="400"/>
    </row>
    <row r="65" spans="4:27" s="359" customFormat="1" ht="30" customHeight="1">
      <c r="D65" s="364" t="s">
        <v>147</v>
      </c>
      <c r="E65" s="678" t="str">
        <f>HLOOKUP(lang, language!$C$398:$H$412, 13, FALSE)</f>
        <v>Exchange of knowledge and experiences among field teams is crucial. It is important, therefore, to encourage direct contact between participants over time.</v>
      </c>
      <c r="F65" s="678"/>
      <c r="G65" s="678"/>
      <c r="H65" s="678"/>
      <c r="I65" s="678"/>
      <c r="J65" s="678"/>
      <c r="K65" s="678"/>
      <c r="L65" s="678"/>
      <c r="M65" s="678"/>
      <c r="N65" s="678"/>
      <c r="O65" s="678"/>
      <c r="P65" s="678"/>
      <c r="Q65" s="678"/>
      <c r="R65" s="678"/>
      <c r="S65" s="678"/>
      <c r="T65" s="678"/>
      <c r="U65" s="678"/>
      <c r="V65" s="678"/>
      <c r="W65" s="678"/>
      <c r="X65" s="678"/>
      <c r="Y65" s="366"/>
      <c r="Z65" s="110" t="s">
        <v>593</v>
      </c>
      <c r="AA65" s="400"/>
    </row>
    <row r="66" spans="4:27" s="359" customFormat="1" ht="30" customHeight="1">
      <c r="D66" s="364" t="s">
        <v>148</v>
      </c>
      <c r="E66" s="678" t="str">
        <f>HLOOKUP(lang, language!$C$398:$H$412, 14, FALSE)</f>
        <v>To formalize such exchanges, an intermediate “training workshop” can be held soon after field implementation. This will serve as a platform for the field teams to exchange experiences and address particular difficulties encountered during implementation.</v>
      </c>
      <c r="F66" s="678"/>
      <c r="G66" s="678"/>
      <c r="H66" s="678"/>
      <c r="I66" s="678"/>
      <c r="J66" s="678"/>
      <c r="K66" s="678"/>
      <c r="L66" s="678"/>
      <c r="M66" s="678"/>
      <c r="N66" s="678"/>
      <c r="O66" s="678"/>
      <c r="P66" s="678"/>
      <c r="Q66" s="678"/>
      <c r="R66" s="678"/>
      <c r="S66" s="678"/>
      <c r="T66" s="678"/>
      <c r="U66" s="678"/>
      <c r="V66" s="678"/>
      <c r="W66" s="678"/>
      <c r="X66" s="678"/>
      <c r="Y66" s="366"/>
      <c r="Z66" s="110" t="s">
        <v>593</v>
      </c>
      <c r="AA66" s="400"/>
    </row>
    <row r="67" spans="4:27" s="359" customFormat="1" ht="30" customHeight="1">
      <c r="D67" s="364" t="s">
        <v>334</v>
      </c>
      <c r="E67" s="678" t="str">
        <f>HLOOKUP(lang, language!$C$398:$H$412, 15, FALSE)</f>
        <v>The training sessions should take place shortly before the planned work is undertaken.</v>
      </c>
      <c r="F67" s="678"/>
      <c r="G67" s="678"/>
      <c r="H67" s="678"/>
      <c r="I67" s="678"/>
      <c r="J67" s="678"/>
      <c r="K67" s="678"/>
      <c r="L67" s="678"/>
      <c r="M67" s="678"/>
      <c r="N67" s="678"/>
      <c r="O67" s="678"/>
      <c r="P67" s="678"/>
      <c r="Q67" s="678"/>
      <c r="R67" s="678"/>
      <c r="S67" s="678"/>
      <c r="T67" s="678"/>
      <c r="U67" s="678"/>
      <c r="V67" s="678"/>
      <c r="W67" s="678"/>
      <c r="X67" s="678"/>
      <c r="Y67" s="366"/>
      <c r="Z67" s="110" t="s">
        <v>593</v>
      </c>
      <c r="AA67" s="400"/>
    </row>
    <row r="68" spans="4:27" ht="0.9" customHeight="1"/>
    <row r="69" spans="4:27" s="359" customFormat="1" ht="63" customHeight="1">
      <c r="D69" s="366" t="s">
        <v>96</v>
      </c>
      <c r="E69" s="366" t="str">
        <f>HLOOKUP(lang, language!$C$413:$H$423, 2, FALSE)</f>
        <v>General fieldwork and monitoring planning (++)</v>
      </c>
      <c r="F69" s="366"/>
      <c r="G69" s="366"/>
      <c r="H69" s="366"/>
      <c r="I69" s="366"/>
      <c r="J69" s="366"/>
      <c r="K69" s="366"/>
      <c r="L69" s="366"/>
      <c r="M69" s="366"/>
      <c r="N69" s="366"/>
      <c r="O69" s="366"/>
      <c r="P69" s="366"/>
      <c r="Q69" s="366"/>
      <c r="R69" s="366"/>
      <c r="S69" s="366"/>
      <c r="T69" s="366"/>
      <c r="U69" s="366"/>
      <c r="V69" s="366"/>
      <c r="W69" s="366"/>
      <c r="X69" s="366"/>
      <c r="Y69" s="366"/>
      <c r="Z69" s="112" t="e">
        <f>ROUND(AVERAGE($Z$71:$Z$79),0)</f>
        <v>#DIV/0!</v>
      </c>
      <c r="AA69" s="362" t="str">
        <f>HLOOKUP(lang, language!$C$615:$H$617, 2, FALSE)</f>
        <v>VGNFM</v>
      </c>
    </row>
    <row r="70" spans="4:27" s="363" customFormat="1" ht="0.9" customHeight="1">
      <c r="Z70" s="402"/>
      <c r="AA70" s="403"/>
    </row>
    <row r="71" spans="4:27" s="359" customFormat="1" ht="59.25" customHeight="1">
      <c r="D71" s="364" t="s">
        <v>14</v>
      </c>
      <c r="E71" s="678" t="str">
        <f>HLOOKUP(lang, language!$C$413:$H$423, 3, FALSE)</f>
        <v>The NFMS fieldwork plan should clarify the goals and guiding principles (in particular, regarding data quality), define general and specific activities, specify the resources available, allocate the responsibilities of teams and staff members, and schedule their activities.</v>
      </c>
      <c r="F71" s="678"/>
      <c r="G71" s="678"/>
      <c r="H71" s="678"/>
      <c r="I71" s="678"/>
      <c r="J71" s="678"/>
      <c r="K71" s="678"/>
      <c r="L71" s="678"/>
      <c r="M71" s="678"/>
      <c r="N71" s="678"/>
      <c r="O71" s="678"/>
      <c r="P71" s="678"/>
      <c r="Q71" s="678"/>
      <c r="R71" s="678"/>
      <c r="S71" s="678"/>
      <c r="T71" s="678"/>
      <c r="U71" s="678"/>
      <c r="V71" s="678"/>
      <c r="W71" s="678"/>
      <c r="X71" s="678"/>
      <c r="Y71" s="366"/>
      <c r="Z71" s="110" t="s">
        <v>593</v>
      </c>
      <c r="AA71" s="400"/>
    </row>
    <row r="72" spans="4:27" s="359" customFormat="1" ht="50.25" customHeight="1">
      <c r="D72" s="364" t="s">
        <v>15</v>
      </c>
      <c r="E72" s="678" t="str">
        <f>HLOOKUP(lang, language!$C$413:$H$423, 4, FALSE)</f>
        <v>The operational plan defines the workload (the sample points to be measured) for each field team. Detailed planning is then the task of the field team leaders.</v>
      </c>
      <c r="F72" s="678"/>
      <c r="G72" s="678"/>
      <c r="H72" s="678"/>
      <c r="I72" s="678"/>
      <c r="J72" s="678"/>
      <c r="K72" s="678"/>
      <c r="L72" s="678"/>
      <c r="M72" s="678"/>
      <c r="N72" s="678"/>
      <c r="O72" s="678"/>
      <c r="P72" s="678"/>
      <c r="Q72" s="678"/>
      <c r="R72" s="678"/>
      <c r="S72" s="678"/>
      <c r="T72" s="678"/>
      <c r="U72" s="678"/>
      <c r="V72" s="678"/>
      <c r="W72" s="678"/>
      <c r="X72" s="678"/>
      <c r="Y72" s="366"/>
      <c r="Z72" s="110" t="s">
        <v>593</v>
      </c>
      <c r="AA72" s="400"/>
    </row>
    <row r="73" spans="4:27" s="359" customFormat="1" ht="30" customHeight="1">
      <c r="D73" s="364" t="s">
        <v>16</v>
      </c>
      <c r="E73" s="678" t="str">
        <f>HLOOKUP(lang, language!$C$413:$H$423, 5, FALSE)</f>
        <v>It is important to ensure the compatibility of the operational planning with the objectives and expected results of the NFMS, in the medium and long term.</v>
      </c>
      <c r="F73" s="678"/>
      <c r="G73" s="678"/>
      <c r="H73" s="678"/>
      <c r="I73" s="678"/>
      <c r="J73" s="678"/>
      <c r="K73" s="678"/>
      <c r="L73" s="678"/>
      <c r="M73" s="678"/>
      <c r="N73" s="678"/>
      <c r="O73" s="678"/>
      <c r="P73" s="678"/>
      <c r="Q73" s="678"/>
      <c r="R73" s="678"/>
      <c r="S73" s="678"/>
      <c r="T73" s="678"/>
      <c r="U73" s="678"/>
      <c r="V73" s="678"/>
      <c r="W73" s="678"/>
      <c r="X73" s="678"/>
      <c r="Y73" s="366"/>
      <c r="Z73" s="110" t="s">
        <v>593</v>
      </c>
      <c r="AA73" s="400"/>
    </row>
    <row r="74" spans="4:27" s="359" customFormat="1" ht="41.4" customHeight="1">
      <c r="D74" s="364" t="s">
        <v>17</v>
      </c>
      <c r="E74" s="678" t="str">
        <f>HLOOKUP(lang, language!$C$413:$H$423, 6, FALSE)</f>
        <v>Monitoring and analysis of resources should be performed to maintain cost-efficiency and ensure the planning remains within budget.</v>
      </c>
      <c r="F74" s="678"/>
      <c r="G74" s="678"/>
      <c r="H74" s="678"/>
      <c r="I74" s="678"/>
      <c r="J74" s="678"/>
      <c r="K74" s="678"/>
      <c r="L74" s="678"/>
      <c r="M74" s="678"/>
      <c r="N74" s="678"/>
      <c r="O74" s="678"/>
      <c r="P74" s="678"/>
      <c r="Q74" s="678"/>
      <c r="R74" s="678"/>
      <c r="S74" s="678"/>
      <c r="T74" s="678"/>
      <c r="U74" s="678"/>
      <c r="V74" s="678"/>
      <c r="W74" s="678"/>
      <c r="X74" s="678"/>
      <c r="Y74" s="366"/>
      <c r="Z74" s="110" t="s">
        <v>593</v>
      </c>
      <c r="AA74" s="400"/>
    </row>
    <row r="75" spans="4:27" s="359" customFormat="1" ht="62.4" customHeight="1">
      <c r="D75" s="364" t="s">
        <v>18</v>
      </c>
      <c r="E75" s="678" t="str">
        <f>HLOOKUP(lang, language!$C$413:$H$423, 7, FALSE)</f>
        <v>The operational plan needs to provide for all logistical issues including transport, measuring equipment and devices (including spares), emergency plans in the event of field accidents, and communication between field teams and between NFMS headquarters and field teams.</v>
      </c>
      <c r="F75" s="678"/>
      <c r="G75" s="678"/>
      <c r="H75" s="678"/>
      <c r="I75" s="678"/>
      <c r="J75" s="678"/>
      <c r="K75" s="678"/>
      <c r="L75" s="678"/>
      <c r="M75" s="678"/>
      <c r="N75" s="678"/>
      <c r="O75" s="678"/>
      <c r="P75" s="678"/>
      <c r="Q75" s="678"/>
      <c r="R75" s="678"/>
      <c r="S75" s="678"/>
      <c r="T75" s="678"/>
      <c r="U75" s="678"/>
      <c r="V75" s="678"/>
      <c r="W75" s="678"/>
      <c r="X75" s="678"/>
      <c r="Y75" s="366"/>
      <c r="Z75" s="110" t="s">
        <v>593</v>
      </c>
      <c r="AA75" s="400"/>
    </row>
    <row r="76" spans="4:27" s="359" customFormat="1" ht="30" customHeight="1">
      <c r="D76" s="364" t="s">
        <v>19</v>
      </c>
      <c r="E76" s="678" t="str">
        <f>HLOOKUP(lang, language!$C$413:$H$423, 8, FALSE)</f>
        <v>The operational planning should involve the field team, to the extent possible and practicable.</v>
      </c>
      <c r="F76" s="678"/>
      <c r="G76" s="678"/>
      <c r="H76" s="678"/>
      <c r="I76" s="678"/>
      <c r="J76" s="678"/>
      <c r="K76" s="678"/>
      <c r="L76" s="678"/>
      <c r="M76" s="678"/>
      <c r="N76" s="678"/>
      <c r="O76" s="678"/>
      <c r="P76" s="678"/>
      <c r="Q76" s="678"/>
      <c r="R76" s="678"/>
      <c r="S76" s="678"/>
      <c r="T76" s="678"/>
      <c r="U76" s="678"/>
      <c r="V76" s="678"/>
      <c r="W76" s="678"/>
      <c r="X76" s="678"/>
      <c r="Y76" s="366"/>
      <c r="Z76" s="110" t="s">
        <v>593</v>
      </c>
      <c r="AA76" s="400"/>
    </row>
    <row r="77" spans="4:27" s="359" customFormat="1" ht="61.5" customHeight="1">
      <c r="D77" s="364" t="s">
        <v>20</v>
      </c>
      <c r="E77" s="678" t="str">
        <f>HLOOKUP(lang, language!$C$413:$H$423, 9, FALSE)</f>
        <v>Operational planning encompasses planning for the supervision of fieldwork. This involves the constitution of supervision teams, the selection of sample points to be supervised, and the definition of a supervision measurement protocol, quality standards for a core set of variables and consequences when these standards are not met by field teams.</v>
      </c>
      <c r="F77" s="678"/>
      <c r="G77" s="678"/>
      <c r="H77" s="678"/>
      <c r="I77" s="678"/>
      <c r="J77" s="678"/>
      <c r="K77" s="678"/>
      <c r="L77" s="678"/>
      <c r="M77" s="678"/>
      <c r="N77" s="678"/>
      <c r="O77" s="678"/>
      <c r="P77" s="678"/>
      <c r="Q77" s="678"/>
      <c r="R77" s="678"/>
      <c r="S77" s="678"/>
      <c r="T77" s="678"/>
      <c r="U77" s="678"/>
      <c r="V77" s="678"/>
      <c r="W77" s="678"/>
      <c r="X77" s="678"/>
      <c r="Y77" s="366"/>
      <c r="Z77" s="110" t="s">
        <v>593</v>
      </c>
      <c r="AA77" s="400"/>
    </row>
    <row r="78" spans="4:27" s="359" customFormat="1" ht="48.9" customHeight="1">
      <c r="D78" s="364" t="s">
        <v>21</v>
      </c>
      <c r="E78" s="678" t="str">
        <f>HLOOKUP(lang, language!$C$413:$H$423, 10, FALSE)</f>
        <v>A continuous improvement process should be developed based on input from the field, office staff and stakeholders. This includes the fieldwork plan itself.</v>
      </c>
      <c r="F78" s="678"/>
      <c r="G78" s="678"/>
      <c r="H78" s="678"/>
      <c r="I78" s="678"/>
      <c r="J78" s="678"/>
      <c r="K78" s="678"/>
      <c r="L78" s="678"/>
      <c r="M78" s="678"/>
      <c r="N78" s="678"/>
      <c r="O78" s="678"/>
      <c r="P78" s="678"/>
      <c r="Q78" s="678"/>
      <c r="R78" s="678"/>
      <c r="S78" s="678"/>
      <c r="T78" s="678"/>
      <c r="U78" s="678"/>
      <c r="V78" s="678"/>
      <c r="W78" s="678"/>
      <c r="X78" s="678"/>
      <c r="Y78" s="366"/>
      <c r="Z78" s="110" t="s">
        <v>593</v>
      </c>
      <c r="AA78" s="400"/>
    </row>
    <row r="79" spans="4:27" s="359" customFormat="1" ht="75" customHeight="1">
      <c r="D79" s="364" t="s">
        <v>22</v>
      </c>
      <c r="E79" s="678" t="str">
        <f>HLOOKUP(lang, language!$C$413:$H$423, 11, FALSE)</f>
        <v>If available, auxiliary spatial data should be evaluated to determine whether the sample location does not constitute forest and whether it needs to be assessed using available information sources. It is also important to assess whether plots are accessible on the ground, such as restricted areas and geographical barriers. Spatial data can be used to help determine how best to access the location of samples to be visited.</v>
      </c>
      <c r="F79" s="678"/>
      <c r="G79" s="678"/>
      <c r="H79" s="678"/>
      <c r="I79" s="678"/>
      <c r="J79" s="678"/>
      <c r="K79" s="678"/>
      <c r="L79" s="678"/>
      <c r="M79" s="678"/>
      <c r="N79" s="678"/>
      <c r="O79" s="678"/>
      <c r="P79" s="678"/>
      <c r="Q79" s="678"/>
      <c r="R79" s="678"/>
      <c r="S79" s="678"/>
      <c r="T79" s="678"/>
      <c r="U79" s="678"/>
      <c r="V79" s="678"/>
      <c r="W79" s="678"/>
      <c r="X79" s="678"/>
      <c r="Y79" s="366"/>
      <c r="Z79" s="110" t="s">
        <v>593</v>
      </c>
      <c r="AA79" s="400"/>
    </row>
    <row r="80" spans="4:27" ht="0.9" customHeight="1"/>
    <row r="81" spans="4:27" s="205" customFormat="1" ht="63" customHeight="1">
      <c r="D81" s="366" t="s">
        <v>97</v>
      </c>
      <c r="E81" s="366" t="str">
        <f>HLOOKUP(lang, language!$C$424:$H$432, 2, FALSE)</f>
        <v>Fieldwork implementation</v>
      </c>
      <c r="F81" s="366"/>
      <c r="G81" s="366"/>
      <c r="H81" s="366"/>
      <c r="I81" s="366"/>
      <c r="J81" s="366"/>
      <c r="K81" s="366"/>
      <c r="L81" s="366"/>
      <c r="M81" s="366"/>
      <c r="N81" s="366"/>
      <c r="O81" s="366"/>
      <c r="P81" s="366"/>
      <c r="Q81" s="366"/>
      <c r="R81" s="366"/>
      <c r="S81" s="366"/>
      <c r="T81" s="366"/>
      <c r="U81" s="366"/>
      <c r="V81" s="366"/>
      <c r="W81" s="366"/>
      <c r="X81" s="366"/>
      <c r="Y81" s="366"/>
      <c r="Z81" s="112" t="e">
        <f>ROUND(AVERAGE($Z$83:$Z$89),0)</f>
        <v>#DIV/0!</v>
      </c>
      <c r="AA81" s="362" t="str">
        <f>HLOOKUP(lang, language!$C$615:$H$617, 2, FALSE)</f>
        <v>VGNFM</v>
      </c>
    </row>
    <row r="82" spans="4:27" ht="0.9" customHeight="1"/>
    <row r="83" spans="4:27" s="359" customFormat="1" ht="41.4" customHeight="1">
      <c r="D83" s="364" t="s">
        <v>14</v>
      </c>
      <c r="E83" s="678" t="str">
        <f>HLOOKUP(lang, language!$C$424:$H$432, 3, FALSE)</f>
        <v>Fieldwork implementation refers to the concrete scheduling of fieldwork according to road and weather conditions, accessibility, fitness of the field teams and other practical criteria.</v>
      </c>
      <c r="F83" s="678"/>
      <c r="G83" s="678"/>
      <c r="H83" s="678"/>
      <c r="I83" s="678"/>
      <c r="J83" s="678"/>
      <c r="K83" s="678"/>
      <c r="L83" s="678"/>
      <c r="M83" s="678"/>
      <c r="N83" s="678"/>
      <c r="O83" s="678"/>
      <c r="P83" s="678"/>
      <c r="Q83" s="678"/>
      <c r="R83" s="678"/>
      <c r="S83" s="678"/>
      <c r="T83" s="678"/>
      <c r="U83" s="678"/>
      <c r="V83" s="678"/>
      <c r="W83" s="678"/>
      <c r="X83" s="678"/>
      <c r="Y83" s="366"/>
      <c r="Z83" s="110" t="s">
        <v>593</v>
      </c>
      <c r="AA83" s="400"/>
    </row>
    <row r="84" spans="4:27" s="359" customFormat="1" ht="56.4" customHeight="1">
      <c r="D84" s="364" t="s">
        <v>15</v>
      </c>
      <c r="E84" s="678" t="str">
        <f>HLOOKUP(lang, language!$C$424:$H$432, 4, FALSE)</f>
        <v>Field teams organize their fieldwork independently in accordance with the assignment of tasks formulated in the operational planning. However, coordination is maintained with NMFS headquarters to guarantee compatibility with NMFS goals and overall procedures.</v>
      </c>
      <c r="F84" s="678"/>
      <c r="G84" s="678"/>
      <c r="H84" s="678"/>
      <c r="I84" s="678"/>
      <c r="J84" s="678"/>
      <c r="K84" s="678"/>
      <c r="L84" s="678"/>
      <c r="M84" s="678"/>
      <c r="N84" s="678"/>
      <c r="O84" s="678"/>
      <c r="P84" s="678"/>
      <c r="Q84" s="678"/>
      <c r="R84" s="678"/>
      <c r="S84" s="678"/>
      <c r="T84" s="678"/>
      <c r="U84" s="678"/>
      <c r="V84" s="678"/>
      <c r="W84" s="678"/>
      <c r="X84" s="678"/>
      <c r="Y84" s="366"/>
      <c r="Z84" s="110" t="s">
        <v>593</v>
      </c>
      <c r="AA84" s="400"/>
    </row>
    <row r="85" spans="4:27" s="359" customFormat="1" ht="30" customHeight="1">
      <c r="D85" s="364" t="s">
        <v>16</v>
      </c>
      <c r="E85" s="678" t="str">
        <f>HLOOKUP(lang, language!$C$424:$H$432, 5, FALSE)</f>
        <v>The function and calibration of measurement devices must be checked regularly.</v>
      </c>
      <c r="F85" s="678"/>
      <c r="G85" s="678"/>
      <c r="H85" s="678"/>
      <c r="I85" s="678"/>
      <c r="J85" s="678"/>
      <c r="K85" s="678"/>
      <c r="L85" s="678"/>
      <c r="M85" s="678"/>
      <c r="N85" s="678"/>
      <c r="O85" s="678"/>
      <c r="P85" s="678"/>
      <c r="Q85" s="678"/>
      <c r="R85" s="678"/>
      <c r="S85" s="678"/>
      <c r="T85" s="678"/>
      <c r="U85" s="678"/>
      <c r="V85" s="678"/>
      <c r="W85" s="678"/>
      <c r="X85" s="678"/>
      <c r="Y85" s="366"/>
      <c r="Z85" s="110" t="s">
        <v>593</v>
      </c>
      <c r="AA85" s="400"/>
    </row>
    <row r="86" spans="4:27" s="359" customFormat="1" ht="44.25" customHeight="1">
      <c r="D86" s="364" t="s">
        <v>17</v>
      </c>
      <c r="E86" s="678" t="str">
        <f>HLOOKUP(lang, language!$C$424:$H$432, 6, FALSE)</f>
        <v>NFMS headquarters will be consulted in the event of doubts regarding any of the operational steps, so as to ensure consistency across the overall system.</v>
      </c>
      <c r="F86" s="678"/>
      <c r="G86" s="678"/>
      <c r="H86" s="678"/>
      <c r="I86" s="678"/>
      <c r="J86" s="678"/>
      <c r="K86" s="678"/>
      <c r="L86" s="678"/>
      <c r="M86" s="678"/>
      <c r="N86" s="678"/>
      <c r="O86" s="678"/>
      <c r="P86" s="678"/>
      <c r="Q86" s="678"/>
      <c r="R86" s="678"/>
      <c r="S86" s="678"/>
      <c r="T86" s="678"/>
      <c r="U86" s="678"/>
      <c r="V86" s="678"/>
      <c r="W86" s="678"/>
      <c r="X86" s="678"/>
      <c r="Y86" s="366"/>
      <c r="Z86" s="110" t="s">
        <v>593</v>
      </c>
      <c r="AA86" s="400"/>
    </row>
    <row r="87" spans="4:27" s="359" customFormat="1" ht="38.4" customHeight="1">
      <c r="D87" s="364" t="s">
        <v>18</v>
      </c>
      <c r="E87" s="678" t="str">
        <f>HLOOKUP(lang, language!$C$424:$H$432, 7, FALSE)</f>
        <v>Fieldwork procedures can be optimized gradually during the course of fieldwork, depending on the experience and skills of the team members and internal communication.</v>
      </c>
      <c r="F87" s="678"/>
      <c r="G87" s="678"/>
      <c r="H87" s="678"/>
      <c r="I87" s="678"/>
      <c r="J87" s="678"/>
      <c r="K87" s="678"/>
      <c r="L87" s="678"/>
      <c r="M87" s="678"/>
      <c r="N87" s="678"/>
      <c r="O87" s="678"/>
      <c r="P87" s="678"/>
      <c r="Q87" s="678"/>
      <c r="R87" s="678"/>
      <c r="S87" s="678"/>
      <c r="T87" s="678"/>
      <c r="U87" s="678"/>
      <c r="V87" s="678"/>
      <c r="W87" s="678"/>
      <c r="X87" s="678"/>
      <c r="Y87" s="366"/>
      <c r="Z87" s="110" t="s">
        <v>593</v>
      </c>
      <c r="AA87" s="400"/>
    </row>
    <row r="88" spans="4:27" s="359" customFormat="1" ht="47.4" customHeight="1">
      <c r="D88" s="364" t="s">
        <v>19</v>
      </c>
      <c r="E88" s="678" t="str">
        <f>HLOOKUP(lang, language!$C$424:$H$432, 8, FALSE)</f>
        <v>The main technical guiding principle in fieldwork implementation is to strictly follow the field protocol and maintain high data quality standards. The main organizational guiding principle is to ensure security in the field and avoid accidents.</v>
      </c>
      <c r="F88" s="678"/>
      <c r="G88" s="678"/>
      <c r="H88" s="678"/>
      <c r="I88" s="678"/>
      <c r="J88" s="678"/>
      <c r="K88" s="678"/>
      <c r="L88" s="678"/>
      <c r="M88" s="678"/>
      <c r="N88" s="678"/>
      <c r="O88" s="678"/>
      <c r="P88" s="678"/>
      <c r="Q88" s="678"/>
      <c r="R88" s="678"/>
      <c r="S88" s="678"/>
      <c r="T88" s="678"/>
      <c r="U88" s="678"/>
      <c r="V88" s="678"/>
      <c r="W88" s="678"/>
      <c r="X88" s="678"/>
      <c r="Y88" s="366"/>
      <c r="Z88" s="110" t="s">
        <v>593</v>
      </c>
      <c r="AA88" s="400"/>
    </row>
    <row r="89" spans="4:27" s="359" customFormat="1" ht="53.4" customHeight="1">
      <c r="D89" s="364" t="s">
        <v>20</v>
      </c>
      <c r="E89" s="678" t="str">
        <f>HLOOKUP(lang, language!$C$424:$H$432, 9, FALSE)</f>
        <v>Team dynamics also play a crucial role in forest inventory fieldwork. It is vital, therefore, that field team leaders maintain the motivation of all team members, by showing appreciation for their hard work and continually emphasizing the relevance of the contributions to the entire NFMS.</v>
      </c>
      <c r="F89" s="678"/>
      <c r="G89" s="678"/>
      <c r="H89" s="678"/>
      <c r="I89" s="678"/>
      <c r="J89" s="678"/>
      <c r="K89" s="678"/>
      <c r="L89" s="678"/>
      <c r="M89" s="678"/>
      <c r="N89" s="678"/>
      <c r="O89" s="678"/>
      <c r="P89" s="678"/>
      <c r="Q89" s="678"/>
      <c r="R89" s="678"/>
      <c r="S89" s="678"/>
      <c r="T89" s="678"/>
      <c r="U89" s="678"/>
      <c r="V89" s="678"/>
      <c r="W89" s="678"/>
      <c r="X89" s="678"/>
      <c r="Y89" s="366"/>
      <c r="Z89" s="110" t="s">
        <v>593</v>
      </c>
      <c r="AA89" s="400"/>
    </row>
    <row r="90" spans="4:27" ht="0.9" customHeight="1"/>
    <row r="91" spans="4:27" s="359" customFormat="1" ht="63" customHeight="1">
      <c r="D91" s="366" t="s">
        <v>99</v>
      </c>
      <c r="E91" s="366" t="str">
        <f>HLOOKUP(lang, language!$C$433:$H$440, 2, FALSE)</f>
        <v>Supervision of fieldwork</v>
      </c>
      <c r="F91" s="366"/>
      <c r="G91" s="366"/>
      <c r="H91" s="366"/>
      <c r="I91" s="366"/>
      <c r="J91" s="366"/>
      <c r="K91" s="366"/>
      <c r="L91" s="366"/>
      <c r="M91" s="366"/>
      <c r="N91" s="366"/>
      <c r="O91" s="366"/>
      <c r="P91" s="366"/>
      <c r="Q91" s="366"/>
      <c r="R91" s="366"/>
      <c r="S91" s="366"/>
      <c r="T91" s="366"/>
      <c r="U91" s="366"/>
      <c r="V91" s="366"/>
      <c r="W91" s="366"/>
      <c r="X91" s="366"/>
      <c r="Y91" s="366"/>
      <c r="Z91" s="112" t="e">
        <f>ROUND(AVERAGE($Z$93:$Z$98),0)</f>
        <v>#DIV/0!</v>
      </c>
      <c r="AA91" s="362" t="str">
        <f>HLOOKUP(lang, language!$C$615:$H$617, 2, FALSE)</f>
        <v>VGNFM</v>
      </c>
    </row>
    <row r="92" spans="4:27" ht="0.9" customHeight="1"/>
    <row r="93" spans="4:27" s="359" customFormat="1" ht="38.4" customHeight="1">
      <c r="D93" s="364" t="s">
        <v>14</v>
      </c>
      <c r="E93" s="678" t="str">
        <f>HLOOKUP(lang, language!$C$433:$H$440, 3, FALSE)</f>
        <v>Supervisors must be forest inventory experts who are absolutely familiar with the field protocols and experienced in forest inventory fieldwork.</v>
      </c>
      <c r="F93" s="678"/>
      <c r="G93" s="678"/>
      <c r="H93" s="678"/>
      <c r="I93" s="678"/>
      <c r="J93" s="678"/>
      <c r="K93" s="678"/>
      <c r="L93" s="678"/>
      <c r="M93" s="678"/>
      <c r="N93" s="678"/>
      <c r="O93" s="678"/>
      <c r="P93" s="678"/>
      <c r="Q93" s="678"/>
      <c r="R93" s="678"/>
      <c r="S93" s="678"/>
      <c r="T93" s="678"/>
      <c r="U93" s="678"/>
      <c r="V93" s="678"/>
      <c r="W93" s="678"/>
      <c r="X93" s="678"/>
      <c r="Y93" s="366"/>
      <c r="Z93" s="110" t="s">
        <v>593</v>
      </c>
      <c r="AA93" s="400"/>
    </row>
    <row r="94" spans="4:27" s="359" customFormat="1" ht="30" customHeight="1">
      <c r="D94" s="364" t="s">
        <v>15</v>
      </c>
      <c r="E94" s="678" t="str">
        <f>HLOOKUP(lang, language!$C$433:$H$440, 4, FALSE)</f>
        <v>Independence between supervisors and regular inventory teams must be guaranteed to the extent possible to avoid conflicts of interest</v>
      </c>
      <c r="F94" s="678"/>
      <c r="G94" s="678"/>
      <c r="H94" s="678"/>
      <c r="I94" s="678"/>
      <c r="J94" s="678"/>
      <c r="K94" s="678"/>
      <c r="L94" s="678"/>
      <c r="M94" s="678"/>
      <c r="N94" s="678"/>
      <c r="O94" s="678"/>
      <c r="P94" s="678"/>
      <c r="Q94" s="678"/>
      <c r="R94" s="678"/>
      <c r="S94" s="678"/>
      <c r="T94" s="678"/>
      <c r="U94" s="678"/>
      <c r="V94" s="678"/>
      <c r="W94" s="678"/>
      <c r="X94" s="678"/>
      <c r="Y94" s="366"/>
      <c r="Z94" s="110" t="s">
        <v>593</v>
      </c>
      <c r="AA94" s="400"/>
    </row>
    <row r="95" spans="4:27" s="359" customFormat="1" ht="44.4" customHeight="1">
      <c r="D95" s="364" t="s">
        <v>16</v>
      </c>
      <c r="E95" s="678" t="str">
        <f>HLOOKUP(lang, language!$C$433:$H$440, 5, FALSE)</f>
        <v>A supervisor should accompany each crew (hot checks) early in the field season to avoid misunderstandings and errors in early stages. This should also be done with new crews added during the field season.</v>
      </c>
      <c r="F95" s="678"/>
      <c r="G95" s="678"/>
      <c r="H95" s="678"/>
      <c r="I95" s="678"/>
      <c r="J95" s="678"/>
      <c r="K95" s="678"/>
      <c r="L95" s="678"/>
      <c r="M95" s="678"/>
      <c r="N95" s="678"/>
      <c r="O95" s="678"/>
      <c r="P95" s="678"/>
      <c r="Q95" s="678"/>
      <c r="R95" s="678"/>
      <c r="S95" s="678"/>
      <c r="T95" s="678"/>
      <c r="U95" s="678"/>
      <c r="V95" s="678"/>
      <c r="W95" s="678"/>
      <c r="X95" s="678"/>
      <c r="Y95" s="366"/>
      <c r="Z95" s="110" t="s">
        <v>593</v>
      </c>
      <c r="AA95" s="400"/>
    </row>
    <row r="96" spans="4:27" s="359" customFormat="1" ht="41.4" customHeight="1">
      <c r="D96" s="364" t="s">
        <v>17</v>
      </c>
      <c r="E96" s="678" t="str">
        <f>HLOOKUP(lang, language!$C$433:$H$440, 6, FALSE)</f>
        <v>Supervision teams should revisit a specified percentage of each crew’s plots with the crew data in hand, so as to identify error sources and the magnitude of errors in the data collected (cold checks).</v>
      </c>
      <c r="F96" s="678"/>
      <c r="G96" s="678"/>
      <c r="H96" s="678"/>
      <c r="I96" s="678"/>
      <c r="J96" s="678"/>
      <c r="K96" s="678"/>
      <c r="L96" s="678"/>
      <c r="M96" s="678"/>
      <c r="N96" s="678"/>
      <c r="O96" s="678"/>
      <c r="P96" s="678"/>
      <c r="Q96" s="678"/>
      <c r="R96" s="678"/>
      <c r="S96" s="678"/>
      <c r="T96" s="678"/>
      <c r="U96" s="678"/>
      <c r="V96" s="678"/>
      <c r="W96" s="678"/>
      <c r="X96" s="678"/>
      <c r="Y96" s="366"/>
      <c r="Z96" s="110" t="s">
        <v>593</v>
      </c>
      <c r="AA96" s="400"/>
    </row>
    <row r="97" spans="4:27" s="359" customFormat="1" ht="71.400000000000006" customHeight="1">
      <c r="D97" s="364" t="s">
        <v>18</v>
      </c>
      <c r="E97" s="678" t="str">
        <f>HLOOKUP(lang, language!$C$433:$H$440, 7, FALSE)</f>
        <v>Cold-check data need to be analysed rapidly and feedback given to the field teams. There may be cases of non-performance where a field team’s contract needs to be terminated immediately. There may also be cases where field teams come up with excellent suggestions to improve the implementation of field procedures, in which case the field manuals should be revised accordingly.</v>
      </c>
      <c r="F97" s="678"/>
      <c r="G97" s="678"/>
      <c r="H97" s="678"/>
      <c r="I97" s="678"/>
      <c r="J97" s="678"/>
      <c r="K97" s="678"/>
      <c r="L97" s="678"/>
      <c r="M97" s="678"/>
      <c r="N97" s="678"/>
      <c r="O97" s="678"/>
      <c r="P97" s="678"/>
      <c r="Q97" s="678"/>
      <c r="R97" s="678"/>
      <c r="S97" s="678"/>
      <c r="T97" s="678"/>
      <c r="U97" s="678"/>
      <c r="V97" s="678"/>
      <c r="W97" s="678"/>
      <c r="X97" s="678"/>
      <c r="Y97" s="366"/>
      <c r="Z97" s="110" t="s">
        <v>593</v>
      </c>
      <c r="AA97" s="400"/>
    </row>
    <row r="98" spans="4:27" s="359" customFormat="1" ht="50.25" customHeight="1">
      <c r="D98" s="364" t="s">
        <v>19</v>
      </c>
      <c r="E98" s="678" t="str">
        <f>HLOOKUP(lang, language!$C$433:$H$440, 8, FALSE)</f>
        <v>Blind checks are conducted by revisiting a representative sample of all plots without the crew data in hand to ascertain whether the data are repeatable (for quality assurance). Blind checks can be performed by either supervision teams or regular crews.</v>
      </c>
      <c r="F98" s="678"/>
      <c r="G98" s="678"/>
      <c r="H98" s="678"/>
      <c r="I98" s="678"/>
      <c r="J98" s="678"/>
      <c r="K98" s="678"/>
      <c r="L98" s="678"/>
      <c r="M98" s="678"/>
      <c r="N98" s="678"/>
      <c r="O98" s="678"/>
      <c r="P98" s="678"/>
      <c r="Q98" s="678"/>
      <c r="R98" s="678"/>
      <c r="S98" s="678"/>
      <c r="T98" s="678"/>
      <c r="U98" s="678"/>
      <c r="V98" s="678"/>
      <c r="W98" s="678"/>
      <c r="X98" s="678"/>
      <c r="Y98" s="366"/>
      <c r="Z98" s="110" t="s">
        <v>593</v>
      </c>
      <c r="AA98" s="400"/>
    </row>
    <row r="99" spans="4:27" ht="0.9" customHeight="1"/>
    <row r="100" spans="4:27" s="205" customFormat="1" ht="63" customHeight="1">
      <c r="D100" s="366" t="s">
        <v>101</v>
      </c>
      <c r="E100" s="366" t="str">
        <f>HLOOKUP(lang, language!$C$441:$H$446, 2, FALSE)</f>
        <v>Auxiliary data collection and supervision</v>
      </c>
      <c r="F100" s="366"/>
      <c r="G100" s="366"/>
      <c r="H100" s="366"/>
      <c r="I100" s="366"/>
      <c r="J100" s="366"/>
      <c r="K100" s="366"/>
      <c r="L100" s="366"/>
      <c r="M100" s="366"/>
      <c r="N100" s="366"/>
      <c r="O100" s="366"/>
      <c r="P100" s="366"/>
      <c r="Q100" s="366"/>
      <c r="R100" s="366"/>
      <c r="S100" s="366"/>
      <c r="T100" s="366"/>
      <c r="U100" s="366"/>
      <c r="V100" s="366"/>
      <c r="W100" s="366"/>
      <c r="X100" s="366"/>
      <c r="Y100" s="366"/>
      <c r="Z100" s="112" t="e">
        <f>ROUND(AVERAGE($Z$102:$Z$105),0)</f>
        <v>#DIV/0!</v>
      </c>
      <c r="AA100" s="362" t="str">
        <f>HLOOKUP(lang, language!$C$615:$H$618, 4, FALSE)</f>
        <v>VGNFM/New (c,d)</v>
      </c>
    </row>
    <row r="101" spans="4:27" ht="0.9" customHeight="1"/>
    <row r="102" spans="4:27" s="359" customFormat="1" ht="56.4" customHeight="1">
      <c r="D102" s="364" t="s">
        <v>14</v>
      </c>
      <c r="E102" s="678" t="str">
        <f>HLOOKUP(lang, language!$C$441:$H$446, 3, FALSE)</f>
        <v>Identify relevant data sources (maps, satellite and other imagery) that provide the attributes identified in the information needs assessment. Other attributes for inclusion relate to the accessibility of the plots. Check the quality and other characteristics of the sources, such as map accuracy, resolution, scale, timeframe and cost.</v>
      </c>
      <c r="F102" s="678"/>
      <c r="G102" s="678"/>
      <c r="H102" s="678"/>
      <c r="I102" s="678"/>
      <c r="J102" s="678"/>
      <c r="K102" s="678"/>
      <c r="L102" s="678"/>
      <c r="M102" s="678"/>
      <c r="N102" s="678"/>
      <c r="O102" s="678"/>
      <c r="P102" s="678"/>
      <c r="Q102" s="678"/>
      <c r="R102" s="678"/>
      <c r="S102" s="678"/>
      <c r="T102" s="678"/>
      <c r="U102" s="678"/>
      <c r="V102" s="678"/>
      <c r="W102" s="678"/>
      <c r="X102" s="678"/>
      <c r="Z102" s="110" t="s">
        <v>593</v>
      </c>
      <c r="AA102" s="400"/>
    </row>
    <row r="103" spans="4:27" s="359" customFormat="1" ht="42.9" customHeight="1">
      <c r="D103" s="364" t="s">
        <v>15</v>
      </c>
      <c r="E103" s="678" t="str">
        <f>HLOOKUP(lang, language!$C$441:$H$446, 4, FALSE)</f>
        <v>Establish the protocols for acquiring, processing, extracting and assigning the information spatially, including to individual plots, as appropriate. Protocols must also include metadata standards.</v>
      </c>
      <c r="F103" s="678"/>
      <c r="G103" s="678"/>
      <c r="H103" s="678"/>
      <c r="I103" s="678"/>
      <c r="J103" s="678"/>
      <c r="K103" s="678"/>
      <c r="L103" s="678"/>
      <c r="M103" s="678"/>
      <c r="N103" s="678"/>
      <c r="O103" s="678"/>
      <c r="P103" s="678"/>
      <c r="Q103" s="678"/>
      <c r="R103" s="678"/>
      <c r="S103" s="678"/>
      <c r="T103" s="678"/>
      <c r="U103" s="678"/>
      <c r="V103" s="678"/>
      <c r="W103" s="678"/>
      <c r="X103" s="678"/>
      <c r="Z103" s="110" t="s">
        <v>593</v>
      </c>
      <c r="AA103" s="400"/>
    </row>
    <row r="104" spans="4:27" s="359" customFormat="1" ht="30" customHeight="1">
      <c r="D104" s="364" t="s">
        <v>16</v>
      </c>
      <c r="E104" s="678" t="str">
        <f>HLOOKUP(lang, language!$C$441:$H$446, 5, FALSE)</f>
        <v>Image pre-processing has been done according to the protocols and the limitations and assumptions have been systematized.</v>
      </c>
      <c r="F104" s="678"/>
      <c r="G104" s="678"/>
      <c r="H104" s="678"/>
      <c r="I104" s="678"/>
      <c r="J104" s="678"/>
      <c r="K104" s="678"/>
      <c r="L104" s="678"/>
      <c r="M104" s="678"/>
      <c r="N104" s="678"/>
      <c r="O104" s="678"/>
      <c r="P104" s="678"/>
      <c r="Q104" s="678"/>
      <c r="R104" s="678"/>
      <c r="S104" s="678"/>
      <c r="T104" s="678"/>
      <c r="U104" s="678"/>
      <c r="V104" s="678"/>
      <c r="W104" s="678"/>
      <c r="X104" s="678"/>
      <c r="Z104" s="110" t="s">
        <v>593</v>
      </c>
      <c r="AA104" s="400"/>
    </row>
    <row r="105" spans="4:27" s="359" customFormat="1" ht="30" customHeight="1">
      <c r="D105" s="364" t="s">
        <v>17</v>
      </c>
      <c r="E105" s="678" t="str">
        <f>HLOOKUP(lang, language!$C$441:$H$446, 6, FALSE)</f>
        <v>Remote sensing analysis uses field information as training data according to the selected methods.</v>
      </c>
      <c r="F105" s="678"/>
      <c r="G105" s="678"/>
      <c r="H105" s="678"/>
      <c r="I105" s="678"/>
      <c r="J105" s="678"/>
      <c r="K105" s="678"/>
      <c r="L105" s="678"/>
      <c r="M105" s="678"/>
      <c r="N105" s="678"/>
      <c r="O105" s="678"/>
      <c r="P105" s="678"/>
      <c r="Q105" s="678"/>
      <c r="R105" s="678"/>
      <c r="S105" s="678"/>
      <c r="T105" s="678"/>
      <c r="U105" s="678"/>
      <c r="V105" s="678"/>
      <c r="W105" s="678"/>
      <c r="X105" s="678"/>
      <c r="Z105" s="110" t="s">
        <v>593</v>
      </c>
      <c r="AA105" s="400"/>
    </row>
    <row r="106" spans="4:27" ht="0.9" customHeight="1"/>
    <row r="107" spans="4:27" s="205" customFormat="1" ht="63" customHeight="1">
      <c r="D107" s="366" t="s">
        <v>103</v>
      </c>
      <c r="E107" s="366" t="str">
        <f>HLOOKUP(lang, language!$C$447:$H$452, 2, FALSE)</f>
        <v>Supervised execution of remote sensing analysis</v>
      </c>
      <c r="F107" s="366"/>
      <c r="G107" s="366"/>
      <c r="H107" s="366"/>
      <c r="I107" s="366"/>
      <c r="J107" s="366"/>
      <c r="K107" s="366"/>
      <c r="L107" s="366"/>
      <c r="M107" s="366"/>
      <c r="N107" s="366"/>
      <c r="O107" s="366"/>
      <c r="P107" s="366"/>
      <c r="Q107" s="366"/>
      <c r="R107" s="366"/>
      <c r="S107" s="366"/>
      <c r="T107" s="366"/>
      <c r="U107" s="366"/>
      <c r="V107" s="366"/>
      <c r="W107" s="366"/>
      <c r="X107" s="366"/>
      <c r="Y107" s="366"/>
      <c r="Z107" s="112" t="e">
        <f>ROUND(AVERAGE($Z$109:$Z$112),0)</f>
        <v>#DIV/0!</v>
      </c>
      <c r="AA107" s="362" t="str">
        <f>HLOOKUP(lang, language!$C$615:$H$619, 5, FALSE)</f>
        <v xml:space="preserve">New </v>
      </c>
    </row>
    <row r="108" spans="4:27" ht="0.9" customHeight="1">
      <c r="Z108" s="401"/>
    </row>
    <row r="109" spans="4:27" s="359" customFormat="1" ht="30" customHeight="1">
      <c r="D109" s="364" t="s">
        <v>14</v>
      </c>
      <c r="E109" s="678" t="str">
        <f>HLOOKUP(lang, language!$C$447:$H$452, 3, FALSE)</f>
        <v>The image pre-processing has been done according to the protocols and the limitations and assumptions have been systematized.</v>
      </c>
      <c r="F109" s="678"/>
      <c r="G109" s="678"/>
      <c r="H109" s="678"/>
      <c r="I109" s="678"/>
      <c r="J109" s="678"/>
      <c r="K109" s="678"/>
      <c r="L109" s="678"/>
      <c r="M109" s="678"/>
      <c r="N109" s="678"/>
      <c r="O109" s="678"/>
      <c r="P109" s="678"/>
      <c r="Q109" s="678"/>
      <c r="R109" s="678"/>
      <c r="S109" s="678"/>
      <c r="T109" s="678"/>
      <c r="U109" s="678"/>
      <c r="V109" s="678"/>
      <c r="W109" s="678"/>
      <c r="X109" s="678"/>
      <c r="Y109" s="366"/>
      <c r="Z109" s="110" t="s">
        <v>593</v>
      </c>
      <c r="AA109" s="400"/>
    </row>
    <row r="110" spans="4:27" s="359" customFormat="1" ht="39.9" customHeight="1">
      <c r="D110" s="364" t="s">
        <v>15</v>
      </c>
      <c r="E110" s="678" t="str">
        <f>HLOOKUP(lang, language!$C$447:$H$452, 4, FALSE)</f>
        <v>Decision rules on land use/cover classes have been documented according to harmonised criteria between field and remote sensing interpreters.</v>
      </c>
      <c r="F110" s="678"/>
      <c r="G110" s="678"/>
      <c r="H110" s="678"/>
      <c r="I110" s="678"/>
      <c r="J110" s="678"/>
      <c r="K110" s="678"/>
      <c r="L110" s="678"/>
      <c r="M110" s="678"/>
      <c r="N110" s="678"/>
      <c r="O110" s="678"/>
      <c r="P110" s="678"/>
      <c r="Q110" s="678"/>
      <c r="R110" s="678"/>
      <c r="S110" s="678"/>
      <c r="T110" s="678"/>
      <c r="U110" s="678"/>
      <c r="V110" s="678"/>
      <c r="W110" s="678"/>
      <c r="X110" s="678"/>
      <c r="Y110" s="366"/>
      <c r="Z110" s="110" t="s">
        <v>593</v>
      </c>
      <c r="AA110" s="400"/>
    </row>
    <row r="111" spans="4:27" s="359" customFormat="1" ht="35.15" customHeight="1">
      <c r="D111" s="364" t="s">
        <v>16</v>
      </c>
      <c r="E111" s="678" t="str">
        <f>HLOOKUP(lang, language!$C$447:$H$452, 5, FALSE)</f>
        <v xml:space="preserve">Remote sensing and forest inventory specialists work together to integrate field data collection into training and/or validation data for remote sensing analysis. </v>
      </c>
      <c r="F111" s="678"/>
      <c r="G111" s="678"/>
      <c r="H111" s="678"/>
      <c r="I111" s="678"/>
      <c r="J111" s="678"/>
      <c r="K111" s="678"/>
      <c r="L111" s="678"/>
      <c r="M111" s="678"/>
      <c r="N111" s="678"/>
      <c r="O111" s="678"/>
      <c r="P111" s="678"/>
      <c r="Q111" s="678"/>
      <c r="R111" s="678"/>
      <c r="S111" s="678"/>
      <c r="T111" s="678"/>
      <c r="U111" s="678"/>
      <c r="V111" s="678"/>
      <c r="W111" s="678"/>
      <c r="X111" s="678"/>
      <c r="Y111" s="366"/>
      <c r="Z111" s="110" t="s">
        <v>593</v>
      </c>
      <c r="AA111" s="400"/>
    </row>
    <row r="112" spans="4:27" s="359" customFormat="1" ht="33.9" customHeight="1">
      <c r="D112" s="364" t="s">
        <v>17</v>
      </c>
      <c r="E112" s="678" t="str">
        <f>HLOOKUP(lang, language!$C$447:$H$452, 6, FALSE)</f>
        <v>The calculation of accuracy of the visual interpretation and the automated methods based on geostatistical models are validated with field data.</v>
      </c>
      <c r="F112" s="678"/>
      <c r="G112" s="678"/>
      <c r="H112" s="678"/>
      <c r="I112" s="678"/>
      <c r="J112" s="678"/>
      <c r="K112" s="678"/>
      <c r="L112" s="678"/>
      <c r="M112" s="678"/>
      <c r="N112" s="678"/>
      <c r="O112" s="678"/>
      <c r="P112" s="678"/>
      <c r="Q112" s="678"/>
      <c r="R112" s="678"/>
      <c r="S112" s="678"/>
      <c r="T112" s="678"/>
      <c r="U112" s="678"/>
      <c r="V112" s="678"/>
      <c r="W112" s="678"/>
      <c r="X112" s="678"/>
      <c r="Y112" s="366"/>
      <c r="Z112" s="110" t="s">
        <v>593</v>
      </c>
      <c r="AA112" s="400"/>
    </row>
    <row r="113" spans="4:27" s="189" customFormat="1">
      <c r="Z113" s="404"/>
      <c r="AA113" s="373"/>
    </row>
    <row r="114" spans="4:27" s="205" customFormat="1" ht="16">
      <c r="D114" s="263" t="str">
        <f>HLOOKUP(lang, language!$C$447:$H$461, 7, FALSE)</f>
        <v>Notes</v>
      </c>
      <c r="Z114" s="153"/>
      <c r="AA114" s="256"/>
    </row>
    <row r="115" spans="4:27" s="205" customFormat="1" ht="16">
      <c r="D115" s="263" t="str">
        <f>HLOOKUP(lang, language!$C$447:$H$461, 8, FALSE)</f>
        <v>0: No action has been taken in the country regarding this guideline or it evinces many weaknesses and needs in the attainment of outcomes.  This deserves priority.</v>
      </c>
      <c r="Z115" s="153"/>
      <c r="AA115" s="256"/>
    </row>
    <row r="116" spans="4:27" s="205" customFormat="1" ht="16">
      <c r="D116" s="263" t="str">
        <f>HLOOKUP(lang, language!$B$18:$H$45, 19, FALSE)</f>
        <v>1-2: There is awareness in the country about the guideline and actions are taken to implement it, though technical support is required.</v>
      </c>
      <c r="Z116" s="153"/>
      <c r="AA116" s="256"/>
    </row>
    <row r="117" spans="4:27" s="205" customFormat="1" ht="16">
      <c r="D117" s="263" t="str">
        <f>HLOOKUP(lang, language!$C$447:$H$461, 10, FALSE)</f>
        <v>3: There is enough capacity in the country to implement the guideline.  There are no gaps or needs whatsoever, so it is expected to meet the outcomes accordingly.</v>
      </c>
      <c r="Z117" s="153"/>
      <c r="AA117" s="256"/>
    </row>
    <row r="118" spans="4:27" s="205" customFormat="1" ht="16">
      <c r="D118" s="263" t="str">
        <f>HLOOKUP(lang, language!$C$447:$H$461, 13, FALSE)</f>
        <v>*: We propose to change the VGNFM element ‘5.3.1 Producing the field manual’ by ‘Producing manuals and protocols (field and remote sensing/mapping)’, it is process documentation of the operational stage.</v>
      </c>
      <c r="Z118" s="153"/>
      <c r="AA118" s="256"/>
    </row>
    <row r="119" spans="4:27" s="205" customFormat="1" ht="16">
      <c r="D119" s="263" t="str">
        <f>HLOOKUP(lang, language!$C$447:$H$461, 14, FALSE)</f>
        <v xml:space="preserve"> +: The following is added to the VGNFM element: (tabular and geospatial data)</v>
      </c>
      <c r="Z119" s="153"/>
      <c r="AA119" s="256"/>
    </row>
    <row r="120" spans="4:27" s="205" customFormat="1" ht="16">
      <c r="D120" s="263" t="str">
        <f>HLOOKUP(lang, language!$C$447:$H$461, 15, FALSE)</f>
        <v xml:space="preserve"> ++: We propose to change the VGNFM element ‘5.3.5 Fieldwork planning’ by ‘General fieldwork and monitoring planning’</v>
      </c>
      <c r="Z120" s="153"/>
      <c r="AA120" s="256"/>
    </row>
    <row r="121" spans="4:27" s="101" customFormat="1">
      <c r="Z121" s="102"/>
      <c r="AA121" s="251"/>
    </row>
  </sheetData>
  <sheetProtection algorithmName="SHA-512" hashValue="2kkXFZ/6Yn0cvxVGzga/K2luhTFsIFk0FflTHah8U4C2hg2CwAbY7QvFMBq6ChhJNTJyYEoJgZ/LJor09yPgrw==" saltValue="+sR7MK3b6RKjTNevdScB9w==" spinCount="100000" sheet="1" objects="1" scenarios="1"/>
  <mergeCells count="79">
    <mergeCell ref="D2:Z5"/>
    <mergeCell ref="E105:X105"/>
    <mergeCell ref="E109:X109"/>
    <mergeCell ref="E110:X110"/>
    <mergeCell ref="E111:X111"/>
    <mergeCell ref="E77:X77"/>
    <mergeCell ref="E73:X73"/>
    <mergeCell ref="E74:X74"/>
    <mergeCell ref="E75:X75"/>
    <mergeCell ref="E76:X76"/>
    <mergeCell ref="E78:X78"/>
    <mergeCell ref="E66:X66"/>
    <mergeCell ref="E67:X67"/>
    <mergeCell ref="E102:X102"/>
    <mergeCell ref="E86:X86"/>
    <mergeCell ref="E72:X72"/>
    <mergeCell ref="E112:X112"/>
    <mergeCell ref="E79:X79"/>
    <mergeCell ref="E83:X83"/>
    <mergeCell ref="E84:X84"/>
    <mergeCell ref="E85:X85"/>
    <mergeCell ref="E103:X103"/>
    <mergeCell ref="E104:X104"/>
    <mergeCell ref="E87:X87"/>
    <mergeCell ref="E88:X88"/>
    <mergeCell ref="E89:X89"/>
    <mergeCell ref="E93:X93"/>
    <mergeCell ref="E94:X94"/>
    <mergeCell ref="E95:X95"/>
    <mergeCell ref="E96:X96"/>
    <mergeCell ref="E97:X97"/>
    <mergeCell ref="E98:X98"/>
    <mergeCell ref="E71:X71"/>
    <mergeCell ref="E62:X62"/>
    <mergeCell ref="E48:X48"/>
    <mergeCell ref="E49:X49"/>
    <mergeCell ref="E50:X50"/>
    <mergeCell ref="E51:X51"/>
    <mergeCell ref="E55:X55"/>
    <mergeCell ref="E56:X56"/>
    <mergeCell ref="E57:X57"/>
    <mergeCell ref="E58:X58"/>
    <mergeCell ref="E59:X59"/>
    <mergeCell ref="E60:X60"/>
    <mergeCell ref="E61:X61"/>
    <mergeCell ref="E63:X63"/>
    <mergeCell ref="E64:X64"/>
    <mergeCell ref="E65:X65"/>
    <mergeCell ref="E17:X17"/>
    <mergeCell ref="E12:X12"/>
    <mergeCell ref="E47:X47"/>
    <mergeCell ref="E33:X33"/>
    <mergeCell ref="E34:X34"/>
    <mergeCell ref="E35:X35"/>
    <mergeCell ref="E36:X36"/>
    <mergeCell ref="E40:X40"/>
    <mergeCell ref="E41:X41"/>
    <mergeCell ref="E42:X42"/>
    <mergeCell ref="E43:X43"/>
    <mergeCell ref="E44:X44"/>
    <mergeCell ref="E45:X45"/>
    <mergeCell ref="E46:X46"/>
    <mergeCell ref="E32:X32"/>
    <mergeCell ref="E18:X18"/>
    <mergeCell ref="E19:X19"/>
    <mergeCell ref="E20:X20"/>
    <mergeCell ref="E21:X21"/>
    <mergeCell ref="E22:X22"/>
    <mergeCell ref="E23:X23"/>
    <mergeCell ref="E27:X27"/>
    <mergeCell ref="E28:X28"/>
    <mergeCell ref="E29:X29"/>
    <mergeCell ref="E30:X30"/>
    <mergeCell ref="E31:X31"/>
    <mergeCell ref="E13:X13"/>
    <mergeCell ref="E14:X14"/>
    <mergeCell ref="E15:X15"/>
    <mergeCell ref="E16:X16"/>
    <mergeCell ref="D7:Z7"/>
  </mergeCells>
  <phoneticPr fontId="86" type="noConversion"/>
  <conditionalFormatting sqref="Z10">
    <cfRule type="cellIs" dxfId="167" priority="169" operator="equal">
      <formula>3</formula>
    </cfRule>
  </conditionalFormatting>
  <conditionalFormatting sqref="Z10">
    <cfRule type="cellIs" dxfId="166" priority="166" operator="equal">
      <formula>2</formula>
    </cfRule>
    <cfRule type="cellIs" dxfId="165" priority="167" operator="equal">
      <formula>1</formula>
    </cfRule>
    <cfRule type="cellIs" dxfId="164" priority="168" operator="equal">
      <formula>0</formula>
    </cfRule>
  </conditionalFormatting>
  <conditionalFormatting sqref="Z12">
    <cfRule type="cellIs" dxfId="163" priority="165" operator="equal">
      <formula>3</formula>
    </cfRule>
  </conditionalFormatting>
  <conditionalFormatting sqref="Z12">
    <cfRule type="cellIs" dxfId="162" priority="162" operator="equal">
      <formula>2</formula>
    </cfRule>
    <cfRule type="cellIs" dxfId="161" priority="163" operator="equal">
      <formula>1</formula>
    </cfRule>
    <cfRule type="cellIs" dxfId="160" priority="164" operator="equal">
      <formula>0</formula>
    </cfRule>
  </conditionalFormatting>
  <conditionalFormatting sqref="Z25">
    <cfRule type="cellIs" dxfId="159" priority="153" operator="equal">
      <formula>3</formula>
    </cfRule>
  </conditionalFormatting>
  <conditionalFormatting sqref="Z25">
    <cfRule type="cellIs" dxfId="158" priority="150" operator="equal">
      <formula>2</formula>
    </cfRule>
    <cfRule type="cellIs" dxfId="157" priority="151" operator="equal">
      <formula>1</formula>
    </cfRule>
    <cfRule type="cellIs" dxfId="156" priority="152" operator="equal">
      <formula>0</formula>
    </cfRule>
  </conditionalFormatting>
  <conditionalFormatting sqref="Z38">
    <cfRule type="cellIs" dxfId="155" priority="72" operator="equal">
      <formula>3</formula>
    </cfRule>
  </conditionalFormatting>
  <conditionalFormatting sqref="Z38">
    <cfRule type="cellIs" dxfId="154" priority="69" operator="equal">
      <formula>2</formula>
    </cfRule>
    <cfRule type="cellIs" dxfId="153" priority="70" operator="equal">
      <formula>1</formula>
    </cfRule>
    <cfRule type="cellIs" dxfId="152" priority="71" operator="equal">
      <formula>0</formula>
    </cfRule>
  </conditionalFormatting>
  <conditionalFormatting sqref="Z53">
    <cfRule type="cellIs" dxfId="151" priority="68" operator="equal">
      <formula>3</formula>
    </cfRule>
  </conditionalFormatting>
  <conditionalFormatting sqref="Z53">
    <cfRule type="cellIs" dxfId="150" priority="65" operator="equal">
      <formula>2</formula>
    </cfRule>
    <cfRule type="cellIs" dxfId="149" priority="66" operator="equal">
      <formula>1</formula>
    </cfRule>
    <cfRule type="cellIs" dxfId="148" priority="67" operator="equal">
      <formula>0</formula>
    </cfRule>
  </conditionalFormatting>
  <conditionalFormatting sqref="Z69">
    <cfRule type="cellIs" dxfId="147" priority="64" operator="equal">
      <formula>3</formula>
    </cfRule>
  </conditionalFormatting>
  <conditionalFormatting sqref="Z69">
    <cfRule type="cellIs" dxfId="146" priority="61" operator="equal">
      <formula>2</formula>
    </cfRule>
    <cfRule type="cellIs" dxfId="145" priority="62" operator="equal">
      <formula>1</formula>
    </cfRule>
    <cfRule type="cellIs" dxfId="144" priority="63" operator="equal">
      <formula>0</formula>
    </cfRule>
  </conditionalFormatting>
  <conditionalFormatting sqref="Z81">
    <cfRule type="cellIs" dxfId="143" priority="60" operator="equal">
      <formula>3</formula>
    </cfRule>
  </conditionalFormatting>
  <conditionalFormatting sqref="Z81">
    <cfRule type="cellIs" dxfId="142" priority="57" operator="equal">
      <formula>2</formula>
    </cfRule>
    <cfRule type="cellIs" dxfId="141" priority="58" operator="equal">
      <formula>1</formula>
    </cfRule>
    <cfRule type="cellIs" dxfId="140" priority="59" operator="equal">
      <formula>0</formula>
    </cfRule>
  </conditionalFormatting>
  <conditionalFormatting sqref="Z91">
    <cfRule type="cellIs" dxfId="139" priority="56" operator="equal">
      <formula>3</formula>
    </cfRule>
  </conditionalFormatting>
  <conditionalFormatting sqref="Z91">
    <cfRule type="cellIs" dxfId="138" priority="53" operator="equal">
      <formula>2</formula>
    </cfRule>
    <cfRule type="cellIs" dxfId="137" priority="54" operator="equal">
      <formula>1</formula>
    </cfRule>
    <cfRule type="cellIs" dxfId="136" priority="55" operator="equal">
      <formula>0</formula>
    </cfRule>
  </conditionalFormatting>
  <conditionalFormatting sqref="Z100">
    <cfRule type="cellIs" dxfId="135" priority="52" operator="equal">
      <formula>3</formula>
    </cfRule>
  </conditionalFormatting>
  <conditionalFormatting sqref="Z100">
    <cfRule type="cellIs" dxfId="134" priority="49" operator="equal">
      <formula>2</formula>
    </cfRule>
    <cfRule type="cellIs" dxfId="133" priority="50" operator="equal">
      <formula>1</formula>
    </cfRule>
    <cfRule type="cellIs" dxfId="132" priority="51" operator="equal">
      <formula>0</formula>
    </cfRule>
  </conditionalFormatting>
  <conditionalFormatting sqref="Z107">
    <cfRule type="cellIs" dxfId="131" priority="48" operator="equal">
      <formula>3</formula>
    </cfRule>
  </conditionalFormatting>
  <conditionalFormatting sqref="Z107">
    <cfRule type="cellIs" dxfId="130" priority="45" operator="equal">
      <formula>2</formula>
    </cfRule>
    <cfRule type="cellIs" dxfId="129" priority="46" operator="equal">
      <formula>1</formula>
    </cfRule>
    <cfRule type="cellIs" dxfId="128" priority="47" operator="equal">
      <formula>0</formula>
    </cfRule>
  </conditionalFormatting>
  <conditionalFormatting sqref="Z13:Z23">
    <cfRule type="cellIs" dxfId="127" priority="44" operator="equal">
      <formula>3</formula>
    </cfRule>
  </conditionalFormatting>
  <conditionalFormatting sqref="Z13:Z23">
    <cfRule type="cellIs" dxfId="126" priority="41" operator="equal">
      <formula>2</formula>
    </cfRule>
    <cfRule type="cellIs" dxfId="125" priority="42" operator="equal">
      <formula>1</formula>
    </cfRule>
    <cfRule type="cellIs" dxfId="124" priority="43" operator="equal">
      <formula>0</formula>
    </cfRule>
  </conditionalFormatting>
  <conditionalFormatting sqref="Z27:Z36">
    <cfRule type="cellIs" dxfId="123" priority="40" operator="equal">
      <formula>3</formula>
    </cfRule>
  </conditionalFormatting>
  <conditionalFormatting sqref="Z27:Z36">
    <cfRule type="cellIs" dxfId="122" priority="37" operator="equal">
      <formula>2</formula>
    </cfRule>
    <cfRule type="cellIs" dxfId="121" priority="38" operator="equal">
      <formula>1</formula>
    </cfRule>
    <cfRule type="cellIs" dxfId="120" priority="39" operator="equal">
      <formula>0</formula>
    </cfRule>
  </conditionalFormatting>
  <conditionalFormatting sqref="Z40:Z51">
    <cfRule type="cellIs" dxfId="119" priority="36" operator="equal">
      <formula>3</formula>
    </cfRule>
  </conditionalFormatting>
  <conditionalFormatting sqref="Z40:Z51">
    <cfRule type="cellIs" dxfId="118" priority="33" operator="equal">
      <formula>2</formula>
    </cfRule>
    <cfRule type="cellIs" dxfId="117" priority="34" operator="equal">
      <formula>1</formula>
    </cfRule>
    <cfRule type="cellIs" dxfId="116" priority="35" operator="equal">
      <formula>0</formula>
    </cfRule>
  </conditionalFormatting>
  <conditionalFormatting sqref="Z55:Z62">
    <cfRule type="cellIs" dxfId="115" priority="32" operator="equal">
      <formula>3</formula>
    </cfRule>
  </conditionalFormatting>
  <conditionalFormatting sqref="Z55:Z62">
    <cfRule type="cellIs" dxfId="114" priority="29" operator="equal">
      <formula>2</formula>
    </cfRule>
    <cfRule type="cellIs" dxfId="113" priority="30" operator="equal">
      <formula>1</formula>
    </cfRule>
    <cfRule type="cellIs" dxfId="112" priority="31" operator="equal">
      <formula>0</formula>
    </cfRule>
  </conditionalFormatting>
  <conditionalFormatting sqref="Z63:Z67">
    <cfRule type="cellIs" dxfId="111" priority="28" operator="equal">
      <formula>3</formula>
    </cfRule>
  </conditionalFormatting>
  <conditionalFormatting sqref="Z63:Z67">
    <cfRule type="cellIs" dxfId="110" priority="25" operator="equal">
      <formula>2</formula>
    </cfRule>
    <cfRule type="cellIs" dxfId="109" priority="26" operator="equal">
      <formula>1</formula>
    </cfRule>
    <cfRule type="cellIs" dxfId="108" priority="27" operator="equal">
      <formula>0</formula>
    </cfRule>
  </conditionalFormatting>
  <conditionalFormatting sqref="Z71:Z79">
    <cfRule type="cellIs" dxfId="107" priority="24" operator="equal">
      <formula>3</formula>
    </cfRule>
  </conditionalFormatting>
  <conditionalFormatting sqref="Z71:Z79">
    <cfRule type="cellIs" dxfId="106" priority="21" operator="equal">
      <formula>2</formula>
    </cfRule>
    <cfRule type="cellIs" dxfId="105" priority="22" operator="equal">
      <formula>1</formula>
    </cfRule>
    <cfRule type="cellIs" dxfId="104" priority="23" operator="equal">
      <formula>0</formula>
    </cfRule>
  </conditionalFormatting>
  <conditionalFormatting sqref="Z83:Z87">
    <cfRule type="cellIs" dxfId="103" priority="20" operator="equal">
      <formula>3</formula>
    </cfRule>
  </conditionalFormatting>
  <conditionalFormatting sqref="Z83:Z87">
    <cfRule type="cellIs" dxfId="102" priority="17" operator="equal">
      <formula>2</formula>
    </cfRule>
    <cfRule type="cellIs" dxfId="101" priority="18" operator="equal">
      <formula>1</formula>
    </cfRule>
    <cfRule type="cellIs" dxfId="100" priority="19" operator="equal">
      <formula>0</formula>
    </cfRule>
  </conditionalFormatting>
  <conditionalFormatting sqref="Z88:Z89">
    <cfRule type="cellIs" dxfId="99" priority="16" operator="equal">
      <formula>3</formula>
    </cfRule>
  </conditionalFormatting>
  <conditionalFormatting sqref="Z88:Z89">
    <cfRule type="cellIs" dxfId="98" priority="13" operator="equal">
      <formula>2</formula>
    </cfRule>
    <cfRule type="cellIs" dxfId="97" priority="14" operator="equal">
      <formula>1</formula>
    </cfRule>
    <cfRule type="cellIs" dxfId="96" priority="15" operator="equal">
      <formula>0</formula>
    </cfRule>
  </conditionalFormatting>
  <conditionalFormatting sqref="Z93:Z98">
    <cfRule type="cellIs" dxfId="95" priority="12" operator="equal">
      <formula>3</formula>
    </cfRule>
  </conditionalFormatting>
  <conditionalFormatting sqref="Z93:Z98">
    <cfRule type="cellIs" dxfId="94" priority="9" operator="equal">
      <formula>2</formula>
    </cfRule>
    <cfRule type="cellIs" dxfId="93" priority="10" operator="equal">
      <formula>1</formula>
    </cfRule>
    <cfRule type="cellIs" dxfId="92" priority="11" operator="equal">
      <formula>0</formula>
    </cfRule>
  </conditionalFormatting>
  <conditionalFormatting sqref="Z102:Z105">
    <cfRule type="cellIs" dxfId="91" priority="8" operator="equal">
      <formula>3</formula>
    </cfRule>
  </conditionalFormatting>
  <conditionalFormatting sqref="Z102:Z105">
    <cfRule type="cellIs" dxfId="90" priority="5" operator="equal">
      <formula>2</formula>
    </cfRule>
    <cfRule type="cellIs" dxfId="89" priority="6" operator="equal">
      <formula>1</formula>
    </cfRule>
    <cfRule type="cellIs" dxfId="88" priority="7" operator="equal">
      <formula>0</formula>
    </cfRule>
  </conditionalFormatting>
  <conditionalFormatting sqref="Z109:Z112">
    <cfRule type="cellIs" dxfId="87" priority="4" operator="equal">
      <formula>3</formula>
    </cfRule>
  </conditionalFormatting>
  <conditionalFormatting sqref="Z109:Z112">
    <cfRule type="cellIs" dxfId="86" priority="1" operator="equal">
      <formula>2</formula>
    </cfRule>
    <cfRule type="cellIs" dxfId="85" priority="2" operator="equal">
      <formula>1</formula>
    </cfRule>
    <cfRule type="cellIs" dxfId="84"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Z12:Z23 Z102:Z105 Z27:Z36 Z40:Z51 Z55:Z67 Z71:Z79 Z83:Z89 Z93:Z98 Z109:Z112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showGridLines="0" showRowColHeaders="0" zoomScale="50" zoomScaleNormal="50" workbookViewId="0">
      <pane xSplit="3" ySplit="7" topLeftCell="D8" activePane="bottomRight" state="frozen"/>
      <selection pane="topRight" activeCell="D1" sqref="D1"/>
      <selection pane="bottomLeft" activeCell="A8" sqref="A8"/>
      <selection pane="bottomRight"/>
    </sheetView>
  </sheetViews>
  <sheetFormatPr defaultColWidth="8.453125" defaultRowHeight="16"/>
  <cols>
    <col min="1" max="2" width="0.453125" style="107" customWidth="1"/>
    <col min="3" max="3" width="1.453125" style="107" hidden="1" customWidth="1"/>
    <col min="4" max="4" width="11.90625" style="107" customWidth="1"/>
    <col min="5" max="5" width="5.453125" style="107" customWidth="1"/>
    <col min="6" max="7" width="6.453125" style="107" customWidth="1"/>
    <col min="8" max="8" width="6.90625" style="107" customWidth="1"/>
    <col min="9" max="9" width="4.453125" style="107" customWidth="1"/>
    <col min="10" max="11" width="7.453125" style="107" customWidth="1"/>
    <col min="12" max="13" width="6.453125" style="107" customWidth="1"/>
    <col min="14" max="14" width="4.453125" style="107" customWidth="1"/>
    <col min="15" max="15" width="6.08984375" style="107" customWidth="1"/>
    <col min="16" max="17" width="5.453125" style="107" customWidth="1"/>
    <col min="18" max="18" width="8.453125" style="107"/>
    <col min="19" max="19" width="5.453125" style="107" customWidth="1"/>
    <col min="20" max="20" width="6.453125" style="107" customWidth="1"/>
    <col min="21" max="21" width="5.453125" style="107" customWidth="1"/>
    <col min="22" max="22" width="7.453125" style="107" customWidth="1"/>
    <col min="23" max="23" width="6.90625" style="107" customWidth="1"/>
    <col min="24" max="24" width="76.453125" style="107" customWidth="1"/>
    <col min="25" max="25" width="1.453125" style="107" customWidth="1"/>
    <col min="26" max="26" width="19.90625" style="354" customWidth="1"/>
    <col min="27" max="27" width="30.453125" style="63" customWidth="1"/>
    <col min="28" max="16384" width="8.453125" style="107"/>
  </cols>
  <sheetData>
    <row r="1" spans="1:27" s="114" customFormat="1">
      <c r="A1" s="113"/>
      <c r="Z1" s="115"/>
      <c r="AA1" s="116"/>
    </row>
    <row r="2" spans="1:27" s="114" customFormat="1" ht="14.4" customHeight="1">
      <c r="Z2" s="115"/>
      <c r="AA2" s="116"/>
    </row>
    <row r="3" spans="1:27" s="117" customFormat="1" ht="14.4" customHeight="1">
      <c r="E3" s="685" t="str">
        <f>HLOOKUP(lang, language!$C$463:$H$466, 2, FALSE)</f>
        <v>Measurement and estimation</v>
      </c>
      <c r="F3" s="685"/>
      <c r="G3" s="685"/>
      <c r="H3" s="685"/>
      <c r="I3" s="685"/>
      <c r="J3" s="685"/>
      <c r="K3" s="685"/>
      <c r="L3" s="685"/>
      <c r="M3" s="685"/>
      <c r="N3" s="685"/>
      <c r="O3" s="685"/>
      <c r="P3" s="685"/>
      <c r="Q3" s="685"/>
      <c r="R3" s="685"/>
      <c r="S3" s="685"/>
      <c r="T3" s="685"/>
      <c r="U3" s="685"/>
      <c r="V3" s="685"/>
      <c r="W3" s="685"/>
      <c r="X3" s="685"/>
      <c r="Z3" s="118"/>
      <c r="AA3" s="119"/>
    </row>
    <row r="4" spans="1:27" s="117" customFormat="1" ht="14.4" customHeight="1">
      <c r="D4" s="120"/>
      <c r="E4" s="685"/>
      <c r="F4" s="685"/>
      <c r="G4" s="685"/>
      <c r="H4" s="685"/>
      <c r="I4" s="685"/>
      <c r="J4" s="685"/>
      <c r="K4" s="685"/>
      <c r="L4" s="685"/>
      <c r="M4" s="685"/>
      <c r="N4" s="685"/>
      <c r="O4" s="685"/>
      <c r="P4" s="685"/>
      <c r="Q4" s="685"/>
      <c r="R4" s="685"/>
      <c r="S4" s="685"/>
      <c r="T4" s="685"/>
      <c r="U4" s="685"/>
      <c r="V4" s="685"/>
      <c r="W4" s="685"/>
      <c r="X4" s="685"/>
      <c r="Y4" s="120"/>
      <c r="Z4" s="120"/>
      <c r="AA4" s="119"/>
    </row>
    <row r="5" spans="1:27" s="117" customFormat="1" ht="27" customHeight="1">
      <c r="D5" s="120"/>
      <c r="E5" s="685"/>
      <c r="F5" s="685"/>
      <c r="G5" s="685"/>
      <c r="H5" s="685"/>
      <c r="I5" s="685"/>
      <c r="J5" s="685"/>
      <c r="K5" s="685"/>
      <c r="L5" s="685"/>
      <c r="M5" s="685"/>
      <c r="N5" s="685"/>
      <c r="O5" s="685"/>
      <c r="P5" s="685"/>
      <c r="Q5" s="685"/>
      <c r="R5" s="685"/>
      <c r="S5" s="685"/>
      <c r="T5" s="685"/>
      <c r="U5" s="685"/>
      <c r="V5" s="685"/>
      <c r="W5" s="685"/>
      <c r="X5" s="685"/>
      <c r="Y5" s="120"/>
      <c r="Z5" s="120"/>
      <c r="AA5" s="119"/>
    </row>
    <row r="6" spans="1:27" s="121" customFormat="1" ht="5.25" customHeight="1">
      <c r="D6" s="122"/>
      <c r="E6" s="122"/>
      <c r="F6" s="122"/>
      <c r="G6" s="122"/>
      <c r="H6" s="122"/>
      <c r="I6" s="122"/>
      <c r="J6" s="122"/>
      <c r="K6" s="122"/>
      <c r="L6" s="122"/>
      <c r="M6" s="122"/>
      <c r="N6" s="122"/>
      <c r="O6" s="122"/>
      <c r="P6" s="122"/>
      <c r="Q6" s="122"/>
      <c r="R6" s="122"/>
      <c r="S6" s="122"/>
      <c r="T6" s="122"/>
      <c r="U6" s="122"/>
      <c r="V6" s="122"/>
      <c r="W6" s="122"/>
      <c r="X6" s="122"/>
      <c r="Y6" s="122"/>
      <c r="Z6" s="111"/>
      <c r="AA6" s="123"/>
    </row>
    <row r="7" spans="1:27" s="124" customFormat="1" ht="22.5">
      <c r="D7" s="125"/>
      <c r="E7" s="686" t="str">
        <f>HLOOKUP(lang, language!$C$463:$H$466, 3, FALSE)</f>
        <v xml:space="preserve">5.4 A Data management, data analysis and documentation </v>
      </c>
      <c r="F7" s="686"/>
      <c r="G7" s="686"/>
      <c r="H7" s="686"/>
      <c r="I7" s="686"/>
      <c r="J7" s="686"/>
      <c r="K7" s="686"/>
      <c r="L7" s="686"/>
      <c r="M7" s="686"/>
      <c r="N7" s="686"/>
      <c r="O7" s="686"/>
      <c r="P7" s="686"/>
      <c r="Q7" s="686"/>
      <c r="R7" s="686"/>
      <c r="S7" s="686"/>
      <c r="T7" s="686"/>
      <c r="U7" s="686"/>
      <c r="V7" s="686"/>
      <c r="W7" s="686"/>
      <c r="X7" s="686"/>
      <c r="Y7" s="125"/>
      <c r="Z7" s="125"/>
      <c r="AA7" s="126"/>
    </row>
    <row r="8" spans="1:27" s="121" customFormat="1" ht="15" customHeight="1">
      <c r="D8" s="127"/>
      <c r="E8" s="128"/>
      <c r="F8" s="128"/>
      <c r="G8" s="128"/>
      <c r="H8" s="128"/>
      <c r="I8" s="128"/>
      <c r="J8" s="128"/>
      <c r="K8" s="128"/>
      <c r="L8" s="128"/>
      <c r="M8" s="128"/>
      <c r="N8" s="128"/>
      <c r="O8" s="128"/>
      <c r="P8" s="128"/>
      <c r="Q8" s="128"/>
      <c r="R8" s="128"/>
      <c r="S8" s="128"/>
      <c r="T8" s="128"/>
      <c r="U8" s="128"/>
      <c r="V8" s="128"/>
      <c r="W8" s="128"/>
      <c r="X8" s="128"/>
      <c r="Y8" s="127"/>
      <c r="Z8" s="127" t="str">
        <f>HLOOKUP(lang, language!$C$477:$H$497, 19, FALSE)</f>
        <v>Assessment*</v>
      </c>
      <c r="AA8" s="129" t="str">
        <f>HLOOKUP(lang, language!$C$178:$H$198, 21, FALSE)</f>
        <v>Sources</v>
      </c>
    </row>
    <row r="9" spans="1:27" s="121" customFormat="1" ht="5.25" customHeight="1">
      <c r="Z9" s="130"/>
      <c r="AA9" s="123"/>
    </row>
    <row r="10" spans="1:27" s="147" customFormat="1" ht="63" customHeight="1">
      <c r="D10" s="390" t="s">
        <v>105</v>
      </c>
      <c r="E10" s="367"/>
      <c r="F10" s="683" t="str">
        <f>HLOOKUP(lang, language!$C$463:$H$470, 4, FALSE)</f>
        <v>Data entry and management</v>
      </c>
      <c r="G10" s="683"/>
      <c r="H10" s="683"/>
      <c r="I10" s="683"/>
      <c r="J10" s="683"/>
      <c r="K10" s="683"/>
      <c r="L10" s="683"/>
      <c r="M10" s="683"/>
      <c r="N10" s="683"/>
      <c r="O10" s="683"/>
      <c r="P10" s="683"/>
      <c r="Q10" s="683"/>
      <c r="R10" s="683"/>
      <c r="S10" s="683"/>
      <c r="T10" s="683"/>
      <c r="U10" s="683"/>
      <c r="V10" s="683"/>
      <c r="W10" s="683"/>
      <c r="X10" s="683"/>
      <c r="Y10" s="367"/>
      <c r="Z10" s="112" t="e">
        <f>ROUND(AVERAGE($Z$12:$Z$15),0)</f>
        <v>#DIV/0!</v>
      </c>
      <c r="AA10" s="405" t="str">
        <f>HLOOKUP(lang, language!$C$615:$H$621, 2, FALSE)</f>
        <v>VGNFM</v>
      </c>
    </row>
    <row r="11" spans="1:27" ht="0.9" customHeight="1"/>
    <row r="12" spans="1:27" s="147" customFormat="1" ht="50.15" customHeight="1">
      <c r="D12" s="364" t="s">
        <v>14</v>
      </c>
      <c r="E12" s="678" t="str">
        <f>HLOOKUP(lang, language!$C$463:$H$470, 5, FALSE)</f>
        <v>Implement a detailed database structure and management protocol (including hardware and software requirements).</v>
      </c>
      <c r="F12" s="678"/>
      <c r="G12" s="678"/>
      <c r="H12" s="678"/>
      <c r="I12" s="678"/>
      <c r="J12" s="678"/>
      <c r="K12" s="678"/>
      <c r="L12" s="678"/>
      <c r="M12" s="678"/>
      <c r="N12" s="678"/>
      <c r="O12" s="678"/>
      <c r="P12" s="678"/>
      <c r="Q12" s="678"/>
      <c r="R12" s="678"/>
      <c r="S12" s="678"/>
      <c r="T12" s="678"/>
      <c r="U12" s="678"/>
      <c r="V12" s="678"/>
      <c r="W12" s="678"/>
      <c r="X12" s="678"/>
      <c r="Y12" s="366"/>
      <c r="Z12" s="110" t="s">
        <v>593</v>
      </c>
      <c r="AA12" s="349"/>
    </row>
    <row r="13" spans="1:27" s="147" customFormat="1" ht="50.15" customHeight="1">
      <c r="D13" s="364" t="s">
        <v>15</v>
      </c>
      <c r="E13" s="678" t="str">
        <f>HLOOKUP(lang, language!$C$463:$H$470, 6, FALSE)</f>
        <v>Use data formats that will be in use for the foreseeable future and that permit interoperability, rather than developing and/ or using custom-built or obscure formats.</v>
      </c>
      <c r="F13" s="678"/>
      <c r="G13" s="678"/>
      <c r="H13" s="678"/>
      <c r="I13" s="678"/>
      <c r="J13" s="678"/>
      <c r="K13" s="678"/>
      <c r="L13" s="678"/>
      <c r="M13" s="678"/>
      <c r="N13" s="678"/>
      <c r="O13" s="678"/>
      <c r="P13" s="678"/>
      <c r="Q13" s="678"/>
      <c r="R13" s="678"/>
      <c r="S13" s="678"/>
      <c r="T13" s="678"/>
      <c r="U13" s="678"/>
      <c r="V13" s="678"/>
      <c r="W13" s="678"/>
      <c r="X13" s="678"/>
      <c r="Y13" s="366"/>
      <c r="Z13" s="110" t="s">
        <v>593</v>
      </c>
      <c r="AA13" s="349"/>
    </row>
    <row r="14" spans="1:27" s="147" customFormat="1" ht="50.15" customHeight="1">
      <c r="D14" s="364" t="s">
        <v>16</v>
      </c>
      <c r="E14" s="678" t="str">
        <f>HLOOKUP(lang, language!$C$463:$H$470, 7, FALSE)</f>
        <v>If part of the data is exported for analysis using different software, the integrity of the source database must be ensured.</v>
      </c>
      <c r="F14" s="678"/>
      <c r="G14" s="678"/>
      <c r="H14" s="678"/>
      <c r="I14" s="678"/>
      <c r="J14" s="678"/>
      <c r="K14" s="678"/>
      <c r="L14" s="678"/>
      <c r="M14" s="678"/>
      <c r="N14" s="678"/>
      <c r="O14" s="678"/>
      <c r="P14" s="678"/>
      <c r="Q14" s="678"/>
      <c r="R14" s="678"/>
      <c r="S14" s="678"/>
      <c r="T14" s="678"/>
      <c r="U14" s="678"/>
      <c r="V14" s="678"/>
      <c r="W14" s="678"/>
      <c r="X14" s="678"/>
      <c r="Y14" s="366"/>
      <c r="Z14" s="110" t="s">
        <v>593</v>
      </c>
      <c r="AA14" s="349"/>
    </row>
    <row r="15" spans="1:27" s="147" customFormat="1" ht="50.15" customHeight="1">
      <c r="D15" s="364" t="s">
        <v>17</v>
      </c>
      <c r="E15" s="678" t="str">
        <f>HLOOKUP(lang, language!$C$463:$H$470, 8, FALSE)</f>
        <v>Data stored in the system should include metadata comprising the description of the various datasets (e.g. age of creation, location, data owner, access rights, etc.). The format of metadata should follow international standards to the extent possible.</v>
      </c>
      <c r="F15" s="678"/>
      <c r="G15" s="678"/>
      <c r="H15" s="678"/>
      <c r="I15" s="678"/>
      <c r="J15" s="678"/>
      <c r="K15" s="678"/>
      <c r="L15" s="678"/>
      <c r="M15" s="678"/>
      <c r="N15" s="678"/>
      <c r="O15" s="678"/>
      <c r="P15" s="678"/>
      <c r="Q15" s="678"/>
      <c r="R15" s="678"/>
      <c r="S15" s="678"/>
      <c r="T15" s="678"/>
      <c r="U15" s="678"/>
      <c r="V15" s="678"/>
      <c r="W15" s="678"/>
      <c r="X15" s="678"/>
      <c r="Y15" s="366"/>
      <c r="Z15" s="110" t="s">
        <v>593</v>
      </c>
      <c r="AA15" s="349"/>
    </row>
    <row r="16" spans="1:27" ht="0.9" customHeight="1"/>
    <row r="17" spans="4:27" s="406" customFormat="1" ht="63" customHeight="1">
      <c r="D17" s="367" t="s">
        <v>106</v>
      </c>
      <c r="E17" s="367"/>
      <c r="F17" s="683" t="str">
        <f>HLOOKUP(lang, language!$C$471:$H$476, 2, FALSE)</f>
        <v>Data quality control</v>
      </c>
      <c r="G17" s="683"/>
      <c r="H17" s="683"/>
      <c r="I17" s="683"/>
      <c r="J17" s="683"/>
      <c r="K17" s="683"/>
      <c r="L17" s="683"/>
      <c r="M17" s="683"/>
      <c r="N17" s="683"/>
      <c r="O17" s="683"/>
      <c r="P17" s="683"/>
      <c r="Q17" s="683"/>
      <c r="R17" s="683"/>
      <c r="S17" s="683"/>
      <c r="T17" s="683"/>
      <c r="U17" s="683"/>
      <c r="V17" s="683"/>
      <c r="W17" s="683"/>
      <c r="X17" s="683"/>
      <c r="Y17" s="367"/>
      <c r="Z17" s="112" t="e">
        <f>ROUND(AVERAGE($Z$19:$Z$22),0)</f>
        <v>#DIV/0!</v>
      </c>
      <c r="AA17" s="405" t="str">
        <f>HLOOKUP(lang, language!$C$615:$H$621, 2, FALSE)</f>
        <v>VGNFM</v>
      </c>
    </row>
    <row r="18" spans="4:27" ht="0.9" customHeight="1"/>
    <row r="19" spans="4:27" s="406" customFormat="1" ht="80.150000000000006" customHeight="1">
      <c r="D19" s="364" t="s">
        <v>14</v>
      </c>
      <c r="E19" s="678" t="str">
        <f>HLOOKUP(lang, language!$C$471:$H$476, 3, FALSE)</f>
        <v>Re-check the data in the office. Edit checks that should have been conducted in the field should be applied to the raw data, especially if a field data recorder was not used. Raw data should be archived and any changes should be applied to a copy. Further checks can be performed using graphical and summary statistics to identify outliers for further examination. Finally, appropriate methods for filling in missing data or correcting obviously incorrect data should be devised and implemented, wherever possible.</v>
      </c>
      <c r="F19" s="678"/>
      <c r="G19" s="678"/>
      <c r="H19" s="678"/>
      <c r="I19" s="678"/>
      <c r="J19" s="678"/>
      <c r="K19" s="678"/>
      <c r="L19" s="678"/>
      <c r="M19" s="678"/>
      <c r="N19" s="678"/>
      <c r="O19" s="678"/>
      <c r="P19" s="678"/>
      <c r="Q19" s="678"/>
      <c r="R19" s="678"/>
      <c r="S19" s="678"/>
      <c r="T19" s="678"/>
      <c r="U19" s="678"/>
      <c r="V19" s="678"/>
      <c r="W19" s="678"/>
      <c r="X19" s="678"/>
      <c r="Y19" s="366"/>
      <c r="Z19" s="110" t="s">
        <v>593</v>
      </c>
      <c r="AA19" s="407"/>
    </row>
    <row r="20" spans="4:27" s="406" customFormat="1" ht="80.150000000000006" customHeight="1">
      <c r="D20" s="364" t="s">
        <v>15</v>
      </c>
      <c r="E20" s="678" t="str">
        <f>HLOOKUP(lang, language!$C$471:$H$476, 4, FALSE)</f>
        <v>So-called outliers need to be very carefully checked before eliminating them. They may represent extreme cases, and not errors.</v>
      </c>
      <c r="F20" s="678"/>
      <c r="G20" s="678"/>
      <c r="H20" s="678"/>
      <c r="I20" s="678"/>
      <c r="J20" s="678"/>
      <c r="K20" s="678"/>
      <c r="L20" s="678"/>
      <c r="M20" s="678"/>
      <c r="N20" s="678"/>
      <c r="O20" s="678"/>
      <c r="P20" s="678"/>
      <c r="Q20" s="678"/>
      <c r="R20" s="678"/>
      <c r="S20" s="678"/>
      <c r="T20" s="678"/>
      <c r="U20" s="678"/>
      <c r="V20" s="678"/>
      <c r="W20" s="678"/>
      <c r="X20" s="678"/>
      <c r="Y20" s="366"/>
      <c r="Z20" s="110" t="s">
        <v>593</v>
      </c>
      <c r="AA20" s="407"/>
    </row>
    <row r="21" spans="4:27" s="406" customFormat="1" ht="80.150000000000006" customHeight="1">
      <c r="D21" s="364" t="s">
        <v>16</v>
      </c>
      <c r="E21" s="678" t="str">
        <f>HLOOKUP(lang, language!$C$471:$H$476, 5, FALSE)</f>
        <v>Provide protocols for data cleaning and apply them to the database in order to ensure consistency of the data.</v>
      </c>
      <c r="F21" s="678"/>
      <c r="G21" s="678"/>
      <c r="H21" s="678"/>
      <c r="I21" s="678"/>
      <c r="J21" s="678"/>
      <c r="K21" s="678"/>
      <c r="L21" s="678"/>
      <c r="M21" s="678"/>
      <c r="N21" s="678"/>
      <c r="O21" s="678"/>
      <c r="P21" s="678"/>
      <c r="Q21" s="678"/>
      <c r="R21" s="678"/>
      <c r="S21" s="678"/>
      <c r="T21" s="678"/>
      <c r="U21" s="678"/>
      <c r="V21" s="678"/>
      <c r="W21" s="678"/>
      <c r="X21" s="678"/>
      <c r="Y21" s="366"/>
      <c r="Z21" s="110" t="s">
        <v>593</v>
      </c>
      <c r="AA21" s="407"/>
    </row>
    <row r="22" spans="4:27" s="406" customFormat="1" ht="80.150000000000006" customHeight="1">
      <c r="D22" s="364" t="s">
        <v>17</v>
      </c>
      <c r="E22" s="678" t="str">
        <f>HLOOKUP(lang, language!$C$471:$H$476, 6, FALSE)</f>
        <v>When making changes, record why and how the changes were made (e.g. if an outlier is excluded, explain why).</v>
      </c>
      <c r="F22" s="678"/>
      <c r="G22" s="678"/>
      <c r="H22" s="678"/>
      <c r="I22" s="678"/>
      <c r="J22" s="678"/>
      <c r="K22" s="678"/>
      <c r="L22" s="678"/>
      <c r="M22" s="678"/>
      <c r="N22" s="678"/>
      <c r="O22" s="678"/>
      <c r="P22" s="678"/>
      <c r="Q22" s="678"/>
      <c r="R22" s="678"/>
      <c r="S22" s="678"/>
      <c r="T22" s="678"/>
      <c r="U22" s="678"/>
      <c r="V22" s="678"/>
      <c r="W22" s="678"/>
      <c r="X22" s="678"/>
      <c r="Y22" s="366"/>
      <c r="Z22" s="110" t="s">
        <v>593</v>
      </c>
      <c r="AA22" s="407"/>
    </row>
    <row r="23" spans="4:27" ht="0.9" customHeight="1">
      <c r="Z23" s="130"/>
    </row>
    <row r="24" spans="4:27" s="147" customFormat="1" ht="63" customHeight="1">
      <c r="D24" s="367" t="s">
        <v>107</v>
      </c>
      <c r="E24" s="367"/>
      <c r="F24" s="683" t="str">
        <f>HLOOKUP(lang, language!$C$477:$H$490, 2, FALSE)</f>
        <v>Analysis of tabular and spatial data*</v>
      </c>
      <c r="G24" s="683"/>
      <c r="H24" s="683"/>
      <c r="I24" s="683"/>
      <c r="J24" s="683"/>
      <c r="K24" s="683"/>
      <c r="L24" s="683"/>
      <c r="M24" s="683"/>
      <c r="N24" s="683"/>
      <c r="O24" s="683"/>
      <c r="P24" s="683"/>
      <c r="Q24" s="683"/>
      <c r="R24" s="683"/>
      <c r="S24" s="683"/>
      <c r="T24" s="683"/>
      <c r="U24" s="683"/>
      <c r="V24" s="683"/>
      <c r="W24" s="683"/>
      <c r="X24" s="683"/>
      <c r="Y24" s="367"/>
      <c r="Z24" s="112" t="e">
        <f>ROUND(AVERAGE($Z$26:$Z$37),0)</f>
        <v>#DIV/0!</v>
      </c>
      <c r="AA24" s="405" t="str">
        <f>HLOOKUP(lang, language!$C$615:$H$622, 8, FALSE)</f>
        <v>VGNFM/New (i,j,k,l)</v>
      </c>
    </row>
    <row r="25" spans="4:27" ht="0.9" customHeight="1"/>
    <row r="26" spans="4:27" s="406" customFormat="1" ht="69.900000000000006" customHeight="1">
      <c r="D26" s="364" t="s">
        <v>14</v>
      </c>
      <c r="E26" s="678" t="str">
        <f>HLOOKUP(lang, language!$C$477:$H$490, 3, FALSE)</f>
        <v>Ensure that data analyses and estimation are led or supervised by experienced staff who are familiar with the numerous analysis pitfalls in forest monitoring data analyses.</v>
      </c>
      <c r="F26" s="678"/>
      <c r="G26" s="678"/>
      <c r="H26" s="678"/>
      <c r="I26" s="678"/>
      <c r="J26" s="678"/>
      <c r="K26" s="678"/>
      <c r="L26" s="678"/>
      <c r="M26" s="678"/>
      <c r="N26" s="678"/>
      <c r="O26" s="678"/>
      <c r="P26" s="678"/>
      <c r="Q26" s="678"/>
      <c r="R26" s="678"/>
      <c r="S26" s="678"/>
      <c r="T26" s="678"/>
      <c r="U26" s="678"/>
      <c r="V26" s="678"/>
      <c r="W26" s="678"/>
      <c r="X26" s="678"/>
      <c r="Y26" s="366"/>
      <c r="Z26" s="110" t="s">
        <v>593</v>
      </c>
      <c r="AA26" s="407"/>
    </row>
    <row r="27" spans="4:27" s="406" customFormat="1" ht="69.900000000000006" customHeight="1">
      <c r="D27" s="364" t="s">
        <v>15</v>
      </c>
      <c r="E27" s="678" t="str">
        <f>HLOOKUP(lang, language!$C$477:$H$490, 4, FALSE)</f>
        <v>Strictly consider all statistical elements of sampling design and plot design and follow generally accepted estimation procedures for point estimation and interval estimation: once the design elements are defined and fixed, there are commonly only a few choices for the estimation design. It should be noted that for the most commonly used sampling design (i.e. systematic sampling), unbiased variance estimators for designbased sampling do not exist. However, commonly used estimators of simple random sampling tend to be conservative (i.e. overestimate the variance).</v>
      </c>
      <c r="F27" s="678"/>
      <c r="G27" s="678"/>
      <c r="H27" s="678"/>
      <c r="I27" s="678"/>
      <c r="J27" s="678"/>
      <c r="K27" s="678"/>
      <c r="L27" s="678"/>
      <c r="M27" s="678"/>
      <c r="N27" s="678"/>
      <c r="O27" s="678"/>
      <c r="P27" s="678"/>
      <c r="Q27" s="678"/>
      <c r="R27" s="678"/>
      <c r="S27" s="678"/>
      <c r="T27" s="678"/>
      <c r="U27" s="678"/>
      <c r="V27" s="678"/>
      <c r="W27" s="678"/>
      <c r="X27" s="678"/>
      <c r="Y27" s="366"/>
      <c r="Z27" s="110" t="s">
        <v>593</v>
      </c>
      <c r="AA27" s="407"/>
    </row>
    <row r="28" spans="4:27" s="406" customFormat="1" ht="69.900000000000006" customHeight="1">
      <c r="D28" s="364" t="s">
        <v>16</v>
      </c>
      <c r="E28" s="678" t="str">
        <f>HLOOKUP(lang, language!$C$477:$H$490, 5, FALSE)</f>
        <v>Ideally, clarify and test the analysis estimation design with test data in order to ensure that the statistical estimation design for the analysis is correct.</v>
      </c>
      <c r="F28" s="678"/>
      <c r="G28" s="678"/>
      <c r="H28" s="678"/>
      <c r="I28" s="678"/>
      <c r="J28" s="678"/>
      <c r="K28" s="678"/>
      <c r="L28" s="678"/>
      <c r="M28" s="678"/>
      <c r="N28" s="678"/>
      <c r="O28" s="678"/>
      <c r="P28" s="678"/>
      <c r="Q28" s="678"/>
      <c r="R28" s="678"/>
      <c r="S28" s="678"/>
      <c r="T28" s="678"/>
      <c r="U28" s="678"/>
      <c r="V28" s="678"/>
      <c r="W28" s="678"/>
      <c r="X28" s="678"/>
      <c r="Y28" s="366"/>
      <c r="Z28" s="110" t="s">
        <v>593</v>
      </c>
      <c r="AA28" s="407"/>
    </row>
    <row r="29" spans="4:27" s="406" customFormat="1" ht="69.900000000000006" customHeight="1">
      <c r="D29" s="364" t="s">
        <v>17</v>
      </c>
      <c r="E29" s="678" t="str">
        <f>HLOOKUP(lang, language!$C$477:$H$490,6, FALSE)</f>
        <v>Use auxiliary data from other data sources to improve the estimates, when appropriate.</v>
      </c>
      <c r="F29" s="678"/>
      <c r="G29" s="678"/>
      <c r="H29" s="678"/>
      <c r="I29" s="678"/>
      <c r="J29" s="678"/>
      <c r="K29" s="678"/>
      <c r="L29" s="678"/>
      <c r="M29" s="678"/>
      <c r="N29" s="678"/>
      <c r="O29" s="678"/>
      <c r="P29" s="678"/>
      <c r="Q29" s="678"/>
      <c r="R29" s="678"/>
      <c r="S29" s="678"/>
      <c r="T29" s="678"/>
      <c r="U29" s="678"/>
      <c r="V29" s="678"/>
      <c r="W29" s="678"/>
      <c r="X29" s="678"/>
      <c r="Y29" s="366"/>
      <c r="Z29" s="110" t="s">
        <v>593</v>
      </c>
      <c r="AA29" s="407"/>
    </row>
    <row r="30" spans="4:27" s="406" customFormat="1" ht="69.900000000000006" customHeight="1">
      <c r="D30" s="364" t="s">
        <v>18</v>
      </c>
      <c r="E30" s="678" t="str">
        <f>HLOOKUP(lang, language!$C$477:$H$490,7, FALSE)</f>
        <v>As estimates of change have different measures of uncertainty than estimates of single measurements, calculate these accordingly, so as to check whether the calculated change is significant or not.</v>
      </c>
      <c r="F30" s="678"/>
      <c r="G30" s="678"/>
      <c r="H30" s="678"/>
      <c r="I30" s="678"/>
      <c r="J30" s="678"/>
      <c r="K30" s="678"/>
      <c r="L30" s="678"/>
      <c r="M30" s="678"/>
      <c r="N30" s="678"/>
      <c r="O30" s="678"/>
      <c r="P30" s="678"/>
      <c r="Q30" s="678"/>
      <c r="R30" s="678"/>
      <c r="S30" s="678"/>
      <c r="T30" s="678"/>
      <c r="U30" s="678"/>
      <c r="V30" s="678"/>
      <c r="W30" s="678"/>
      <c r="X30" s="678"/>
      <c r="Y30" s="366"/>
      <c r="Z30" s="110" t="s">
        <v>593</v>
      </c>
      <c r="AA30" s="407"/>
    </row>
    <row r="31" spans="4:27" s="406" customFormat="1" ht="69.900000000000006" customHeight="1">
      <c r="D31" s="364" t="s">
        <v>19</v>
      </c>
      <c r="E31" s="678" t="str">
        <f>HLOOKUP(lang, language!$C$477:$H$490,8, FALSE)</f>
        <v>Provide estimates for the whole country (national level estimates) and for subnational units of reference, as defined in the planning phase.</v>
      </c>
      <c r="F31" s="678"/>
      <c r="G31" s="678"/>
      <c r="H31" s="678"/>
      <c r="I31" s="678"/>
      <c r="J31" s="678"/>
      <c r="K31" s="678"/>
      <c r="L31" s="678"/>
      <c r="M31" s="678"/>
      <c r="N31" s="678"/>
      <c r="O31" s="678"/>
      <c r="P31" s="678"/>
      <c r="Q31" s="678"/>
      <c r="R31" s="678"/>
      <c r="S31" s="678"/>
      <c r="T31" s="678"/>
      <c r="U31" s="678"/>
      <c r="V31" s="678"/>
      <c r="W31" s="678"/>
      <c r="X31" s="678"/>
      <c r="Y31" s="366"/>
      <c r="Z31" s="110" t="s">
        <v>593</v>
      </c>
      <c r="AA31" s="407"/>
    </row>
    <row r="32" spans="4:27" s="406" customFormat="1" ht="69.900000000000006" customHeight="1">
      <c r="D32" s="364" t="s">
        <v>20</v>
      </c>
      <c r="E32" s="678" t="str">
        <f>HLOOKUP(lang, language!$C$477:$H$490,9, FALSE)</f>
        <v>Use existing software tested for use on forest inventory estimation (standard, free and/or open source) for all analyses. Efforts to develop new software may introduce significant programming errors.</v>
      </c>
      <c r="F32" s="678"/>
      <c r="G32" s="678"/>
      <c r="H32" s="678"/>
      <c r="I32" s="678"/>
      <c r="J32" s="678"/>
      <c r="K32" s="678"/>
      <c r="L32" s="678"/>
      <c r="M32" s="678"/>
      <c r="N32" s="678"/>
      <c r="O32" s="678"/>
      <c r="P32" s="678"/>
      <c r="Q32" s="678"/>
      <c r="R32" s="678"/>
      <c r="S32" s="678"/>
      <c r="T32" s="678"/>
      <c r="U32" s="678"/>
      <c r="V32" s="678"/>
      <c r="W32" s="678"/>
      <c r="X32" s="678"/>
      <c r="Y32" s="366"/>
      <c r="Z32" s="110" t="s">
        <v>593</v>
      </c>
      <c r="AA32" s="407"/>
    </row>
    <row r="33" spans="4:27" s="406" customFormat="1" ht="69.900000000000006" customHeight="1">
      <c r="D33" s="364" t="s">
        <v>21</v>
      </c>
      <c r="E33" s="678" t="str">
        <f>HLOOKUP(lang, language!$C$477:$H$490,10, FALSE)</f>
        <v>Check and correct inconsistencies and errors in the data that can only be detected during analyses.</v>
      </c>
      <c r="F33" s="678"/>
      <c r="G33" s="678"/>
      <c r="H33" s="678"/>
      <c r="I33" s="678"/>
      <c r="J33" s="678"/>
      <c r="K33" s="678"/>
      <c r="L33" s="678"/>
      <c r="M33" s="678"/>
      <c r="N33" s="678"/>
      <c r="O33" s="678"/>
      <c r="P33" s="678"/>
      <c r="Q33" s="678"/>
      <c r="R33" s="678"/>
      <c r="S33" s="678"/>
      <c r="T33" s="678"/>
      <c r="U33" s="678"/>
      <c r="V33" s="678"/>
      <c r="W33" s="678"/>
      <c r="X33" s="678"/>
      <c r="Y33" s="366"/>
      <c r="Z33" s="110" t="s">
        <v>593</v>
      </c>
      <c r="AA33" s="407"/>
    </row>
    <row r="34" spans="4:27" s="406" customFormat="1" ht="69.900000000000006" customHeight="1">
      <c r="D34" s="364" t="s">
        <v>22</v>
      </c>
      <c r="E34" s="678" t="str">
        <f>HLOOKUP(lang, language!$C$477:$H$490,11, FALSE)</f>
        <v>Users of primary information have been warned on the use of data and calculation design.</v>
      </c>
      <c r="F34" s="678"/>
      <c r="G34" s="678"/>
      <c r="H34" s="678"/>
      <c r="I34" s="678"/>
      <c r="J34" s="678"/>
      <c r="K34" s="678"/>
      <c r="L34" s="678"/>
      <c r="M34" s="678"/>
      <c r="N34" s="678"/>
      <c r="O34" s="678"/>
      <c r="P34" s="678"/>
      <c r="Q34" s="678"/>
      <c r="R34" s="678"/>
      <c r="S34" s="678"/>
      <c r="T34" s="678"/>
      <c r="U34" s="678"/>
      <c r="V34" s="678"/>
      <c r="W34" s="678"/>
      <c r="X34" s="678"/>
      <c r="Y34" s="366"/>
      <c r="Z34" s="110" t="s">
        <v>593</v>
      </c>
      <c r="AA34" s="407"/>
    </row>
    <row r="35" spans="4:27" s="406" customFormat="1" ht="69.900000000000006" customHeight="1">
      <c r="D35" s="364" t="s">
        <v>23</v>
      </c>
      <c r="E35" s="678" t="str">
        <f>HLOOKUP(lang, language!$C$477:$H$490,12, FALSE)</f>
        <v>The spatial analyses are based on proven methodologies and allow for the calculation of uncertainties based on data recorded in the field plots.</v>
      </c>
      <c r="F35" s="678"/>
      <c r="G35" s="678"/>
      <c r="H35" s="678"/>
      <c r="I35" s="678"/>
      <c r="J35" s="678"/>
      <c r="K35" s="678"/>
      <c r="L35" s="678"/>
      <c r="M35" s="678"/>
      <c r="N35" s="678"/>
      <c r="O35" s="678"/>
      <c r="P35" s="678"/>
      <c r="Q35" s="678"/>
      <c r="R35" s="678"/>
      <c r="S35" s="678"/>
      <c r="T35" s="678"/>
      <c r="U35" s="678"/>
      <c r="V35" s="678"/>
      <c r="W35" s="678"/>
      <c r="X35" s="678"/>
      <c r="Y35" s="366"/>
      <c r="Z35" s="110" t="s">
        <v>593</v>
      </c>
      <c r="AA35" s="407"/>
    </row>
    <row r="36" spans="4:27" s="406" customFormat="1" ht="69.900000000000006" customHeight="1">
      <c r="D36" s="364" t="s">
        <v>147</v>
      </c>
      <c r="E36" s="678" t="str">
        <f>HLOOKUP(lang, language!$C$477:$H$490,13, FALSE)</f>
        <v>All uncertainties in the final outcomes resulting from errors  in the measurement and calculation process have been estimated.</v>
      </c>
      <c r="F36" s="678"/>
      <c r="G36" s="678"/>
      <c r="H36" s="678"/>
      <c r="I36" s="678"/>
      <c r="J36" s="678"/>
      <c r="K36" s="678"/>
      <c r="L36" s="678"/>
      <c r="M36" s="678"/>
      <c r="N36" s="678"/>
      <c r="O36" s="678"/>
      <c r="P36" s="678"/>
      <c r="Q36" s="678"/>
      <c r="R36" s="678"/>
      <c r="S36" s="678"/>
      <c r="T36" s="678"/>
      <c r="U36" s="678"/>
      <c r="V36" s="678"/>
      <c r="W36" s="678"/>
      <c r="X36" s="678"/>
      <c r="Y36" s="366"/>
      <c r="Z36" s="110" t="s">
        <v>593</v>
      </c>
      <c r="AA36" s="407"/>
    </row>
    <row r="37" spans="4:27" s="406" customFormat="1" ht="69.900000000000006" customHeight="1">
      <c r="D37" s="364" t="s">
        <v>148</v>
      </c>
      <c r="E37" s="678" t="str">
        <f>HLOOKUP(lang, language!$C$477:$H$490,14, FALSE)</f>
        <v>Adjustments have been documented according to errors detected in the analyses.</v>
      </c>
      <c r="F37" s="678"/>
      <c r="G37" s="678"/>
      <c r="H37" s="678"/>
      <c r="I37" s="678"/>
      <c r="J37" s="678"/>
      <c r="K37" s="678"/>
      <c r="L37" s="678"/>
      <c r="M37" s="678"/>
      <c r="N37" s="678"/>
      <c r="O37" s="678"/>
      <c r="P37" s="678"/>
      <c r="Q37" s="678"/>
      <c r="R37" s="678"/>
      <c r="S37" s="678"/>
      <c r="T37" s="678"/>
      <c r="U37" s="678"/>
      <c r="V37" s="678"/>
      <c r="W37" s="678"/>
      <c r="X37" s="678"/>
      <c r="Y37" s="366"/>
      <c r="Z37" s="110" t="s">
        <v>593</v>
      </c>
      <c r="AA37" s="407"/>
    </row>
    <row r="38" spans="4:27" s="147" customFormat="1">
      <c r="D38" s="370" t="str">
        <f>HLOOKUP(lang, language!$C$477:$H$497, 15, FALSE)</f>
        <v>Notes</v>
      </c>
      <c r="Z38" s="408"/>
      <c r="AA38" s="349"/>
    </row>
    <row r="39" spans="4:27" s="147" customFormat="1" ht="15" customHeight="1">
      <c r="D39" s="684" t="str">
        <f>HLOOKUP(lang, language!$C$477:$H$497, 16, FALSE)</f>
        <v>0: No action has been taken in the country regarding this guideline or it evinces many weaknesses and needs in the attainment of outcomes.  This deserves priority.</v>
      </c>
      <c r="E39" s="684"/>
      <c r="F39" s="684"/>
      <c r="G39" s="684"/>
      <c r="H39" s="684"/>
      <c r="I39" s="684"/>
      <c r="J39" s="684"/>
      <c r="K39" s="684"/>
      <c r="L39" s="684"/>
      <c r="M39" s="684"/>
      <c r="N39" s="684"/>
      <c r="O39" s="684"/>
      <c r="P39" s="684"/>
      <c r="Q39" s="684"/>
      <c r="R39" s="684"/>
      <c r="S39" s="684"/>
      <c r="T39" s="684"/>
      <c r="U39" s="684"/>
      <c r="V39" s="684"/>
      <c r="W39" s="684"/>
      <c r="X39" s="684"/>
      <c r="Y39" s="684"/>
      <c r="Z39" s="684"/>
      <c r="AA39" s="349"/>
    </row>
    <row r="40" spans="4:27" s="147" customFormat="1" ht="15" customHeight="1">
      <c r="D40" s="281" t="str">
        <f>HLOOKUP(lang, language!$B$18:$H$45, 19, FALSE)</f>
        <v>1-2: There is awareness in the country about the guideline and actions are taken to implement it, though technical support is required.</v>
      </c>
      <c r="E40" s="409"/>
      <c r="F40" s="409"/>
      <c r="G40" s="409"/>
      <c r="H40" s="409"/>
      <c r="I40" s="409"/>
      <c r="J40" s="409"/>
      <c r="K40" s="409"/>
      <c r="L40" s="409"/>
      <c r="M40" s="409"/>
      <c r="N40" s="409"/>
      <c r="O40" s="409"/>
      <c r="P40" s="409"/>
      <c r="Q40" s="409"/>
      <c r="R40" s="409"/>
      <c r="S40" s="409"/>
      <c r="T40" s="409"/>
      <c r="U40" s="409"/>
      <c r="V40" s="409"/>
      <c r="W40" s="409"/>
      <c r="X40" s="409"/>
      <c r="Y40" s="409"/>
      <c r="Z40" s="410"/>
      <c r="AA40" s="349"/>
    </row>
    <row r="41" spans="4:27" s="147" customFormat="1" ht="15" customHeight="1">
      <c r="D41" s="684" t="str">
        <f>HLOOKUP(lang, language!$C$477:$H$497, 18, FALSE)</f>
        <v>3: There is enough capacity in the country to implement the guideline.  There are no gaps or needs whatsoever, so it is expected to meet the outcomes accordingly.</v>
      </c>
      <c r="E41" s="684"/>
      <c r="F41" s="684"/>
      <c r="G41" s="684"/>
      <c r="H41" s="684"/>
      <c r="I41" s="684"/>
      <c r="J41" s="684"/>
      <c r="K41" s="684"/>
      <c r="L41" s="684"/>
      <c r="M41" s="684"/>
      <c r="N41" s="684"/>
      <c r="O41" s="684"/>
      <c r="P41" s="684"/>
      <c r="Q41" s="684"/>
      <c r="R41" s="684"/>
      <c r="S41" s="684"/>
      <c r="T41" s="684"/>
      <c r="U41" s="684"/>
      <c r="V41" s="684"/>
      <c r="W41" s="684"/>
      <c r="X41" s="684"/>
      <c r="Y41" s="684"/>
      <c r="Z41" s="684"/>
      <c r="AA41" s="349"/>
    </row>
    <row r="42" spans="4:27" s="147" customFormat="1" ht="15" customHeight="1">
      <c r="D42" s="684" t="str">
        <f>HLOOKUP(lang, language!$C$477:$H$497, 21, FALSE)</f>
        <v>(*) We propose to change the VGNFM element ‘5.4.3 Data analyses’ by ‘Tabular and spatial data analyses’ because it was determined that there were not enough remote sensors guidelines (new guidelines are i,j,k,l).</v>
      </c>
      <c r="E42" s="684"/>
      <c r="F42" s="684"/>
      <c r="G42" s="684"/>
      <c r="H42" s="684"/>
      <c r="I42" s="684"/>
      <c r="J42" s="684"/>
      <c r="K42" s="684"/>
      <c r="L42" s="684"/>
      <c r="M42" s="684"/>
      <c r="N42" s="684"/>
      <c r="O42" s="684"/>
      <c r="P42" s="684"/>
      <c r="Q42" s="684"/>
      <c r="R42" s="684"/>
      <c r="S42" s="684"/>
      <c r="T42" s="684"/>
      <c r="U42" s="684"/>
      <c r="V42" s="684"/>
      <c r="W42" s="684"/>
      <c r="X42" s="684"/>
      <c r="Y42" s="684"/>
      <c r="Z42" s="684"/>
      <c r="AA42" s="349"/>
    </row>
  </sheetData>
  <sheetProtection algorithmName="SHA-512" hashValue="iajj7awTm3h1qa/sB4y0gd6MxuR8lJuqMIqRbogX3XnQcUeLfrlKZqAbIhMKTxnzdKS77peAwoX71EMEK55hOg==" saltValue="+Xq1z/MbROLYijgaRP0bSA==" spinCount="100000" sheet="1" objects="1" scenarios="1"/>
  <mergeCells count="28">
    <mergeCell ref="E3:X5"/>
    <mergeCell ref="D41:Z41"/>
    <mergeCell ref="E12:X12"/>
    <mergeCell ref="E13:X13"/>
    <mergeCell ref="E14:X14"/>
    <mergeCell ref="E15:X15"/>
    <mergeCell ref="E31:X31"/>
    <mergeCell ref="E32:X32"/>
    <mergeCell ref="E27:X27"/>
    <mergeCell ref="E28:X28"/>
    <mergeCell ref="E29:X29"/>
    <mergeCell ref="E30:X30"/>
    <mergeCell ref="E19:X19"/>
    <mergeCell ref="E7:X7"/>
    <mergeCell ref="E20:X20"/>
    <mergeCell ref="E21:X21"/>
    <mergeCell ref="D42:Z42"/>
    <mergeCell ref="D39:Z39"/>
    <mergeCell ref="E33:X33"/>
    <mergeCell ref="E34:X34"/>
    <mergeCell ref="E35:X35"/>
    <mergeCell ref="E36:X36"/>
    <mergeCell ref="E37:X37"/>
    <mergeCell ref="E22:X22"/>
    <mergeCell ref="E26:X26"/>
    <mergeCell ref="F10:X10"/>
    <mergeCell ref="F17:X17"/>
    <mergeCell ref="F24:X24"/>
  </mergeCells>
  <phoneticPr fontId="86" type="noConversion"/>
  <conditionalFormatting sqref="Z12:Z15">
    <cfRule type="cellIs" dxfId="83" priority="36" operator="equal">
      <formula>3</formula>
    </cfRule>
  </conditionalFormatting>
  <conditionalFormatting sqref="Z12:Z15">
    <cfRule type="cellIs" dxfId="82" priority="33" operator="equal">
      <formula>2</formula>
    </cfRule>
    <cfRule type="cellIs" dxfId="81" priority="34" operator="equal">
      <formula>1</formula>
    </cfRule>
    <cfRule type="cellIs" dxfId="80" priority="35" operator="equal">
      <formula>0</formula>
    </cfRule>
  </conditionalFormatting>
  <conditionalFormatting sqref="Z10">
    <cfRule type="cellIs" dxfId="79" priority="20" operator="equal">
      <formula>3</formula>
    </cfRule>
  </conditionalFormatting>
  <conditionalFormatting sqref="Z10">
    <cfRule type="cellIs" dxfId="78" priority="17" operator="equal">
      <formula>2</formula>
    </cfRule>
    <cfRule type="cellIs" dxfId="77" priority="18" operator="equal">
      <formula>1</formula>
    </cfRule>
    <cfRule type="cellIs" dxfId="76" priority="19" operator="equal">
      <formula>0</formula>
    </cfRule>
  </conditionalFormatting>
  <conditionalFormatting sqref="Z17">
    <cfRule type="cellIs" dxfId="75" priority="16" operator="equal">
      <formula>3</formula>
    </cfRule>
  </conditionalFormatting>
  <conditionalFormatting sqref="Z17">
    <cfRule type="cellIs" dxfId="74" priority="13" operator="equal">
      <formula>2</formula>
    </cfRule>
    <cfRule type="cellIs" dxfId="73" priority="14" operator="equal">
      <formula>1</formula>
    </cfRule>
    <cfRule type="cellIs" dxfId="72" priority="15" operator="equal">
      <formula>0</formula>
    </cfRule>
  </conditionalFormatting>
  <conditionalFormatting sqref="Z24">
    <cfRule type="cellIs" dxfId="71" priority="12" operator="equal">
      <formula>3</formula>
    </cfRule>
  </conditionalFormatting>
  <conditionalFormatting sqref="Z24">
    <cfRule type="cellIs" dxfId="70" priority="9" operator="equal">
      <formula>2</formula>
    </cfRule>
    <cfRule type="cellIs" dxfId="69" priority="10" operator="equal">
      <formula>1</formula>
    </cfRule>
    <cfRule type="cellIs" dxfId="68" priority="11" operator="equal">
      <formula>0</formula>
    </cfRule>
  </conditionalFormatting>
  <conditionalFormatting sqref="Z19:Z22">
    <cfRule type="cellIs" dxfId="67" priority="8" operator="equal">
      <formula>3</formula>
    </cfRule>
  </conditionalFormatting>
  <conditionalFormatting sqref="Z19:Z22">
    <cfRule type="cellIs" dxfId="66" priority="5" operator="equal">
      <formula>2</formula>
    </cfRule>
    <cfRule type="cellIs" dxfId="65" priority="6" operator="equal">
      <formula>1</formula>
    </cfRule>
    <cfRule type="cellIs" dxfId="64" priority="7" operator="equal">
      <formula>0</formula>
    </cfRule>
  </conditionalFormatting>
  <conditionalFormatting sqref="Z26:Z37">
    <cfRule type="cellIs" dxfId="63" priority="4" operator="equal">
      <formula>3</formula>
    </cfRule>
  </conditionalFormatting>
  <conditionalFormatting sqref="Z26:Z37">
    <cfRule type="cellIs" dxfId="62" priority="1" operator="equal">
      <formula>2</formula>
    </cfRule>
    <cfRule type="cellIs" dxfId="61" priority="2" operator="equal">
      <formula>1</formula>
    </cfRule>
    <cfRule type="cellIs" dxfId="60"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Z19:Z22 Z12:Z15 Z26:Z37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showGridLines="0" showRowColHeaders="0" zoomScale="60" zoomScaleNormal="60" workbookViewId="0">
      <selection sqref="A1:Z5"/>
    </sheetView>
  </sheetViews>
  <sheetFormatPr defaultColWidth="8.453125" defaultRowHeight="14.5"/>
  <cols>
    <col min="1" max="1" width="1.453125" style="106" customWidth="1"/>
    <col min="2" max="3" width="1.453125" style="106" hidden="1" customWidth="1"/>
    <col min="4" max="4" width="5.08984375" style="106" customWidth="1"/>
    <col min="5" max="5" width="1.453125" style="106" customWidth="1"/>
    <col min="6" max="6" width="6" style="106" customWidth="1"/>
    <col min="7" max="7" width="4.90625" style="106" customWidth="1"/>
    <col min="8" max="8" width="5.453125" style="106" customWidth="1"/>
    <col min="9" max="9" width="4.453125" style="106" customWidth="1"/>
    <col min="10" max="10" width="6" style="106" customWidth="1"/>
    <col min="11" max="11" width="3.90625" style="106" customWidth="1"/>
    <col min="12" max="12" width="19.453125" style="106" customWidth="1"/>
    <col min="13" max="13" width="12.08984375" style="106" customWidth="1"/>
    <col min="14" max="14" width="6.453125" style="106" customWidth="1"/>
    <col min="15" max="15" width="4.90625" style="106" customWidth="1"/>
    <col min="16" max="16" width="5.453125" style="106" customWidth="1"/>
    <col min="17" max="17" width="6" style="106" customWidth="1"/>
    <col min="18" max="18" width="5.453125" style="106" customWidth="1"/>
    <col min="19" max="19" width="7" style="106" customWidth="1"/>
    <col min="20" max="20" width="3.453125" style="106" customWidth="1"/>
    <col min="21" max="21" width="6.08984375" style="106" customWidth="1"/>
    <col min="22" max="22" width="3.453125" style="106" customWidth="1"/>
    <col min="23" max="23" width="51.453125" style="106" customWidth="1"/>
    <col min="24" max="24" width="5" style="106" customWidth="1"/>
    <col min="25" max="25" width="1.453125" style="106" customWidth="1"/>
    <col min="26" max="26" width="19" style="106" customWidth="1"/>
    <col min="27" max="27" width="30.453125" style="106" customWidth="1"/>
    <col min="28" max="16384" width="8.453125" style="106"/>
  </cols>
  <sheetData>
    <row r="1" spans="1:27" s="105" customFormat="1">
      <c r="A1" s="673" t="str">
        <f>HLOOKUP(lang, language!$C$515:$H$523, 2, FALSE)</f>
        <v>Reporting and Verification</v>
      </c>
      <c r="B1" s="673"/>
      <c r="C1" s="673"/>
      <c r="D1" s="673"/>
      <c r="E1" s="673"/>
      <c r="F1" s="673"/>
      <c r="G1" s="673"/>
      <c r="H1" s="673"/>
      <c r="I1" s="673"/>
      <c r="J1" s="673"/>
      <c r="K1" s="673"/>
      <c r="L1" s="673"/>
      <c r="M1" s="673"/>
      <c r="N1" s="673"/>
      <c r="O1" s="673"/>
      <c r="P1" s="673"/>
      <c r="Q1" s="673"/>
      <c r="R1" s="673"/>
      <c r="S1" s="673"/>
      <c r="T1" s="673"/>
      <c r="U1" s="673"/>
      <c r="V1" s="673"/>
      <c r="W1" s="673"/>
      <c r="X1" s="673"/>
      <c r="Y1" s="673"/>
      <c r="Z1" s="673"/>
    </row>
    <row r="2" spans="1:27" s="105" customFormat="1" ht="14.4" customHeight="1">
      <c r="A2" s="673"/>
      <c r="B2" s="673"/>
      <c r="C2" s="673"/>
      <c r="D2" s="673"/>
      <c r="E2" s="673"/>
      <c r="F2" s="673"/>
      <c r="G2" s="673"/>
      <c r="H2" s="673"/>
      <c r="I2" s="673"/>
      <c r="J2" s="673"/>
      <c r="K2" s="673"/>
      <c r="L2" s="673"/>
      <c r="M2" s="673"/>
      <c r="N2" s="673"/>
      <c r="O2" s="673"/>
      <c r="P2" s="673"/>
      <c r="Q2" s="673"/>
      <c r="R2" s="673"/>
      <c r="S2" s="673"/>
      <c r="T2" s="673"/>
      <c r="U2" s="673"/>
      <c r="V2" s="673"/>
      <c r="W2" s="673"/>
      <c r="X2" s="673"/>
      <c r="Y2" s="673"/>
      <c r="Z2" s="673"/>
    </row>
    <row r="3" spans="1:27" s="105" customFormat="1" ht="14.4" customHeight="1">
      <c r="A3" s="673"/>
      <c r="B3" s="673"/>
      <c r="C3" s="673"/>
      <c r="D3" s="673"/>
      <c r="E3" s="673"/>
      <c r="F3" s="673"/>
      <c r="G3" s="673"/>
      <c r="H3" s="673"/>
      <c r="I3" s="673"/>
      <c r="J3" s="673"/>
      <c r="K3" s="673"/>
      <c r="L3" s="673"/>
      <c r="M3" s="673"/>
      <c r="N3" s="673"/>
      <c r="O3" s="673"/>
      <c r="P3" s="673"/>
      <c r="Q3" s="673"/>
      <c r="R3" s="673"/>
      <c r="S3" s="673"/>
      <c r="T3" s="673"/>
      <c r="U3" s="673"/>
      <c r="V3" s="673"/>
      <c r="W3" s="673"/>
      <c r="X3" s="673"/>
      <c r="Y3" s="673"/>
      <c r="Z3" s="673"/>
    </row>
    <row r="4" spans="1:27" s="105" customFormat="1" ht="14.4" customHeight="1">
      <c r="A4" s="673"/>
      <c r="B4" s="673"/>
      <c r="C4" s="673"/>
      <c r="D4" s="673"/>
      <c r="E4" s="673"/>
      <c r="F4" s="673"/>
      <c r="G4" s="673"/>
      <c r="H4" s="673"/>
      <c r="I4" s="673"/>
      <c r="J4" s="673"/>
      <c r="K4" s="673"/>
      <c r="L4" s="673"/>
      <c r="M4" s="673"/>
      <c r="N4" s="673"/>
      <c r="O4" s="673"/>
      <c r="P4" s="673"/>
      <c r="Q4" s="673"/>
      <c r="R4" s="673"/>
      <c r="S4" s="673"/>
      <c r="T4" s="673"/>
      <c r="U4" s="673"/>
      <c r="V4" s="673"/>
      <c r="W4" s="673"/>
      <c r="X4" s="673"/>
      <c r="Y4" s="673"/>
      <c r="Z4" s="673"/>
    </row>
    <row r="5" spans="1:27" s="105" customFormat="1" ht="14.4" customHeight="1">
      <c r="A5" s="673"/>
      <c r="B5" s="673"/>
      <c r="C5" s="673"/>
      <c r="D5" s="673"/>
      <c r="E5" s="673"/>
      <c r="F5" s="673"/>
      <c r="G5" s="673"/>
      <c r="H5" s="673"/>
      <c r="I5" s="673"/>
      <c r="J5" s="673"/>
      <c r="K5" s="673"/>
      <c r="L5" s="673"/>
      <c r="M5" s="673"/>
      <c r="N5" s="673"/>
      <c r="O5" s="673"/>
      <c r="P5" s="673"/>
      <c r="Q5" s="673"/>
      <c r="R5" s="673"/>
      <c r="S5" s="673"/>
      <c r="T5" s="673"/>
      <c r="U5" s="673"/>
      <c r="V5" s="673"/>
      <c r="W5" s="673"/>
      <c r="X5" s="673"/>
      <c r="Y5" s="673"/>
      <c r="Z5" s="673"/>
    </row>
    <row r="6" spans="1:27" ht="5.25" customHeight="1"/>
    <row r="7" spans="1:27">
      <c r="D7" s="687" t="str">
        <f>HLOOKUP(lang, language!$C$515:$H$523, 3, FALSE)</f>
        <v>4.4 Communication and dissemination</v>
      </c>
      <c r="E7" s="687"/>
      <c r="F7" s="687"/>
      <c r="G7" s="687"/>
      <c r="H7" s="687"/>
      <c r="I7" s="687"/>
      <c r="J7" s="687"/>
      <c r="K7" s="687"/>
      <c r="L7" s="687"/>
      <c r="M7" s="687"/>
      <c r="N7" s="687"/>
      <c r="O7" s="687"/>
      <c r="P7" s="687"/>
      <c r="Q7" s="687"/>
      <c r="R7" s="687"/>
      <c r="S7" s="687"/>
      <c r="T7" s="687"/>
      <c r="U7" s="687"/>
      <c r="V7" s="687"/>
      <c r="W7" s="687"/>
      <c r="X7" s="687"/>
      <c r="Y7" s="687"/>
      <c r="Z7" s="687"/>
    </row>
    <row r="8" spans="1:27">
      <c r="D8" s="687"/>
      <c r="E8" s="687"/>
      <c r="F8" s="687"/>
      <c r="G8" s="687"/>
      <c r="H8" s="687"/>
      <c r="I8" s="687"/>
      <c r="J8" s="687"/>
      <c r="K8" s="687"/>
      <c r="L8" s="687"/>
      <c r="M8" s="687"/>
      <c r="N8" s="687"/>
      <c r="O8" s="687"/>
      <c r="P8" s="687"/>
      <c r="Q8" s="687"/>
      <c r="R8" s="687"/>
      <c r="S8" s="687"/>
      <c r="T8" s="687"/>
      <c r="U8" s="687"/>
      <c r="V8" s="687"/>
      <c r="W8" s="687"/>
      <c r="X8" s="687"/>
      <c r="Y8" s="687"/>
      <c r="Z8" s="687"/>
    </row>
    <row r="9" spans="1:27" s="417" customFormat="1" ht="27.9" customHeight="1">
      <c r="D9" s="418"/>
      <c r="E9" s="418"/>
      <c r="F9" s="418"/>
      <c r="G9" s="418"/>
      <c r="H9" s="418"/>
      <c r="I9" s="418"/>
      <c r="J9" s="418"/>
      <c r="K9" s="418"/>
      <c r="L9" s="418"/>
      <c r="M9" s="418"/>
      <c r="N9" s="418"/>
      <c r="O9" s="418"/>
      <c r="P9" s="418"/>
      <c r="Q9" s="418"/>
      <c r="R9" s="418"/>
      <c r="S9" s="418"/>
      <c r="T9" s="418"/>
      <c r="U9" s="418"/>
      <c r="V9" s="418"/>
      <c r="W9" s="418"/>
      <c r="X9" s="418"/>
      <c r="Y9" s="418"/>
      <c r="Z9" s="63" t="str">
        <f>HLOOKUP(lang, language!$C$515:$H$524, 10, FALSE)</f>
        <v>Assessment*</v>
      </c>
      <c r="AA9" s="139" t="str">
        <f>HLOOKUP(lang, language!$C$178:$H$198, 21, FALSE)</f>
        <v>Sources</v>
      </c>
    </row>
    <row r="10" spans="1:27" s="147" customFormat="1" ht="50.15" customHeight="1">
      <c r="D10" s="254" t="s">
        <v>113</v>
      </c>
      <c r="E10" s="347"/>
      <c r="F10" s="650" t="str">
        <f>HLOOKUP(lang, language!$C$515:$H$523, 4, FALSE)</f>
        <v>Plan for efficient internal communication between the various actors and processes of the NFMS. This is important for the smooth functioning of the process and also supports quality assurance.</v>
      </c>
      <c r="G10" s="650"/>
      <c r="H10" s="650"/>
      <c r="I10" s="650"/>
      <c r="J10" s="650"/>
      <c r="K10" s="650"/>
      <c r="L10" s="650"/>
      <c r="M10" s="650"/>
      <c r="N10" s="650"/>
      <c r="O10" s="650"/>
      <c r="P10" s="650"/>
      <c r="Q10" s="650"/>
      <c r="R10" s="650"/>
      <c r="S10" s="650"/>
      <c r="T10" s="650"/>
      <c r="U10" s="650"/>
      <c r="V10" s="650"/>
      <c r="W10" s="650"/>
      <c r="X10" s="650"/>
      <c r="Y10" s="347"/>
      <c r="Z10" s="110" t="s">
        <v>593</v>
      </c>
      <c r="AA10" s="400" t="str">
        <f>HLOOKUP(lang, language!$C$615:$H$619, 2, FALSE)</f>
        <v>VGNFM</v>
      </c>
    </row>
    <row r="11" spans="1:27" ht="0.9" customHeight="1">
      <c r="D11" s="287"/>
      <c r="Y11" s="275"/>
      <c r="Z11" s="419">
        <v>1</v>
      </c>
      <c r="AA11" s="556"/>
    </row>
    <row r="12" spans="1:27" s="147" customFormat="1" ht="50.15" customHeight="1">
      <c r="D12" s="254" t="s">
        <v>115</v>
      </c>
      <c r="E12" s="347"/>
      <c r="F12" s="650" t="str">
        <f>HLOOKUP(lang, language!$C$515:$H$523, 5, FALSE)</f>
        <v>Ensure that all who participate in different aspects of the NFMS understand why their contribution to the system is so important.</v>
      </c>
      <c r="G12" s="650"/>
      <c r="H12" s="650"/>
      <c r="I12" s="650"/>
      <c r="J12" s="650"/>
      <c r="K12" s="650"/>
      <c r="L12" s="650"/>
      <c r="M12" s="650"/>
      <c r="N12" s="650"/>
      <c r="O12" s="650"/>
      <c r="P12" s="650"/>
      <c r="Q12" s="650"/>
      <c r="R12" s="650"/>
      <c r="S12" s="650"/>
      <c r="T12" s="650"/>
      <c r="U12" s="650"/>
      <c r="V12" s="650"/>
      <c r="W12" s="650"/>
      <c r="X12" s="650"/>
      <c r="Y12" s="347"/>
      <c r="Z12" s="110" t="s">
        <v>593</v>
      </c>
      <c r="AA12" s="400" t="str">
        <f>HLOOKUP(lang, language!$C$615:$H$619, 2, FALSE)</f>
        <v>VGNFM</v>
      </c>
    </row>
    <row r="13" spans="1:27" ht="0.9" customHeight="1">
      <c r="D13" s="287"/>
      <c r="Y13" s="275"/>
      <c r="Z13" s="110">
        <v>1</v>
      </c>
      <c r="AA13" s="557"/>
    </row>
    <row r="14" spans="1:27" s="147" customFormat="1" ht="50.15" customHeight="1">
      <c r="D14" s="254" t="s">
        <v>117</v>
      </c>
      <c r="E14" s="347"/>
      <c r="F14" s="650" t="str">
        <f>HLOOKUP(lang, language!$C$515:$H$523, 6, FALSE)</f>
        <v>Develop a strategy to respond to enquiries from external interested parties, including the interested public, NGOs and journalists.</v>
      </c>
      <c r="G14" s="650"/>
      <c r="H14" s="650"/>
      <c r="I14" s="650"/>
      <c r="J14" s="650"/>
      <c r="K14" s="650"/>
      <c r="L14" s="650"/>
      <c r="M14" s="650"/>
      <c r="N14" s="650"/>
      <c r="O14" s="650"/>
      <c r="P14" s="650"/>
      <c r="Q14" s="650"/>
      <c r="R14" s="650"/>
      <c r="S14" s="650"/>
      <c r="T14" s="650"/>
      <c r="U14" s="650"/>
      <c r="V14" s="650"/>
      <c r="W14" s="650"/>
      <c r="X14" s="650"/>
      <c r="Y14" s="347"/>
      <c r="Z14" s="110" t="s">
        <v>593</v>
      </c>
      <c r="AA14" s="400" t="str">
        <f>HLOOKUP(lang, language!$C$615:$H$619, 2, FALSE)</f>
        <v>VGNFM</v>
      </c>
    </row>
    <row r="15" spans="1:27" ht="0.9" customHeight="1">
      <c r="D15" s="287"/>
      <c r="Y15" s="275"/>
      <c r="Z15" s="110" t="s">
        <v>593</v>
      </c>
      <c r="AA15" s="557"/>
    </row>
    <row r="16" spans="1:27" s="147" customFormat="1" ht="50.15" customHeight="1">
      <c r="D16" s="254" t="s">
        <v>119</v>
      </c>
      <c r="E16" s="347"/>
      <c r="F16" s="650" t="str">
        <f>HLOOKUP(lang, language!$C$515:$H$523, 7, FALSE)</f>
        <v>Promote the use of social media and build a website to disseminate, communicate and share documents, publications or data.</v>
      </c>
      <c r="G16" s="650"/>
      <c r="H16" s="650"/>
      <c r="I16" s="650"/>
      <c r="J16" s="650"/>
      <c r="K16" s="650"/>
      <c r="L16" s="650"/>
      <c r="M16" s="650"/>
      <c r="N16" s="650"/>
      <c r="O16" s="650"/>
      <c r="P16" s="650"/>
      <c r="Q16" s="650"/>
      <c r="R16" s="650"/>
      <c r="S16" s="650"/>
      <c r="T16" s="650"/>
      <c r="U16" s="650"/>
      <c r="V16" s="650"/>
      <c r="W16" s="650"/>
      <c r="X16" s="650"/>
      <c r="Y16" s="347"/>
      <c r="Z16" s="110" t="s">
        <v>593</v>
      </c>
      <c r="AA16" s="400" t="str">
        <f>HLOOKUP(lang, language!$C$615:$H$619, 2, FALSE)</f>
        <v>VGNFM</v>
      </c>
    </row>
    <row r="17" spans="4:27" ht="0.9" customHeight="1">
      <c r="D17" s="287"/>
      <c r="Y17" s="275"/>
      <c r="Z17" s="110" t="s">
        <v>593</v>
      </c>
      <c r="AA17" s="557"/>
    </row>
    <row r="18" spans="4:27" s="147" customFormat="1" ht="50.15" customHeight="1">
      <c r="D18" s="254" t="s">
        <v>121</v>
      </c>
      <c r="E18" s="347"/>
      <c r="F18" s="650" t="str">
        <f>HLOOKUP(lang, language!$C$515:$H$523, 8, FALSE)</f>
        <v>Promote networking with other NFMS in neighbouring countries or regions to share experiences.</v>
      </c>
      <c r="G18" s="650"/>
      <c r="H18" s="650"/>
      <c r="I18" s="650"/>
      <c r="J18" s="650"/>
      <c r="K18" s="650"/>
      <c r="L18" s="650"/>
      <c r="M18" s="650"/>
      <c r="N18" s="650"/>
      <c r="O18" s="650"/>
      <c r="P18" s="650"/>
      <c r="Q18" s="650"/>
      <c r="R18" s="650"/>
      <c r="S18" s="650"/>
      <c r="T18" s="650"/>
      <c r="U18" s="650"/>
      <c r="V18" s="650"/>
      <c r="W18" s="650"/>
      <c r="X18" s="650"/>
      <c r="Y18" s="347"/>
      <c r="Z18" s="110" t="s">
        <v>593</v>
      </c>
      <c r="AA18" s="400" t="str">
        <f>HLOOKUP(lang, language!$C$615:$H$619, 2, FALSE)</f>
        <v>VGNFM</v>
      </c>
    </row>
    <row r="19" spans="4:27" ht="0.9" customHeight="1">
      <c r="D19" s="287"/>
      <c r="Y19" s="275"/>
      <c r="Z19" s="110" t="s">
        <v>593</v>
      </c>
      <c r="AA19" s="557"/>
    </row>
    <row r="20" spans="4:27" s="147" customFormat="1" ht="50.15" customHeight="1">
      <c r="D20" s="254" t="s">
        <v>123</v>
      </c>
      <c r="E20" s="347"/>
      <c r="F20" s="650" t="str">
        <f>HLOOKUP(lang, language!$C$515:$H$523, 9, FALSE)</f>
        <v>Secure the services of a communication officer to deal with these enquiries professionally and to issue information bulletins or press releases.</v>
      </c>
      <c r="G20" s="650"/>
      <c r="H20" s="650"/>
      <c r="I20" s="650"/>
      <c r="J20" s="650"/>
      <c r="K20" s="650"/>
      <c r="L20" s="650"/>
      <c r="M20" s="650"/>
      <c r="N20" s="650"/>
      <c r="O20" s="650"/>
      <c r="P20" s="650"/>
      <c r="Q20" s="650"/>
      <c r="R20" s="650"/>
      <c r="S20" s="650"/>
      <c r="T20" s="650"/>
      <c r="U20" s="650"/>
      <c r="V20" s="650"/>
      <c r="W20" s="650"/>
      <c r="X20" s="650"/>
      <c r="Y20" s="347"/>
      <c r="Z20" s="110" t="s">
        <v>593</v>
      </c>
      <c r="AA20" s="400" t="str">
        <f>HLOOKUP(lang, language!$C$615:$H$619, 2, FALSE)</f>
        <v>VGNFM</v>
      </c>
    </row>
    <row r="21" spans="4:27" s="205" customFormat="1" ht="17.25" customHeight="1">
      <c r="D21" s="205" t="str">
        <f>HLOOKUP(lang, language!$C$515:$H$529, 11, FALSE)</f>
        <v>Notes</v>
      </c>
    </row>
    <row r="22" spans="4:27" s="205" customFormat="1" ht="17.25" customHeight="1">
      <c r="D22" s="205" t="str">
        <f>HLOOKUP(lang, language!$C$515:$H$529, 12, FALSE)</f>
        <v>0: No action has been taken in the country regarding this guideline or it evinces many weaknesses and needs in the attainment of outcomes.  This deserves priority.</v>
      </c>
    </row>
    <row r="23" spans="4:27" s="205" customFormat="1" ht="17.25" customHeight="1">
      <c r="D23" s="205" t="str">
        <f>HLOOKUP(lang, language!$C$515:$H$529, 13, FALSE)</f>
        <v>1: There is awareness in the country about the guideline and actions are taken to implement it, though technical support is required.</v>
      </c>
    </row>
    <row r="24" spans="4:27" s="205" customFormat="1" ht="17.25" customHeight="1">
      <c r="D24" s="205" t="str">
        <f>HLOOKUP(lang, language!$C$515:$H$529, 15, FALSE)</f>
        <v>3: There is enough capacity in the country to implement the guideline.  There are no gaps or needs whatsoever, so it is expected to meet the outcomes accordingly.</v>
      </c>
    </row>
    <row r="25" spans="4:27" s="205" customFormat="1" ht="17.25" customHeight="1">
      <c r="D25" s="205" t="str">
        <f>HLOOKUP(lang, language!$C$615:$H$627, 13, FALSE)</f>
        <v>VGNFM: voluntary guidelines on national forest monitoring.  http://www.fao.org/3/a-i6767e.pdf</v>
      </c>
    </row>
  </sheetData>
  <sheetProtection algorithmName="SHA-512" hashValue="zloHZaQj/fEU63AFHHElDKKz1ydGtLiDhOuJjlh96e58fuh3/TwwUWqsTWF/vAFjzCCf5wJOcWjeCHdZvZAreA==" saltValue="fcxXoAbZ+YotqwGxufo+6A==" spinCount="100000" sheet="1" objects="1" scenarios="1"/>
  <mergeCells count="8">
    <mergeCell ref="A1:Z5"/>
    <mergeCell ref="F18:X18"/>
    <mergeCell ref="F20:X20"/>
    <mergeCell ref="D7:Z8"/>
    <mergeCell ref="F10:X10"/>
    <mergeCell ref="F12:X12"/>
    <mergeCell ref="F14:X14"/>
    <mergeCell ref="F16:X16"/>
  </mergeCells>
  <phoneticPr fontId="86" type="noConversion"/>
  <conditionalFormatting sqref="Z10">
    <cfRule type="cellIs" dxfId="59" priority="28" operator="equal">
      <formula>3</formula>
    </cfRule>
  </conditionalFormatting>
  <conditionalFormatting sqref="Z10">
    <cfRule type="cellIs" dxfId="58" priority="25" operator="equal">
      <formula>2</formula>
    </cfRule>
    <cfRule type="cellIs" dxfId="57" priority="26" operator="equal">
      <formula>1</formula>
    </cfRule>
    <cfRule type="cellIs" dxfId="56" priority="27" operator="equal">
      <formula>0</formula>
    </cfRule>
  </conditionalFormatting>
  <conditionalFormatting sqref="Z12:Z20">
    <cfRule type="cellIs" dxfId="55" priority="4" operator="equal">
      <formula>3</formula>
    </cfRule>
  </conditionalFormatting>
  <conditionalFormatting sqref="Z12:Z20">
    <cfRule type="cellIs" dxfId="54" priority="1" operator="equal">
      <formula>2</formula>
    </cfRule>
    <cfRule type="cellIs" dxfId="53" priority="2" operator="equal">
      <formula>1</formula>
    </cfRule>
    <cfRule type="cellIs" dxfId="52"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Z10 Z12 Z14 Z16 Z18 Z20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showGridLines="0" showRowColHeaders="0" zoomScale="60" zoomScaleNormal="60" workbookViewId="0">
      <pane xSplit="3" ySplit="10" topLeftCell="D11" activePane="bottomRight" state="frozen"/>
      <selection pane="topRight" activeCell="D1" sqref="D1"/>
      <selection pane="bottomLeft" activeCell="A11" sqref="A11"/>
      <selection pane="bottomRight" sqref="A1:Z5"/>
    </sheetView>
  </sheetViews>
  <sheetFormatPr defaultColWidth="8.453125" defaultRowHeight="18.5"/>
  <cols>
    <col min="1" max="1" width="8.984375E-2" style="106" customWidth="1"/>
    <col min="2" max="2" width="1.08984375" style="106" hidden="1" customWidth="1"/>
    <col min="3" max="3" width="1.453125" style="106" hidden="1" customWidth="1"/>
    <col min="4" max="4" width="6.453125" style="107" customWidth="1"/>
    <col min="5" max="5" width="3.453125" style="106" customWidth="1"/>
    <col min="6" max="6" width="8.453125" style="106"/>
    <col min="7" max="7" width="6.08984375" style="106" customWidth="1"/>
    <col min="8" max="8" width="4.453125" style="106" customWidth="1"/>
    <col min="9" max="9" width="5.453125" style="106" customWidth="1"/>
    <col min="10" max="10" width="6.453125" style="106" customWidth="1"/>
    <col min="11" max="11" width="5.90625" style="106" customWidth="1"/>
    <col min="12" max="12" width="6.453125" style="106" customWidth="1"/>
    <col min="13" max="13" width="5.90625" style="106" customWidth="1"/>
    <col min="14" max="16" width="8.453125" style="106"/>
    <col min="17" max="17" width="4.90625" style="106" customWidth="1"/>
    <col min="18" max="18" width="4.453125" style="106" customWidth="1"/>
    <col min="19" max="22" width="8.453125" style="106"/>
    <col min="23" max="23" width="6.453125" style="106" customWidth="1"/>
    <col min="24" max="24" width="84" style="106" customWidth="1"/>
    <col min="25" max="25" width="2.453125" style="106" hidden="1" customWidth="1"/>
    <col min="26" max="26" width="17.453125" style="423" customWidth="1"/>
    <col min="27" max="27" width="30.453125" style="422" customWidth="1"/>
    <col min="28" max="16384" width="8.453125" style="106"/>
  </cols>
  <sheetData>
    <row r="1" spans="1:28" s="105" customFormat="1" ht="18.75" customHeight="1">
      <c r="A1" s="671" t="str">
        <f>HLOOKUP(lang, language!$C$530:$H$532, 2, FALSE)</f>
        <v>Reporting and Verification</v>
      </c>
      <c r="B1" s="671"/>
      <c r="C1" s="671"/>
      <c r="D1" s="671"/>
      <c r="E1" s="671"/>
      <c r="F1" s="671"/>
      <c r="G1" s="671"/>
      <c r="H1" s="671"/>
      <c r="I1" s="671"/>
      <c r="J1" s="671"/>
      <c r="K1" s="671"/>
      <c r="L1" s="671"/>
      <c r="M1" s="671"/>
      <c r="N1" s="671"/>
      <c r="O1" s="671"/>
      <c r="P1" s="671"/>
      <c r="Q1" s="671"/>
      <c r="R1" s="671"/>
      <c r="S1" s="671"/>
      <c r="T1" s="671"/>
      <c r="U1" s="671"/>
      <c r="V1" s="671"/>
      <c r="W1" s="671"/>
      <c r="X1" s="671"/>
      <c r="Y1" s="671"/>
      <c r="Z1" s="671"/>
      <c r="AA1" s="420"/>
    </row>
    <row r="2" spans="1:28" s="105" customFormat="1" ht="14.4" customHeight="1">
      <c r="A2" s="671"/>
      <c r="B2" s="671"/>
      <c r="C2" s="671"/>
      <c r="D2" s="671"/>
      <c r="E2" s="671"/>
      <c r="F2" s="671"/>
      <c r="G2" s="671"/>
      <c r="H2" s="671"/>
      <c r="I2" s="671"/>
      <c r="J2" s="671"/>
      <c r="K2" s="671"/>
      <c r="L2" s="671"/>
      <c r="M2" s="671"/>
      <c r="N2" s="671"/>
      <c r="O2" s="671"/>
      <c r="P2" s="671"/>
      <c r="Q2" s="671"/>
      <c r="R2" s="671"/>
      <c r="S2" s="671"/>
      <c r="T2" s="671"/>
      <c r="U2" s="671"/>
      <c r="V2" s="671"/>
      <c r="W2" s="671"/>
      <c r="X2" s="671"/>
      <c r="Y2" s="671"/>
      <c r="Z2" s="671"/>
      <c r="AA2" s="420"/>
    </row>
    <row r="3" spans="1:28" s="105" customFormat="1" ht="14.4" customHeight="1">
      <c r="A3" s="671"/>
      <c r="B3" s="671"/>
      <c r="C3" s="671"/>
      <c r="D3" s="671"/>
      <c r="E3" s="671"/>
      <c r="F3" s="671"/>
      <c r="G3" s="671"/>
      <c r="H3" s="671"/>
      <c r="I3" s="671"/>
      <c r="J3" s="671"/>
      <c r="K3" s="671"/>
      <c r="L3" s="671"/>
      <c r="M3" s="671"/>
      <c r="N3" s="671"/>
      <c r="O3" s="671"/>
      <c r="P3" s="671"/>
      <c r="Q3" s="671"/>
      <c r="R3" s="671"/>
      <c r="S3" s="671"/>
      <c r="T3" s="671"/>
      <c r="U3" s="671"/>
      <c r="V3" s="671"/>
      <c r="W3" s="671"/>
      <c r="X3" s="671"/>
      <c r="Y3" s="671"/>
      <c r="Z3" s="671"/>
      <c r="AA3" s="420"/>
    </row>
    <row r="4" spans="1:28" s="105" customFormat="1" ht="16.5" customHeight="1">
      <c r="A4" s="671"/>
      <c r="B4" s="671"/>
      <c r="C4" s="671"/>
      <c r="D4" s="671"/>
      <c r="E4" s="671"/>
      <c r="F4" s="671"/>
      <c r="G4" s="671"/>
      <c r="H4" s="671"/>
      <c r="I4" s="671"/>
      <c r="J4" s="671"/>
      <c r="K4" s="671"/>
      <c r="L4" s="671"/>
      <c r="M4" s="671"/>
      <c r="N4" s="671"/>
      <c r="O4" s="671"/>
      <c r="P4" s="671"/>
      <c r="Q4" s="671"/>
      <c r="R4" s="671"/>
      <c r="S4" s="671"/>
      <c r="T4" s="671"/>
      <c r="U4" s="671"/>
      <c r="V4" s="671"/>
      <c r="W4" s="671"/>
      <c r="X4" s="671"/>
      <c r="Y4" s="671"/>
      <c r="Z4" s="671"/>
      <c r="AA4" s="420"/>
    </row>
    <row r="5" spans="1:28" s="105" customFormat="1" ht="16.5" customHeight="1">
      <c r="A5" s="671"/>
      <c r="B5" s="671"/>
      <c r="C5" s="671"/>
      <c r="D5" s="671"/>
      <c r="E5" s="671"/>
      <c r="F5" s="671"/>
      <c r="G5" s="671"/>
      <c r="H5" s="671"/>
      <c r="I5" s="671"/>
      <c r="J5" s="671"/>
      <c r="K5" s="671"/>
      <c r="L5" s="671"/>
      <c r="M5" s="671"/>
      <c r="N5" s="671"/>
      <c r="O5" s="671"/>
      <c r="P5" s="671"/>
      <c r="Q5" s="671"/>
      <c r="R5" s="671"/>
      <c r="S5" s="671"/>
      <c r="T5" s="671"/>
      <c r="U5" s="671"/>
      <c r="V5" s="671"/>
      <c r="W5" s="671"/>
      <c r="X5" s="671"/>
      <c r="Y5" s="671"/>
      <c r="Z5" s="671"/>
      <c r="AA5" s="420"/>
    </row>
    <row r="6" spans="1:28" ht="5.25" customHeight="1">
      <c r="D6" s="101"/>
      <c r="E6" s="212"/>
      <c r="F6" s="136"/>
      <c r="G6" s="136"/>
      <c r="H6" s="136"/>
      <c r="I6" s="136"/>
      <c r="J6" s="136"/>
      <c r="K6" s="136"/>
      <c r="L6" s="136"/>
      <c r="M6" s="136"/>
      <c r="N6" s="136"/>
      <c r="O6" s="136"/>
      <c r="P6" s="136"/>
      <c r="Q6" s="136"/>
      <c r="R6" s="136"/>
      <c r="S6" s="136"/>
      <c r="T6" s="136"/>
      <c r="U6" s="136"/>
      <c r="V6" s="136"/>
      <c r="W6" s="136"/>
      <c r="X6" s="136"/>
      <c r="Y6" s="136"/>
      <c r="Z6" s="421"/>
    </row>
    <row r="7" spans="1:28" s="107" customFormat="1" ht="22.5" customHeight="1">
      <c r="D7" s="681" t="str">
        <f>HLOOKUP(lang, language!$C$530:$H$532, 3, FALSE)</f>
        <v xml:space="preserve">5.4.B Reports preparation and submission </v>
      </c>
      <c r="E7" s="681"/>
      <c r="F7" s="681"/>
      <c r="G7" s="681"/>
      <c r="H7" s="681"/>
      <c r="I7" s="681"/>
      <c r="J7" s="681"/>
      <c r="K7" s="681"/>
      <c r="L7" s="681"/>
      <c r="M7" s="681"/>
      <c r="N7" s="681"/>
      <c r="O7" s="681"/>
      <c r="P7" s="681"/>
      <c r="Q7" s="681"/>
      <c r="R7" s="681"/>
      <c r="S7" s="681"/>
      <c r="T7" s="681"/>
      <c r="U7" s="681"/>
      <c r="V7" s="681"/>
      <c r="W7" s="681"/>
      <c r="X7" s="681"/>
      <c r="Y7" s="681"/>
      <c r="Z7" s="681"/>
      <c r="AA7" s="422"/>
    </row>
    <row r="8" spans="1:28" ht="0.9" customHeight="1"/>
    <row r="9" spans="1:28" ht="15">
      <c r="D9" s="688"/>
      <c r="E9" s="688"/>
      <c r="F9" s="688"/>
      <c r="G9" s="688"/>
      <c r="H9" s="688"/>
      <c r="I9" s="688"/>
      <c r="J9" s="688"/>
      <c r="K9" s="688"/>
      <c r="L9" s="688"/>
      <c r="M9" s="688"/>
      <c r="N9" s="688"/>
      <c r="O9" s="688"/>
      <c r="P9" s="688"/>
      <c r="Q9" s="688"/>
      <c r="R9" s="688"/>
      <c r="S9" s="688"/>
      <c r="T9" s="688"/>
      <c r="U9" s="688"/>
      <c r="V9" s="688"/>
      <c r="W9" s="688"/>
      <c r="X9" s="688"/>
      <c r="Y9" s="688"/>
      <c r="Z9" s="688"/>
    </row>
    <row r="10" spans="1:28" ht="19.5" customHeight="1">
      <c r="Z10" s="424" t="str">
        <f>HLOOKUP(lang, language!$C$530:$H$577, 48, FALSE)</f>
        <v>Assessment*</v>
      </c>
      <c r="AA10" s="403" t="str">
        <f>HLOOKUP(lang, language!$C$178:$H$198, 21, FALSE)</f>
        <v>Sources</v>
      </c>
    </row>
    <row r="11" spans="1:28" s="257" customFormat="1" ht="63" customHeight="1">
      <c r="D11" s="383" t="s">
        <v>124</v>
      </c>
      <c r="E11" s="689" t="str">
        <f>HLOOKUP(lang, language!$C$530:$H$537, 4, FALSE)</f>
        <v>Documentation (enhanced transparency) (*)</v>
      </c>
      <c r="F11" s="689"/>
      <c r="G11" s="689"/>
      <c r="H11" s="689"/>
      <c r="I11" s="689"/>
      <c r="J11" s="689"/>
      <c r="K11" s="689"/>
      <c r="L11" s="689"/>
      <c r="M11" s="689"/>
      <c r="N11" s="689"/>
      <c r="O11" s="689"/>
      <c r="P11" s="689"/>
      <c r="Q11" s="689"/>
      <c r="R11" s="689"/>
      <c r="S11" s="689"/>
      <c r="T11" s="689"/>
      <c r="U11" s="689"/>
      <c r="V11" s="689"/>
      <c r="W11" s="689"/>
      <c r="X11" s="689"/>
      <c r="Y11" s="366"/>
      <c r="Z11" s="112" t="e">
        <f>ROUND(AVERAGE($Z$13:$Z$16),0)</f>
        <v>#DIV/0!</v>
      </c>
      <c r="AA11" s="400" t="str">
        <f>HLOOKUP(lang, language!$C$615:$H$619, 2, FALSE)</f>
        <v>VGNFM</v>
      </c>
      <c r="AB11" s="147"/>
    </row>
    <row r="12" spans="1:28" ht="0.9" customHeight="1">
      <c r="E12" s="107"/>
      <c r="F12" s="107"/>
      <c r="G12" s="107"/>
      <c r="H12" s="107"/>
      <c r="I12" s="107"/>
      <c r="J12" s="107"/>
      <c r="K12" s="107"/>
      <c r="L12" s="107"/>
      <c r="M12" s="107"/>
      <c r="N12" s="107"/>
      <c r="O12" s="107"/>
      <c r="P12" s="107"/>
      <c r="Q12" s="107"/>
      <c r="R12" s="107"/>
      <c r="S12" s="107"/>
      <c r="T12" s="107"/>
      <c r="U12" s="107"/>
      <c r="V12" s="107"/>
      <c r="W12" s="107"/>
      <c r="X12" s="107"/>
      <c r="Y12" s="425"/>
      <c r="Z12" s="426"/>
      <c r="AA12" s="403"/>
      <c r="AB12" s="107"/>
    </row>
    <row r="13" spans="1:28" s="427" customFormat="1" ht="83.15" customHeight="1">
      <c r="D13" s="364" t="s">
        <v>14</v>
      </c>
      <c r="E13" s="678" t="str">
        <f>HLOOKUP(lang, language!$C$530:$H$537, 5, FALSE)</f>
        <v>All stages of the monitoring system have been documented from design to production and data analysis (e.g. manuals, protocols, description of methodologies, tools, maps and images, raw and processed data, software, staff, costs, etc.).</v>
      </c>
      <c r="F13" s="678"/>
      <c r="G13" s="678"/>
      <c r="H13" s="678"/>
      <c r="I13" s="678"/>
      <c r="J13" s="678"/>
      <c r="K13" s="678"/>
      <c r="L13" s="678"/>
      <c r="M13" s="678"/>
      <c r="N13" s="678"/>
      <c r="O13" s="678"/>
      <c r="P13" s="678"/>
      <c r="Q13" s="678"/>
      <c r="R13" s="678"/>
      <c r="S13" s="678"/>
      <c r="T13" s="678"/>
      <c r="U13" s="678"/>
      <c r="V13" s="678"/>
      <c r="W13" s="678"/>
      <c r="X13" s="678"/>
      <c r="Y13" s="366"/>
      <c r="Z13" s="110" t="s">
        <v>593</v>
      </c>
      <c r="AA13" s="428"/>
      <c r="AB13" s="406"/>
    </row>
    <row r="14" spans="1:28" s="427" customFormat="1" ht="83.15" customHeight="1">
      <c r="D14" s="364" t="s">
        <v>15</v>
      </c>
      <c r="E14" s="678" t="str">
        <f>HLOOKUP(lang, language!$C$530:$H$537, 6, FALSE)</f>
        <v>The documentation should include all relevant information on the design and implementation of the monitoring process (e.g. manuals, protocols, description of methodologies including assumptions, tools, maps and imagery, raw and processed data, software, staffing, costs, etc.).</v>
      </c>
      <c r="F14" s="678"/>
      <c r="G14" s="678"/>
      <c r="H14" s="678"/>
      <c r="I14" s="678"/>
      <c r="J14" s="678"/>
      <c r="K14" s="678"/>
      <c r="L14" s="678"/>
      <c r="M14" s="678"/>
      <c r="N14" s="678"/>
      <c r="O14" s="678"/>
      <c r="P14" s="678"/>
      <c r="Q14" s="678"/>
      <c r="R14" s="678"/>
      <c r="S14" s="678"/>
      <c r="T14" s="678"/>
      <c r="U14" s="678"/>
      <c r="V14" s="678"/>
      <c r="W14" s="678"/>
      <c r="X14" s="678"/>
      <c r="Y14" s="366"/>
      <c r="Z14" s="110" t="s">
        <v>593</v>
      </c>
      <c r="AA14" s="428"/>
      <c r="AB14" s="406"/>
    </row>
    <row r="15" spans="1:28" s="427" customFormat="1" ht="83.15" customHeight="1">
      <c r="D15" s="364" t="s">
        <v>16</v>
      </c>
      <c r="E15" s="678" t="str">
        <f>HLOOKUP(lang, language!$C$530:$H$537, 7, FALSE)</f>
        <v>The documentation should be well structured and accessible at any time, so as to ensure that all elements of the system can be reproduced and used in the future.</v>
      </c>
      <c r="F15" s="678"/>
      <c r="G15" s="678"/>
      <c r="H15" s="678"/>
      <c r="I15" s="678"/>
      <c r="J15" s="678"/>
      <c r="K15" s="678"/>
      <c r="L15" s="678"/>
      <c r="M15" s="678"/>
      <c r="N15" s="678"/>
      <c r="O15" s="678"/>
      <c r="P15" s="678"/>
      <c r="Q15" s="678"/>
      <c r="R15" s="678"/>
      <c r="S15" s="678"/>
      <c r="T15" s="678"/>
      <c r="U15" s="678"/>
      <c r="V15" s="678"/>
      <c r="W15" s="678"/>
      <c r="X15" s="678"/>
      <c r="Y15" s="366"/>
      <c r="Z15" s="110" t="s">
        <v>593</v>
      </c>
      <c r="AA15" s="428"/>
      <c r="AB15" s="406"/>
    </row>
    <row r="16" spans="1:28" s="427" customFormat="1" ht="83.15" customHeight="1">
      <c r="D16" s="364" t="s">
        <v>17</v>
      </c>
      <c r="E16" s="678" t="str">
        <f>HLOOKUP(lang, language!$C$530:$H$537, 8, FALSE)</f>
        <v>The protocols used for data analysis should also be documented to enable others to perform the same analysis</v>
      </c>
      <c r="F16" s="678"/>
      <c r="G16" s="678"/>
      <c r="H16" s="678"/>
      <c r="I16" s="678"/>
      <c r="J16" s="678"/>
      <c r="K16" s="678"/>
      <c r="L16" s="678"/>
      <c r="M16" s="678"/>
      <c r="N16" s="678"/>
      <c r="O16" s="678"/>
      <c r="P16" s="678"/>
      <c r="Q16" s="678"/>
      <c r="R16" s="678"/>
      <c r="S16" s="678"/>
      <c r="T16" s="678"/>
      <c r="U16" s="678"/>
      <c r="V16" s="678"/>
      <c r="W16" s="678"/>
      <c r="X16" s="678"/>
      <c r="Y16" s="366"/>
      <c r="Z16" s="110" t="s">
        <v>593</v>
      </c>
      <c r="AA16" s="428"/>
      <c r="AB16" s="406"/>
    </row>
    <row r="17" spans="2:34" ht="0.9" customHeight="1">
      <c r="E17" s="107"/>
      <c r="F17" s="107"/>
      <c r="G17" s="107"/>
      <c r="H17" s="107"/>
      <c r="I17" s="107"/>
      <c r="J17" s="107"/>
      <c r="K17" s="107"/>
      <c r="L17" s="107"/>
      <c r="M17" s="107"/>
      <c r="N17" s="107"/>
      <c r="O17" s="107"/>
      <c r="P17" s="107"/>
      <c r="Q17" s="107"/>
      <c r="R17" s="107"/>
      <c r="S17" s="107"/>
      <c r="T17" s="107"/>
      <c r="U17" s="107"/>
      <c r="V17" s="107"/>
      <c r="W17" s="107"/>
      <c r="X17" s="107"/>
      <c r="Y17" s="425"/>
      <c r="Z17" s="426"/>
      <c r="AB17" s="107"/>
    </row>
    <row r="18" spans="2:34" s="257" customFormat="1" ht="63" customHeight="1">
      <c r="D18" s="366" t="s">
        <v>125</v>
      </c>
      <c r="E18" s="689" t="str">
        <f>HLOOKUP(lang, language!$C$530:$H$545, 9, FALSE)</f>
        <v>Reporting</v>
      </c>
      <c r="F18" s="689"/>
      <c r="G18" s="689"/>
      <c r="H18" s="689"/>
      <c r="I18" s="689"/>
      <c r="J18" s="689"/>
      <c r="K18" s="689"/>
      <c r="L18" s="689"/>
      <c r="M18" s="689"/>
      <c r="N18" s="689"/>
      <c r="O18" s="689"/>
      <c r="P18" s="689"/>
      <c r="Q18" s="689"/>
      <c r="R18" s="689"/>
      <c r="S18" s="689"/>
      <c r="T18" s="689"/>
      <c r="U18" s="689"/>
      <c r="V18" s="689"/>
      <c r="W18" s="689"/>
      <c r="X18" s="689"/>
      <c r="Y18" s="366"/>
      <c r="Z18" s="112" t="e">
        <f>ROUND(AVERAGE($Z$20:$Z$26),0)</f>
        <v>#DIV/0!</v>
      </c>
      <c r="AA18" s="400" t="str">
        <f>HLOOKUP(lang, language!$C$615:$H$620, 6, FALSE)</f>
        <v>VGNFM/New</v>
      </c>
      <c r="AB18" s="147"/>
    </row>
    <row r="19" spans="2:34" ht="0.9" customHeight="1">
      <c r="E19" s="107"/>
      <c r="F19" s="107"/>
      <c r="G19" s="107"/>
      <c r="H19" s="107"/>
      <c r="I19" s="107"/>
      <c r="J19" s="107"/>
      <c r="K19" s="107"/>
      <c r="L19" s="107"/>
      <c r="M19" s="107"/>
      <c r="N19" s="107"/>
      <c r="O19" s="107"/>
      <c r="P19" s="107"/>
      <c r="Q19" s="107"/>
      <c r="R19" s="107"/>
      <c r="S19" s="107"/>
      <c r="T19" s="107"/>
      <c r="U19" s="107"/>
      <c r="V19" s="107"/>
      <c r="W19" s="107"/>
      <c r="X19" s="107"/>
      <c r="Y19" s="107"/>
      <c r="Z19" s="426"/>
      <c r="AB19" s="107"/>
    </row>
    <row r="20" spans="2:34" s="257" customFormat="1" ht="83.15" customHeight="1">
      <c r="C20" s="427"/>
      <c r="D20" s="364" t="s">
        <v>14</v>
      </c>
      <c r="E20" s="678" t="str">
        <f>HLOOKUP(lang, language!$C$530:$H$545, 10, FALSE)</f>
        <v>The method of reporting should be tailored to specifically meet the information expectations of stakeholders, both in quantitative and qualitative terms. This includes the coverage of variables, the format of results, and an assessment of what the derived numbers may mean. Some reports are directed towards policy processes and decision-makers. Specific sections (e.g. on socio-economic aspects) could usefully summarize issues such as forest use (equitable or not). However, research institutions may have a strong interest in NFMS data and might benefit from an online database with builtin standard reporting functions.</v>
      </c>
      <c r="F20" s="678"/>
      <c r="G20" s="678"/>
      <c r="H20" s="678"/>
      <c r="I20" s="678"/>
      <c r="J20" s="678"/>
      <c r="K20" s="678"/>
      <c r="L20" s="678"/>
      <c r="M20" s="678"/>
      <c r="N20" s="678"/>
      <c r="O20" s="678"/>
      <c r="P20" s="678"/>
      <c r="Q20" s="678"/>
      <c r="R20" s="678"/>
      <c r="S20" s="678"/>
      <c r="T20" s="678"/>
      <c r="U20" s="678"/>
      <c r="V20" s="678"/>
      <c r="W20" s="678"/>
      <c r="X20" s="678"/>
      <c r="Y20" s="366"/>
      <c r="Z20" s="110" t="s">
        <v>593</v>
      </c>
      <c r="AA20" s="428"/>
      <c r="AB20" s="406"/>
      <c r="AC20" s="427"/>
      <c r="AD20" s="427"/>
      <c r="AE20" s="427"/>
      <c r="AF20" s="427"/>
      <c r="AG20" s="427"/>
      <c r="AH20" s="427"/>
    </row>
    <row r="21" spans="2:34" s="257" customFormat="1" ht="83.15" customHeight="1">
      <c r="C21" s="427"/>
      <c r="D21" s="364" t="s">
        <v>15</v>
      </c>
      <c r="E21" s="678" t="str">
        <f>HLOOKUP(lang, language!$C$530:$H$545, 11, FALSE)</f>
        <v>NFMS reports should be stand-alone documents. They should enable readers to understand the results without reference to other sources.</v>
      </c>
      <c r="F21" s="678"/>
      <c r="G21" s="678"/>
      <c r="H21" s="678"/>
      <c r="I21" s="678"/>
      <c r="J21" s="678"/>
      <c r="K21" s="678"/>
      <c r="L21" s="678"/>
      <c r="M21" s="678"/>
      <c r="N21" s="678"/>
      <c r="O21" s="678"/>
      <c r="P21" s="678"/>
      <c r="Q21" s="678"/>
      <c r="R21" s="678"/>
      <c r="S21" s="678"/>
      <c r="T21" s="678"/>
      <c r="U21" s="678"/>
      <c r="V21" s="678"/>
      <c r="W21" s="678"/>
      <c r="X21" s="678"/>
      <c r="Y21" s="366"/>
      <c r="Z21" s="110" t="s">
        <v>593</v>
      </c>
      <c r="AA21" s="428"/>
      <c r="AB21" s="406"/>
      <c r="AC21" s="427"/>
      <c r="AD21" s="427"/>
      <c r="AE21" s="427"/>
      <c r="AF21" s="427"/>
      <c r="AG21" s="427"/>
      <c r="AH21" s="427"/>
    </row>
    <row r="22" spans="2:34" s="257" customFormat="1" ht="83.15" customHeight="1">
      <c r="C22" s="427"/>
      <c r="D22" s="364" t="s">
        <v>16</v>
      </c>
      <c r="E22" s="678" t="str">
        <f>HLOOKUP(lang, language!$C$530:$H$545, 12, FALSE)</f>
        <v>The reports should explain the strategic goals and the political mandate and scientific justification of the NFMS. They should also present the numerical results for all spatial units (national and sub-national levels) and provide a complete description of the methodology.</v>
      </c>
      <c r="F22" s="678"/>
      <c r="G22" s="678"/>
      <c r="H22" s="678"/>
      <c r="I22" s="678"/>
      <c r="J22" s="678"/>
      <c r="K22" s="678"/>
      <c r="L22" s="678"/>
      <c r="M22" s="678"/>
      <c r="N22" s="678"/>
      <c r="O22" s="678"/>
      <c r="P22" s="678"/>
      <c r="Q22" s="678"/>
      <c r="R22" s="678"/>
      <c r="S22" s="678"/>
      <c r="T22" s="678"/>
      <c r="U22" s="678"/>
      <c r="V22" s="678"/>
      <c r="W22" s="678"/>
      <c r="X22" s="678"/>
      <c r="Y22" s="366"/>
      <c r="Z22" s="110" t="s">
        <v>593</v>
      </c>
      <c r="AA22" s="428"/>
      <c r="AB22" s="406"/>
      <c r="AC22" s="427"/>
      <c r="AD22" s="427"/>
      <c r="AE22" s="427"/>
      <c r="AF22" s="427"/>
      <c r="AG22" s="427"/>
      <c r="AH22" s="427"/>
    </row>
    <row r="23" spans="2:34" s="257" customFormat="1" ht="83.15" customHeight="1">
      <c r="B23" s="427"/>
      <c r="C23" s="427"/>
      <c r="D23" s="364" t="s">
        <v>17</v>
      </c>
      <c r="E23" s="678" t="str">
        <f>HLOOKUP(lang, language!$C$530:$H$545, 13, FALSE)</f>
        <v>As both results and methods are commonly very comprehensive and may lead to lengthy reports, it may be a good idea to publish the results and methods in separate volumes, depending on stakeholder needs. Options include a report containing a summary or summary for policy-makers, another consisting of an executive summary followed by all detailed information, and a further volume containing the relevant methodological information with reference to other publications for further details. In general, the complete and detailed reports are directed at inventory experts, whereas the summary reports are directed at inventory laypersons including policy and decision-makers and the general public.</v>
      </c>
      <c r="F23" s="678"/>
      <c r="G23" s="678"/>
      <c r="H23" s="678"/>
      <c r="I23" s="678"/>
      <c r="J23" s="678"/>
      <c r="K23" s="678"/>
      <c r="L23" s="678"/>
      <c r="M23" s="678"/>
      <c r="N23" s="678"/>
      <c r="O23" s="678"/>
      <c r="P23" s="678"/>
      <c r="Q23" s="678"/>
      <c r="R23" s="678"/>
      <c r="S23" s="678"/>
      <c r="T23" s="678"/>
      <c r="U23" s="678"/>
      <c r="V23" s="678"/>
      <c r="W23" s="678"/>
      <c r="X23" s="678"/>
      <c r="Y23" s="366"/>
      <c r="Z23" s="110" t="s">
        <v>593</v>
      </c>
      <c r="AA23" s="428"/>
      <c r="AB23" s="406"/>
      <c r="AC23" s="427"/>
      <c r="AD23" s="427"/>
      <c r="AE23" s="427"/>
      <c r="AF23" s="427"/>
      <c r="AG23" s="427"/>
      <c r="AH23" s="427"/>
    </row>
    <row r="24" spans="2:34" s="257" customFormat="1" ht="83.15" customHeight="1">
      <c r="B24" s="427"/>
      <c r="C24" s="427"/>
      <c r="D24" s="364" t="s">
        <v>18</v>
      </c>
      <c r="E24" s="678" t="str">
        <f>HLOOKUP(lang, language!$C$530:$H$545, 14, FALSE)</f>
        <v>The report should provide answers to the questions for which the NFMS was designed. If shortcomings are found during the reporting process, a means should be established to use that feedback to refine and improve NFMS procedures. If a question cannot be answered, details should be given as to why and conclusions drawn as to whether the question is still relevant and/ or what needs to be done to provide an answer .</v>
      </c>
      <c r="F24" s="678"/>
      <c r="G24" s="678"/>
      <c r="H24" s="678"/>
      <c r="I24" s="678"/>
      <c r="J24" s="678"/>
      <c r="K24" s="678"/>
      <c r="L24" s="678"/>
      <c r="M24" s="678"/>
      <c r="N24" s="678"/>
      <c r="O24" s="678"/>
      <c r="P24" s="678"/>
      <c r="Q24" s="678"/>
      <c r="R24" s="678"/>
      <c r="S24" s="678"/>
      <c r="T24" s="678"/>
      <c r="U24" s="678"/>
      <c r="V24" s="678"/>
      <c r="W24" s="678"/>
      <c r="X24" s="678"/>
      <c r="Y24" s="366"/>
      <c r="Z24" s="110" t="s">
        <v>593</v>
      </c>
      <c r="AA24" s="428"/>
      <c r="AB24" s="406"/>
      <c r="AC24" s="427"/>
      <c r="AD24" s="427"/>
      <c r="AE24" s="427"/>
      <c r="AF24" s="427"/>
      <c r="AG24" s="427"/>
      <c r="AH24" s="427"/>
    </row>
    <row r="25" spans="2:34" s="257" customFormat="1" ht="83.15" customHeight="1">
      <c r="B25" s="427"/>
      <c r="C25" s="427"/>
      <c r="D25" s="364" t="s">
        <v>19</v>
      </c>
      <c r="E25" s="678" t="str">
        <f>HLOOKUP(lang, language!$C$530:$H$545, 15, FALSE)</f>
        <v>Reporting should include information on how the QA/QC was performed and the results.</v>
      </c>
      <c r="F25" s="678"/>
      <c r="G25" s="678"/>
      <c r="H25" s="678"/>
      <c r="I25" s="678"/>
      <c r="J25" s="678"/>
      <c r="K25" s="678"/>
      <c r="L25" s="678"/>
      <c r="M25" s="678"/>
      <c r="N25" s="678"/>
      <c r="O25" s="678"/>
      <c r="P25" s="678"/>
      <c r="Q25" s="678"/>
      <c r="R25" s="678"/>
      <c r="S25" s="678"/>
      <c r="T25" s="678"/>
      <c r="U25" s="678"/>
      <c r="V25" s="678"/>
      <c r="W25" s="678"/>
      <c r="X25" s="678"/>
      <c r="Y25" s="366"/>
      <c r="Z25" s="110" t="s">
        <v>593</v>
      </c>
      <c r="AA25" s="428"/>
      <c r="AB25" s="406"/>
      <c r="AC25" s="427"/>
      <c r="AD25" s="427"/>
      <c r="AE25" s="427"/>
      <c r="AF25" s="427"/>
      <c r="AG25" s="427"/>
      <c r="AH25" s="427"/>
    </row>
    <row r="26" spans="2:34" s="257" customFormat="1" ht="83.15" customHeight="1">
      <c r="B26" s="427"/>
      <c r="C26" s="427"/>
      <c r="D26" s="364" t="s">
        <v>20</v>
      </c>
      <c r="E26" s="678" t="str">
        <f>HLOOKUP(lang, language!$C$530:$H$545, 16, FALSE)</f>
        <v>Reports present data uncertainties in a disaggregated and aggregated manner according to the national circumstances and capacities (+).</v>
      </c>
      <c r="F26" s="678"/>
      <c r="G26" s="678"/>
      <c r="H26" s="678"/>
      <c r="I26" s="678"/>
      <c r="J26" s="678"/>
      <c r="K26" s="678"/>
      <c r="L26" s="678"/>
      <c r="M26" s="678"/>
      <c r="N26" s="678"/>
      <c r="O26" s="678"/>
      <c r="P26" s="678"/>
      <c r="Q26" s="678"/>
      <c r="R26" s="678"/>
      <c r="S26" s="678"/>
      <c r="T26" s="678"/>
      <c r="U26" s="678"/>
      <c r="V26" s="678"/>
      <c r="W26" s="678"/>
      <c r="X26" s="678"/>
      <c r="Y26" s="366"/>
      <c r="Z26" s="110" t="s">
        <v>593</v>
      </c>
      <c r="AA26" s="428"/>
      <c r="AB26" s="406"/>
      <c r="AC26" s="427"/>
      <c r="AD26" s="427"/>
      <c r="AE26" s="427"/>
      <c r="AF26" s="427"/>
      <c r="AG26" s="427"/>
      <c r="AH26" s="427"/>
    </row>
    <row r="27" spans="2:34" ht="0.9" customHeight="1">
      <c r="E27" s="107"/>
      <c r="F27" s="107"/>
      <c r="G27" s="107"/>
      <c r="H27" s="107"/>
      <c r="I27" s="107"/>
      <c r="J27" s="107"/>
      <c r="K27" s="107"/>
      <c r="L27" s="107"/>
      <c r="M27" s="107"/>
      <c r="N27" s="107"/>
      <c r="O27" s="107"/>
      <c r="P27" s="107"/>
      <c r="Q27" s="107"/>
      <c r="R27" s="107"/>
      <c r="S27" s="107"/>
      <c r="T27" s="107"/>
      <c r="U27" s="107"/>
      <c r="V27" s="107"/>
      <c r="W27" s="107"/>
      <c r="X27" s="107"/>
      <c r="Y27" s="107"/>
      <c r="Z27" s="426"/>
      <c r="AB27" s="107"/>
    </row>
    <row r="28" spans="2:34" s="257" customFormat="1" ht="63" customHeight="1">
      <c r="D28" s="366" t="s">
        <v>127</v>
      </c>
      <c r="E28" s="689" t="str">
        <f>HLOOKUP(lang, language!$A$530:$H$553, 17, FALSE)</f>
        <v>Communication and dissemination</v>
      </c>
      <c r="F28" s="689"/>
      <c r="G28" s="689"/>
      <c r="H28" s="689"/>
      <c r="I28" s="689"/>
      <c r="J28" s="689"/>
      <c r="K28" s="689"/>
      <c r="L28" s="689"/>
      <c r="M28" s="689"/>
      <c r="N28" s="689"/>
      <c r="O28" s="689"/>
      <c r="P28" s="689"/>
      <c r="Q28" s="689"/>
      <c r="R28" s="689"/>
      <c r="S28" s="689"/>
      <c r="T28" s="689"/>
      <c r="U28" s="689"/>
      <c r="V28" s="689"/>
      <c r="W28" s="689"/>
      <c r="X28" s="689"/>
      <c r="Y28" s="366"/>
      <c r="Z28" s="112" t="e">
        <f>ROUND(AVERAGE($Z$30:$Z$36),0)</f>
        <v>#DIV/0!</v>
      </c>
      <c r="AA28" s="400" t="str">
        <f>HLOOKUP(lang, language!$C$615:$H$619, 2, FALSE)</f>
        <v>VGNFM</v>
      </c>
      <c r="AB28" s="147"/>
    </row>
    <row r="29" spans="2:34" ht="0.9" customHeight="1">
      <c r="E29" s="107"/>
      <c r="F29" s="107"/>
      <c r="G29" s="107"/>
      <c r="H29" s="107"/>
      <c r="I29" s="107"/>
      <c r="J29" s="107"/>
      <c r="K29" s="107"/>
      <c r="L29" s="107"/>
      <c r="M29" s="107"/>
      <c r="N29" s="107"/>
      <c r="O29" s="107"/>
      <c r="P29" s="107"/>
      <c r="Q29" s="107"/>
      <c r="R29" s="107"/>
      <c r="S29" s="107"/>
      <c r="T29" s="107"/>
      <c r="U29" s="107"/>
      <c r="V29" s="107"/>
      <c r="W29" s="107"/>
      <c r="X29" s="107"/>
      <c r="Y29" s="107"/>
      <c r="Z29" s="426"/>
      <c r="AB29" s="107"/>
    </row>
    <row r="30" spans="2:34" s="257" customFormat="1" ht="83.15" customHeight="1">
      <c r="B30" s="427"/>
      <c r="C30" s="427"/>
      <c r="D30" s="364" t="s">
        <v>14</v>
      </c>
      <c r="E30" s="678" t="str">
        <f>HLOOKUP(lang, language!$A$530:$H$553, 18, FALSE)</f>
        <v>Identify the means by which the results will be communicated to all stakeholders including those previously identified and possibly others. This can include dissemination via all types of media,including TV and radio, various Internet tools, scientific papers, newspaper articles, educational materials, etc.</v>
      </c>
      <c r="F30" s="678"/>
      <c r="G30" s="678"/>
      <c r="H30" s="678"/>
      <c r="I30" s="678"/>
      <c r="J30" s="678"/>
      <c r="K30" s="678"/>
      <c r="L30" s="678"/>
      <c r="M30" s="678"/>
      <c r="N30" s="678"/>
      <c r="O30" s="678"/>
      <c r="P30" s="678"/>
      <c r="Q30" s="678"/>
      <c r="R30" s="678"/>
      <c r="S30" s="678"/>
      <c r="T30" s="678"/>
      <c r="U30" s="678"/>
      <c r="V30" s="678"/>
      <c r="W30" s="678"/>
      <c r="X30" s="678"/>
      <c r="Y30" s="366"/>
      <c r="Z30" s="110" t="s">
        <v>593</v>
      </c>
      <c r="AA30" s="428"/>
      <c r="AB30" s="147"/>
    </row>
    <row r="31" spans="2:34" s="257" customFormat="1" ht="83.15" customHeight="1">
      <c r="B31" s="427"/>
      <c r="C31" s="427"/>
      <c r="D31" s="364" t="s">
        <v>15</v>
      </c>
      <c r="E31" s="678" t="str">
        <f>HLOOKUP(lang, language!$A$530:$H$553, 19, FALSE)</f>
        <v>Once NFMS results become readily available, raise awareness of and encourage their dissemination to all stakeholders.</v>
      </c>
      <c r="F31" s="678"/>
      <c r="G31" s="678"/>
      <c r="H31" s="678"/>
      <c r="I31" s="678"/>
      <c r="J31" s="678"/>
      <c r="K31" s="678"/>
      <c r="L31" s="678"/>
      <c r="M31" s="678"/>
      <c r="N31" s="678"/>
      <c r="O31" s="678"/>
      <c r="P31" s="678"/>
      <c r="Q31" s="678"/>
      <c r="R31" s="678"/>
      <c r="S31" s="678"/>
      <c r="T31" s="678"/>
      <c r="U31" s="678"/>
      <c r="V31" s="678"/>
      <c r="W31" s="678"/>
      <c r="X31" s="678"/>
      <c r="Y31" s="366"/>
      <c r="Z31" s="110" t="s">
        <v>593</v>
      </c>
      <c r="AA31" s="428"/>
      <c r="AB31" s="147"/>
    </row>
    <row r="32" spans="2:34" s="257" customFormat="1" ht="83.15" customHeight="1">
      <c r="B32" s="427"/>
      <c r="C32" s="427"/>
      <c r="D32" s="364" t="s">
        <v>16</v>
      </c>
      <c r="E32" s="678" t="str">
        <f>HLOOKUP(lang, language!$A$530:$H$553, 20, FALSE)</f>
        <v>Obtain feedback from users, including international bodies that require reporting, concerning the utility of the reports with respect to content, format of the data and presentation of information.</v>
      </c>
      <c r="F32" s="678"/>
      <c r="G32" s="678"/>
      <c r="H32" s="678"/>
      <c r="I32" s="678"/>
      <c r="J32" s="678"/>
      <c r="K32" s="678"/>
      <c r="L32" s="678"/>
      <c r="M32" s="678"/>
      <c r="N32" s="678"/>
      <c r="O32" s="678"/>
      <c r="P32" s="678"/>
      <c r="Q32" s="678"/>
      <c r="R32" s="678"/>
      <c r="S32" s="678"/>
      <c r="T32" s="678"/>
      <c r="U32" s="678"/>
      <c r="V32" s="678"/>
      <c r="W32" s="678"/>
      <c r="X32" s="678"/>
      <c r="Y32" s="366"/>
      <c r="Z32" s="110" t="s">
        <v>593</v>
      </c>
      <c r="AA32" s="428"/>
      <c r="AB32" s="147"/>
    </row>
    <row r="33" spans="2:28" s="257" customFormat="1" ht="83.15" customHeight="1">
      <c r="B33" s="427"/>
      <c r="C33" s="427"/>
      <c r="D33" s="364" t="s">
        <v>17</v>
      </c>
      <c r="E33" s="678" t="str">
        <f>HLOOKUP(lang, language!$A$530:$H$553, 21, FALSE)</f>
        <v>View reporting activities as a way to promote networking, further stakeholder participation and engagement, and encourage collaborative efforts across different public and private sectors.</v>
      </c>
      <c r="F33" s="678"/>
      <c r="G33" s="678"/>
      <c r="H33" s="678"/>
      <c r="I33" s="678"/>
      <c r="J33" s="678"/>
      <c r="K33" s="678"/>
      <c r="L33" s="678"/>
      <c r="M33" s="678"/>
      <c r="N33" s="678"/>
      <c r="O33" s="678"/>
      <c r="P33" s="678"/>
      <c r="Q33" s="678"/>
      <c r="R33" s="678"/>
      <c r="S33" s="678"/>
      <c r="T33" s="678"/>
      <c r="U33" s="678"/>
      <c r="V33" s="678"/>
      <c r="W33" s="678"/>
      <c r="X33" s="678"/>
      <c r="Y33" s="366"/>
      <c r="Z33" s="110" t="s">
        <v>593</v>
      </c>
      <c r="AA33" s="428"/>
      <c r="AB33" s="147"/>
    </row>
    <row r="34" spans="2:28" s="257" customFormat="1" ht="83.15" customHeight="1">
      <c r="B34" s="427"/>
      <c r="C34" s="427"/>
      <c r="D34" s="364" t="s">
        <v>18</v>
      </c>
      <c r="E34" s="678" t="str">
        <f>HLOOKUP(lang, language!$A$530:$H$553, 22, FALSE)</f>
        <v>Be mindful of opportunities to engage the national and international scientific communities with technical studies that explore the data, and which can be presented in peer-reviewed scientific literature. Results and experiences from one NFMS cycle constitute an excellent starting point for research to optimize the next cycle.</v>
      </c>
      <c r="F34" s="678"/>
      <c r="G34" s="678"/>
      <c r="H34" s="678"/>
      <c r="I34" s="678"/>
      <c r="J34" s="678"/>
      <c r="K34" s="678"/>
      <c r="L34" s="678"/>
      <c r="M34" s="678"/>
      <c r="N34" s="678"/>
      <c r="O34" s="678"/>
      <c r="P34" s="678"/>
      <c r="Q34" s="678"/>
      <c r="R34" s="678"/>
      <c r="S34" s="678"/>
      <c r="T34" s="678"/>
      <c r="U34" s="678"/>
      <c r="V34" s="678"/>
      <c r="W34" s="678"/>
      <c r="X34" s="678"/>
      <c r="Y34" s="366"/>
      <c r="Z34" s="110" t="s">
        <v>593</v>
      </c>
      <c r="AA34" s="428"/>
      <c r="AB34" s="147"/>
    </row>
    <row r="35" spans="2:28" s="257" customFormat="1" ht="83.15" customHeight="1">
      <c r="B35" s="427"/>
      <c r="C35" s="427"/>
      <c r="D35" s="364" t="s">
        <v>19</v>
      </c>
      <c r="E35" s="678" t="str">
        <f>HLOOKUP(lang, language!$A$530:$H$553, 23, FALSE)</f>
        <v>Use the process of analysis, reporting, systematic information dissemination and responding to subsequent information demands (including demands for raw data), as an opportunity to build national capacity and reach new audiences for the NFMS, and to further build institutional, social and political support.</v>
      </c>
      <c r="F35" s="678"/>
      <c r="G35" s="678"/>
      <c r="H35" s="678"/>
      <c r="I35" s="678"/>
      <c r="J35" s="678"/>
      <c r="K35" s="678"/>
      <c r="L35" s="678"/>
      <c r="M35" s="678"/>
      <c r="N35" s="678"/>
      <c r="O35" s="678"/>
      <c r="P35" s="678"/>
      <c r="Q35" s="678"/>
      <c r="R35" s="678"/>
      <c r="S35" s="678"/>
      <c r="T35" s="678"/>
      <c r="U35" s="678"/>
      <c r="V35" s="678"/>
      <c r="W35" s="678"/>
      <c r="X35" s="678"/>
      <c r="Y35" s="366"/>
      <c r="Z35" s="110" t="s">
        <v>593</v>
      </c>
      <c r="AA35" s="428"/>
      <c r="AB35" s="147"/>
    </row>
    <row r="36" spans="2:28" s="257" customFormat="1" ht="83.15" customHeight="1">
      <c r="B36" s="427"/>
      <c r="C36" s="427"/>
      <c r="D36" s="364" t="s">
        <v>20</v>
      </c>
      <c r="E36" s="678" t="str">
        <f>HLOOKUP(lang, language!$A$530:$H$553, 24, FALSE)</f>
        <v>Highlight the value of the NFMS both domestically and internationally through the high quality of all products, thereby strengthening institutional and political support for the programme.</v>
      </c>
      <c r="F36" s="678"/>
      <c r="G36" s="678"/>
      <c r="H36" s="678"/>
      <c r="I36" s="678"/>
      <c r="J36" s="678"/>
      <c r="K36" s="678"/>
      <c r="L36" s="678"/>
      <c r="M36" s="678"/>
      <c r="N36" s="678"/>
      <c r="O36" s="678"/>
      <c r="P36" s="678"/>
      <c r="Q36" s="678"/>
      <c r="R36" s="678"/>
      <c r="S36" s="678"/>
      <c r="T36" s="678"/>
      <c r="U36" s="678"/>
      <c r="V36" s="678"/>
      <c r="W36" s="678"/>
      <c r="X36" s="678"/>
      <c r="Y36" s="366"/>
      <c r="Z36" s="110" t="s">
        <v>593</v>
      </c>
      <c r="AA36" s="428"/>
      <c r="AB36" s="147"/>
    </row>
    <row r="37" spans="2:28" ht="0.9" customHeight="1">
      <c r="E37" s="107"/>
      <c r="F37" s="107"/>
      <c r="G37" s="107"/>
      <c r="H37" s="107"/>
      <c r="I37" s="107"/>
      <c r="J37" s="107"/>
      <c r="K37" s="107"/>
      <c r="L37" s="107"/>
      <c r="M37" s="107"/>
      <c r="N37" s="107"/>
      <c r="O37" s="107"/>
      <c r="P37" s="107"/>
      <c r="Q37" s="107"/>
      <c r="R37" s="107"/>
      <c r="S37" s="107"/>
      <c r="T37" s="107"/>
      <c r="U37" s="107"/>
      <c r="V37" s="107"/>
      <c r="W37" s="107"/>
      <c r="X37" s="107"/>
      <c r="Y37" s="107"/>
      <c r="Z37" s="426">
        <v>31</v>
      </c>
      <c r="AB37" s="107"/>
    </row>
    <row r="38" spans="2:28" s="257" customFormat="1" ht="63" customHeight="1">
      <c r="D38" s="366" t="s">
        <v>129</v>
      </c>
      <c r="E38" s="689" t="str">
        <f>HLOOKUP(lang, language!$C$530:$H$561, 25, FALSE)</f>
        <v>Dialogue on the NFMS and its results</v>
      </c>
      <c r="F38" s="689"/>
      <c r="G38" s="689"/>
      <c r="H38" s="689"/>
      <c r="I38" s="689"/>
      <c r="J38" s="689"/>
      <c r="K38" s="689"/>
      <c r="L38" s="689"/>
      <c r="M38" s="689"/>
      <c r="N38" s="689"/>
      <c r="O38" s="689"/>
      <c r="P38" s="689"/>
      <c r="Q38" s="689"/>
      <c r="R38" s="689"/>
      <c r="S38" s="689"/>
      <c r="T38" s="689"/>
      <c r="U38" s="689"/>
      <c r="V38" s="689"/>
      <c r="W38" s="689"/>
      <c r="X38" s="689"/>
      <c r="Y38" s="366"/>
      <c r="Z38" s="112" t="e">
        <f>ROUND(AVERAGE($Z$40:$Z$46),0)</f>
        <v>#DIV/0!</v>
      </c>
      <c r="AA38" s="400" t="str">
        <f>HLOOKUP(lang, language!$C$615:$H$619, 2, FALSE)</f>
        <v>VGNFM</v>
      </c>
      <c r="AB38" s="147"/>
    </row>
    <row r="39" spans="2:28" ht="0.9" customHeight="1">
      <c r="E39" s="107"/>
      <c r="F39" s="107"/>
      <c r="G39" s="107"/>
      <c r="H39" s="107"/>
      <c r="I39" s="107"/>
      <c r="J39" s="107"/>
      <c r="K39" s="107"/>
      <c r="L39" s="107"/>
      <c r="M39" s="107"/>
      <c r="N39" s="107"/>
      <c r="O39" s="107"/>
      <c r="P39" s="107"/>
      <c r="Q39" s="107"/>
      <c r="R39" s="107"/>
      <c r="S39" s="107"/>
      <c r="T39" s="107"/>
      <c r="U39" s="107"/>
      <c r="V39" s="107"/>
      <c r="W39" s="107"/>
      <c r="X39" s="107"/>
      <c r="Y39" s="107"/>
      <c r="Z39" s="426"/>
      <c r="AB39" s="107"/>
    </row>
    <row r="40" spans="2:28" s="257" customFormat="1" ht="83.15" customHeight="1">
      <c r="B40" s="427"/>
      <c r="C40" s="427"/>
      <c r="D40" s="364" t="s">
        <v>14</v>
      </c>
      <c r="E40" s="678" t="str">
        <f>HLOOKUP(lang, language!$C$530:$H$561, 26, FALSE)</f>
        <v>Identify a suitable format of dialogue for each particular stakeholder group.</v>
      </c>
      <c r="F40" s="678"/>
      <c r="G40" s="678"/>
      <c r="H40" s="678"/>
      <c r="I40" s="678"/>
      <c r="J40" s="678"/>
      <c r="K40" s="678"/>
      <c r="L40" s="678"/>
      <c r="M40" s="678"/>
      <c r="N40" s="678"/>
      <c r="O40" s="678"/>
      <c r="P40" s="678"/>
      <c r="Q40" s="678"/>
      <c r="R40" s="678"/>
      <c r="S40" s="678"/>
      <c r="T40" s="678"/>
      <c r="U40" s="678"/>
      <c r="V40" s="678"/>
      <c r="W40" s="678"/>
      <c r="X40" s="678"/>
      <c r="Y40" s="366"/>
      <c r="Z40" s="110" t="s">
        <v>593</v>
      </c>
      <c r="AA40" s="429"/>
      <c r="AB40" s="147"/>
    </row>
    <row r="41" spans="2:28" s="257" customFormat="1" ht="83.15" customHeight="1">
      <c r="B41" s="427"/>
      <c r="C41" s="427"/>
      <c r="D41" s="364" t="s">
        <v>15</v>
      </c>
      <c r="E41" s="678" t="str">
        <f>HLOOKUP(lang, language!$C$530:$H$561, 27, FALSE)</f>
        <v>Involve representatives of stakeholder groups in the preparation of these discussions.</v>
      </c>
      <c r="F41" s="678"/>
      <c r="G41" s="678"/>
      <c r="H41" s="678"/>
      <c r="I41" s="678"/>
      <c r="J41" s="678"/>
      <c r="K41" s="678"/>
      <c r="L41" s="678"/>
      <c r="M41" s="678"/>
      <c r="N41" s="678"/>
      <c r="O41" s="678"/>
      <c r="P41" s="678"/>
      <c r="Q41" s="678"/>
      <c r="R41" s="678"/>
      <c r="S41" s="678"/>
      <c r="T41" s="678"/>
      <c r="U41" s="678"/>
      <c r="V41" s="678"/>
      <c r="W41" s="678"/>
      <c r="X41" s="678"/>
      <c r="Y41" s="366"/>
      <c r="Z41" s="110" t="s">
        <v>593</v>
      </c>
      <c r="AA41" s="429"/>
      <c r="AB41" s="147"/>
    </row>
    <row r="42" spans="2:28" s="257" customFormat="1" ht="83.15" customHeight="1">
      <c r="B42" s="427"/>
      <c r="C42" s="427"/>
      <c r="D42" s="364" t="s">
        <v>16</v>
      </c>
      <c r="E42" s="678" t="str">
        <f>HLOOKUP(lang, language!$C$530:$H$561, 28, FALSE)</f>
        <v>Ensure that NFMS experts are also invited to participate in the discussions, so that they can have an opportunity to inform participants about the methodological details and results, and clearly explain the strategic background of the NFMS.</v>
      </c>
      <c r="F42" s="678"/>
      <c r="G42" s="678"/>
      <c r="H42" s="678"/>
      <c r="I42" s="678"/>
      <c r="J42" s="678"/>
      <c r="K42" s="678"/>
      <c r="L42" s="678"/>
      <c r="M42" s="678"/>
      <c r="N42" s="678"/>
      <c r="O42" s="678"/>
      <c r="P42" s="678"/>
      <c r="Q42" s="678"/>
      <c r="R42" s="678"/>
      <c r="S42" s="678"/>
      <c r="T42" s="678"/>
      <c r="U42" s="678"/>
      <c r="V42" s="678"/>
      <c r="W42" s="678"/>
      <c r="X42" s="678"/>
      <c r="Y42" s="366"/>
      <c r="Z42" s="110" t="s">
        <v>593</v>
      </c>
      <c r="AA42" s="429"/>
      <c r="AB42" s="147"/>
    </row>
    <row r="43" spans="2:28" s="257" customFormat="1" ht="83.15" customHeight="1">
      <c r="B43" s="427"/>
      <c r="C43" s="427"/>
      <c r="D43" s="364" t="s">
        <v>17</v>
      </c>
      <c r="E43" s="678" t="str">
        <f>HLOOKUP(lang, language!$C$530:$H$561, 29, FALSE)</f>
        <v>If needed, ensure the high-level involvement of both the NFMS management and planning team, and all other stakeholders.</v>
      </c>
      <c r="F43" s="678"/>
      <c r="G43" s="678"/>
      <c r="H43" s="678"/>
      <c r="I43" s="678"/>
      <c r="J43" s="678"/>
      <c r="K43" s="678"/>
      <c r="L43" s="678"/>
      <c r="M43" s="678"/>
      <c r="N43" s="678"/>
      <c r="O43" s="678"/>
      <c r="P43" s="678"/>
      <c r="Q43" s="678"/>
      <c r="R43" s="678"/>
      <c r="S43" s="678"/>
      <c r="T43" s="678"/>
      <c r="U43" s="678"/>
      <c r="V43" s="678"/>
      <c r="W43" s="678"/>
      <c r="X43" s="678"/>
      <c r="Y43" s="366"/>
      <c r="Z43" s="110" t="s">
        <v>593</v>
      </c>
      <c r="AA43" s="429"/>
      <c r="AB43" s="147"/>
    </row>
    <row r="44" spans="2:28" s="257" customFormat="1" ht="83.15" customHeight="1">
      <c r="B44" s="427"/>
      <c r="C44" s="427"/>
      <c r="D44" s="364" t="s">
        <v>18</v>
      </c>
      <c r="E44" s="678" t="str">
        <f>HLOOKUP(lang, language!$C$530:$H$561, 30, FALSE)</f>
        <v>The discussions should be moderated to manage expectations and ensure that all voices are heard.</v>
      </c>
      <c r="F44" s="678"/>
      <c r="G44" s="678"/>
      <c r="H44" s="678"/>
      <c r="I44" s="678"/>
      <c r="J44" s="678"/>
      <c r="K44" s="678"/>
      <c r="L44" s="678"/>
      <c r="M44" s="678"/>
      <c r="N44" s="678"/>
      <c r="O44" s="678"/>
      <c r="P44" s="678"/>
      <c r="Q44" s="678"/>
      <c r="R44" s="678"/>
      <c r="S44" s="678"/>
      <c r="T44" s="678"/>
      <c r="U44" s="678"/>
      <c r="V44" s="678"/>
      <c r="W44" s="678"/>
      <c r="X44" s="678"/>
      <c r="Y44" s="366"/>
      <c r="Z44" s="110" t="s">
        <v>593</v>
      </c>
      <c r="AA44" s="429"/>
      <c r="AB44" s="147"/>
    </row>
    <row r="45" spans="2:28" s="257" customFormat="1" ht="83.15" customHeight="1">
      <c r="B45" s="427"/>
      <c r="C45" s="427"/>
      <c r="D45" s="364" t="s">
        <v>19</v>
      </c>
      <c r="E45" s="678" t="str">
        <f>HLOOKUP(lang, language!$C$530:$H$561, 31, FALSE)</f>
        <v>To ensure the discussions are effective, prepare examples of evidence-based results, including information on uncertainties, that support or contradict arguments used in forest-related discourses prior to the availability new inventory results. Such examples include information on deforestation rates, the development of species composition and other biodiversity-related topics, illegal logging, invasive species, the potential effect of incentives for sustainable forest management, etc.</v>
      </c>
      <c r="F45" s="678"/>
      <c r="G45" s="678"/>
      <c r="H45" s="678"/>
      <c r="I45" s="678"/>
      <c r="J45" s="678"/>
      <c r="K45" s="678"/>
      <c r="L45" s="678"/>
      <c r="M45" s="678"/>
      <c r="N45" s="678"/>
      <c r="O45" s="678"/>
      <c r="P45" s="678"/>
      <c r="Q45" s="678"/>
      <c r="R45" s="678"/>
      <c r="S45" s="678"/>
      <c r="T45" s="678"/>
      <c r="U45" s="678"/>
      <c r="V45" s="678"/>
      <c r="W45" s="678"/>
      <c r="X45" s="678"/>
      <c r="Y45" s="366"/>
      <c r="Z45" s="110" t="s">
        <v>593</v>
      </c>
      <c r="AA45" s="429"/>
      <c r="AB45" s="147"/>
    </row>
    <row r="46" spans="2:28" s="257" customFormat="1" ht="83.15" customHeight="1">
      <c r="B46" s="427"/>
      <c r="C46" s="427"/>
      <c r="D46" s="364" t="s">
        <v>20</v>
      </c>
      <c r="E46" s="678" t="str">
        <f>HLOOKUP(lang, language!$C$530:$H$561, 32, FALSE)</f>
        <v>Adapt and strengthen the programme and its associated institutions by documenting and learning from the stakeholder feedback and discussions, so as to better focus future efforts, within feasible limits, with regard to information needs, technical aspects, the inclusion of neighbouring sectors, and internal and general capacity development.</v>
      </c>
      <c r="F46" s="678"/>
      <c r="G46" s="678"/>
      <c r="H46" s="678"/>
      <c r="I46" s="678"/>
      <c r="J46" s="678"/>
      <c r="K46" s="678"/>
      <c r="L46" s="678"/>
      <c r="M46" s="678"/>
      <c r="N46" s="678"/>
      <c r="O46" s="678"/>
      <c r="P46" s="678"/>
      <c r="Q46" s="678"/>
      <c r="R46" s="678"/>
      <c r="S46" s="678"/>
      <c r="T46" s="678"/>
      <c r="U46" s="678"/>
      <c r="V46" s="678"/>
      <c r="W46" s="678"/>
      <c r="X46" s="678"/>
      <c r="Y46" s="366"/>
      <c r="Z46" s="110" t="s">
        <v>593</v>
      </c>
      <c r="AA46" s="429"/>
      <c r="AB46" s="147"/>
    </row>
    <row r="47" spans="2:28" ht="0.9" customHeight="1">
      <c r="E47" s="107"/>
      <c r="F47" s="107"/>
      <c r="G47" s="107"/>
      <c r="H47" s="107"/>
      <c r="I47" s="107"/>
      <c r="J47" s="107"/>
      <c r="K47" s="107"/>
      <c r="L47" s="107"/>
      <c r="M47" s="107"/>
      <c r="N47" s="107"/>
      <c r="O47" s="107"/>
      <c r="P47" s="107"/>
      <c r="Q47" s="107"/>
      <c r="R47" s="107"/>
      <c r="S47" s="107"/>
      <c r="T47" s="107"/>
      <c r="U47" s="107"/>
      <c r="V47" s="107"/>
      <c r="W47" s="107"/>
      <c r="X47" s="107"/>
      <c r="Y47" s="107"/>
      <c r="Z47" s="426">
        <v>1</v>
      </c>
      <c r="AB47" s="107"/>
    </row>
    <row r="48" spans="2:28" s="257" customFormat="1" ht="63" customHeight="1">
      <c r="D48" s="366" t="s">
        <v>131</v>
      </c>
      <c r="E48" s="689" t="str">
        <f>HLOOKUP(lang, language!$C$530:$H$569, 33, FALSE)</f>
        <v>Evaluation and impact analysis</v>
      </c>
      <c r="F48" s="689"/>
      <c r="G48" s="689"/>
      <c r="H48" s="689"/>
      <c r="I48" s="689"/>
      <c r="J48" s="689"/>
      <c r="K48" s="689"/>
      <c r="L48" s="689"/>
      <c r="M48" s="689"/>
      <c r="N48" s="689"/>
      <c r="O48" s="689"/>
      <c r="P48" s="689"/>
      <c r="Q48" s="689"/>
      <c r="R48" s="689"/>
      <c r="S48" s="689"/>
      <c r="T48" s="689"/>
      <c r="U48" s="689"/>
      <c r="V48" s="689"/>
      <c r="W48" s="689"/>
      <c r="X48" s="689"/>
      <c r="Y48" s="366"/>
      <c r="Z48" s="112" t="e">
        <f>ROUND(AVERAGE($Z$50:$Z$56),0)</f>
        <v>#DIV/0!</v>
      </c>
      <c r="AA48" s="400" t="str">
        <f>HLOOKUP(lang, language!$C$615:$H$619, 2, FALSE)</f>
        <v>VGNFM</v>
      </c>
      <c r="AB48" s="147"/>
    </row>
    <row r="49" spans="4:28" ht="0.9" customHeight="1">
      <c r="E49" s="107"/>
      <c r="F49" s="107"/>
      <c r="G49" s="107"/>
      <c r="H49" s="107"/>
      <c r="I49" s="107"/>
      <c r="J49" s="107"/>
      <c r="K49" s="107"/>
      <c r="L49" s="107"/>
      <c r="M49" s="107"/>
      <c r="N49" s="107"/>
      <c r="O49" s="107"/>
      <c r="P49" s="107"/>
      <c r="Q49" s="107"/>
      <c r="R49" s="107"/>
      <c r="S49" s="107"/>
      <c r="T49" s="107"/>
      <c r="U49" s="107"/>
      <c r="V49" s="107"/>
      <c r="W49" s="107"/>
      <c r="X49" s="107"/>
      <c r="Y49" s="107"/>
      <c r="Z49" s="426"/>
      <c r="AB49" s="107"/>
    </row>
    <row r="50" spans="4:28" s="257" customFormat="1" ht="83.15" customHeight="1">
      <c r="D50" s="364" t="s">
        <v>14</v>
      </c>
      <c r="E50" s="678" t="str">
        <f>HLOOKUP(lang, language!$C$530:$H$569, 34, FALSE)</f>
        <v>Compare the actual results with the information needs, as expressed prior to the inventories. Some information may be missing and some data may not match stakeholder demands.</v>
      </c>
      <c r="F50" s="678"/>
      <c r="G50" s="678"/>
      <c r="H50" s="678"/>
      <c r="I50" s="678"/>
      <c r="J50" s="678"/>
      <c r="K50" s="678"/>
      <c r="L50" s="678"/>
      <c r="M50" s="678"/>
      <c r="N50" s="678"/>
      <c r="O50" s="678"/>
      <c r="P50" s="678"/>
      <c r="Q50" s="678"/>
      <c r="R50" s="678"/>
      <c r="S50" s="678"/>
      <c r="T50" s="678"/>
      <c r="U50" s="678"/>
      <c r="V50" s="678"/>
      <c r="W50" s="678"/>
      <c r="X50" s="678"/>
      <c r="Y50" s="366"/>
      <c r="Z50" s="110" t="s">
        <v>593</v>
      </c>
      <c r="AA50" s="429"/>
      <c r="AB50" s="147"/>
    </row>
    <row r="51" spans="4:28" s="257" customFormat="1" ht="83.15" customHeight="1">
      <c r="D51" s="364" t="s">
        <v>15</v>
      </c>
      <c r="E51" s="678" t="str">
        <f>HLOOKUP(lang, language!$C$530:$H$569, 35, FALSE)</f>
        <v>Analyse whether the precision requirements were met for key variables and identify potential solutions in cases where they were not met.</v>
      </c>
      <c r="F51" s="678"/>
      <c r="G51" s="678"/>
      <c r="H51" s="678"/>
      <c r="I51" s="678"/>
      <c r="J51" s="678"/>
      <c r="K51" s="678"/>
      <c r="L51" s="678"/>
      <c r="M51" s="678"/>
      <c r="N51" s="678"/>
      <c r="O51" s="678"/>
      <c r="P51" s="678"/>
      <c r="Q51" s="678"/>
      <c r="R51" s="678"/>
      <c r="S51" s="678"/>
      <c r="T51" s="678"/>
      <c r="U51" s="678"/>
      <c r="V51" s="678"/>
      <c r="W51" s="678"/>
      <c r="X51" s="678"/>
      <c r="Y51" s="366"/>
      <c r="Z51" s="110" t="s">
        <v>593</v>
      </c>
      <c r="AA51" s="429"/>
      <c r="AB51" s="147"/>
    </row>
    <row r="52" spans="4:28" s="257" customFormat="1" ht="83.15" customHeight="1">
      <c r="D52" s="364" t="s">
        <v>16</v>
      </c>
      <c r="E52" s="678" t="str">
        <f>HLOOKUP(lang, language!$C$530:$H$569, 36, FALSE)</f>
        <v>Evaluate the data collection procedures. This should be undertaken in communication with the various data collection teams with particular attention paid to the experiences and reports of the supervision teams.</v>
      </c>
      <c r="F52" s="678"/>
      <c r="G52" s="678"/>
      <c r="H52" s="678"/>
      <c r="I52" s="678"/>
      <c r="J52" s="678"/>
      <c r="K52" s="678"/>
      <c r="L52" s="678"/>
      <c r="M52" s="678"/>
      <c r="N52" s="678"/>
      <c r="O52" s="678"/>
      <c r="P52" s="678"/>
      <c r="Q52" s="678"/>
      <c r="R52" s="678"/>
      <c r="S52" s="678"/>
      <c r="T52" s="678"/>
      <c r="U52" s="678"/>
      <c r="V52" s="678"/>
      <c r="W52" s="678"/>
      <c r="X52" s="678"/>
      <c r="Y52" s="366"/>
      <c r="Z52" s="110" t="s">
        <v>593</v>
      </c>
      <c r="AA52" s="429"/>
      <c r="AB52" s="147"/>
    </row>
    <row r="53" spans="4:28" s="257" customFormat="1" ht="83.15" customHeight="1">
      <c r="D53" s="364" t="s">
        <v>17</v>
      </c>
      <c r="E53" s="678" t="str">
        <f>HLOOKUP(lang, language!$C$530:$H$569, 37, FALSE)</f>
        <v>Perform a cost analysis and identify the most costly components that may need adjustment.</v>
      </c>
      <c r="F53" s="678"/>
      <c r="G53" s="678"/>
      <c r="H53" s="678"/>
      <c r="I53" s="678"/>
      <c r="J53" s="678"/>
      <c r="K53" s="678"/>
      <c r="L53" s="678"/>
      <c r="M53" s="678"/>
      <c r="N53" s="678"/>
      <c r="O53" s="678"/>
      <c r="P53" s="678"/>
      <c r="Q53" s="678"/>
      <c r="R53" s="678"/>
      <c r="S53" s="678"/>
      <c r="T53" s="678"/>
      <c r="U53" s="678"/>
      <c r="V53" s="678"/>
      <c r="W53" s="678"/>
      <c r="X53" s="678"/>
      <c r="Y53" s="366"/>
      <c r="Z53" s="110" t="s">
        <v>593</v>
      </c>
      <c r="AA53" s="429"/>
      <c r="AB53" s="147"/>
    </row>
    <row r="54" spans="4:28" s="257" customFormat="1" ht="83.15" customHeight="1">
      <c r="D54" s="364" t="s">
        <v>18</v>
      </c>
      <c r="E54" s="678" t="str">
        <f>HLOOKUP(lang, language!$C$530:$H$569, 38, FALSE)</f>
        <v>As part of the impact assessment, find out whether policy and management decisionmakers received the results in forms that meet their needs.</v>
      </c>
      <c r="F54" s="678"/>
      <c r="G54" s="678"/>
      <c r="H54" s="678"/>
      <c r="I54" s="678"/>
      <c r="J54" s="678"/>
      <c r="K54" s="678"/>
      <c r="L54" s="678"/>
      <c r="M54" s="678"/>
      <c r="N54" s="678"/>
      <c r="O54" s="678"/>
      <c r="P54" s="678"/>
      <c r="Q54" s="678"/>
      <c r="R54" s="678"/>
      <c r="S54" s="678"/>
      <c r="T54" s="678"/>
      <c r="U54" s="678"/>
      <c r="V54" s="678"/>
      <c r="W54" s="678"/>
      <c r="X54" s="678"/>
      <c r="Y54" s="366"/>
      <c r="Z54" s="110" t="s">
        <v>593</v>
      </c>
      <c r="AA54" s="429"/>
      <c r="AB54" s="147"/>
    </row>
    <row r="55" spans="4:28" s="257" customFormat="1" ht="83.15" customHeight="1">
      <c r="D55" s="364" t="s">
        <v>19</v>
      </c>
      <c r="E55" s="678" t="str">
        <f>HLOOKUP(lang, language!$C$530:$H$569, 39, FALSE)</f>
        <v>Install a mechanism and tools to track who is using particular results, for what end and how often.</v>
      </c>
      <c r="F55" s="678"/>
      <c r="G55" s="678"/>
      <c r="H55" s="678"/>
      <c r="I55" s="678"/>
      <c r="J55" s="678"/>
      <c r="K55" s="678"/>
      <c r="L55" s="678"/>
      <c r="M55" s="678"/>
      <c r="N55" s="678"/>
      <c r="O55" s="678"/>
      <c r="P55" s="678"/>
      <c r="Q55" s="678"/>
      <c r="R55" s="678"/>
      <c r="S55" s="678"/>
      <c r="T55" s="678"/>
      <c r="U55" s="678"/>
      <c r="V55" s="678"/>
      <c r="W55" s="678"/>
      <c r="X55" s="678"/>
      <c r="Y55" s="366"/>
      <c r="Z55" s="110" t="s">
        <v>593</v>
      </c>
      <c r="AA55" s="429"/>
      <c r="AB55" s="147"/>
    </row>
    <row r="56" spans="4:28" s="257" customFormat="1" ht="83.15" customHeight="1">
      <c r="D56" s="364" t="s">
        <v>20</v>
      </c>
      <c r="E56" s="678" t="str">
        <f>HLOOKUP(lang, language!$C$530:$H$569, 40, FALSE)</f>
        <v>Identify how NFMS information is used in legislation, policies and measures.</v>
      </c>
      <c r="F56" s="678"/>
      <c r="G56" s="678"/>
      <c r="H56" s="678"/>
      <c r="I56" s="678"/>
      <c r="J56" s="678"/>
      <c r="K56" s="678"/>
      <c r="L56" s="678"/>
      <c r="M56" s="678"/>
      <c r="N56" s="678"/>
      <c r="O56" s="678"/>
      <c r="P56" s="678"/>
      <c r="Q56" s="678"/>
      <c r="R56" s="678"/>
      <c r="S56" s="678"/>
      <c r="T56" s="678"/>
      <c r="U56" s="678"/>
      <c r="V56" s="678"/>
      <c r="W56" s="678"/>
      <c r="X56" s="678"/>
      <c r="Y56" s="366"/>
      <c r="Z56" s="110" t="s">
        <v>593</v>
      </c>
      <c r="AA56" s="429"/>
      <c r="AB56" s="147"/>
    </row>
    <row r="57" spans="4:28" s="147" customFormat="1" ht="15" customHeight="1">
      <c r="D57" s="153" t="str">
        <f>HLOOKUP(lang, language!$C$530:$H$576, 41, FALSE)</f>
        <v>Notes</v>
      </c>
      <c r="Z57" s="430"/>
      <c r="AA57" s="429"/>
    </row>
    <row r="58" spans="4:28" s="147" customFormat="1" ht="15" customHeight="1">
      <c r="D58" s="205" t="str">
        <f>HLOOKUP(lang, language!$C$530:$H$576, 42, FALSE)</f>
        <v>0: No action has been taken in the country regarding this guideline or it evinces many weaknesses and needs in the attainment of outcomes.  This deserves priority.</v>
      </c>
      <c r="Z58" s="430"/>
      <c r="AA58" s="429"/>
    </row>
    <row r="59" spans="4:28" s="147" customFormat="1" ht="15" customHeight="1">
      <c r="D59" s="205" t="str">
        <f>HLOOKUP(lang, language!$B$18:$H$45, 19, FALSE)</f>
        <v>1-2: There is awareness in the country about the guideline and actions are taken to implement it, though technical support is required.</v>
      </c>
      <c r="Z59" s="430"/>
      <c r="AA59" s="429"/>
    </row>
    <row r="60" spans="4:28" s="147" customFormat="1" ht="15" customHeight="1">
      <c r="D60" s="205" t="str">
        <f>HLOOKUP(lang, language!$C$530:$H$576, 45, FALSE)</f>
        <v>3: There is enough capacity in the country to implement the guideline.  There are no gaps or needs whatsoever, so it is expected to meet the outcomes accordingly.</v>
      </c>
      <c r="Z60" s="430"/>
      <c r="AA60" s="429"/>
    </row>
    <row r="61" spans="4:28" s="147" customFormat="1" ht="15" customHeight="1">
      <c r="D61" s="281" t="str">
        <f>HLOOKUP(lang, language!$C$530:$H$576, 46, FALSE)</f>
        <v>*: In this tool, the VGNFM element ‘5.4 Data management, data analyses, documentation and reporting’ - was separated in two elements: ‘5.4.A Data management, data analysis, documentation’ and ‘5.4.B Reports preparation and submission’.</v>
      </c>
      <c r="E61" s="281"/>
      <c r="F61" s="281"/>
      <c r="G61" s="281"/>
      <c r="H61" s="281"/>
      <c r="I61" s="281"/>
      <c r="J61" s="281"/>
      <c r="K61" s="281"/>
      <c r="L61" s="281"/>
      <c r="M61" s="281"/>
      <c r="N61" s="281"/>
      <c r="O61" s="281"/>
      <c r="P61" s="281"/>
      <c r="Q61" s="281"/>
      <c r="R61" s="281"/>
      <c r="S61" s="281"/>
      <c r="T61" s="281"/>
      <c r="U61" s="281"/>
      <c r="V61" s="281"/>
      <c r="W61" s="281"/>
      <c r="X61" s="281"/>
      <c r="Y61" s="281"/>
      <c r="Z61" s="281"/>
      <c r="AA61" s="429"/>
    </row>
    <row r="62" spans="4:28" s="147" customFormat="1" ht="15" customHeight="1">
      <c r="D62" s="205" t="str">
        <f>HLOOKUP(lang, language!$C$530:$H$576, 47, FALSE)</f>
        <v>(+) new guideline produced by the Green Climate Fund (GCF) score card</v>
      </c>
      <c r="Z62" s="430"/>
      <c r="AA62" s="429"/>
    </row>
    <row r="63" spans="4:28" s="147" customFormat="1" ht="15" customHeight="1">
      <c r="Z63" s="430"/>
      <c r="AA63" s="429"/>
    </row>
  </sheetData>
  <sheetProtection algorithmName="SHA-512" hashValue="ctXF+Z0HWf0/REhx37tWH8NZJZ213l1TS556Pqm/wFtXN1htNTz8NEeWWdtCGoYudtagH/tohf/fTzO7+6K9Tg==" saltValue="JzrosdFj4ftsghoiI/tWnw==" spinCount="100000" sheet="1" objects="1" scenarios="1"/>
  <mergeCells count="40">
    <mergeCell ref="A1:Z5"/>
    <mergeCell ref="E42:X42"/>
    <mergeCell ref="E43:X43"/>
    <mergeCell ref="E44:X44"/>
    <mergeCell ref="E45:X45"/>
    <mergeCell ref="E26:X26"/>
    <mergeCell ref="E28:X28"/>
    <mergeCell ref="E38:X38"/>
    <mergeCell ref="E40:X40"/>
    <mergeCell ref="E41:X41"/>
    <mergeCell ref="E30:X30"/>
    <mergeCell ref="E31:X31"/>
    <mergeCell ref="E32:X32"/>
    <mergeCell ref="E33:X33"/>
    <mergeCell ref="E34:X34"/>
    <mergeCell ref="E35:X35"/>
    <mergeCell ref="E46:X46"/>
    <mergeCell ref="E54:X54"/>
    <mergeCell ref="E55:X55"/>
    <mergeCell ref="E56:X56"/>
    <mergeCell ref="E48:X48"/>
    <mergeCell ref="E50:X50"/>
    <mergeCell ref="E51:X51"/>
    <mergeCell ref="E52:X52"/>
    <mergeCell ref="E53:X53"/>
    <mergeCell ref="E36:X36"/>
    <mergeCell ref="E21:X21"/>
    <mergeCell ref="E22:X22"/>
    <mergeCell ref="E23:X23"/>
    <mergeCell ref="E24:X24"/>
    <mergeCell ref="E25:X25"/>
    <mergeCell ref="D7:Z7"/>
    <mergeCell ref="D9:Z9"/>
    <mergeCell ref="E11:X11"/>
    <mergeCell ref="E18:X18"/>
    <mergeCell ref="E20:X20"/>
    <mergeCell ref="E13:X13"/>
    <mergeCell ref="E14:X14"/>
    <mergeCell ref="E15:X15"/>
    <mergeCell ref="E16:X16"/>
  </mergeCells>
  <phoneticPr fontId="86" type="noConversion"/>
  <conditionalFormatting sqref="Z48">
    <cfRule type="cellIs" dxfId="51" priority="24" operator="equal">
      <formula>3</formula>
    </cfRule>
  </conditionalFormatting>
  <conditionalFormatting sqref="Z48">
    <cfRule type="cellIs" dxfId="50" priority="21" operator="equal">
      <formula>2</formula>
    </cfRule>
    <cfRule type="cellIs" dxfId="49" priority="22" operator="equal">
      <formula>1</formula>
    </cfRule>
    <cfRule type="cellIs" dxfId="48" priority="23" operator="equal">
      <formula>0</formula>
    </cfRule>
  </conditionalFormatting>
  <conditionalFormatting sqref="Z20">
    <cfRule type="cellIs" dxfId="47" priority="64" operator="equal">
      <formula>3</formula>
    </cfRule>
  </conditionalFormatting>
  <conditionalFormatting sqref="Z20">
    <cfRule type="cellIs" dxfId="46" priority="61" operator="equal">
      <formula>2</formula>
    </cfRule>
    <cfRule type="cellIs" dxfId="45" priority="62" operator="equal">
      <formula>1</formula>
    </cfRule>
    <cfRule type="cellIs" dxfId="44" priority="63" operator="equal">
      <formula>0</formula>
    </cfRule>
  </conditionalFormatting>
  <conditionalFormatting sqref="Z13:Z16">
    <cfRule type="cellIs" dxfId="43" priority="68" operator="equal">
      <formula>3</formula>
    </cfRule>
  </conditionalFormatting>
  <conditionalFormatting sqref="Z13:Z16">
    <cfRule type="cellIs" dxfId="42" priority="65" operator="equal">
      <formula>2</formula>
    </cfRule>
    <cfRule type="cellIs" dxfId="41" priority="66" operator="equal">
      <formula>1</formula>
    </cfRule>
    <cfRule type="cellIs" dxfId="40" priority="67" operator="equal">
      <formula>0</formula>
    </cfRule>
  </conditionalFormatting>
  <conditionalFormatting sqref="Z42">
    <cfRule type="cellIs" dxfId="39" priority="52" operator="equal">
      <formula>3</formula>
    </cfRule>
  </conditionalFormatting>
  <conditionalFormatting sqref="Z42">
    <cfRule type="cellIs" dxfId="38" priority="49" operator="equal">
      <formula>2</formula>
    </cfRule>
    <cfRule type="cellIs" dxfId="37" priority="50" operator="equal">
      <formula>1</formula>
    </cfRule>
    <cfRule type="cellIs" dxfId="36" priority="51" operator="equal">
      <formula>0</formula>
    </cfRule>
  </conditionalFormatting>
  <conditionalFormatting sqref="Z11">
    <cfRule type="cellIs" dxfId="35" priority="40" operator="equal">
      <formula>3</formula>
    </cfRule>
  </conditionalFormatting>
  <conditionalFormatting sqref="Z11">
    <cfRule type="cellIs" dxfId="34" priority="37" operator="equal">
      <formula>2</formula>
    </cfRule>
    <cfRule type="cellIs" dxfId="33" priority="38" operator="equal">
      <formula>1</formula>
    </cfRule>
    <cfRule type="cellIs" dxfId="32" priority="39" operator="equal">
      <formula>0</formula>
    </cfRule>
  </conditionalFormatting>
  <conditionalFormatting sqref="Z18">
    <cfRule type="cellIs" dxfId="31" priority="36" operator="equal">
      <formula>3</formula>
    </cfRule>
  </conditionalFormatting>
  <conditionalFormatting sqref="Z18">
    <cfRule type="cellIs" dxfId="30" priority="33" operator="equal">
      <formula>2</formula>
    </cfRule>
    <cfRule type="cellIs" dxfId="29" priority="34" operator="equal">
      <formula>1</formula>
    </cfRule>
    <cfRule type="cellIs" dxfId="28" priority="35" operator="equal">
      <formula>0</formula>
    </cfRule>
  </conditionalFormatting>
  <conditionalFormatting sqref="Z28">
    <cfRule type="cellIs" dxfId="27" priority="32" operator="equal">
      <formula>3</formula>
    </cfRule>
  </conditionalFormatting>
  <conditionalFormatting sqref="Z28">
    <cfRule type="cellIs" dxfId="26" priority="29" operator="equal">
      <formula>2</formula>
    </cfRule>
    <cfRule type="cellIs" dxfId="25" priority="30" operator="equal">
      <formula>1</formula>
    </cfRule>
    <cfRule type="cellIs" dxfId="24" priority="31" operator="equal">
      <formula>0</formula>
    </cfRule>
  </conditionalFormatting>
  <conditionalFormatting sqref="Z38">
    <cfRule type="cellIs" dxfId="23" priority="28" operator="equal">
      <formula>3</formula>
    </cfRule>
  </conditionalFormatting>
  <conditionalFormatting sqref="Z38">
    <cfRule type="cellIs" dxfId="22" priority="25" operator="equal">
      <formula>2</formula>
    </cfRule>
    <cfRule type="cellIs" dxfId="21" priority="26" operator="equal">
      <formula>1</formula>
    </cfRule>
    <cfRule type="cellIs" dxfId="20" priority="27" operator="equal">
      <formula>0</formula>
    </cfRule>
  </conditionalFormatting>
  <conditionalFormatting sqref="Z43:Z46">
    <cfRule type="cellIs" dxfId="19" priority="20" operator="equal">
      <formula>3</formula>
    </cfRule>
  </conditionalFormatting>
  <conditionalFormatting sqref="Z43:Z46">
    <cfRule type="cellIs" dxfId="18" priority="17" operator="equal">
      <formula>2</formula>
    </cfRule>
    <cfRule type="cellIs" dxfId="17" priority="18" operator="equal">
      <formula>1</formula>
    </cfRule>
    <cfRule type="cellIs" dxfId="16" priority="19" operator="equal">
      <formula>0</formula>
    </cfRule>
  </conditionalFormatting>
  <conditionalFormatting sqref="Z50:Z56">
    <cfRule type="cellIs" dxfId="15" priority="16" operator="equal">
      <formula>3</formula>
    </cfRule>
  </conditionalFormatting>
  <conditionalFormatting sqref="Z50:Z56">
    <cfRule type="cellIs" dxfId="14" priority="13" operator="equal">
      <formula>2</formula>
    </cfRule>
    <cfRule type="cellIs" dxfId="13" priority="14" operator="equal">
      <formula>1</formula>
    </cfRule>
    <cfRule type="cellIs" dxfId="12" priority="15" operator="equal">
      <formula>0</formula>
    </cfRule>
  </conditionalFormatting>
  <conditionalFormatting sqref="Z21:Z26">
    <cfRule type="cellIs" dxfId="11" priority="12" operator="equal">
      <formula>3</formula>
    </cfRule>
  </conditionalFormatting>
  <conditionalFormatting sqref="Z21:Z26">
    <cfRule type="cellIs" dxfId="10" priority="9" operator="equal">
      <formula>2</formula>
    </cfRule>
    <cfRule type="cellIs" dxfId="9" priority="10" operator="equal">
      <formula>1</formula>
    </cfRule>
    <cfRule type="cellIs" dxfId="8" priority="11" operator="equal">
      <formula>0</formula>
    </cfRule>
  </conditionalFormatting>
  <conditionalFormatting sqref="Z30:Z36">
    <cfRule type="cellIs" dxfId="7" priority="8" operator="equal">
      <formula>3</formula>
    </cfRule>
  </conditionalFormatting>
  <conditionalFormatting sqref="Z30:Z36">
    <cfRule type="cellIs" dxfId="6" priority="5" operator="equal">
      <formula>2</formula>
    </cfRule>
    <cfRule type="cellIs" dxfId="5" priority="6" operator="equal">
      <formula>1</formula>
    </cfRule>
    <cfRule type="cellIs" dxfId="4" priority="7" operator="equal">
      <formula>0</formula>
    </cfRule>
  </conditionalFormatting>
  <conditionalFormatting sqref="Z40:Z41">
    <cfRule type="cellIs" dxfId="3" priority="4" operator="equal">
      <formula>3</formula>
    </cfRule>
  </conditionalFormatting>
  <conditionalFormatting sqref="Z40:Z41">
    <cfRule type="cellIs" dxfId="2" priority="1" operator="equal">
      <formula>2</formula>
    </cfRule>
    <cfRule type="cellIs" dxfId="1" priority="2" operator="equal">
      <formula>1</formula>
    </cfRule>
    <cfRule type="cellIs" dxfId="0" priority="3"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language!$E$2:$E$5</xm:f>
          </x14:formula1>
          <xm:sqref>Z40:Z46 Z13:Z16 Z20:Z26 Z30:Z36 Z50:Z56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89"/>
  <sheetViews>
    <sheetView zoomScale="60" zoomScaleNormal="60" workbookViewId="0">
      <pane xSplit="4" ySplit="7" topLeftCell="E8" activePane="bottomRight" state="frozen"/>
      <selection pane="topRight" activeCell="E1" sqref="E1"/>
      <selection pane="bottomLeft" activeCell="A8" sqref="A8"/>
      <selection pane="bottomRight" activeCell="E10" sqref="E10"/>
    </sheetView>
  </sheetViews>
  <sheetFormatPr defaultColWidth="8.453125" defaultRowHeight="14.5"/>
  <cols>
    <col min="1" max="1" width="1.453125" style="2" customWidth="1"/>
    <col min="2" max="2" width="1.453125" style="16" customWidth="1"/>
    <col min="3" max="3" width="1.453125" style="2" customWidth="1"/>
    <col min="4" max="4" width="12" style="2" customWidth="1"/>
    <col min="5" max="5" width="87.90625" style="2" customWidth="1"/>
    <col min="6" max="6" width="11.453125" style="2" customWidth="1"/>
    <col min="7" max="16384" width="8.453125" style="2"/>
  </cols>
  <sheetData>
    <row r="4" spans="4:6" ht="15" customHeight="1">
      <c r="D4" s="622" t="s">
        <v>112</v>
      </c>
      <c r="E4" s="622"/>
      <c r="F4" s="622"/>
    </row>
    <row r="5" spans="4:6" ht="15" customHeight="1">
      <c r="D5" s="622"/>
      <c r="E5" s="622"/>
      <c r="F5" s="622"/>
    </row>
    <row r="6" spans="4:6" ht="5.25" customHeight="1">
      <c r="D6" s="1"/>
      <c r="E6" s="1"/>
      <c r="F6" s="1"/>
    </row>
    <row r="7" spans="4:6">
      <c r="D7" s="6" t="s">
        <v>47</v>
      </c>
      <c r="E7" s="6" t="s">
        <v>48</v>
      </c>
      <c r="F7" s="12" t="s">
        <v>45</v>
      </c>
    </row>
    <row r="8" spans="4:6" ht="15" customHeight="1">
      <c r="D8" s="7" t="s">
        <v>113</v>
      </c>
      <c r="E8" s="13" t="str">
        <f>HLOOKUP(lang, language!$C$515:$H$523, 4, FALSE)</f>
        <v>Plan for efficient internal communication between the various actors and processes of the NFMS. This is important for the smooth functioning of the process and also supports quality assurance.</v>
      </c>
      <c r="F8" s="4" t="str">
        <f>'Rep&amp;Ver 4.4'!Z10</f>
        <v>Please select</v>
      </c>
    </row>
    <row r="9" spans="4:6" ht="15" customHeight="1">
      <c r="D9" s="7" t="s">
        <v>115</v>
      </c>
      <c r="E9" s="13" t="str">
        <f>HLOOKUP(lang, language!$C$515:$H$523, 5, FALSE)</f>
        <v>Ensure that all who participate in different aspects of the NFMS understand why their contribution to the system is so important.</v>
      </c>
      <c r="F9" s="4" t="str">
        <f>'Rep&amp;Ver 4.4'!Z12</f>
        <v>Please select</v>
      </c>
    </row>
    <row r="10" spans="4:6" ht="15" customHeight="1">
      <c r="D10" s="7" t="s">
        <v>117</v>
      </c>
      <c r="E10" s="13" t="str">
        <f>HLOOKUP(lang, language!$C$515:$H$523, 6, FALSE)</f>
        <v>Develop a strategy to respond to enquiries from external interested parties, including the interested public, NGOs and journalists.</v>
      </c>
      <c r="F10" s="4" t="str">
        <f>'Rep&amp;Ver 4.4'!Z14</f>
        <v>Please select</v>
      </c>
    </row>
    <row r="11" spans="4:6" ht="15" customHeight="1">
      <c r="D11" s="7" t="s">
        <v>119</v>
      </c>
      <c r="E11" s="13" t="str">
        <f>HLOOKUP(lang, language!$C$515:$H$523, 7, FALSE)</f>
        <v>Promote the use of social media and build a website to disseminate, communicate and share documents, publications or data.</v>
      </c>
      <c r="F11" s="4" t="str">
        <f>'Rep&amp;Ver 4.4'!Z16</f>
        <v>Please select</v>
      </c>
    </row>
    <row r="12" spans="4:6" ht="15" customHeight="1">
      <c r="D12" s="7" t="s">
        <v>121</v>
      </c>
      <c r="E12" s="13" t="str">
        <f>HLOOKUP(lang, language!$C$515:$H$523, 8, FALSE)</f>
        <v>Promote networking with other NFMS in neighbouring countries or regions to share experiences.</v>
      </c>
      <c r="F12" s="4" t="str">
        <f>'Rep&amp;Ver 4.4'!Z18</f>
        <v>Please select</v>
      </c>
    </row>
    <row r="13" spans="4:6" ht="15" customHeight="1">
      <c r="D13" s="7" t="s">
        <v>123</v>
      </c>
      <c r="E13" s="13" t="str">
        <f>HLOOKUP(lang, language!$C$515:$H$523, 9, FALSE)</f>
        <v>Secure the services of a communication officer to deal with these enquiries professionally and to issue information bulletins or press releases.</v>
      </c>
      <c r="F13" s="4" t="str">
        <f>'Rep&amp;Ver 4.4'!Z20</f>
        <v>Please select</v>
      </c>
    </row>
    <row r="14" spans="4:6" ht="15" customHeight="1">
      <c r="D14" s="7" t="str">
        <f>'Rep&amp;Ver 5.4'!D11</f>
        <v>5.4.4</v>
      </c>
      <c r="E14" s="7" t="str">
        <f>HLOOKUP(lang, language!$C$530:$H$537, 4, FALSE)</f>
        <v>Documentation (enhanced transparency) (*)</v>
      </c>
      <c r="F14" s="4" t="e">
        <f>'Rep&amp;Ver 5.4'!Z11</f>
        <v>#DIV/0!</v>
      </c>
    </row>
    <row r="15" spans="4:6" ht="15" customHeight="1">
      <c r="D15" s="7" t="str">
        <f>'Rep&amp;Ver 5.4'!D18</f>
        <v>5.4.5</v>
      </c>
      <c r="E15" s="7" t="str">
        <f>HLOOKUP(lang, language!$C$530:$H$545, 9, FALSE)</f>
        <v>Reporting</v>
      </c>
      <c r="F15" s="4" t="e">
        <f>'Rep&amp;Ver 5.4'!Z18</f>
        <v>#DIV/0!</v>
      </c>
    </row>
    <row r="16" spans="4:6" ht="15" customHeight="1">
      <c r="D16" s="7" t="str">
        <f>'Rep&amp;Ver 5.4'!D28</f>
        <v>5.4.6</v>
      </c>
      <c r="E16" s="7" t="str">
        <f>'Rep&amp;Ver 5.4'!E28:X28</f>
        <v>Communication and dissemination</v>
      </c>
      <c r="F16" s="4" t="e">
        <f>'Rep&amp;Ver 5.4'!Z28</f>
        <v>#DIV/0!</v>
      </c>
    </row>
    <row r="17" spans="3:7" ht="15" customHeight="1">
      <c r="D17" s="7" t="str">
        <f>'Rep&amp;Ver 5.4'!D38</f>
        <v>5.4.7</v>
      </c>
      <c r="E17" s="7" t="str">
        <f>'Rep&amp;Ver 5.4'!E38:X38</f>
        <v>Dialogue on the NFMS and its results</v>
      </c>
      <c r="F17" s="4" t="e">
        <f>'Rep&amp;Ver 5.4'!Z38</f>
        <v>#DIV/0!</v>
      </c>
    </row>
    <row r="18" spans="3:7" ht="15" customHeight="1">
      <c r="D18" s="7" t="str">
        <f>'Rep&amp;Ver 5.4'!D48</f>
        <v>5.4.8</v>
      </c>
      <c r="E18" s="7" t="str">
        <f>'Rep&amp;Ver 5.4'!E48:X48</f>
        <v>Evaluation and impact analysis</v>
      </c>
      <c r="F18" s="4" t="e">
        <f>'Rep&amp;Ver 5.4'!Z48</f>
        <v>#DIV/0!</v>
      </c>
    </row>
    <row r="19" spans="3:7">
      <c r="C19" s="16"/>
      <c r="D19" s="16"/>
      <c r="E19" s="16"/>
      <c r="F19" s="16"/>
      <c r="G19" s="16"/>
    </row>
    <row r="20" spans="3:7">
      <c r="C20" s="16"/>
      <c r="D20" s="16"/>
      <c r="E20" s="16"/>
      <c r="F20" s="16"/>
      <c r="G20" s="16"/>
    </row>
    <row r="21" spans="3:7">
      <c r="C21" s="16"/>
      <c r="D21" s="16"/>
      <c r="E21" s="16"/>
      <c r="F21" s="16"/>
      <c r="G21" s="16"/>
    </row>
    <row r="22" spans="3:7">
      <c r="C22" s="16"/>
      <c r="D22" s="16"/>
      <c r="E22" s="16"/>
      <c r="F22" s="16"/>
      <c r="G22" s="16"/>
    </row>
    <row r="23" spans="3:7">
      <c r="C23" s="16"/>
      <c r="D23" s="16"/>
      <c r="E23" s="16"/>
      <c r="F23" s="16"/>
      <c r="G23" s="16"/>
    </row>
    <row r="24" spans="3:7">
      <c r="C24" s="16"/>
      <c r="D24" s="16"/>
      <c r="E24" s="16"/>
      <c r="F24" s="16"/>
      <c r="G24" s="16"/>
    </row>
    <row r="25" spans="3:7">
      <c r="C25" s="16"/>
      <c r="D25" s="16"/>
      <c r="E25" s="16"/>
      <c r="F25" s="16"/>
      <c r="G25" s="16"/>
    </row>
    <row r="26" spans="3:7">
      <c r="C26" s="16"/>
      <c r="D26" s="16"/>
      <c r="E26" s="16"/>
      <c r="F26" s="16"/>
      <c r="G26" s="16"/>
    </row>
    <row r="27" spans="3:7">
      <c r="C27" s="16"/>
      <c r="D27" s="16"/>
      <c r="E27" s="16"/>
      <c r="F27" s="16"/>
      <c r="G27" s="16"/>
    </row>
    <row r="28" spans="3:7">
      <c r="C28" s="16"/>
      <c r="D28" s="16"/>
      <c r="E28" s="16"/>
      <c r="F28" s="16"/>
      <c r="G28" s="16"/>
    </row>
    <row r="29" spans="3:7">
      <c r="C29" s="16"/>
      <c r="D29" s="16"/>
      <c r="E29" s="16"/>
      <c r="F29" s="16"/>
      <c r="G29" s="16"/>
    </row>
    <row r="30" spans="3:7">
      <c r="C30" s="16"/>
      <c r="D30" s="16"/>
      <c r="E30" s="16"/>
      <c r="F30" s="16"/>
      <c r="G30" s="16"/>
    </row>
    <row r="31" spans="3:7">
      <c r="C31" s="16"/>
      <c r="D31" s="16"/>
      <c r="E31" s="16"/>
      <c r="F31" s="16"/>
      <c r="G31" s="16"/>
    </row>
    <row r="32" spans="3:7">
      <c r="C32" s="16"/>
      <c r="D32" s="16"/>
      <c r="E32" s="16"/>
      <c r="F32" s="16"/>
      <c r="G32" s="16"/>
    </row>
    <row r="33" spans="3:7">
      <c r="C33" s="16"/>
      <c r="D33" s="16"/>
      <c r="E33" s="16"/>
      <c r="F33" s="16"/>
      <c r="G33" s="16"/>
    </row>
    <row r="34" spans="3:7">
      <c r="C34" s="16"/>
      <c r="D34" s="16"/>
      <c r="E34" s="16"/>
      <c r="F34" s="16"/>
      <c r="G34" s="16"/>
    </row>
    <row r="35" spans="3:7">
      <c r="C35" s="16"/>
      <c r="D35" s="16"/>
      <c r="E35" s="16"/>
      <c r="F35" s="16"/>
      <c r="G35" s="16"/>
    </row>
    <row r="36" spans="3:7">
      <c r="C36" s="16"/>
      <c r="D36" s="16"/>
      <c r="E36" s="16"/>
      <c r="F36" s="16"/>
      <c r="G36" s="16"/>
    </row>
    <row r="37" spans="3:7">
      <c r="C37" s="16"/>
      <c r="D37" s="16"/>
      <c r="E37" s="16"/>
      <c r="F37" s="16"/>
      <c r="G37" s="16"/>
    </row>
    <row r="38" spans="3:7">
      <c r="C38" s="16"/>
      <c r="D38" s="16"/>
      <c r="E38" s="16"/>
      <c r="F38" s="16"/>
      <c r="G38" s="16"/>
    </row>
    <row r="39" spans="3:7">
      <c r="C39" s="16"/>
      <c r="D39" s="16"/>
      <c r="E39" s="16"/>
      <c r="F39" s="16"/>
      <c r="G39" s="16"/>
    </row>
    <row r="40" spans="3:7">
      <c r="C40" s="16"/>
      <c r="D40" s="16"/>
      <c r="E40" s="16"/>
      <c r="F40" s="16"/>
      <c r="G40" s="16"/>
    </row>
    <row r="41" spans="3:7">
      <c r="C41" s="16"/>
      <c r="D41" s="16"/>
      <c r="E41" s="16"/>
      <c r="F41" s="16"/>
      <c r="G41" s="16"/>
    </row>
    <row r="42" spans="3:7">
      <c r="C42" s="16"/>
      <c r="D42" s="16"/>
      <c r="E42" s="16"/>
      <c r="F42" s="16"/>
      <c r="G42" s="16"/>
    </row>
    <row r="43" spans="3:7">
      <c r="C43" s="16"/>
      <c r="D43" s="16"/>
      <c r="E43" s="16"/>
      <c r="F43" s="16"/>
      <c r="G43" s="16"/>
    </row>
    <row r="44" spans="3:7">
      <c r="C44" s="16"/>
      <c r="D44" s="16"/>
      <c r="E44" s="16"/>
      <c r="F44" s="16"/>
      <c r="G44" s="16"/>
    </row>
    <row r="45" spans="3:7">
      <c r="C45" s="16"/>
      <c r="D45" s="16"/>
      <c r="E45" s="16"/>
      <c r="F45" s="16"/>
      <c r="G45" s="16"/>
    </row>
    <row r="46" spans="3:7">
      <c r="C46" s="16"/>
      <c r="D46" s="16"/>
      <c r="E46" s="16"/>
      <c r="F46" s="16"/>
      <c r="G46" s="16"/>
    </row>
    <row r="47" spans="3:7">
      <c r="C47" s="16"/>
      <c r="D47" s="16"/>
      <c r="E47" s="16"/>
      <c r="F47" s="16"/>
      <c r="G47" s="16"/>
    </row>
    <row r="48" spans="3:7">
      <c r="C48" s="16"/>
      <c r="D48" s="16"/>
      <c r="E48" s="16"/>
      <c r="F48" s="16"/>
      <c r="G48" s="16"/>
    </row>
    <row r="49" spans="3:7">
      <c r="C49" s="16"/>
      <c r="D49" s="16"/>
      <c r="E49" s="16"/>
      <c r="F49" s="16"/>
      <c r="G49" s="16"/>
    </row>
    <row r="50" spans="3:7">
      <c r="C50" s="16"/>
      <c r="D50" s="16"/>
      <c r="E50" s="16"/>
      <c r="F50" s="16"/>
      <c r="G50" s="16"/>
    </row>
    <row r="51" spans="3:7">
      <c r="C51" s="16"/>
      <c r="D51" s="16"/>
      <c r="E51" s="16"/>
      <c r="F51" s="16"/>
      <c r="G51" s="16"/>
    </row>
    <row r="52" spans="3:7">
      <c r="C52" s="16"/>
      <c r="D52" s="16"/>
      <c r="E52" s="16"/>
      <c r="F52" s="16"/>
      <c r="G52" s="16"/>
    </row>
    <row r="53" spans="3:7">
      <c r="C53" s="16"/>
      <c r="D53" s="16"/>
      <c r="E53" s="16"/>
      <c r="F53" s="16"/>
      <c r="G53" s="16"/>
    </row>
    <row r="54" spans="3:7">
      <c r="C54" s="16"/>
      <c r="D54" s="16"/>
      <c r="E54" s="16"/>
      <c r="F54" s="16"/>
      <c r="G54" s="16"/>
    </row>
    <row r="55" spans="3:7">
      <c r="C55" s="16"/>
      <c r="D55" s="16"/>
      <c r="E55" s="16"/>
      <c r="F55" s="16"/>
      <c r="G55" s="16"/>
    </row>
    <row r="56" spans="3:7">
      <c r="C56" s="16"/>
      <c r="D56" s="16"/>
      <c r="E56" s="16"/>
      <c r="F56" s="16"/>
      <c r="G56" s="16"/>
    </row>
    <row r="57" spans="3:7">
      <c r="C57" s="16"/>
      <c r="D57" s="16"/>
      <c r="E57" s="16"/>
      <c r="F57" s="16"/>
      <c r="G57" s="16"/>
    </row>
    <row r="58" spans="3:7">
      <c r="C58" s="16"/>
      <c r="D58" s="16"/>
      <c r="E58" s="16"/>
      <c r="F58" s="16"/>
      <c r="G58" s="16"/>
    </row>
    <row r="59" spans="3:7">
      <c r="C59" s="16"/>
      <c r="D59" s="16"/>
      <c r="E59" s="16"/>
      <c r="F59" s="16"/>
      <c r="G59" s="16"/>
    </row>
    <row r="60" spans="3:7">
      <c r="C60" s="16"/>
      <c r="D60" s="16"/>
      <c r="E60" s="16"/>
      <c r="F60" s="16"/>
      <c r="G60" s="16"/>
    </row>
    <row r="61" spans="3:7">
      <c r="C61" s="16"/>
      <c r="D61" s="16"/>
      <c r="E61" s="16"/>
      <c r="F61" s="16"/>
      <c r="G61" s="16"/>
    </row>
    <row r="62" spans="3:7">
      <c r="C62" s="16"/>
      <c r="D62" s="16"/>
      <c r="E62" s="16"/>
      <c r="F62" s="16"/>
      <c r="G62" s="16"/>
    </row>
    <row r="63" spans="3:7">
      <c r="C63" s="16"/>
      <c r="D63" s="16"/>
      <c r="E63" s="16"/>
      <c r="F63" s="16"/>
      <c r="G63" s="16"/>
    </row>
    <row r="64" spans="3:7">
      <c r="C64" s="16"/>
      <c r="D64" s="16"/>
      <c r="E64" s="16"/>
      <c r="F64" s="16"/>
      <c r="G64" s="16"/>
    </row>
    <row r="65" spans="3:7">
      <c r="C65" s="16"/>
      <c r="D65" s="16"/>
      <c r="E65" s="16"/>
      <c r="F65" s="16"/>
      <c r="G65" s="16"/>
    </row>
    <row r="66" spans="3:7">
      <c r="C66" s="16"/>
      <c r="D66" s="16"/>
      <c r="E66" s="16"/>
      <c r="F66" s="16"/>
      <c r="G66" s="16"/>
    </row>
    <row r="67" spans="3:7">
      <c r="C67" s="16"/>
      <c r="D67" s="16"/>
      <c r="E67" s="16"/>
      <c r="F67" s="16"/>
      <c r="G67" s="16"/>
    </row>
    <row r="68" spans="3:7">
      <c r="C68" s="16"/>
      <c r="D68" s="16"/>
      <c r="E68" s="16"/>
      <c r="F68" s="16"/>
      <c r="G68" s="16"/>
    </row>
    <row r="69" spans="3:7">
      <c r="C69" s="16"/>
      <c r="D69" s="16"/>
      <c r="E69" s="16"/>
      <c r="F69" s="16"/>
      <c r="G69" s="16"/>
    </row>
    <row r="70" spans="3:7">
      <c r="C70" s="16"/>
      <c r="D70" s="16"/>
      <c r="E70" s="16"/>
      <c r="F70" s="16"/>
      <c r="G70" s="16"/>
    </row>
    <row r="71" spans="3:7">
      <c r="C71" s="16"/>
      <c r="D71" s="16"/>
      <c r="E71" s="16"/>
      <c r="F71" s="16"/>
      <c r="G71" s="16"/>
    </row>
    <row r="72" spans="3:7">
      <c r="C72" s="16"/>
      <c r="D72" s="16"/>
      <c r="E72" s="16"/>
      <c r="F72" s="16"/>
      <c r="G72" s="16"/>
    </row>
    <row r="73" spans="3:7">
      <c r="C73" s="16"/>
      <c r="D73" s="16"/>
      <c r="E73" s="16"/>
      <c r="F73" s="16"/>
      <c r="G73" s="16"/>
    </row>
    <row r="74" spans="3:7">
      <c r="C74" s="16"/>
      <c r="D74" s="16"/>
      <c r="E74" s="16"/>
      <c r="F74" s="16"/>
      <c r="G74" s="16"/>
    </row>
    <row r="75" spans="3:7">
      <c r="C75" s="16"/>
      <c r="D75" s="16"/>
      <c r="E75" s="16"/>
      <c r="F75" s="16"/>
      <c r="G75" s="16"/>
    </row>
    <row r="76" spans="3:7">
      <c r="C76" s="16"/>
      <c r="D76" s="16"/>
      <c r="E76" s="16"/>
      <c r="F76" s="16"/>
      <c r="G76" s="16"/>
    </row>
    <row r="77" spans="3:7">
      <c r="C77" s="16"/>
      <c r="D77" s="16"/>
      <c r="E77" s="16"/>
      <c r="F77" s="16"/>
      <c r="G77" s="16"/>
    </row>
    <row r="78" spans="3:7">
      <c r="C78" s="16"/>
      <c r="D78" s="16"/>
      <c r="E78" s="16"/>
      <c r="F78" s="16"/>
      <c r="G78" s="16"/>
    </row>
    <row r="79" spans="3:7">
      <c r="C79" s="16"/>
      <c r="D79" s="16"/>
      <c r="E79" s="16"/>
      <c r="F79" s="16"/>
      <c r="G79" s="16"/>
    </row>
    <row r="80" spans="3:7">
      <c r="C80" s="16"/>
      <c r="D80" s="16"/>
      <c r="E80" s="16"/>
      <c r="F80" s="16"/>
      <c r="G80" s="16"/>
    </row>
    <row r="81" spans="3:7">
      <c r="C81" s="16"/>
      <c r="D81" s="16"/>
      <c r="E81" s="16"/>
      <c r="F81" s="16"/>
      <c r="G81" s="16"/>
    </row>
    <row r="82" spans="3:7">
      <c r="C82" s="16"/>
      <c r="D82" s="16"/>
      <c r="E82" s="16"/>
      <c r="F82" s="16"/>
      <c r="G82" s="16"/>
    </row>
    <row r="83" spans="3:7">
      <c r="C83" s="16"/>
      <c r="D83" s="16"/>
      <c r="E83" s="16"/>
      <c r="F83" s="16"/>
      <c r="G83" s="16"/>
    </row>
    <row r="84" spans="3:7">
      <c r="C84" s="16"/>
      <c r="D84" s="16"/>
      <c r="E84" s="16"/>
      <c r="F84" s="16"/>
      <c r="G84" s="16"/>
    </row>
    <row r="85" spans="3:7">
      <c r="C85" s="16"/>
      <c r="D85" s="16"/>
      <c r="E85" s="16"/>
      <c r="F85" s="16"/>
      <c r="G85" s="16"/>
    </row>
    <row r="86" spans="3:7">
      <c r="C86" s="16"/>
      <c r="D86" s="16"/>
      <c r="E86" s="16"/>
      <c r="F86" s="16"/>
      <c r="G86" s="16"/>
    </row>
    <row r="87" spans="3:7">
      <c r="C87" s="16"/>
      <c r="D87" s="16"/>
      <c r="E87" s="16"/>
      <c r="F87" s="16"/>
      <c r="G87" s="16"/>
    </row>
    <row r="88" spans="3:7">
      <c r="C88" s="16"/>
      <c r="D88" s="16"/>
      <c r="E88" s="16"/>
      <c r="F88" s="16"/>
      <c r="G88" s="16"/>
    </row>
    <row r="89" spans="3:7">
      <c r="C89" s="16"/>
      <c r="D89" s="16"/>
      <c r="E89" s="16"/>
      <c r="F89" s="16"/>
      <c r="G89" s="16"/>
    </row>
  </sheetData>
  <sortState ref="A4:C44">
    <sortCondition ref="A4:A44"/>
  </sortState>
  <mergeCells count="1">
    <mergeCell ref="D4:F5"/>
  </mergeCells>
  <phoneticPr fontId="86" type="noConversion"/>
  <conditionalFormatting sqref="F8">
    <cfRule type="cellIs" dxfId="4147" priority="42" operator="equal">
      <formula>3</formula>
    </cfRule>
  </conditionalFormatting>
  <conditionalFormatting sqref="F8">
    <cfRule type="cellIs" dxfId="4146" priority="40" operator="equal">
      <formula>1</formula>
    </cfRule>
    <cfRule type="cellIs" dxfId="4145" priority="41" operator="equal">
      <formula>0</formula>
    </cfRule>
  </conditionalFormatting>
  <conditionalFormatting sqref="F9:F13">
    <cfRule type="cellIs" dxfId="4144" priority="39" operator="equal">
      <formula>3</formula>
    </cfRule>
  </conditionalFormatting>
  <conditionalFormatting sqref="F9:F13">
    <cfRule type="cellIs" dxfId="4143" priority="37" operator="equal">
      <formula>1</formula>
    </cfRule>
    <cfRule type="cellIs" dxfId="4142" priority="38" operator="equal">
      <formula>0</formula>
    </cfRule>
  </conditionalFormatting>
  <conditionalFormatting sqref="F14">
    <cfRule type="cellIs" dxfId="4141" priority="36" operator="equal">
      <formula>3</formula>
    </cfRule>
  </conditionalFormatting>
  <conditionalFormatting sqref="F14">
    <cfRule type="cellIs" dxfId="4140" priority="34" operator="equal">
      <formula>1</formula>
    </cfRule>
    <cfRule type="cellIs" dxfId="4139" priority="35" operator="equal">
      <formula>0</formula>
    </cfRule>
  </conditionalFormatting>
  <conditionalFormatting sqref="F15">
    <cfRule type="cellIs" dxfId="4138" priority="24" operator="equal">
      <formula>3</formula>
    </cfRule>
  </conditionalFormatting>
  <conditionalFormatting sqref="F15">
    <cfRule type="cellIs" dxfId="4137" priority="22" operator="equal">
      <formula>1</formula>
    </cfRule>
    <cfRule type="cellIs" dxfId="4136" priority="23" operator="equal">
      <formula>0</formula>
    </cfRule>
  </conditionalFormatting>
  <conditionalFormatting sqref="F16">
    <cfRule type="cellIs" dxfId="4135" priority="18" operator="equal">
      <formula>3</formula>
    </cfRule>
  </conditionalFormatting>
  <conditionalFormatting sqref="F16">
    <cfRule type="cellIs" dxfId="4134" priority="16" operator="equal">
      <formula>1</formula>
    </cfRule>
    <cfRule type="cellIs" dxfId="4133" priority="17" operator="equal">
      <formula>0</formula>
    </cfRule>
  </conditionalFormatting>
  <conditionalFormatting sqref="F17">
    <cfRule type="cellIs" dxfId="4132" priority="12" operator="equal">
      <formula>3</formula>
    </cfRule>
  </conditionalFormatting>
  <conditionalFormatting sqref="F17">
    <cfRule type="cellIs" dxfId="4131" priority="10" operator="equal">
      <formula>1</formula>
    </cfRule>
    <cfRule type="cellIs" dxfId="4130" priority="11" operator="equal">
      <formula>0</formula>
    </cfRule>
  </conditionalFormatting>
  <conditionalFormatting sqref="F18">
    <cfRule type="cellIs" dxfId="4129" priority="6" operator="equal">
      <formula>3</formula>
    </cfRule>
  </conditionalFormatting>
  <conditionalFormatting sqref="F18">
    <cfRule type="cellIs" dxfId="4128" priority="4" operator="equal">
      <formula>1</formula>
    </cfRule>
    <cfRule type="cellIs" dxfId="4127" priority="5" operator="equal">
      <formula>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D1:AF23"/>
  <sheetViews>
    <sheetView showGridLines="0" showRowColHeaders="0" zoomScale="60" zoomScaleNormal="60" workbookViewId="0"/>
  </sheetViews>
  <sheetFormatPr defaultColWidth="8.453125" defaultRowHeight="14.5"/>
  <cols>
    <col min="1" max="6" width="8.453125" style="234"/>
    <col min="7" max="7" width="8.453125" style="234" customWidth="1"/>
    <col min="8" max="13" width="1.453125" style="234" customWidth="1"/>
    <col min="14" max="14" width="24.08984375" style="234" customWidth="1"/>
    <col min="15" max="15" width="8.453125" style="234"/>
    <col min="16" max="16" width="17.453125" style="234" customWidth="1"/>
    <col min="17" max="18" width="8.453125" style="234"/>
    <col min="19" max="19" width="10.90625" style="234" customWidth="1"/>
    <col min="20" max="26" width="8.453125" style="234"/>
    <col min="27" max="27" width="8.453125" style="234" customWidth="1"/>
    <col min="28" max="16384" width="8.453125" style="234"/>
  </cols>
  <sheetData>
    <row r="1" spans="4:32" s="141" customFormat="1" ht="15" customHeight="1"/>
    <row r="2" spans="4:32" s="456" customFormat="1" ht="30.9" customHeight="1">
      <c r="D2" s="455"/>
      <c r="F2" s="627" t="str">
        <f>HLOOKUP(lang, language!$C$8:$H$17, 2,FALSE)</f>
        <v>NATIONAL FOREST MONITORING SYSTEM ASSESSMENT TOOL  - version 2</v>
      </c>
      <c r="G2" s="627"/>
      <c r="H2" s="627"/>
      <c r="I2" s="627"/>
      <c r="J2" s="627"/>
      <c r="K2" s="627"/>
      <c r="L2" s="627"/>
      <c r="M2" s="627"/>
      <c r="N2" s="627"/>
      <c r="O2" s="627"/>
      <c r="P2" s="627"/>
      <c r="Q2" s="627"/>
      <c r="R2" s="627"/>
      <c r="S2" s="627"/>
      <c r="T2" s="627"/>
      <c r="U2" s="627"/>
      <c r="V2" s="627"/>
      <c r="W2" s="627"/>
      <c r="X2" s="627"/>
      <c r="Y2" s="627"/>
      <c r="Z2" s="627"/>
      <c r="AA2" s="627"/>
      <c r="AB2" s="627"/>
      <c r="AC2" s="627"/>
      <c r="AD2" s="627"/>
      <c r="AE2" s="627"/>
      <c r="AF2" s="627"/>
    </row>
    <row r="3" spans="4:32" s="458" customFormat="1" ht="36" customHeight="1">
      <c r="D3" s="457"/>
      <c r="F3" s="613" t="str">
        <f>HLOOKUP(lang,language!$C$8:$H$17,3,FALSE)</f>
        <v>Based on the voluntary guidelines on national forest monitoring and REDDcompass</v>
      </c>
      <c r="G3" s="613"/>
      <c r="H3" s="613"/>
      <c r="I3" s="613"/>
      <c r="J3" s="613"/>
      <c r="K3" s="613"/>
      <c r="L3" s="613"/>
      <c r="M3" s="613"/>
      <c r="N3" s="613"/>
      <c r="O3" s="613"/>
      <c r="P3" s="613"/>
      <c r="Q3" s="613"/>
      <c r="R3" s="613"/>
      <c r="S3" s="613"/>
      <c r="T3" s="613"/>
      <c r="U3" s="613"/>
      <c r="V3" s="613"/>
      <c r="W3" s="613"/>
      <c r="X3" s="613"/>
      <c r="Y3" s="613"/>
      <c r="Z3" s="613"/>
      <c r="AA3" s="613"/>
      <c r="AB3" s="613"/>
      <c r="AC3" s="613"/>
      <c r="AD3" s="613"/>
      <c r="AE3" s="613"/>
      <c r="AF3" s="613"/>
    </row>
    <row r="4" spans="4:32" s="141" customFormat="1" ht="15" customHeight="1"/>
    <row r="5" spans="4:32" s="141" customFormat="1" ht="15" customHeight="1">
      <c r="Q5" s="134"/>
      <c r="U5" s="145"/>
    </row>
    <row r="6" spans="4:32" s="459" customFormat="1" ht="15" customHeight="1"/>
    <row r="7" spans="4:32" ht="14.4" customHeight="1">
      <c r="N7" s="460"/>
      <c r="O7" s="460"/>
      <c r="P7" s="460"/>
      <c r="Q7" s="460"/>
      <c r="R7" s="461"/>
      <c r="S7" s="461"/>
      <c r="T7" s="461"/>
    </row>
    <row r="8" spans="4:32" ht="14.4" customHeight="1">
      <c r="N8" s="692" t="str">
        <f>HLOOKUP(lang, language!$C$8:$H$17, 6,FALSE)</f>
        <v>Country</v>
      </c>
      <c r="O8" s="692"/>
      <c r="P8" s="692"/>
      <c r="Q8" s="692"/>
      <c r="R8" s="690" t="str">
        <f>IF(Disclaimer!$AB$24&lt;&gt;"", Disclaimer!$AB$24, "")</f>
        <v/>
      </c>
      <c r="S8" s="690"/>
      <c r="T8" s="690"/>
      <c r="U8" s="690"/>
    </row>
    <row r="9" spans="4:32" ht="14.4" customHeight="1">
      <c r="N9" s="692"/>
      <c r="O9" s="692"/>
      <c r="P9" s="692"/>
      <c r="Q9" s="692"/>
      <c r="R9" s="690"/>
      <c r="S9" s="690"/>
      <c r="T9" s="690"/>
      <c r="U9" s="690"/>
    </row>
    <row r="10" spans="4:32" ht="14.4" customHeight="1">
      <c r="N10" s="692"/>
      <c r="O10" s="692"/>
      <c r="P10" s="692"/>
      <c r="Q10" s="692"/>
      <c r="R10" s="690"/>
      <c r="S10" s="690"/>
      <c r="T10" s="690"/>
      <c r="U10" s="690"/>
    </row>
    <row r="11" spans="4:32" ht="5.25" customHeight="1">
      <c r="N11" s="462"/>
      <c r="O11" s="462"/>
      <c r="P11" s="462"/>
      <c r="Q11" s="462"/>
      <c r="R11" s="462"/>
      <c r="S11" s="462"/>
      <c r="T11" s="462"/>
    </row>
    <row r="12" spans="4:32">
      <c r="N12" s="691" t="str">
        <f>HLOOKUP(lang, language!$C$602:$H$606, 2, FALSE)</f>
        <v>Report on "institutional arrangements"</v>
      </c>
      <c r="O12" s="691"/>
      <c r="P12" s="691"/>
      <c r="Q12" s="691"/>
      <c r="R12" s="691"/>
      <c r="S12" s="691"/>
      <c r="T12" s="463"/>
      <c r="U12" s="464"/>
    </row>
    <row r="13" spans="4:32">
      <c r="N13" s="691"/>
      <c r="O13" s="691"/>
      <c r="P13" s="691"/>
      <c r="Q13" s="691"/>
      <c r="R13" s="691"/>
      <c r="S13" s="691"/>
      <c r="T13" s="463"/>
      <c r="U13" s="464"/>
    </row>
    <row r="14" spans="4:32" ht="51.75" customHeight="1">
      <c r="N14" s="691"/>
      <c r="O14" s="691"/>
      <c r="P14" s="691"/>
      <c r="Q14" s="691"/>
      <c r="R14" s="691"/>
      <c r="S14" s="691"/>
      <c r="T14" s="463"/>
      <c r="U14" s="464"/>
    </row>
    <row r="15" spans="4:32" ht="5.25" customHeight="1">
      <c r="N15" s="462"/>
      <c r="O15" s="462"/>
      <c r="P15" s="462"/>
      <c r="Q15" s="462"/>
      <c r="R15" s="462"/>
      <c r="S15" s="462"/>
      <c r="T15" s="462"/>
    </row>
    <row r="16" spans="4:32" ht="14.4" customHeight="1">
      <c r="N16" s="691" t="str">
        <f>HLOOKUP(lang, language!$C$602:$H$606, 3, FALSE)</f>
        <v>Report on "measurement and estimation"</v>
      </c>
      <c r="O16" s="691"/>
      <c r="P16" s="691"/>
      <c r="Q16" s="691"/>
      <c r="R16" s="691"/>
      <c r="S16" s="691"/>
      <c r="T16" s="463"/>
      <c r="U16" s="464"/>
    </row>
    <row r="17" spans="14:21" ht="81.75" customHeight="1">
      <c r="N17" s="691"/>
      <c r="O17" s="691"/>
      <c r="P17" s="691"/>
      <c r="Q17" s="691"/>
      <c r="R17" s="691"/>
      <c r="S17" s="691"/>
      <c r="T17" s="463"/>
      <c r="U17" s="464"/>
    </row>
    <row r="18" spans="14:21" ht="5.25" customHeight="1">
      <c r="N18" s="462"/>
      <c r="O18" s="462"/>
      <c r="P18" s="462"/>
      <c r="Q18" s="462"/>
      <c r="R18" s="462"/>
      <c r="S18" s="462"/>
      <c r="T18" s="462"/>
    </row>
    <row r="19" spans="14:21">
      <c r="N19" s="691" t="str">
        <f>HLOOKUP(lang, language!$C$602:$H$606, 4, FALSE)</f>
        <v>Report on "reporting and verification"</v>
      </c>
      <c r="O19" s="691"/>
      <c r="P19" s="691"/>
      <c r="Q19" s="691"/>
      <c r="R19" s="691"/>
      <c r="S19" s="691"/>
      <c r="T19" s="463"/>
      <c r="U19" s="464"/>
    </row>
    <row r="20" spans="14:21" ht="63.75" customHeight="1">
      <c r="N20" s="691"/>
      <c r="O20" s="691"/>
      <c r="P20" s="691"/>
      <c r="Q20" s="691"/>
      <c r="R20" s="691"/>
      <c r="S20" s="691"/>
      <c r="T20" s="463"/>
      <c r="U20" s="464"/>
    </row>
    <row r="21" spans="14:21" ht="5.25" customHeight="1">
      <c r="N21" s="462"/>
      <c r="O21" s="462"/>
      <c r="P21" s="462"/>
      <c r="Q21" s="462"/>
      <c r="R21" s="462"/>
      <c r="S21" s="462"/>
      <c r="T21" s="462"/>
    </row>
    <row r="22" spans="14:21">
      <c r="N22" s="691" t="str">
        <f>HLOOKUP(lang, language!$C$602:$H$606, 5, FALSE)</f>
        <v xml:space="preserve">Graph </v>
      </c>
      <c r="O22" s="691"/>
      <c r="P22" s="691"/>
      <c r="Q22" s="691"/>
      <c r="R22" s="691"/>
      <c r="S22" s="691"/>
      <c r="T22" s="463"/>
      <c r="U22" s="464"/>
    </row>
    <row r="23" spans="14:21" ht="59.4" customHeight="1">
      <c r="N23" s="691"/>
      <c r="O23" s="691"/>
      <c r="P23" s="691"/>
      <c r="Q23" s="691"/>
      <c r="R23" s="691"/>
      <c r="S23" s="691"/>
      <c r="T23" s="463"/>
      <c r="U23" s="464"/>
    </row>
  </sheetData>
  <sheetProtection algorithmName="SHA-512" hashValue="Lk4iVyeC3FSRXRz/wd4/9rsDlQCXsnPzlkp3oSbqhr0Botl+aSiNFmVrDO1ZfhOS0V8UodVAeT+nVxtPTxwYAQ==" saltValue="YYgkOjrvHkKlt4NAAoSyBA==" spinCount="100000" sheet="1" objects="1" scenarios="1"/>
  <mergeCells count="7">
    <mergeCell ref="R8:U10"/>
    <mergeCell ref="F2:AF2"/>
    <mergeCell ref="N19:S20"/>
    <mergeCell ref="N22:S23"/>
    <mergeCell ref="N12:S14"/>
    <mergeCell ref="N16:S17"/>
    <mergeCell ref="N8:Q10"/>
  </mergeCells>
  <phoneticPr fontId="86" type="noConversion"/>
  <hyperlinks>
    <hyperlink ref="N12:S14" location="RepDispInst!A1" display="Reporte sobre disposiciones institucionales"/>
    <hyperlink ref="N19:S20" location="RepRepVer!A1" display="Reporte sobre sección de rep y verificación"/>
    <hyperlink ref="N22:S23" location="'EVALUACIÓN GRÁFICA'!A1" display="Evaluación grafica"/>
    <hyperlink ref="N16:S17" location="RepMedEst2!A1" display="RepMedEst2!A1"/>
  </hyperlink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G38"/>
  <sheetViews>
    <sheetView zoomScale="50" zoomScaleNormal="50" workbookViewId="0">
      <pane xSplit="5" ySplit="5" topLeftCell="F6" activePane="bottomRight" state="frozen"/>
      <selection pane="topRight" activeCell="F1" sqref="F1"/>
      <selection pane="bottomLeft" activeCell="A4" sqref="A4"/>
      <selection pane="bottomRight" activeCell="F9" sqref="F9"/>
    </sheetView>
  </sheetViews>
  <sheetFormatPr defaultColWidth="8.453125" defaultRowHeight="15" customHeight="1"/>
  <cols>
    <col min="1" max="4" width="1.453125" style="3" customWidth="1"/>
    <col min="5" max="5" width="12.08984375" style="5" customWidth="1"/>
    <col min="6" max="6" width="172.453125" style="3" customWidth="1"/>
    <col min="7" max="7" width="12.453125" style="3" customWidth="1"/>
    <col min="8" max="16384" width="8.453125" style="3"/>
  </cols>
  <sheetData>
    <row r="4" spans="5:7" ht="15" customHeight="1">
      <c r="E4" s="623" t="s">
        <v>46</v>
      </c>
      <c r="F4" s="624"/>
      <c r="G4" s="625"/>
    </row>
    <row r="5" spans="5:7" ht="15" customHeight="1">
      <c r="E5" s="45" t="s">
        <v>47</v>
      </c>
      <c r="F5" s="46" t="s">
        <v>48</v>
      </c>
      <c r="G5" s="47" t="s">
        <v>1227</v>
      </c>
    </row>
    <row r="6" spans="5:7" ht="15" customHeight="1">
      <c r="E6" s="8" t="str">
        <f>'Instit 3.1'!$D$10</f>
        <v>3.1. a</v>
      </c>
      <c r="F6" s="9" t="str">
        <f>HLOOKUP(lang, language!$C$71:$H$85, 4,FALSE)</f>
        <v>Efficiently integrate the NFMS and its activities (what will be done and produced, by whom, when, and with what resources, etc.) into existing national frameworks regarding policies and legislation, and into government structures (organizations) and financing systems (e.g. national budget). This integration will create the legal justification and formal basis for the long-term functioning of the NFMS. It is also a clearly visible expression of full national ownership.</v>
      </c>
      <c r="G6" s="48" t="str">
        <f>'Instit 3.1'!Z10</f>
        <v>Please select</v>
      </c>
    </row>
    <row r="7" spans="5:7" ht="15" customHeight="1">
      <c r="E7" s="8" t="str">
        <f>'Instit 3.1'!D12</f>
        <v>3.1. b</v>
      </c>
      <c r="F7" s="9" t="str">
        <f>HLOOKUP(lang, language!$C$71:$H$85, 5,FALSE)</f>
        <v>Ensure the provision of funds via sustainable/ appropriate finance mechanisms for the implementation and continuation of the NFMS, with a view to guaranteeing up-todate information at regular intervals.</v>
      </c>
      <c r="G7" s="48" t="str">
        <f>'Instit 3.1'!Z12</f>
        <v>Please select</v>
      </c>
    </row>
    <row r="8" spans="5:7" ht="15" customHeight="1">
      <c r="E8" s="8" t="str">
        <f>'Instit 3.1'!D14</f>
        <v>3.1. c</v>
      </c>
      <c r="F8" s="9" t="str">
        <f>HLOOKUP(lang, language!$C$71:$H$85, 6,FALSE)</f>
        <v>Formally assign, through legal instruments, clear mandates for the collection, management and analysis of data, and  for the delivery of specific products and services to an organization or network of organizations, such as a government agency, research organization or academic institution. The mandate assigned to such organizations should include a clear purpose as well as short and long-term goals of the NFMS. It may be necessary and reasonable to create a new organizational unit or to create a new section within an existing organizational unit to provide the appropriat  infrastructure and means.</v>
      </c>
      <c r="G8" s="48" t="str">
        <f>'Instit 3.1'!Z14</f>
        <v>Please select</v>
      </c>
    </row>
    <row r="9" spans="5:7" ht="15" customHeight="1">
      <c r="E9" s="8" t="str">
        <f>'Instit 3.1'!D16</f>
        <v>3.1. d</v>
      </c>
      <c r="F9" s="9" t="str">
        <f>HLOOKUP(lang, language!$C$71:$H$85, 7,FALSE)</f>
        <v>Indicate (and, ideally, formally endorse) appropriate coordination mechanisms by which overall management, data collection, management and sharing among units and possibly the public, ministries and other organizations (private and public) will take place.</v>
      </c>
      <c r="G9" s="48" t="str">
        <f>'Instit 3.1'!Z16</f>
        <v>Please select</v>
      </c>
    </row>
    <row r="10" spans="5:7" ht="15" customHeight="1">
      <c r="E10" s="8" t="str">
        <f>'Instit 3.1'!D18</f>
        <v>3.1. e</v>
      </c>
      <c r="F10" s="9" t="str">
        <f>HLOOKUP(lang, language!$C$71:$H$85, 8,FALSE)</f>
        <v>Take into consideration lessons learned from previous/existing experiences of national institutionalization processes, and possibly relevant cases from outside the country.</v>
      </c>
      <c r="G10" s="48" t="str">
        <f>'Instit 3.1'!Z18</f>
        <v>Please select</v>
      </c>
    </row>
    <row r="11" spans="5:7" ht="15" customHeight="1">
      <c r="E11" s="8" t="str">
        <f>'Instit 3.2'!D10</f>
        <v>3.2. a</v>
      </c>
      <c r="F11" s="9" t="str">
        <f>HLOOKUP(lang, language!$C$86:$H$100, 4, FALSE)</f>
        <v>Identify the existing capacities and assets of staff performing these tasks, and identify gaps and training needs based on the institutional mandate. This should include both scientific-technical and socio-economic capacities.</v>
      </c>
      <c r="G11" s="48" t="str">
        <f>'Instit 3.2'!Z10</f>
        <v>Please select</v>
      </c>
    </row>
    <row r="12" spans="5:7" ht="15" customHeight="1">
      <c r="E12" s="8" t="str">
        <f>'Instit 3.2'!D12</f>
        <v>3.2. b</v>
      </c>
      <c r="F12" s="9" t="str">
        <f>HLOOKUP(lang, language!$C$86:$H$100, 5, FALSE)</f>
        <v>Prepare a capacity-development strategy building on the identified capacity development needs and gaps. The strategy should adopt a stepwise and continuous learning approach and should involve academic institutions, as appropriate.</v>
      </c>
      <c r="G12" s="48" t="str">
        <f>'Instit 3.2'!Z12</f>
        <v>Please select</v>
      </c>
    </row>
    <row r="13" spans="5:7" ht="15" customHeight="1">
      <c r="E13" s="8" t="str">
        <f>'Instit 3.2'!D14</f>
        <v>3.2. c</v>
      </c>
      <c r="F13" s="9" t="str">
        <f>HLOOKUP(lang, language!$C$86:$H$100, 6, FALSE)</f>
        <v>Cooperate with academic institutions by supporting the development or adjustment of curricula relevant for the NFMS.</v>
      </c>
      <c r="G13" s="48" t="str">
        <f>'Instit 3.2'!Z14</f>
        <v>Please select</v>
      </c>
    </row>
    <row r="14" spans="5:7" ht="15" customHeight="1">
      <c r="E14" s="8" t="str">
        <f>'Instit 3.2'!D16</f>
        <v>3.2. d</v>
      </c>
      <c r="F14" s="9" t="str">
        <f>HLOOKUP(lang, language!$C$86:$H$100, 7, FALSE)</f>
        <v>Promote the integration of student exchange programmes and student labs into forest monitoring fieldwork or remote-sensing lab work, among other tasks, and promote the short-term employment of young professionals through internships and early career positions.</v>
      </c>
      <c r="G14" s="48" t="str">
        <f>'Instit 3.2'!Z16</f>
        <v>Please select</v>
      </c>
    </row>
    <row r="15" spans="5:7" ht="15" customHeight="1">
      <c r="E15" s="8" t="str">
        <f>'Instit 3.2'!D18</f>
        <v>3.2. e</v>
      </c>
      <c r="F15" s="9" t="str">
        <f>HLOOKUP(lang, language!$C$86:$H$100, 8, FALSE)</f>
        <v>Promote the use of NFMS data sets for research and innovation in all forest-related fields.</v>
      </c>
      <c r="G15" s="48" t="str">
        <f>'Instit 3.2'!Z18</f>
        <v>Please select</v>
      </c>
    </row>
    <row r="16" spans="5:7" ht="15" customHeight="1">
      <c r="E16" s="8" t="str">
        <f>'Instit 3.2'!D20</f>
        <v>3.2. f</v>
      </c>
      <c r="F16" s="9" t="str">
        <f>HLOOKUP(lang, language!$C$86:$H$100, 9, FALSE)</f>
        <v>Strengthen linkages with other national, regional and global institutes by sharing lessons learned through various mechanisms, such as south-south cooperation.</v>
      </c>
      <c r="G16" s="48" t="str">
        <f>'Instit 3.2'!Z20</f>
        <v>Please select</v>
      </c>
    </row>
    <row r="17" spans="5:7" ht="15" customHeight="1">
      <c r="E17" s="8" t="str">
        <f>'Instit 3.3'!D10</f>
        <v>3.3. a</v>
      </c>
      <c r="F17" s="9" t="str">
        <f>HLOOKUP(lang, language!$C$102:$H$113, 4, FALSE)</f>
        <v>Promote and establish partnerships in fields relevant to the NFMS. These partnerships may extend to specialized national and international institutions and to international networks and programmes. They should be designed in a manner that ensures clear and agreed responsibilities and accountability among all partners.</v>
      </c>
      <c r="G17" s="48" t="str">
        <f>'Instit 3.3'!Z10</f>
        <v>Please select</v>
      </c>
    </row>
    <row r="18" spans="5:7" ht="15" customHeight="1">
      <c r="E18" s="8" t="str">
        <f>'Instit 3.3'!D12</f>
        <v>3.3. b</v>
      </c>
      <c r="F18" s="9" t="str">
        <f>HLOOKUP(lang, language!$C$102:$H$113, 5, FALSE)</f>
        <v>Promote agreements between partners with respect to intellectual property when specific activities are addressed that may generate material subject to copyright, patents or other intellectual property jurisdiction, such as publications.</v>
      </c>
      <c r="G18" s="48" t="str">
        <f>'Instit 3.3'!Z12</f>
        <v>Please select</v>
      </c>
    </row>
    <row r="19" spans="5:7" ht="15" customHeight="1">
      <c r="E19" s="8" t="str">
        <f>'Instit 3.3'!D14</f>
        <v>3.3. c</v>
      </c>
      <c r="F19" s="9" t="str">
        <f>HLOOKUP(lang, language!$C$102:$H$113, 6, FALSE)</f>
        <v>Promote intersectoral coordination within the country. It is likely that sectors such as agriculture, environmental protection, biodiversity conservation, ecotourism development and other social fields will be interested in the results of national forest monitoring. The design of the NFMS is frequently such that additional variables or target resources can feasibly be integrated. This may lead not only to greater added value at the national level, but also to greater understanding, acceptance (and support) of the monitoring results and the NFMS programme itself. The goal of strategies to nationally embed a NFMS should be to work towards a collaborative working relationship with other national agencies, rather than a competitive one.</v>
      </c>
      <c r="G19" s="48" t="str">
        <f>'Instit 3.3'!Z14</f>
        <v>Please select</v>
      </c>
    </row>
    <row r="20" spans="5:7" ht="15" customHeight="1">
      <c r="E20" s="8" t="str">
        <f>'Instit 3.4'!D10</f>
        <v>3.4. a</v>
      </c>
      <c r="F20" s="9" t="str">
        <f>HLOOKUP(lang, language!$C$114:$H$126, 4, FALSE)</f>
        <v>Ensure that the flow of information between the NFMS and researchers is reciprocal: research objectives should be clearly defined by the NFMS, but flexible enough to permit the incorporation of new research results and improvements to the NFMS.</v>
      </c>
      <c r="G20" s="48" t="str">
        <f>'Instit 3.4'!Z10</f>
        <v>Please select</v>
      </c>
    </row>
    <row r="21" spans="5:7" ht="15" customHeight="1">
      <c r="E21" s="8" t="str">
        <f>'Instit 3.4'!D12</f>
        <v>3.4. b</v>
      </c>
      <c r="F21" s="9" t="str">
        <f>HLOOKUP(lang, language!$C$114:$H$126, 5, FALSE)</f>
        <v>Identify scientific research needs to fill existing information gaps, specifying research priorities and providing certain basic facilities to facilitate progress, enabling the researcher to lead the NFMS into new areas of development.</v>
      </c>
      <c r="G21" s="48" t="str">
        <f>'Instit 3.4'!Z12</f>
        <v>Please select</v>
      </c>
    </row>
    <row r="22" spans="5:7" ht="15" customHeight="1">
      <c r="E22" s="8" t="str">
        <f>'Instit 3.4'!D14</f>
        <v>3.4. c</v>
      </c>
      <c r="F22" s="9" t="str">
        <f>HLOOKUP(lang, language!$C$114:$H$126, 6, FALSE)</f>
        <v>Promote collaboration with different research units, where possible, with the goal of enhancing implementation and fostering the sustainability of the NFMS. In this context, research collaboration with universities can encourage young scientists to become interested or even enthusiastic about forest monitoring. Strengthening research, therefore, has direct links with “capacity development”.</v>
      </c>
      <c r="G22" s="48" t="str">
        <f>'Instit 3.4'!Z14</f>
        <v>Please select</v>
      </c>
    </row>
    <row r="23" spans="5:7" ht="15" customHeight="1">
      <c r="E23" s="8" t="str">
        <f>'Instit 3.4'!D16</f>
        <v>3.4. d</v>
      </c>
      <c r="F23" s="9" t="str">
        <f>HLOOKUP(lang, language!$C$114:$H$126, 7, FALSE)</f>
        <v>Promote networking and collaboration among national, regional and international research institutions and actors to ensure adequate channels for the dissemination of results.</v>
      </c>
      <c r="G23" s="48" t="str">
        <f>'Instit 3.4'!Z16</f>
        <v>Please select</v>
      </c>
    </row>
    <row r="24" spans="5:7" ht="15" customHeight="1">
      <c r="E24" s="8" t="str">
        <f>'Instit 4.1'!D10</f>
        <v>4.1. a</v>
      </c>
      <c r="F24" s="9" t="str">
        <f>HLOOKUP(lang, language!$C$127:$H$140, 4, FALSE)</f>
        <v>The scope, goals and targets of the NFMS, which should be specific and measurable – covering both the short and long-term.</v>
      </c>
      <c r="G24" s="48" t="str">
        <f>'Instit 4.1'!Z10</f>
        <v>Please select</v>
      </c>
    </row>
    <row r="25" spans="5:7" ht="15" customHeight="1">
      <c r="E25" s="8" t="str">
        <f>'Instit 4.1'!D12</f>
        <v>4.1. b</v>
      </c>
      <c r="F25" s="9" t="str">
        <f>HLOOKUP(lang, language!$C$127:$H$140, 5, FALSE)</f>
        <v>A clear designation of responsibilities and functions for all entities involved in achieving the objectives and targets of the NFMS, with normally a single principal coordinating entity.</v>
      </c>
      <c r="G25" s="48" t="str">
        <f>'Instit 4.1'!Z12</f>
        <v>Please select</v>
      </c>
    </row>
    <row r="26" spans="5:7" ht="15" customHeight="1">
      <c r="E26" s="8" t="str">
        <f>'Instit 4.1'!D14</f>
        <v>4.1. c</v>
      </c>
      <c r="F26" s="9" t="str">
        <f>HLOOKUP(lang, language!$C$127:$H$140, 6, FALSE)</f>
        <v>If the NFMS is implemented in a decentralized manner, a principal entity can harmonize, coordinate and maintain consistency between decentralized entities.</v>
      </c>
      <c r="G26" s="48" t="str">
        <f>'Instit 4.1'!Z14</f>
        <v>Please select</v>
      </c>
    </row>
    <row r="27" spans="5:7" ht="15" customHeight="1">
      <c r="E27" s="8" t="str">
        <f>'Instit 4.1'!D16</f>
        <v>4.1. d</v>
      </c>
      <c r="F27" s="9" t="str">
        <f>HLOOKUP(lang, language!$C$127:$H$140, 7, FALSE)</f>
        <v>Explicit commitments to impartiality, freedom from undue influence or potential conflicts of interest that may lead to biased/ compromised results.</v>
      </c>
      <c r="G27" s="48" t="str">
        <f>'Instit 4.1'!Z16</f>
        <v>Please select</v>
      </c>
    </row>
    <row r="28" spans="5:7" ht="15" customHeight="1">
      <c r="E28" s="8" t="str">
        <f>'Instit 4.1'!D18</f>
        <v>4.1. e</v>
      </c>
      <c r="F28" s="9" t="str">
        <f>HLOOKUP(lang, language!$C$127:$H$140, 8, FALSE)</f>
        <v>Specification of the means, including resources (human, financing, infrastructure etc) for implementing the NFMS.</v>
      </c>
      <c r="G28" s="48" t="str">
        <f>'Instit 4.1'!Z18</f>
        <v>Please select</v>
      </c>
    </row>
    <row r="29" spans="5:7" ht="15" customHeight="1">
      <c r="E29" s="8" t="str">
        <f>'Instit 4.3'!D10</f>
        <v>4.3. a</v>
      </c>
      <c r="F29" s="9" t="str">
        <f>HLOOKUP(lang, language!$C$141:$H$154, 4, FALSE)</f>
        <v>Conduct a stakeholder analysis to identify partners and other stakeholders willing to participate in the NFM process, including different national institutions (especially those involved in forest-related policies and land management), the private sector, academia, civil society, women’s and minority groups (including indigenous groups) and communities who depend on forests for their livelihoods. The stakeholder identification and engagement process should be transparent and clarify the intentions of the various stakeholder groups willing to participate in the NFM.</v>
      </c>
      <c r="G29" s="48" t="str">
        <f>'Instit 4.3'!Z10</f>
        <v>Please select</v>
      </c>
    </row>
    <row r="30" spans="5:7" ht="15" customHeight="1">
      <c r="E30" s="8" t="str">
        <f>'Instit 4.3'!D12</f>
        <v>4.3. b</v>
      </c>
      <c r="F30" s="9" t="str">
        <f>HLOOKUP(lang, language!$C$141:$H$154, 5, FALSE)</f>
        <v>Encourage top decision-makers and planners to incorporate participation in the NFMS process in their plans and programmes. In particular, it is mandatory to involve other sectors (agriculture or urban development) when an information needs assessment identifies a need to inventory lands that fall outside the mandate of the forest administration.</v>
      </c>
      <c r="G30" s="48" t="str">
        <f>'Instit 4.3'!Z12</f>
        <v>Please select</v>
      </c>
    </row>
    <row r="31" spans="5:7" ht="15" customHeight="1">
      <c r="E31" s="8" t="str">
        <f>'Instit 4.3'!D14</f>
        <v>4.3. c</v>
      </c>
      <c r="F31" s="9" t="str">
        <f>HLOOKUP(lang, language!$C$141:$H$154, 6, FALSE)</f>
        <v>Stimulate the cross-sectoral participation of academia and research institutes.</v>
      </c>
      <c r="G31" s="48" t="str">
        <f>'Instit 4.3'!Z14</f>
        <v>Please select</v>
      </c>
    </row>
    <row r="32" spans="5:7" ht="15" customHeight="1">
      <c r="E32" s="8" t="str">
        <f>'Instit 4.3'!D16</f>
        <v>4.3. d</v>
      </c>
      <c r="F32" s="9" t="str">
        <f>HLOOKUP(lang, language!$C$141:$H$154, 7, FALSE)</f>
        <v>Reinforce the capacities and knowledge of stakeholders on the benefits and use of a NFMS and the resulting information.</v>
      </c>
      <c r="G32" s="48" t="str">
        <f>'Instit 4.3'!Z16</f>
        <v>Please select</v>
      </c>
    </row>
    <row r="33" spans="5:7" ht="15" customHeight="1">
      <c r="E33" s="8" t="str">
        <f>'Instit 4.3'!D18</f>
        <v>4.3. e</v>
      </c>
      <c r="F33" s="9" t="str">
        <f>HLOOKUP(lang, language!$C$141:$H$154, 8, FALSE)</f>
        <v>Promote the creation of an institutional working group or technical advisory and consultative committees, which the NFMS should report to annually regarding activities.</v>
      </c>
      <c r="G33" s="48" t="str">
        <f>'Instit 4.3'!Z18</f>
        <v>Please select</v>
      </c>
    </row>
    <row r="34" spans="5:7" ht="15" customHeight="1">
      <c r="E34" s="8" t="str">
        <f>'Instit 4.5'!D10</f>
        <v>4.5. a</v>
      </c>
      <c r="F34" s="9" t="str">
        <f>HLOOKUP(lang, language!$C$155:$H$166, 4, FALSE)</f>
        <v>Promote the participation of young experts in the NFMS wherever possible, for example, by involving national undergraduate,  graduated and post graduate students in data collection and analysis.</v>
      </c>
      <c r="G34" s="48" t="str">
        <f>'Instit 4.5'!Z10</f>
        <v>Please select</v>
      </c>
    </row>
    <row r="35" spans="5:7" ht="15" customHeight="1">
      <c r="E35" s="8" t="str">
        <f>'Instit 4.5'!D12</f>
        <v>4.5. b</v>
      </c>
      <c r="F35" s="9" t="str">
        <f>HLOOKUP(lang, language!$C$155:$H$166, 5, FALSE)</f>
        <v>Promote quality internships within education, training and employment schemes through collaboration with research groups and universities.</v>
      </c>
      <c r="G35" s="48" t="str">
        <f>'Instit 4.5'!Z12</f>
        <v>Please select</v>
      </c>
    </row>
    <row r="36" spans="5:7" ht="15" customHeight="1">
      <c r="E36" s="8" t="str">
        <f>'Instit 4.5'!D14</f>
        <v>4.5. c</v>
      </c>
      <c r="F36" s="9" t="str">
        <f>HLOOKUP(lang, language!$C$155:$H$166, 6, FALSE)</f>
        <v>Promote coaching methods for young experts.</v>
      </c>
      <c r="G36" s="48" t="str">
        <f>'Instit 4.5'!Z14</f>
        <v>Please select</v>
      </c>
    </row>
    <row r="37" spans="5:7" ht="15" customHeight="1">
      <c r="E37" s="8" t="str">
        <f>'Instit 4.7'!D10</f>
        <v>4.7. a</v>
      </c>
      <c r="F37" s="9" t="str">
        <f>HLOOKUP(lang, language!$C$167:$H$177, 4, FALSE)</f>
        <v>Analyse who is using which NFMS results and for what purpose. A logical expectation would be that stakeholders who expressed specific information needs during the planning process could then demonstrate the ends for which they are utilizing the results. The analysis may also reveal gaps and new information needs that can be taken into account during the next data collection phase.</v>
      </c>
      <c r="G37" s="48" t="str">
        <f>'Instit 4.7'!Z10</f>
        <v>Please select</v>
      </c>
    </row>
    <row r="38" spans="5:7" ht="15" customHeight="1">
      <c r="E38" s="8" t="str">
        <f>'Instit 4.7'!D12</f>
        <v>4.7. b</v>
      </c>
      <c r="F38" s="9" t="str">
        <f>HLOOKUP(lang, language!$C$167:$H$177, 5, FALSE)</f>
        <v>Review whether the stakeholders are satisfied with the data produced to address the original data needs, and analyse with them the inclusion of new variables or eliminate others that are not useful.</v>
      </c>
      <c r="G38" s="48" t="str">
        <f>'Instit 4.7'!Z12</f>
        <v>Please select</v>
      </c>
    </row>
  </sheetData>
  <mergeCells count="1">
    <mergeCell ref="E4:G4"/>
  </mergeCells>
  <phoneticPr fontId="86" type="noConversion"/>
  <conditionalFormatting sqref="G6">
    <cfRule type="cellIs" dxfId="4126" priority="9" operator="equal">
      <formula>3</formula>
    </cfRule>
  </conditionalFormatting>
  <conditionalFormatting sqref="G6">
    <cfRule type="cellIs" dxfId="4125" priority="7" operator="equal">
      <formula>1</formula>
    </cfRule>
    <cfRule type="cellIs" dxfId="4124" priority="8" operator="equal">
      <formula>0</formula>
    </cfRule>
  </conditionalFormatting>
  <conditionalFormatting sqref="G7">
    <cfRule type="cellIs" dxfId="4123" priority="6" operator="equal">
      <formula>3</formula>
    </cfRule>
  </conditionalFormatting>
  <conditionalFormatting sqref="G7">
    <cfRule type="cellIs" dxfId="4122" priority="4" operator="equal">
      <formula>1</formula>
    </cfRule>
    <cfRule type="cellIs" dxfId="4121" priority="5" operator="equal">
      <formula>0</formula>
    </cfRule>
  </conditionalFormatting>
  <conditionalFormatting sqref="G8:G38">
    <cfRule type="cellIs" dxfId="4120" priority="3" operator="equal">
      <formula>3</formula>
    </cfRule>
  </conditionalFormatting>
  <conditionalFormatting sqref="G8:G38">
    <cfRule type="cellIs" dxfId="4119" priority="1" operator="equal">
      <formula>1</formula>
    </cfRule>
    <cfRule type="cellIs" dxfId="4118" priority="2" operator="equal">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G55"/>
  <sheetViews>
    <sheetView zoomScale="60" zoomScaleNormal="60" workbookViewId="0">
      <pane xSplit="5" ySplit="1" topLeftCell="F2" activePane="bottomRight" state="frozen"/>
      <selection pane="topRight" activeCell="E1" sqref="E1"/>
      <selection pane="bottomLeft" activeCell="A6" sqref="A6"/>
      <selection pane="bottomRight" activeCell="F9" sqref="F9"/>
    </sheetView>
  </sheetViews>
  <sheetFormatPr defaultColWidth="8.453125" defaultRowHeight="13.5"/>
  <cols>
    <col min="1" max="4" width="1.453125" style="3" customWidth="1"/>
    <col min="5" max="5" width="9.453125" style="3" bestFit="1" customWidth="1"/>
    <col min="6" max="6" width="93.453125" style="5" customWidth="1"/>
    <col min="7" max="7" width="14" style="3" bestFit="1" customWidth="1"/>
    <col min="8" max="16384" width="8.453125" style="3"/>
  </cols>
  <sheetData>
    <row r="4" spans="5:7">
      <c r="E4" s="622" t="s">
        <v>393</v>
      </c>
      <c r="F4" s="622"/>
      <c r="G4" s="622"/>
    </row>
    <row r="5" spans="5:7">
      <c r="E5" s="622"/>
      <c r="F5" s="622"/>
      <c r="G5" s="622"/>
    </row>
    <row r="6" spans="5:7" ht="5.25" customHeight="1">
      <c r="E6" s="1"/>
      <c r="F6" s="1"/>
      <c r="G6" s="1"/>
    </row>
    <row r="7" spans="5:7" ht="16.5" customHeight="1">
      <c r="E7" s="6"/>
      <c r="F7" s="6"/>
      <c r="G7" s="6"/>
    </row>
    <row r="8" spans="5:7" ht="15" customHeight="1">
      <c r="E8" s="6" t="s">
        <v>1228</v>
      </c>
      <c r="F8" s="14" t="s">
        <v>48</v>
      </c>
      <c r="G8" s="6" t="s">
        <v>1227</v>
      </c>
    </row>
    <row r="9" spans="5:7" ht="15" customHeight="1">
      <c r="E9" s="15" t="str">
        <f>'Med&amp;Est 4.2'!D9</f>
        <v>4.2. a</v>
      </c>
      <c r="F9" s="11" t="str">
        <f>'Med&amp;Est 4.2'!F9:X9</f>
        <v>Compile and take into consideration “key topics” derived from strategic goals and targets set by key forest and other natural resource, environment, land-use and development policies of the country, and from forest-related international policy commitments and reporting requirements (e.g. UNFCCC, CBD, FRA, SDGs, C&amp;I processes).</v>
      </c>
      <c r="G9" s="10" t="str">
        <f>'Med&amp;Est 4.2'!Z9</f>
        <v>Please select</v>
      </c>
    </row>
    <row r="10" spans="5:7" ht="15" customHeight="1">
      <c r="E10" s="15" t="str">
        <f>'Med&amp;Est 4.2'!D11</f>
        <v>4.2. b</v>
      </c>
      <c r="F10" s="11" t="str">
        <f>'Med&amp;Est 4.2'!F11:X11</f>
        <v>Document how the key topics were selected or rejected.</v>
      </c>
      <c r="G10" s="10" t="str">
        <f>'Med&amp;Est 4.2'!Z11</f>
        <v>Please select</v>
      </c>
    </row>
    <row r="11" spans="5:7" ht="15" customHeight="1">
      <c r="E11" s="15" t="str">
        <f>'Med&amp;Est 4.2'!D13</f>
        <v>4.2. c</v>
      </c>
      <c r="F11" s="11" t="str">
        <f>'Med&amp;Est 4.2'!F13:X13</f>
        <v>Identify the “target area of reference”. Information needs may refer to the national level, to the sub-national level or to other areas of reference. Stakeholders may mistakenly expect a NFMS to meet all forest management planning information needs for small areas. An information needs assessment is therefore a good opportunity to clarify the respective opportunities and limitations of monitoring small areas and the related technical challenges (as well as discuss estimations for rare events or variables not usually assessed in NFMS).</v>
      </c>
      <c r="G11" s="10" t="str">
        <f>'Med&amp;Est 4.2'!Z13</f>
        <v>Please select</v>
      </c>
    </row>
    <row r="12" spans="5:7" ht="15" customHeight="1">
      <c r="E12" s="15" t="str">
        <f>'Med&amp;Est 4.2'!D15</f>
        <v>4.2. d</v>
      </c>
      <c r="F12" s="11" t="str">
        <f>'Med&amp;Est 4.2'!F15:X15</f>
        <v>Identify the “target objects” to which the information needs refer.</v>
      </c>
      <c r="G12" s="10" t="str">
        <f>'Med&amp;Est 4.2'!Z15</f>
        <v>Please select</v>
      </c>
    </row>
    <row r="13" spans="5:7" ht="15" customHeight="1">
      <c r="E13" s="15" t="str">
        <f>'Med&amp;Est 4.2'!D17</f>
        <v>4.2. e</v>
      </c>
      <c r="F13" s="11" t="str">
        <f>'Med&amp;Est 4.2'!F17:X17</f>
        <v>Identify concrete forest monitoring-related questions for each of the key topics.</v>
      </c>
      <c r="G13" s="10" t="str">
        <f>'Med&amp;Est 4.2'!Z17</f>
        <v>Please select</v>
      </c>
    </row>
    <row r="14" spans="5:7" ht="15" customHeight="1">
      <c r="E14" s="15" t="str">
        <f>'Med&amp;Est 4.2'!D19</f>
        <v>4.2. f</v>
      </c>
      <c r="F14" s="11" t="str">
        <f>'Med&amp;Est 4.2'!F19:X19</f>
        <v>Define the expected format and type of output produced at the end of the analysis, for example, by elaborating tables, graphs and relationships between variables. The more concretely these information needs are formulated, the more easily they can be translated into measurable variables and data collection procedures by inventory planners.</v>
      </c>
      <c r="G14" s="10" t="str">
        <f>'Med&amp;Est 4.2'!Z19</f>
        <v>Please select</v>
      </c>
    </row>
    <row r="15" spans="5:7" ht="15" customHeight="1">
      <c r="E15" s="15" t="str">
        <f>'Med&amp;Est 4.2'!D21</f>
        <v>4.2. g</v>
      </c>
      <c r="F15" s="11" t="str">
        <f>'Med&amp;Est 4.2'!F21:X21</f>
        <v>Provide an opportunity for stakeholders representing different levels and sectors, including from indigenous groups/local communities and women’s groups, to freely express their information needs and potential concerns in a participatory manner, so that strategic goals and targets can be clearly addressed.</v>
      </c>
      <c r="G15" s="10" t="str">
        <f>'Med&amp;Est 4.2'!Z21</f>
        <v>Please select</v>
      </c>
    </row>
    <row r="16" spans="5:7" ht="15" customHeight="1">
      <c r="E16" s="15" t="str">
        <f>'Med&amp;Est 4.2'!D23</f>
        <v>4.2. h</v>
      </c>
      <c r="F16" s="11" t="str">
        <f>'Med&amp;Est 4.2'!F23:X23</f>
        <v>Specify the precision/accuracy requirements (or expectations) in quantitative terms for key expected results.</v>
      </c>
      <c r="G16" s="10" t="str">
        <f>'Med&amp;Est 4.2'!Z23</f>
        <v>Please select</v>
      </c>
    </row>
    <row r="17" spans="5:7" ht="15" customHeight="1">
      <c r="E17" s="15" t="str">
        <f>'Med&amp;Est 4.2'!D25</f>
        <v>4.2. i</v>
      </c>
      <c r="F17" s="11" t="str">
        <f>'Med&amp;Est 4.2'!F25:X25</f>
        <v>Prioritize information needs to help address budget and precision constraints during the technical implementation process.</v>
      </c>
      <c r="G17" s="10" t="str">
        <f>'Med&amp;Est 4.2'!Z25</f>
        <v>Please select</v>
      </c>
    </row>
    <row r="18" spans="5:7" ht="15" customHeight="1">
      <c r="E18" s="15" t="str">
        <f>'Med&amp;Est 4.2'!D27</f>
        <v>4.2. j</v>
      </c>
      <c r="F18" s="11" t="str">
        <f>'Med&amp;Est 4.2'!F27:X27</f>
        <v>Make a clear distinction between “must-know” and “would be nice to know” information needs, especially where the latter may be of interest for research or address expected upcoming information needs. Clearly state the justification for the specific choices.</v>
      </c>
      <c r="G18" s="10" t="str">
        <f>'Med&amp;Est 4.2'!Z27</f>
        <v>Please select</v>
      </c>
    </row>
    <row r="19" spans="5:7" ht="15" customHeight="1">
      <c r="E19" s="15" t="str">
        <f>'Med&amp;Est 4.2'!D29</f>
        <v>4.2. k</v>
      </c>
      <c r="F19" s="11" t="str">
        <f>'Med&amp;Est 4.2'!F29:X29</f>
        <v>Provide a compilation of information needs in a manner that can be easily translated into variables, which can then be operationally observed through an accessible data source.</v>
      </c>
      <c r="G19" s="10" t="str">
        <f>'Med&amp;Est 4.2'!Z29</f>
        <v>Please select</v>
      </c>
    </row>
    <row r="20" spans="5:7" ht="15" customHeight="1">
      <c r="E20" s="15" t="str">
        <f>'Med&amp;Est 4.6'!D9</f>
        <v>4.6. a</v>
      </c>
      <c r="F20" s="11" t="str">
        <f>'Med&amp;Est 4.6'!E9:X9</f>
        <v>Have a well-documented data set with associated metadata, a complete and welldefined protocol for data archiving and preservation including storage and backup, and a long-term vision to ensure data storage technologies remain up-to-date and data remains retrievable in the event that operating systems and data storage systems change.</v>
      </c>
      <c r="G20" s="10" t="str">
        <f>'Med&amp;Est 4.6'!Z9</f>
        <v>Please select</v>
      </c>
    </row>
    <row r="21" spans="5:7" ht="15" customHeight="1">
      <c r="E21" s="15" t="str">
        <f>'Med&amp;Est 4.6'!D11</f>
        <v>4.6. b</v>
      </c>
      <c r="F21" s="11" t="str">
        <f>'Med&amp;Est 4.6'!E11:X11</f>
        <v>Include a security protocol with a description of technical and procedural protections for information, including confidential information, and details of how permissions, restrictions and embargoes will be enforced.</v>
      </c>
      <c r="G21" s="10" t="str">
        <f>'Med&amp;Est 4.6'!Z11</f>
        <v>Please select</v>
      </c>
    </row>
    <row r="22" spans="5:7" ht="15" customHeight="1">
      <c r="E22" s="15" t="str">
        <f>'Med&amp;Est 4.6'!D13</f>
        <v>4.6. c</v>
      </c>
      <c r="F22" s="11" t="str">
        <f>'Med&amp;Est 4.6'!E13:X13</f>
        <v>Define a data policy that describes which data may be shared and how (free and available, available upon request, restricted) including access procedures, embargo periods (if any), technical mechanisms for dissemination and exchange formats. In cases where some parts of a data set cannot be shared, the reasons for this should be specified (e.g. ethical, personal data rules, intellectual property, commercial, privacyrelated, security-related). This decision regarding which data sets to make publicly accessible and which to provide more restricted access to is dependent on national legislation, strategies and policies.</v>
      </c>
      <c r="G22" s="10" t="str">
        <f>'Med&amp;Est 4.6'!Z13</f>
        <v>Please select</v>
      </c>
    </row>
    <row r="23" spans="5:7" ht="15" customHeight="1">
      <c r="E23" s="15" t="str">
        <f>'Med&amp;Est 4.6'!D15</f>
        <v>4.6. d</v>
      </c>
      <c r="F23" s="11" t="str">
        <f>'Med&amp;Est 4.6'!E15:X15</f>
        <v>Define how and where data will be stored, indicating in particular the type of repository (institutional, standard repository for the discipline, etc.) and the institution(s) responsible for storing and archiving the data. Depending on the general national strategy for storing national statistics, there may be institutions prepared to integrate the NFMS data sets as standard national data sets generated at regular intervals. This would underline the general information character of the data generated by the NFMS.</v>
      </c>
      <c r="G23" s="10" t="str">
        <f>'Med&amp;Est 4.6'!Z15</f>
        <v>Please select</v>
      </c>
    </row>
    <row r="24" spans="5:7" ht="15" customHeight="1">
      <c r="E24" s="15" t="str">
        <f>'Med&amp;Est 5.1'!D10</f>
        <v>5.1.0.a</v>
      </c>
      <c r="F24" s="11" t="str">
        <f>'Med&amp;Est 5.1'!E10</f>
        <v>Identification of monitoring components</v>
      </c>
      <c r="G24" s="10" t="e">
        <f>'Med&amp;Est 5.1'!W10</f>
        <v>#DIV/0!</v>
      </c>
    </row>
    <row r="25" spans="5:7" ht="15" customHeight="1">
      <c r="E25" s="15" t="str">
        <f>'Med&amp;Est 5.1'!D16</f>
        <v>5.1.0.b</v>
      </c>
      <c r="F25" s="11" t="str">
        <f>'Med&amp;Est 5.1'!E16</f>
        <v>Identification and definition of the activities to be monitored in the territory</v>
      </c>
      <c r="G25" s="10" t="e">
        <f>'Med&amp;Est 5.1'!W16</f>
        <v>#DIV/0!</v>
      </c>
    </row>
    <row r="26" spans="5:7" ht="15" customHeight="1">
      <c r="E26" s="15" t="str">
        <f>'Med&amp;Est 5.1'!D22</f>
        <v>5.1.0.c</v>
      </c>
      <c r="F26" s="11" t="str">
        <f>'Med&amp;Est 5.1'!E22</f>
        <v>Adjustment and harmonisation of classification systems</v>
      </c>
      <c r="G26" s="10" t="e">
        <f>'Med&amp;Est 5.1'!W22</f>
        <v>#DIV/0!</v>
      </c>
    </row>
    <row r="27" spans="5:7" ht="15" customHeight="1">
      <c r="E27" s="15" t="str">
        <f>'Med&amp;Est 5.1'!D28</f>
        <v>5.1.1</v>
      </c>
      <c r="F27" s="11" t="str">
        <f>'Med&amp;Est 5.1'!E28</f>
        <v>Population of interest and sampling frame</v>
      </c>
      <c r="G27" s="10" t="e">
        <f>'Med&amp;Est 5.1'!W28</f>
        <v>#DIV/0!</v>
      </c>
    </row>
    <row r="28" spans="5:7" ht="15" customHeight="1">
      <c r="E28" s="15" t="str">
        <f>'Med&amp;Est 5.1'!D35</f>
        <v>5.1.2</v>
      </c>
      <c r="F28" s="11" t="str">
        <f>'Med&amp;Est 5.1'!E35</f>
        <v>Identification and specification of variables to be recorded</v>
      </c>
      <c r="G28" s="10" t="e">
        <f>'Med&amp;Est 5.1'!W35</f>
        <v>#DIV/0!</v>
      </c>
    </row>
    <row r="29" spans="5:7" ht="15" customHeight="1">
      <c r="E29" s="15" t="str">
        <f>'Med&amp;Est 5.1'!D45</f>
        <v>5.1.3</v>
      </c>
      <c r="F29" s="11" t="str">
        <f>'Med&amp;Est 5.1'!E45</f>
        <v>Review of existing data and information</v>
      </c>
      <c r="G29" s="10" t="e">
        <f>'Med&amp;Est 5.1'!W45</f>
        <v>#DIV/0!</v>
      </c>
    </row>
    <row r="30" spans="5:7" ht="15" customHeight="1">
      <c r="E30" s="15" t="str">
        <f>'Med&amp;Est 5.1'!D52</f>
        <v>5.1.4</v>
      </c>
      <c r="F30" s="11" t="str">
        <f>'Med&amp;Est 5.1'!E52</f>
        <v>Uncertainty levels for the expected products</v>
      </c>
      <c r="G30" s="10" t="e">
        <f>'Med&amp;Est 5.1'!W52</f>
        <v>#DIV/0!</v>
      </c>
    </row>
    <row r="31" spans="5:7" ht="15" customHeight="1">
      <c r="E31" s="15" t="str">
        <f>'Med&amp;Est 5.1'!D60</f>
        <v>5.1.5</v>
      </c>
      <c r="F31" s="11" t="str">
        <f>'Med&amp;Est 5.1'!E60</f>
        <v>Assessment and optimization of available expertise and human resources development</v>
      </c>
      <c r="G31" s="10" t="e">
        <f>'Med&amp;Est 5.1'!W60</f>
        <v>#DIV/0!</v>
      </c>
    </row>
    <row r="32" spans="5:7" ht="15" customHeight="1">
      <c r="E32" s="15" t="str">
        <f>'Med&amp;Est 5.2'!D10</f>
        <v>5.2.1</v>
      </c>
      <c r="F32" s="11" t="str">
        <f>'Med&amp;Est 5.2'!E10</f>
        <v>Integration of field and remote-sensing data</v>
      </c>
      <c r="G32" s="10" t="e">
        <f>'Med&amp;Est 5.2'!Z10</f>
        <v>#DIV/0!</v>
      </c>
    </row>
    <row r="33" spans="5:7" ht="15" customHeight="1">
      <c r="E33" s="15" t="str">
        <f>'Med&amp;Est 5.2'!D21</f>
        <v>5.2.2</v>
      </c>
      <c r="F33" s="11" t="str">
        <f>'Med&amp;Est 5.2'!E21</f>
        <v>Sampling design</v>
      </c>
      <c r="G33" s="10" t="e">
        <f>'Med&amp;Est 5.2'!Z21</f>
        <v>#DIV/0!</v>
      </c>
    </row>
    <row r="34" spans="5:7" ht="15" customHeight="1">
      <c r="E34" s="15" t="str">
        <f>'Med&amp;Est 5.2'!D33</f>
        <v>5.2.3</v>
      </c>
      <c r="F34" s="11" t="str">
        <f>'Med&amp;Est 5.2'!E33</f>
        <v>Field plot design (*)</v>
      </c>
      <c r="G34" s="10" t="e">
        <f>'Med&amp;Est 5.2'!Z33</f>
        <v>#DIV/0!</v>
      </c>
    </row>
    <row r="35" spans="5:7" ht="15" customHeight="1">
      <c r="E35" s="15" t="str">
        <f>'Med&amp;Est 5.2'!D45</f>
        <v>5.2.4</v>
      </c>
      <c r="F35" s="11" t="str">
        <f>'Med&amp;Est 5.2'!E45</f>
        <v>Estimation design</v>
      </c>
      <c r="G35" s="10" t="e">
        <f>'Med&amp;Est 5.2'!Z45</f>
        <v>#DIV/0!</v>
      </c>
    </row>
    <row r="36" spans="5:7" ht="15" customHeight="1">
      <c r="E36" s="15" t="str">
        <f>'Med&amp;Est 5.2'!D52</f>
        <v>5.2.5</v>
      </c>
      <c r="F36" s="11" t="str">
        <f>'Med&amp;Est 5.2'!E52</f>
        <v>Selection of models for compound variables (allometry) (+)</v>
      </c>
      <c r="G36" s="10" t="e">
        <f>'Med&amp;Est 5.2'!Z52</f>
        <v>#DIV/0!</v>
      </c>
    </row>
    <row r="37" spans="5:7" ht="15" customHeight="1">
      <c r="E37" s="15" t="str">
        <f>'Med&amp;Est 5.2'!D58</f>
        <v>5.2.6</v>
      </c>
      <c r="F37" s="11" t="str">
        <f>'Med&amp;Est 5.2'!E58</f>
        <v>Errors in forest inventories and quality assurance</v>
      </c>
      <c r="G37" s="10" t="e">
        <f>'Med&amp;Est 5.2'!Z58</f>
        <v>#DIV/0!</v>
      </c>
    </row>
    <row r="38" spans="5:7" ht="15" customHeight="1">
      <c r="E38" s="15" t="str">
        <f>'Med&amp;Est 5.2'!D66</f>
        <v>5.2.7</v>
      </c>
      <c r="F38" s="11" t="str">
        <f>'Med&amp;Est 5.2'!E66</f>
        <v>Design of control measurements</v>
      </c>
      <c r="G38" s="10" t="e">
        <f>'Med&amp;Est 5.2'!Z66</f>
        <v>#DIV/0!</v>
      </c>
    </row>
    <row r="39" spans="5:7" ht="15" customHeight="1">
      <c r="E39" s="15" t="str">
        <f>'Med&amp;Est 5.2'!D77</f>
        <v xml:space="preserve">5.2.2.b </v>
      </c>
      <c r="F39" s="11" t="str">
        <f>'Med&amp;Est 5.2'!E77</f>
        <v>Selection of remote sensing resources or satellite images</v>
      </c>
      <c r="G39" s="10" t="e">
        <f>'Med&amp;Est 5.2'!Z77</f>
        <v>#DIV/0!</v>
      </c>
    </row>
    <row r="40" spans="5:7" ht="15" customHeight="1">
      <c r="E40" s="15" t="str">
        <f>'Med&amp;Est 5.2'!D82</f>
        <v>5.2.3 b</v>
      </c>
      <c r="F40" s="11" t="str">
        <f>'Med&amp;Est 5.2'!E82</f>
        <v>Selection of remote sensing/mapping methods according to information needs</v>
      </c>
      <c r="G40" s="10" t="e">
        <f>'Med&amp;Est 5.2'!Z82</f>
        <v>#DIV/0!</v>
      </c>
    </row>
    <row r="41" spans="5:7" ht="15" customHeight="1">
      <c r="E41" s="15" t="str">
        <f>'Med&amp;Est 5.2'!D90</f>
        <v>5.2.4.b</v>
      </c>
      <c r="F41" s="11" t="str">
        <f>'Med&amp;Est 5.2'!E90</f>
        <v>Plot sampling design for visual analysis with remote sensing</v>
      </c>
      <c r="G41" s="10" t="e">
        <f>'Med&amp;Est 5.2'!Z90</f>
        <v>#DIV/0!</v>
      </c>
    </row>
    <row r="42" spans="5:7" ht="15" customHeight="1">
      <c r="E42" s="15" t="str">
        <f>'Med&amp;Est 5.2'!D97</f>
        <v>5.2.5.b</v>
      </c>
      <c r="F42" s="11" t="str">
        <f>'Med&amp;Est 5.2'!E97</f>
        <v>Uncertainties and quality assurance methods</v>
      </c>
      <c r="G42" s="10" t="e">
        <f>'Med&amp;Est 5.2'!Z97</f>
        <v>#DIV/0!</v>
      </c>
    </row>
    <row r="43" spans="5:7" ht="15" customHeight="1">
      <c r="E43" s="15" t="str">
        <f>'Med&amp;Est 5.2'!D107</f>
        <v>5.2.6.b</v>
      </c>
      <c r="F43" s="11" t="str">
        <f>'Med&amp;Est 5.2'!E107</f>
        <v>Methods for validation of remote sensing and geospatial modelling products</v>
      </c>
      <c r="G43" s="10" t="e">
        <f>'Med&amp;Est 5.2'!Z107</f>
        <v>#DIV/0!</v>
      </c>
    </row>
    <row r="44" spans="5:7" ht="15" customHeight="1">
      <c r="E44" s="15" t="str">
        <f>'Med&amp;Est 5.3'!D10</f>
        <v>5.3.1</v>
      </c>
      <c r="F44" s="11" t="str">
        <f>'Med&amp;Est 5.3'!E10</f>
        <v>Producing field manual and protocols (field and remote sensing/mapping)</v>
      </c>
      <c r="G44" s="10" t="e">
        <f>'Med&amp;Est 5.3'!Z10</f>
        <v>#DIV/0!</v>
      </c>
    </row>
    <row r="45" spans="5:7" ht="15" customHeight="1">
      <c r="E45" s="15" t="str">
        <f>'Med&amp;Est 5.3'!D25</f>
        <v>5.3.2</v>
      </c>
      <c r="F45" s="11" t="str">
        <f>'Med&amp;Est 5.3'!E25</f>
        <v>Design of the information management system (tabular and geospatial data) (+)</v>
      </c>
      <c r="G45" s="10" t="e">
        <f>'Med&amp;Est 5.3'!Z25</f>
        <v>#DIV/0!</v>
      </c>
    </row>
    <row r="46" spans="5:7" ht="15" customHeight="1">
      <c r="E46" s="15" t="str">
        <f>'Med&amp;Est 5.3'!D38</f>
        <v>5.3.3</v>
      </c>
      <c r="F46" s="11" t="str">
        <f>'Med&amp;Est 5.3'!E38</f>
        <v>Building the teams</v>
      </c>
      <c r="G46" s="10" t="e">
        <f>'Med&amp;Est 5.3'!Z38</f>
        <v>#DIV/0!</v>
      </c>
    </row>
    <row r="47" spans="5:7" ht="15" customHeight="1">
      <c r="E47" s="15" t="str">
        <f>'Med&amp;Est 5.3'!D53</f>
        <v>5.3.4</v>
      </c>
      <c r="F47" s="11" t="str">
        <f>'Med&amp;Est 5.3'!E53</f>
        <v>Training</v>
      </c>
      <c r="G47" s="10" t="e">
        <f>'Med&amp;Est 5.3'!Z53</f>
        <v>#DIV/0!</v>
      </c>
    </row>
    <row r="48" spans="5:7" ht="15" customHeight="1">
      <c r="E48" s="15" t="str">
        <f>'Med&amp;Est 5.3'!D69</f>
        <v>5.3.5</v>
      </c>
      <c r="F48" s="11" t="str">
        <f>'Med&amp;Est 5.3'!E69</f>
        <v>General fieldwork and monitoring planning (++)</v>
      </c>
      <c r="G48" s="10" t="e">
        <f>'Med&amp;Est 5.3'!Z69</f>
        <v>#DIV/0!</v>
      </c>
    </row>
    <row r="49" spans="5:7" ht="15" customHeight="1">
      <c r="E49" s="15" t="str">
        <f>'Med&amp;Est 5.3'!D81</f>
        <v>5.3.6</v>
      </c>
      <c r="F49" s="11" t="str">
        <f>'Med&amp;Est 5.3'!E81</f>
        <v>Fieldwork implementation</v>
      </c>
      <c r="G49" s="10" t="e">
        <f>'Med&amp;Est 5.3'!Z81</f>
        <v>#DIV/0!</v>
      </c>
    </row>
    <row r="50" spans="5:7" ht="15" customHeight="1">
      <c r="E50" s="15" t="str">
        <f>'Med&amp;Est 5.3'!D91</f>
        <v>5.3.7</v>
      </c>
      <c r="F50" s="11" t="str">
        <f>'Med&amp;Est 5.3'!E91</f>
        <v>Supervision of fieldwork</v>
      </c>
      <c r="G50" s="10" t="e">
        <f>'Med&amp;Est 5.3'!Z91</f>
        <v>#DIV/0!</v>
      </c>
    </row>
    <row r="51" spans="5:7" ht="15" customHeight="1">
      <c r="E51" s="15" t="str">
        <f>'Med&amp;Est 5.3'!D100</f>
        <v>5.3.8</v>
      </c>
      <c r="F51" s="11" t="str">
        <f>'Med&amp;Est 5.3'!E100</f>
        <v>Auxiliary data collection and supervision</v>
      </c>
      <c r="G51" s="10" t="e">
        <f>'Med&amp;Est 5.3'!Z100</f>
        <v>#DIV/0!</v>
      </c>
    </row>
    <row r="52" spans="5:7" ht="15" customHeight="1">
      <c r="E52" s="15" t="str">
        <f>'Med&amp;Est 5.3'!D107</f>
        <v>5.3.9</v>
      </c>
      <c r="F52" s="11" t="str">
        <f>'Med&amp;Est 5.3'!E107</f>
        <v>Supervised execution of remote sensing analysis</v>
      </c>
      <c r="G52" s="10" t="e">
        <f>'Med&amp;Est 5.3'!Z107</f>
        <v>#DIV/0!</v>
      </c>
    </row>
    <row r="53" spans="5:7" ht="15" customHeight="1">
      <c r="E53" s="15" t="str">
        <f>'Med&amp;Est 5.4'!D10</f>
        <v>5.4.1.A</v>
      </c>
      <c r="F53" s="11" t="str">
        <f>'Med&amp;Est 5.4'!F10:X10</f>
        <v>Data entry and management</v>
      </c>
      <c r="G53" s="10" t="e">
        <f>'Med&amp;Est 5.4'!Z10</f>
        <v>#DIV/0!</v>
      </c>
    </row>
    <row r="54" spans="5:7" ht="15" customHeight="1">
      <c r="E54" s="15" t="str">
        <f>'Med&amp;Est 5.4'!D17</f>
        <v>5.4.2.A</v>
      </c>
      <c r="F54" s="11" t="str">
        <f>'Med&amp;Est 5.4'!F17:X17</f>
        <v>Data quality control</v>
      </c>
      <c r="G54" s="10" t="e">
        <f>'Med&amp;Est 5.4'!Z17</f>
        <v>#DIV/0!</v>
      </c>
    </row>
    <row r="55" spans="5:7" ht="15" customHeight="1">
      <c r="E55" s="15" t="str">
        <f>'Med&amp;Est 5.4'!D24</f>
        <v>5.4.3.A</v>
      </c>
      <c r="F55" s="11" t="str">
        <f>'Med&amp;Est 5.4'!F24:X24</f>
        <v>Analysis of tabular and spatial data*</v>
      </c>
      <c r="G55" s="10" t="e">
        <f>'Med&amp;Est 5.4'!Z24</f>
        <v>#DIV/0!</v>
      </c>
    </row>
  </sheetData>
  <sortState ref="A4:C239">
    <sortCondition ref="A4:A239"/>
  </sortState>
  <mergeCells count="1">
    <mergeCell ref="E4:G5"/>
  </mergeCells>
  <phoneticPr fontId="86" type="noConversion"/>
  <conditionalFormatting sqref="G9:G55">
    <cfRule type="cellIs" dxfId="4117" priority="5" operator="equal">
      <formula>2</formula>
    </cfRule>
    <cfRule type="cellIs" dxfId="4116" priority="8" operator="equal">
      <formula>3</formula>
    </cfRule>
  </conditionalFormatting>
  <conditionalFormatting sqref="G9:G55">
    <cfRule type="cellIs" dxfId="4115" priority="6" operator="equal">
      <formula>1</formula>
    </cfRule>
    <cfRule type="cellIs" dxfId="4114" priority="7"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8"/>
  <sheetViews>
    <sheetView showRowColHeaders="0" tabSelected="1" zoomScale="40" zoomScaleNormal="40" workbookViewId="0">
      <selection activeCell="AW19" sqref="AW19"/>
    </sheetView>
  </sheetViews>
  <sheetFormatPr defaultColWidth="8.453125" defaultRowHeight="13.5"/>
  <cols>
    <col min="1" max="5" width="8.453125" style="136" customWidth="1"/>
    <col min="6" max="6" width="4.90625" style="136" customWidth="1"/>
    <col min="7" max="7" width="5.453125" style="136" customWidth="1"/>
    <col min="8" max="8" width="7.453125" style="136" customWidth="1"/>
    <col min="9" max="9" width="10.453125" style="136" customWidth="1"/>
    <col min="10" max="20" width="8.453125" style="136" customWidth="1"/>
    <col min="21" max="22" width="8.453125" style="136"/>
    <col min="23" max="23" width="8.453125" style="136" customWidth="1"/>
    <col min="24" max="27" width="8.453125" style="136"/>
    <col min="28" max="39" width="2.6328125" style="136" customWidth="1"/>
    <col min="40" max="16384" width="8.453125" style="136"/>
  </cols>
  <sheetData>
    <row r="1" spans="7:42" s="131" customFormat="1" ht="17.25" customHeight="1"/>
    <row r="2" spans="7:42" s="241" customFormat="1" ht="30.9" customHeight="1">
      <c r="G2" s="627" t="str">
        <f>HLOOKUP(lang, language!$C$8:$H$17, 2,FALSE)</f>
        <v>NATIONAL FOREST MONITORING SYSTEM ASSESSMENT TOOL  - version 2</v>
      </c>
      <c r="H2" s="627"/>
      <c r="I2" s="627"/>
      <c r="J2" s="627"/>
      <c r="K2" s="627"/>
      <c r="L2" s="627"/>
      <c r="M2" s="627"/>
      <c r="N2" s="627"/>
      <c r="O2" s="627"/>
      <c r="P2" s="627"/>
      <c r="Q2" s="627"/>
      <c r="R2" s="627"/>
      <c r="S2" s="627"/>
      <c r="T2" s="627"/>
      <c r="U2" s="627"/>
      <c r="V2" s="627"/>
      <c r="W2" s="627"/>
      <c r="X2" s="627"/>
      <c r="Y2" s="627"/>
      <c r="Z2" s="627"/>
      <c r="AA2" s="627"/>
      <c r="AB2" s="627"/>
      <c r="AC2" s="627"/>
      <c r="AD2" s="627"/>
      <c r="AE2" s="627"/>
      <c r="AF2" s="627"/>
      <c r="AG2" s="627"/>
      <c r="AH2" s="627"/>
      <c r="AI2" s="627"/>
      <c r="AJ2" s="627"/>
      <c r="AK2" s="627"/>
      <c r="AL2" s="627"/>
      <c r="AM2" s="627"/>
      <c r="AN2" s="627"/>
      <c r="AO2" s="627"/>
    </row>
    <row r="3" spans="7:42" s="242" customFormat="1" ht="36" customHeight="1">
      <c r="G3" s="613" t="str">
        <f>HLOOKUP(lang,language!$C$8:$H$17,3,FALSE)</f>
        <v>Based on the voluntary guidelines on national forest monitoring and REDDcompass</v>
      </c>
      <c r="H3" s="612"/>
      <c r="I3" s="612"/>
      <c r="J3" s="612"/>
      <c r="K3" s="612"/>
      <c r="L3" s="612"/>
      <c r="M3" s="612"/>
      <c r="N3" s="612"/>
      <c r="O3" s="612"/>
      <c r="P3" s="612"/>
      <c r="Q3" s="612"/>
      <c r="R3" s="612"/>
      <c r="S3" s="612"/>
      <c r="T3" s="612"/>
      <c r="U3" s="612"/>
      <c r="V3" s="612"/>
      <c r="W3" s="612"/>
      <c r="X3" s="612"/>
      <c r="Y3" s="612"/>
      <c r="Z3" s="612"/>
      <c r="AA3" s="612"/>
      <c r="AB3" s="612"/>
      <c r="AC3" s="612"/>
      <c r="AD3" s="612"/>
      <c r="AE3" s="612"/>
      <c r="AF3" s="612"/>
      <c r="AG3" s="612"/>
      <c r="AH3" s="612"/>
      <c r="AI3" s="612"/>
      <c r="AJ3" s="612"/>
      <c r="AK3" s="612"/>
      <c r="AL3" s="612"/>
      <c r="AM3" s="612"/>
      <c r="AN3" s="612"/>
      <c r="AO3" s="612"/>
      <c r="AP3" s="608"/>
    </row>
    <row r="4" spans="7:42" s="131" customFormat="1">
      <c r="G4" s="609"/>
      <c r="H4" s="609"/>
      <c r="I4" s="609"/>
      <c r="J4" s="609"/>
      <c r="K4" s="609"/>
      <c r="L4" s="609"/>
      <c r="M4" s="609"/>
      <c r="N4" s="609"/>
      <c r="O4" s="609"/>
      <c r="P4" s="609"/>
      <c r="Q4" s="609"/>
      <c r="R4" s="609"/>
      <c r="S4" s="609"/>
      <c r="T4" s="609"/>
      <c r="U4" s="609"/>
      <c r="V4" s="609"/>
      <c r="W4" s="609"/>
      <c r="X4" s="609"/>
      <c r="Y4" s="609"/>
      <c r="Z4" s="609"/>
      <c r="AA4" s="609"/>
      <c r="AB4" s="609"/>
      <c r="AC4" s="609"/>
      <c r="AD4" s="609"/>
      <c r="AE4" s="609"/>
      <c r="AF4" s="609"/>
      <c r="AG4" s="609"/>
      <c r="AH4" s="609"/>
      <c r="AI4" s="609"/>
      <c r="AJ4" s="609"/>
      <c r="AK4" s="609"/>
      <c r="AL4" s="609"/>
      <c r="AM4" s="609"/>
      <c r="AN4" s="609"/>
      <c r="AO4" s="609"/>
      <c r="AP4" s="609"/>
    </row>
    <row r="5" spans="7:42" s="131" customFormat="1">
      <c r="G5" s="609"/>
      <c r="H5" s="609"/>
      <c r="I5" s="134"/>
      <c r="J5" s="609"/>
      <c r="K5" s="609"/>
      <c r="L5" s="609"/>
      <c r="M5" s="609"/>
      <c r="N5" s="609"/>
      <c r="O5" s="610"/>
      <c r="P5" s="609"/>
      <c r="Q5" s="609"/>
      <c r="R5" s="609"/>
      <c r="S5" s="609"/>
      <c r="T5" s="609"/>
      <c r="U5" s="609"/>
      <c r="V5" s="609"/>
      <c r="W5" s="609"/>
      <c r="X5" s="609"/>
      <c r="Y5" s="609"/>
      <c r="Z5" s="609"/>
      <c r="AA5" s="609"/>
      <c r="AB5" s="609"/>
      <c r="AC5" s="609"/>
      <c r="AD5" s="609"/>
      <c r="AE5" s="609"/>
      <c r="AF5" s="609"/>
      <c r="AG5" s="609"/>
      <c r="AH5" s="609"/>
      <c r="AI5" s="609"/>
      <c r="AJ5" s="609"/>
      <c r="AK5" s="609"/>
      <c r="AL5" s="609"/>
      <c r="AM5" s="609"/>
      <c r="AN5" s="609"/>
      <c r="AO5" s="609"/>
      <c r="AP5" s="609"/>
    </row>
    <row r="6" spans="7:42" s="131" customFormat="1">
      <c r="I6" s="134"/>
      <c r="O6" s="145"/>
    </row>
    <row r="7" spans="7:42">
      <c r="I7" s="212"/>
      <c r="O7" s="213"/>
    </row>
    <row r="8" spans="7:42">
      <c r="I8" s="212"/>
      <c r="O8" s="213"/>
    </row>
    <row r="9" spans="7:42">
      <c r="I9" s="212"/>
      <c r="O9" s="213"/>
    </row>
    <row r="10" spans="7:42">
      <c r="I10" s="212"/>
      <c r="O10" s="213"/>
    </row>
    <row r="11" spans="7:42">
      <c r="I11" s="212"/>
      <c r="O11" s="213"/>
    </row>
    <row r="12" spans="7:42">
      <c r="I12" s="212"/>
      <c r="O12" s="213"/>
    </row>
    <row r="13" spans="7:42">
      <c r="I13" s="212"/>
      <c r="O13" s="213"/>
    </row>
    <row r="14" spans="7:42">
      <c r="I14" s="212"/>
      <c r="O14" s="213"/>
    </row>
    <row r="15" spans="7:42">
      <c r="I15" s="212"/>
      <c r="O15" s="213"/>
    </row>
    <row r="16" spans="7:42">
      <c r="I16" s="212"/>
      <c r="O16" s="213"/>
    </row>
    <row r="17" spans="4:41">
      <c r="I17" s="212"/>
      <c r="O17" s="213"/>
    </row>
    <row r="18" spans="4:41" ht="20" customHeight="1">
      <c r="I18" s="212"/>
      <c r="O18" s="213"/>
      <c r="X18" s="626" t="str">
        <f>HLOOKUP(lang, language!$C$8:$H$17, 4,FALSE)</f>
        <v>Date</v>
      </c>
      <c r="Y18" s="626"/>
      <c r="Z18" s="626"/>
      <c r="AA18" s="626"/>
      <c r="AB18" s="630"/>
      <c r="AC18" s="630"/>
      <c r="AD18" s="630"/>
      <c r="AE18" s="630"/>
      <c r="AF18" s="630"/>
      <c r="AG18" s="630"/>
      <c r="AH18" s="630"/>
      <c r="AI18" s="630"/>
      <c r="AJ18" s="630"/>
      <c r="AK18" s="630"/>
      <c r="AL18" s="630"/>
      <c r="AM18" s="630"/>
      <c r="AN18" s="630"/>
      <c r="AO18" s="630"/>
    </row>
    <row r="19" spans="4:41" ht="20" customHeight="1">
      <c r="I19" s="212"/>
      <c r="O19" s="213"/>
      <c r="X19" s="626"/>
      <c r="Y19" s="626"/>
      <c r="Z19" s="626"/>
      <c r="AA19" s="626"/>
      <c r="AB19" s="630"/>
      <c r="AC19" s="630"/>
      <c r="AD19" s="630"/>
      <c r="AE19" s="630"/>
      <c r="AF19" s="630"/>
      <c r="AG19" s="630"/>
      <c r="AH19" s="630"/>
      <c r="AI19" s="630"/>
      <c r="AJ19" s="630"/>
      <c r="AK19" s="630"/>
      <c r="AL19" s="630"/>
      <c r="AM19" s="630"/>
      <c r="AN19" s="630"/>
      <c r="AO19" s="630"/>
    </row>
    <row r="20" spans="4:41" ht="5" customHeight="1">
      <c r="I20" s="212"/>
      <c r="O20" s="213"/>
      <c r="X20" s="606"/>
      <c r="Y20" s="282"/>
      <c r="Z20" s="607"/>
      <c r="AA20" s="607"/>
      <c r="AB20" s="215"/>
      <c r="AC20" s="216"/>
      <c r="AD20" s="217"/>
      <c r="AE20" s="218"/>
      <c r="AF20" s="218"/>
      <c r="AG20" s="218"/>
      <c r="AH20" s="219"/>
      <c r="AI20" s="220"/>
      <c r="AJ20" s="220"/>
      <c r="AK20" s="220"/>
      <c r="AL20" s="220"/>
      <c r="AM20" s="220"/>
    </row>
    <row r="21" spans="4:41" ht="20" customHeight="1">
      <c r="I21" s="212"/>
      <c r="O21" s="213"/>
      <c r="X21" s="626" t="str">
        <f>HLOOKUP(lang, language!$C$8:$H$17, 5,FALSE)</f>
        <v>Language</v>
      </c>
      <c r="Y21" s="626"/>
      <c r="Z21" s="626"/>
      <c r="AA21" s="626"/>
      <c r="AB21" s="630" t="s">
        <v>159</v>
      </c>
      <c r="AC21" s="630"/>
      <c r="AD21" s="630"/>
      <c r="AE21" s="630"/>
      <c r="AF21" s="630"/>
      <c r="AG21" s="630"/>
      <c r="AH21" s="630"/>
      <c r="AI21" s="630"/>
      <c r="AJ21" s="630"/>
      <c r="AK21" s="630"/>
      <c r="AL21" s="630"/>
      <c r="AM21" s="630"/>
      <c r="AN21" s="630"/>
      <c r="AO21" s="630"/>
    </row>
    <row r="22" spans="4:41" ht="20" customHeight="1">
      <c r="I22" s="212"/>
      <c r="O22" s="213"/>
      <c r="X22" s="626"/>
      <c r="Y22" s="626"/>
      <c r="Z22" s="626"/>
      <c r="AA22" s="626"/>
      <c r="AB22" s="630"/>
      <c r="AC22" s="630"/>
      <c r="AD22" s="630"/>
      <c r="AE22" s="630"/>
      <c r="AF22" s="630"/>
      <c r="AG22" s="630"/>
      <c r="AH22" s="630"/>
      <c r="AI22" s="630"/>
      <c r="AJ22" s="630"/>
      <c r="AK22" s="630"/>
      <c r="AL22" s="630"/>
      <c r="AM22" s="630"/>
      <c r="AN22" s="630"/>
      <c r="AO22" s="630"/>
    </row>
    <row r="23" spans="4:41" ht="5" customHeight="1">
      <c r="I23" s="212"/>
      <c r="O23" s="213"/>
      <c r="X23" s="606"/>
      <c r="Y23" s="282"/>
      <c r="Z23" s="607"/>
      <c r="AA23" s="607"/>
      <c r="AB23" s="629"/>
      <c r="AC23" s="629"/>
      <c r="AD23" s="629"/>
      <c r="AE23" s="629"/>
      <c r="AF23" s="629"/>
      <c r="AG23" s="629"/>
      <c r="AH23" s="629"/>
      <c r="AI23" s="629"/>
      <c r="AJ23" s="629"/>
      <c r="AK23" s="629"/>
      <c r="AL23" s="629"/>
      <c r="AM23" s="629"/>
    </row>
    <row r="24" spans="4:41" ht="20" customHeight="1">
      <c r="I24" s="212"/>
      <c r="O24" s="213"/>
      <c r="X24" s="626" t="str">
        <f>HLOOKUP(lang, language!$C$8:$H$17, 6,FALSE)</f>
        <v>Country</v>
      </c>
      <c r="Y24" s="626"/>
      <c r="Z24" s="626"/>
      <c r="AA24" s="626"/>
      <c r="AB24" s="630"/>
      <c r="AC24" s="630"/>
      <c r="AD24" s="630"/>
      <c r="AE24" s="630"/>
      <c r="AF24" s="630"/>
      <c r="AG24" s="630"/>
      <c r="AH24" s="630"/>
      <c r="AI24" s="630"/>
      <c r="AJ24" s="630"/>
      <c r="AK24" s="630"/>
      <c r="AL24" s="630"/>
      <c r="AM24" s="630"/>
      <c r="AN24" s="630"/>
      <c r="AO24" s="630"/>
    </row>
    <row r="25" spans="4:41" ht="20" customHeight="1">
      <c r="I25" s="212"/>
      <c r="O25" s="213"/>
      <c r="X25" s="626"/>
      <c r="Y25" s="626"/>
      <c r="Z25" s="626"/>
      <c r="AA25" s="626"/>
      <c r="AB25" s="630"/>
      <c r="AC25" s="630"/>
      <c r="AD25" s="630"/>
      <c r="AE25" s="630"/>
      <c r="AF25" s="630"/>
      <c r="AG25" s="630"/>
      <c r="AH25" s="630"/>
      <c r="AI25" s="630"/>
      <c r="AJ25" s="630"/>
      <c r="AK25" s="630"/>
      <c r="AL25" s="630"/>
      <c r="AM25" s="630"/>
      <c r="AN25" s="630"/>
      <c r="AO25" s="630"/>
    </row>
    <row r="26" spans="4:41">
      <c r="I26" s="212"/>
      <c r="O26" s="213"/>
    </row>
    <row r="27" spans="4:41">
      <c r="I27" s="212"/>
      <c r="O27" s="213"/>
    </row>
    <row r="28" spans="4:41" s="101" customFormat="1" ht="24.9" customHeight="1">
      <c r="D28" s="512" t="str">
        <f>HLOOKUP(lang, language!$C$615:$H$629, 14,FALSE)</f>
        <v xml:space="preserve">Available at: </v>
      </c>
      <c r="E28" s="243"/>
      <c r="G28" s="633" t="str">
        <f>HLOOKUP(lang, language!$C$615:$H$629, 15,FALSE)</f>
        <v>http://www.fao.org/3/a-i6767e.pdf</v>
      </c>
      <c r="H28" s="633"/>
      <c r="I28" s="633"/>
      <c r="J28" s="633"/>
      <c r="K28" s="633"/>
      <c r="O28" s="511"/>
    </row>
    <row r="29" spans="4:41">
      <c r="I29" s="212"/>
      <c r="O29" s="213"/>
    </row>
    <row r="30" spans="4:41">
      <c r="I30" s="212"/>
      <c r="O30" s="213"/>
    </row>
    <row r="31" spans="4:41" ht="16.5" customHeight="1"/>
    <row r="32" spans="4:41" ht="16.5" customHeight="1">
      <c r="W32" s="244"/>
    </row>
    <row r="33" spans="1:29" ht="16.5" customHeight="1">
      <c r="W33" s="244"/>
    </row>
    <row r="34" spans="1:29" ht="17.5">
      <c r="B34" s="245"/>
      <c r="C34" s="245"/>
      <c r="D34" s="245"/>
      <c r="E34" s="245"/>
      <c r="F34" s="245"/>
      <c r="G34" s="245"/>
      <c r="H34" s="245"/>
      <c r="I34" s="245"/>
      <c r="J34" s="245"/>
      <c r="K34" s="245"/>
      <c r="L34" s="245"/>
      <c r="M34" s="245"/>
      <c r="N34" s="245"/>
      <c r="O34" s="245"/>
      <c r="P34" s="245"/>
      <c r="Q34" s="245"/>
    </row>
    <row r="35" spans="1:29" s="101" customFormat="1" ht="24" customHeight="1">
      <c r="A35" s="631" t="str">
        <f>HLOOKUP(lang, language!$C$631:$H$633,2,FALSE)</f>
        <v>Introduction</v>
      </c>
      <c r="B35" s="631"/>
      <c r="C35" s="631"/>
      <c r="D35" s="631"/>
      <c r="E35" s="631"/>
      <c r="F35" s="631"/>
      <c r="G35" s="631"/>
      <c r="H35" s="631"/>
      <c r="I35" s="631"/>
      <c r="J35" s="631"/>
      <c r="K35" s="631"/>
      <c r="L35" s="631"/>
      <c r="M35" s="631"/>
      <c r="N35" s="631"/>
      <c r="O35" s="631"/>
      <c r="P35" s="631"/>
      <c r="Q35" s="631"/>
      <c r="R35" s="631"/>
      <c r="S35" s="631"/>
      <c r="T35" s="631"/>
      <c r="U35" s="631"/>
      <c r="V35" s="631"/>
      <c r="W35" s="631"/>
      <c r="X35" s="631"/>
      <c r="Y35" s="631"/>
      <c r="Z35" s="631"/>
      <c r="AA35" s="631"/>
      <c r="AB35" s="631"/>
      <c r="AC35" s="631"/>
    </row>
    <row r="36" spans="1:29" s="246" customFormat="1" ht="5.25" customHeight="1"/>
    <row r="37" spans="1:29" s="101" customFormat="1" ht="37.5" customHeight="1">
      <c r="A37" s="628" t="str">
        <f>HLOOKUP(lang, language!$C$631:$H$633,3,FALSE)</f>
        <v>1. To support efforts towards forest monitoring, the Food and Agriculture Organization of the United Nations (FAO) has developed a National Forest Monitoring System (NFMS) assessment tool to help countries to identify capacity gaps and weaknesses and address their real needs in a targeted manner.</v>
      </c>
      <c r="B37" s="628"/>
      <c r="C37" s="628"/>
      <c r="D37" s="628"/>
      <c r="E37" s="628"/>
      <c r="F37" s="628"/>
      <c r="G37" s="628"/>
      <c r="H37" s="628"/>
      <c r="I37" s="628"/>
      <c r="J37" s="628"/>
      <c r="K37" s="628"/>
      <c r="L37" s="628"/>
      <c r="M37" s="628"/>
      <c r="N37" s="628"/>
      <c r="O37" s="628"/>
      <c r="P37" s="628"/>
      <c r="Q37" s="628"/>
      <c r="R37" s="628"/>
      <c r="S37" s="628"/>
      <c r="T37" s="628"/>
      <c r="U37" s="628"/>
      <c r="V37" s="628"/>
      <c r="W37" s="628"/>
      <c r="X37" s="628"/>
      <c r="Y37" s="628"/>
      <c r="Z37" s="628"/>
      <c r="AA37" s="628"/>
      <c r="AB37" s="628"/>
      <c r="AC37" s="628"/>
    </row>
    <row r="38" spans="1:29" s="101" customFormat="1"/>
    <row r="39" spans="1:29" s="101" customFormat="1" ht="17.5">
      <c r="A39" s="631" t="str">
        <f>HLOOKUP(lang, language!$C$631:$H$638,4,FALSE)</f>
        <v>Definition and purpose</v>
      </c>
      <c r="B39" s="631"/>
      <c r="C39" s="631"/>
      <c r="D39" s="631"/>
      <c r="E39" s="631"/>
      <c r="F39" s="631"/>
      <c r="G39" s="631"/>
      <c r="H39" s="631"/>
      <c r="I39" s="631"/>
      <c r="J39" s="631"/>
      <c r="K39" s="631"/>
      <c r="L39" s="631"/>
      <c r="M39" s="631"/>
      <c r="N39" s="631"/>
      <c r="O39" s="631"/>
      <c r="P39" s="631"/>
      <c r="Q39" s="631"/>
      <c r="R39" s="631"/>
      <c r="S39" s="631"/>
      <c r="T39" s="631"/>
      <c r="U39" s="631"/>
      <c r="V39" s="631"/>
      <c r="W39" s="631"/>
      <c r="X39" s="631"/>
      <c r="Y39" s="631"/>
      <c r="Z39" s="631"/>
      <c r="AA39" s="631"/>
      <c r="AB39" s="631"/>
      <c r="AC39" s="631"/>
    </row>
    <row r="40" spans="1:29" s="246" customFormat="1" ht="5.25" customHeight="1"/>
    <row r="41" spans="1:29" s="101" customFormat="1" ht="69.900000000000006" customHeight="1">
      <c r="A41" s="632" t="str">
        <f>HLOOKUP(lang, language!$C$631:$H$638,5,FALSE)</f>
        <v>2. The NFMS assessment tool (hereinafter called “Tool”) is excel-based. It is based on the Voluntarily Guidelines on National Forest Monitoring (VGNFM) reinforced with the REDD compass of the Global Forest Observation Initiative. The tool provides an assessment of a NFMS about key good practices aggregated into three categories: (1) institutional arrangements, (2) measurement and estimation, and (3) reporting and verification.</v>
      </c>
      <c r="B41" s="632"/>
      <c r="C41" s="632"/>
      <c r="D41" s="632"/>
      <c r="E41" s="632"/>
      <c r="F41" s="632"/>
      <c r="G41" s="632"/>
      <c r="H41" s="632"/>
      <c r="I41" s="632"/>
      <c r="J41" s="632"/>
      <c r="K41" s="632"/>
      <c r="L41" s="632"/>
      <c r="M41" s="632"/>
      <c r="N41" s="632"/>
      <c r="O41" s="632"/>
      <c r="P41" s="632"/>
      <c r="Q41" s="632"/>
      <c r="R41" s="632"/>
      <c r="S41" s="632"/>
      <c r="T41" s="632"/>
      <c r="U41" s="632"/>
      <c r="V41" s="632"/>
      <c r="W41" s="632"/>
      <c r="X41" s="632"/>
      <c r="Y41" s="632"/>
      <c r="Z41" s="632"/>
      <c r="AA41" s="632"/>
      <c r="AB41" s="632"/>
      <c r="AC41" s="632"/>
    </row>
    <row r="42" spans="1:29" s="101" customFormat="1" ht="85" customHeight="1">
      <c r="A42" s="632" t="str">
        <f>HLOOKUP(lang, language!$C$631:$H$638,6,FALSE)</f>
        <v>3. The Tool is free and open to all interested stakeholder. The tool is accessible and can be downloaded from the following links, without prior registration:
- e-learning course “Forests and Transparency under the Paris Agreement”;
- Under the publication section for the REDD+ Reducing Emissions from Deforestation and Forest Degradation (http://www.fao.org/redd/information-resources/publications/en/); and
- Under the publication section found in the CBIT-Forest (http://www.fao.org/in-action/boosting-transparency-forest-data/resources/publications/en/).</v>
      </c>
      <c r="B42" s="632"/>
      <c r="C42" s="632"/>
      <c r="D42" s="632"/>
      <c r="E42" s="632"/>
      <c r="F42" s="632"/>
      <c r="G42" s="632"/>
      <c r="H42" s="632"/>
      <c r="I42" s="632"/>
      <c r="J42" s="632"/>
      <c r="K42" s="632"/>
      <c r="L42" s="632"/>
      <c r="M42" s="632"/>
      <c r="N42" s="632"/>
      <c r="O42" s="632"/>
      <c r="P42" s="632"/>
      <c r="Q42" s="632"/>
      <c r="R42" s="632"/>
      <c r="S42" s="632"/>
      <c r="T42" s="632"/>
      <c r="U42" s="632"/>
      <c r="V42" s="632"/>
      <c r="W42" s="632"/>
      <c r="X42" s="632"/>
      <c r="Y42" s="632"/>
      <c r="Z42" s="632"/>
      <c r="AA42" s="632"/>
      <c r="AB42" s="632"/>
      <c r="AC42" s="632"/>
    </row>
    <row r="43" spans="1:29" s="101" customFormat="1" ht="36.75" customHeight="1">
      <c r="A43" s="628" t="str">
        <f>HLOOKUP(lang, language!$C$631:$H$638,7,FALSE)</f>
        <v>4. When using the Tool, users are required to evaluate the various elements associated with ‘Institutional arrangements’, ‘Measurement and estimation’, and ‘Reporting and verification’. To carry out the assessment, users may rate the NFMS elements by selecting a value from a dropdown list.</v>
      </c>
      <c r="B43" s="628"/>
      <c r="C43" s="628"/>
      <c r="D43" s="628"/>
      <c r="E43" s="628"/>
      <c r="F43" s="628"/>
      <c r="G43" s="628"/>
      <c r="H43" s="628"/>
      <c r="I43" s="628"/>
      <c r="J43" s="628"/>
      <c r="K43" s="628"/>
      <c r="L43" s="628"/>
      <c r="M43" s="628"/>
      <c r="N43" s="628"/>
      <c r="O43" s="628"/>
      <c r="P43" s="628"/>
      <c r="Q43" s="628"/>
      <c r="R43" s="628"/>
      <c r="S43" s="628"/>
      <c r="T43" s="628"/>
      <c r="U43" s="628"/>
      <c r="V43" s="628"/>
      <c r="W43" s="628"/>
      <c r="X43" s="628"/>
      <c r="Y43" s="628"/>
      <c r="Z43" s="628"/>
      <c r="AA43" s="628"/>
      <c r="AB43" s="628"/>
      <c r="AC43" s="628"/>
    </row>
    <row r="44" spans="1:29" s="101" customFormat="1" ht="40.5" customHeight="1">
      <c r="A44" s="628" t="str">
        <f>HLOOKUP(lang, language!$C$631:$H$638,8,FALSE)</f>
        <v>5. FAO reserves the right at any time, and from time to time, to modify or discontinue, temporarily or permanently, the information provided in the Tool, including any means of accessing or utilizing it, at its sole discretion with or without prior notice to users.</v>
      </c>
      <c r="B44" s="628"/>
      <c r="C44" s="628"/>
      <c r="D44" s="628"/>
      <c r="E44" s="628"/>
      <c r="F44" s="628"/>
      <c r="G44" s="628"/>
      <c r="H44" s="628"/>
      <c r="I44" s="628"/>
      <c r="J44" s="628"/>
      <c r="K44" s="628"/>
      <c r="L44" s="628"/>
      <c r="M44" s="628"/>
      <c r="N44" s="628"/>
      <c r="O44" s="628"/>
      <c r="P44" s="628"/>
      <c r="Q44" s="628"/>
      <c r="R44" s="628"/>
      <c r="S44" s="628"/>
      <c r="T44" s="628"/>
      <c r="U44" s="628"/>
      <c r="V44" s="628"/>
      <c r="W44" s="628"/>
      <c r="X44" s="628"/>
      <c r="Y44" s="628"/>
      <c r="Z44" s="628"/>
      <c r="AA44" s="628"/>
      <c r="AB44" s="628"/>
      <c r="AC44" s="628"/>
    </row>
    <row r="45" spans="1:29" s="101" customFormat="1"/>
    <row r="46" spans="1:29" s="101" customFormat="1" ht="17.5">
      <c r="A46" s="631" t="str">
        <f>HLOOKUP(lang, language!$C$631:$H$643,9,FALSE)</f>
        <v>Responsibility of Users</v>
      </c>
      <c r="B46" s="631"/>
      <c r="C46" s="631"/>
      <c r="D46" s="631"/>
      <c r="E46" s="631"/>
      <c r="F46" s="631"/>
      <c r="G46" s="631"/>
      <c r="H46" s="631"/>
      <c r="I46" s="631"/>
      <c r="J46" s="631"/>
      <c r="K46" s="631"/>
      <c r="L46" s="631"/>
      <c r="M46" s="631"/>
      <c r="N46" s="631"/>
      <c r="O46" s="631"/>
      <c r="P46" s="631"/>
      <c r="Q46" s="631"/>
      <c r="R46" s="631"/>
      <c r="S46" s="631"/>
      <c r="T46" s="631"/>
      <c r="U46" s="631"/>
      <c r="V46" s="631"/>
      <c r="W46" s="631"/>
      <c r="X46" s="631"/>
      <c r="Y46" s="631"/>
      <c r="Z46" s="631"/>
      <c r="AA46" s="631"/>
      <c r="AB46" s="631"/>
      <c r="AC46" s="631"/>
    </row>
    <row r="47" spans="1:29" s="246" customFormat="1" ht="5.25" customHeight="1"/>
    <row r="48" spans="1:29" s="101" customFormat="1" ht="50.4" customHeight="1">
      <c r="A48" s="628" t="str">
        <f>HLOOKUP(lang, language!$C$631:$H$643,10,FALSE)</f>
        <v>6. By downloading the Tool, users acknowledge and agree to use the Tool as is. By downloading and using the Tool, users acknowledge and agree that these terms and conditions for the use of the Tool and other terms that will be displayed at any time when certain features are used (as may be amended by FAO from time to time), shall apply, including in connection with the processing of any personal data you may make available through the Tool.</v>
      </c>
      <c r="B48" s="628"/>
      <c r="C48" s="628"/>
      <c r="D48" s="628"/>
      <c r="E48" s="628"/>
      <c r="F48" s="628"/>
      <c r="G48" s="628"/>
      <c r="H48" s="628"/>
      <c r="I48" s="628"/>
      <c r="J48" s="628"/>
      <c r="K48" s="628"/>
      <c r="L48" s="628"/>
      <c r="M48" s="628"/>
      <c r="N48" s="628"/>
      <c r="O48" s="628"/>
      <c r="P48" s="628"/>
      <c r="Q48" s="628"/>
      <c r="R48" s="628"/>
      <c r="S48" s="628"/>
      <c r="T48" s="628"/>
      <c r="U48" s="628"/>
      <c r="V48" s="628"/>
      <c r="W48" s="628"/>
      <c r="X48" s="628"/>
      <c r="Y48" s="628"/>
      <c r="Z48" s="628"/>
      <c r="AA48" s="628"/>
      <c r="AB48" s="628"/>
      <c r="AC48" s="628"/>
    </row>
    <row r="49" spans="1:29" s="101" customFormat="1" ht="27.75" customHeight="1">
      <c r="A49" s="628" t="str">
        <f>HLOOKUP(lang, language!$C$631:$H$643,11,FALSE)</f>
        <v>7. Users shall make no changes to the Tool, including, but not limited to, the structure, formulas, text and any other element which is an integral part of the Tool.</v>
      </c>
      <c r="B49" s="628"/>
      <c r="C49" s="628"/>
      <c r="D49" s="628"/>
      <c r="E49" s="628"/>
      <c r="F49" s="628"/>
      <c r="G49" s="628"/>
      <c r="H49" s="628"/>
      <c r="I49" s="628"/>
      <c r="J49" s="628"/>
      <c r="K49" s="628"/>
      <c r="L49" s="628"/>
      <c r="M49" s="628"/>
      <c r="N49" s="628"/>
      <c r="O49" s="628"/>
      <c r="P49" s="628"/>
      <c r="Q49" s="628"/>
      <c r="R49" s="628"/>
      <c r="S49" s="628"/>
      <c r="T49" s="628"/>
      <c r="U49" s="628"/>
      <c r="V49" s="628"/>
      <c r="W49" s="628"/>
      <c r="X49" s="628"/>
      <c r="Y49" s="628"/>
      <c r="Z49" s="628"/>
      <c r="AA49" s="628"/>
      <c r="AB49" s="628"/>
      <c r="AC49" s="628"/>
    </row>
    <row r="50" spans="1:29" s="101" customFormat="1" ht="25.5" customHeight="1">
      <c r="A50" s="628" t="str">
        <f>HLOOKUP(lang, language!$C$631:$H$643,12,FALSE)</f>
        <v>8. Once downloaded, the user can use the Tool limited to the purpose, indicated in the Introduction above.</v>
      </c>
      <c r="B50" s="628"/>
      <c r="C50" s="628"/>
      <c r="D50" s="628"/>
      <c r="E50" s="628"/>
      <c r="F50" s="628"/>
      <c r="G50" s="628"/>
      <c r="H50" s="628"/>
      <c r="I50" s="628"/>
      <c r="J50" s="628"/>
      <c r="K50" s="628"/>
      <c r="L50" s="628"/>
      <c r="M50" s="628"/>
      <c r="N50" s="628"/>
      <c r="O50" s="628"/>
      <c r="P50" s="628"/>
      <c r="Q50" s="628"/>
      <c r="R50" s="628"/>
      <c r="S50" s="628"/>
      <c r="T50" s="628"/>
      <c r="U50" s="628"/>
      <c r="V50" s="628"/>
      <c r="W50" s="628"/>
      <c r="X50" s="628"/>
      <c r="Y50" s="628"/>
      <c r="Z50" s="628"/>
      <c r="AA50" s="628"/>
      <c r="AB50" s="628"/>
      <c r="AC50" s="628"/>
    </row>
    <row r="51" spans="1:29" s="101" customFormat="1" ht="38.25" customHeight="1">
      <c r="A51" s="628" t="str">
        <f>HLOOKUP(lang, language!$C$631:$H$643,13,FALSE)</f>
        <v>9. The assessment performed with this Tool is based on the knowledge, experience of the user, and do not necessarily reflect the views and choices of the Food and Agriculture Organization of the United Nations.</v>
      </c>
      <c r="B51" s="628"/>
      <c r="C51" s="628"/>
      <c r="D51" s="628"/>
      <c r="E51" s="628"/>
      <c r="F51" s="628"/>
      <c r="G51" s="628"/>
      <c r="H51" s="628"/>
      <c r="I51" s="628"/>
      <c r="J51" s="628"/>
      <c r="K51" s="628"/>
      <c r="L51" s="628"/>
      <c r="M51" s="628"/>
      <c r="N51" s="628"/>
      <c r="O51" s="628"/>
      <c r="P51" s="628"/>
      <c r="Q51" s="628"/>
      <c r="R51" s="628"/>
      <c r="S51" s="628"/>
      <c r="T51" s="628"/>
      <c r="U51" s="628"/>
      <c r="V51" s="628"/>
      <c r="W51" s="628"/>
      <c r="X51" s="628"/>
      <c r="Y51" s="628"/>
      <c r="Z51" s="628"/>
      <c r="AA51" s="628"/>
      <c r="AB51" s="628"/>
      <c r="AC51" s="628"/>
    </row>
    <row r="52" spans="1:29" s="101" customFormat="1"/>
    <row r="53" spans="1:29" s="101" customFormat="1" ht="17.5">
      <c r="A53" s="631" t="str">
        <f>HLOOKUP(lang, language!$C$631:$H$645,14,FALSE)</f>
        <v>Intellectual Property Rights and Copyright</v>
      </c>
      <c r="B53" s="631"/>
      <c r="C53" s="631"/>
      <c r="D53" s="631"/>
      <c r="E53" s="631"/>
      <c r="F53" s="631"/>
      <c r="G53" s="631"/>
      <c r="H53" s="631"/>
      <c r="I53" s="631"/>
      <c r="J53" s="631"/>
      <c r="K53" s="631"/>
      <c r="L53" s="631"/>
      <c r="M53" s="631"/>
      <c r="N53" s="631"/>
      <c r="O53" s="631"/>
      <c r="P53" s="631"/>
      <c r="Q53" s="631"/>
      <c r="R53" s="631"/>
      <c r="S53" s="631"/>
      <c r="T53" s="631"/>
      <c r="U53" s="631"/>
      <c r="V53" s="631"/>
      <c r="W53" s="631"/>
      <c r="X53" s="631"/>
      <c r="Y53" s="631"/>
      <c r="Z53" s="631"/>
      <c r="AA53" s="631"/>
      <c r="AB53" s="631"/>
      <c r="AC53" s="631"/>
    </row>
    <row r="54" spans="1:29" s="246" customFormat="1" ht="5.25" customHeight="1"/>
    <row r="55" spans="1:29" s="101" customFormat="1" ht="21.75" customHeight="1">
      <c r="A55" s="628" t="str">
        <f>HLOOKUP(lang, language!$C$631:$H$645,15,FALSE)</f>
        <v>10. Intellectual Property Rights, including copyright over the NFMS assessment Tool shall be vested in FAO.</v>
      </c>
      <c r="B55" s="628"/>
      <c r="C55" s="628"/>
      <c r="D55" s="628"/>
      <c r="E55" s="628"/>
      <c r="F55" s="628"/>
      <c r="G55" s="628"/>
      <c r="H55" s="628"/>
      <c r="I55" s="628"/>
      <c r="J55" s="628"/>
      <c r="K55" s="628"/>
      <c r="L55" s="628"/>
      <c r="M55" s="628"/>
      <c r="N55" s="628"/>
      <c r="O55" s="628"/>
      <c r="P55" s="628"/>
      <c r="Q55" s="628"/>
      <c r="R55" s="628"/>
      <c r="S55" s="628"/>
      <c r="T55" s="628"/>
      <c r="U55" s="628"/>
      <c r="V55" s="628"/>
      <c r="W55" s="628"/>
      <c r="X55" s="628"/>
      <c r="Y55" s="628"/>
      <c r="Z55" s="628"/>
      <c r="AA55" s="628"/>
      <c r="AB55" s="628"/>
      <c r="AC55" s="628"/>
    </row>
    <row r="56" spans="1:29" s="101" customFormat="1"/>
    <row r="57" spans="1:29" s="101" customFormat="1" ht="17.5">
      <c r="A57" s="631" t="str">
        <f>HLOOKUP(lang, language!$C$631:$H$651,16,FALSE)</f>
        <v>Disclaimer</v>
      </c>
      <c r="B57" s="631"/>
      <c r="C57" s="631"/>
      <c r="D57" s="631"/>
      <c r="E57" s="631"/>
      <c r="F57" s="631"/>
      <c r="G57" s="631"/>
      <c r="H57" s="631"/>
      <c r="I57" s="631"/>
      <c r="J57" s="631"/>
      <c r="K57" s="631"/>
      <c r="L57" s="631"/>
      <c r="M57" s="631"/>
      <c r="N57" s="631"/>
      <c r="O57" s="631"/>
      <c r="P57" s="631"/>
      <c r="Q57" s="631"/>
      <c r="R57" s="631"/>
      <c r="S57" s="631"/>
      <c r="T57" s="631"/>
      <c r="U57" s="631"/>
      <c r="V57" s="631"/>
      <c r="W57" s="631"/>
      <c r="X57" s="631"/>
      <c r="Y57" s="631"/>
      <c r="Z57" s="631"/>
      <c r="AA57" s="631"/>
      <c r="AB57" s="631"/>
      <c r="AC57" s="631"/>
    </row>
    <row r="58" spans="1:29" s="246" customFormat="1" ht="5.25" customHeight="1"/>
    <row r="59" spans="1:29" s="101" customFormat="1" ht="42.75" customHeight="1">
      <c r="A59" s="628" t="str">
        <f>HLOOKUP(lang, language!$C$631:$H$651,17,FALSE)</f>
        <v>11. The designations employed and the presentation of information in the Tool do not imply the expression of any opinion whatsoever on the part of FAO concerning the legal status of any country, territory, city or area or of its authorities, or concerning the delimitation of its frontiers or boundaries.</v>
      </c>
      <c r="B59" s="628"/>
      <c r="C59" s="628"/>
      <c r="D59" s="628"/>
      <c r="E59" s="628"/>
      <c r="F59" s="628"/>
      <c r="G59" s="628"/>
      <c r="H59" s="628"/>
      <c r="I59" s="628"/>
      <c r="J59" s="628"/>
      <c r="K59" s="628"/>
      <c r="L59" s="628"/>
      <c r="M59" s="628"/>
      <c r="N59" s="628"/>
      <c r="O59" s="628"/>
      <c r="P59" s="628"/>
      <c r="Q59" s="628"/>
      <c r="R59" s="628"/>
      <c r="S59" s="628"/>
      <c r="T59" s="628"/>
      <c r="U59" s="628"/>
      <c r="V59" s="628"/>
      <c r="W59" s="628"/>
      <c r="X59" s="628"/>
      <c r="Y59" s="628"/>
      <c r="Z59" s="628"/>
      <c r="AA59" s="628"/>
      <c r="AB59" s="628"/>
      <c r="AC59" s="628"/>
    </row>
    <row r="60" spans="1:29" s="101" customFormat="1" ht="51" customHeight="1">
      <c r="A60" s="628" t="str">
        <f>HLOOKUP(lang, language!$C$631:$H$651,18,FALSE)</f>
        <v>12. FAO declines all responsibility for errors or deficiencies in the Tool, for program maintenance and upgrading as well as for any damage that may arise from them. FAO also declines any responsibility for updating the data and assumes no responsibility for errors and omissions in the data provided. Users are, however, kindly asked to report any errors or deficiencies in this product to FAO.</v>
      </c>
      <c r="B60" s="628"/>
      <c r="C60" s="628"/>
      <c r="D60" s="628"/>
      <c r="E60" s="628"/>
      <c r="F60" s="628"/>
      <c r="G60" s="628"/>
      <c r="H60" s="628"/>
      <c r="I60" s="628"/>
      <c r="J60" s="628"/>
      <c r="K60" s="628"/>
      <c r="L60" s="628"/>
      <c r="M60" s="628"/>
      <c r="N60" s="628"/>
      <c r="O60" s="628"/>
      <c r="P60" s="628"/>
      <c r="Q60" s="628"/>
      <c r="R60" s="628"/>
      <c r="S60" s="628"/>
      <c r="T60" s="628"/>
      <c r="U60" s="628"/>
      <c r="V60" s="628"/>
      <c r="W60" s="628"/>
      <c r="X60" s="628"/>
      <c r="Y60" s="628"/>
      <c r="Z60" s="628"/>
      <c r="AA60" s="628"/>
      <c r="AB60" s="628"/>
      <c r="AC60" s="628"/>
    </row>
    <row r="61" spans="1:29" s="101" customFormat="1" ht="60" customHeight="1">
      <c r="A61" s="628" t="str">
        <f>HLOOKUP(lang, language!$C$631:$H$651,19,FALSE)</f>
        <v xml:space="preserve">13. FAO makes no, and expressly disclaims any, warranties, express or implied, regarding the correctness, accuracy, completeness, timeliness, and reliability of the text, graphics, links to other sites and any other items accessed from or via the (http://www.fao.org/redd/information-resources/publications/en/; http://www.fao.org/in-action/boosting-transparency-forest-data/resources/publications/en/), or that the services will be uninterrupted, error-free or free of viruses or other harmful components. </v>
      </c>
      <c r="B61" s="628"/>
      <c r="C61" s="628"/>
      <c r="D61" s="628"/>
      <c r="E61" s="628"/>
      <c r="F61" s="628"/>
      <c r="G61" s="628"/>
      <c r="H61" s="628"/>
      <c r="I61" s="628"/>
      <c r="J61" s="628"/>
      <c r="K61" s="628"/>
      <c r="L61" s="628"/>
      <c r="M61" s="628"/>
      <c r="N61" s="628"/>
      <c r="O61" s="628"/>
      <c r="P61" s="628"/>
      <c r="Q61" s="628"/>
      <c r="R61" s="628"/>
      <c r="S61" s="628"/>
      <c r="T61" s="628"/>
      <c r="U61" s="628"/>
      <c r="V61" s="628"/>
      <c r="W61" s="628"/>
      <c r="X61" s="628"/>
      <c r="Y61" s="628"/>
      <c r="Z61" s="628"/>
      <c r="AA61" s="628"/>
      <c r="AB61" s="628"/>
      <c r="AC61" s="628"/>
    </row>
    <row r="62" spans="1:29" s="101" customFormat="1" ht="60" customHeight="1">
      <c r="A62" s="628" t="str">
        <f>HLOOKUP(lang, language!$C$631:$H$651,20,FALSE)</f>
        <v>14. Under no circumstances shall FAO, its authorized vendors and/or subcontractors, or any of their respective partners, officers, directors, employees, agents or representatives be liable for any loss or damage arising from, or directly or indirectly connected to, the use of, reference to, or reliance on the information contained in the NEFM tool, including, but not limited to, any liability arising from any intentional or negligent misuse, errors, disclosure, undue transfer, loss or destruction of information that may occurt.</v>
      </c>
      <c r="B62" s="628"/>
      <c r="C62" s="628"/>
      <c r="D62" s="628"/>
      <c r="E62" s="628"/>
      <c r="F62" s="628"/>
      <c r="G62" s="628"/>
      <c r="H62" s="628"/>
      <c r="I62" s="628"/>
      <c r="J62" s="628"/>
      <c r="K62" s="628"/>
      <c r="L62" s="628"/>
      <c r="M62" s="628"/>
      <c r="N62" s="628"/>
      <c r="O62" s="628"/>
      <c r="P62" s="628"/>
      <c r="Q62" s="628"/>
      <c r="R62" s="628"/>
      <c r="S62" s="628"/>
      <c r="T62" s="628"/>
      <c r="U62" s="628"/>
      <c r="V62" s="628"/>
      <c r="W62" s="628"/>
      <c r="X62" s="628"/>
      <c r="Y62" s="628"/>
      <c r="Z62" s="628"/>
      <c r="AA62" s="628"/>
      <c r="AB62" s="628"/>
      <c r="AC62" s="628"/>
    </row>
    <row r="63" spans="1:29" s="101" customFormat="1" ht="29.4" customHeight="1">
      <c r="A63" s="628" t="str">
        <f>HLOOKUP(lang, language!$C$631:$H$651,21,FALSE)</f>
        <v>15. FAO shall not be responsible for any information that is not received due to internet connection or software failures.</v>
      </c>
      <c r="B63" s="628"/>
      <c r="C63" s="628"/>
      <c r="D63" s="628"/>
      <c r="E63" s="628"/>
      <c r="F63" s="628"/>
      <c r="G63" s="628"/>
      <c r="H63" s="628"/>
      <c r="I63" s="628"/>
      <c r="J63" s="628"/>
      <c r="K63" s="628"/>
      <c r="L63" s="628"/>
      <c r="M63" s="628"/>
      <c r="N63" s="628"/>
      <c r="O63" s="628"/>
      <c r="P63" s="628"/>
      <c r="Q63" s="628"/>
      <c r="R63" s="628"/>
      <c r="S63" s="628"/>
      <c r="T63" s="628"/>
      <c r="U63" s="628"/>
      <c r="V63" s="628"/>
      <c r="W63" s="628"/>
      <c r="X63" s="628"/>
      <c r="Y63" s="628"/>
      <c r="Z63" s="628"/>
      <c r="AA63" s="628"/>
      <c r="AB63" s="628"/>
      <c r="AC63" s="628"/>
    </row>
    <row r="64" spans="1:29" s="101" customFormat="1"/>
    <row r="65" spans="1:29" s="101" customFormat="1" ht="17.5">
      <c r="A65" s="631" t="str">
        <f>HLOOKUP(lang, language!$C$631:$H$656,22,FALSE)</f>
        <v>Reuse of Web Content</v>
      </c>
      <c r="B65" s="631"/>
      <c r="C65" s="631"/>
      <c r="D65" s="631"/>
      <c r="E65" s="631"/>
      <c r="F65" s="631"/>
      <c r="G65" s="631"/>
      <c r="H65" s="631"/>
      <c r="I65" s="631"/>
      <c r="J65" s="631"/>
      <c r="K65" s="631"/>
      <c r="L65" s="631"/>
      <c r="M65" s="631"/>
      <c r="N65" s="631"/>
      <c r="O65" s="631"/>
      <c r="P65" s="631"/>
      <c r="Q65" s="631"/>
      <c r="R65" s="631"/>
      <c r="S65" s="631"/>
      <c r="T65" s="631"/>
      <c r="U65" s="631"/>
      <c r="V65" s="631"/>
      <c r="W65" s="631"/>
      <c r="X65" s="631"/>
      <c r="Y65" s="631"/>
      <c r="Z65" s="631"/>
      <c r="AA65" s="631"/>
      <c r="AB65" s="631"/>
      <c r="AC65" s="631"/>
    </row>
    <row r="66" spans="1:29" s="246" customFormat="1" ht="5.25" customHeight="1"/>
    <row r="67" spans="1:29" s="101" customFormat="1" ht="69.900000000000006" customHeight="1">
      <c r="A67" s="628" t="str">
        <f>HLOOKUP(lang, language!$C$631:$H$656,23,FALSE)</f>
        <v>16. Content on the FAO website is protected by copyright. To ensure wide dissemination of its information, FAO is committed to making its content freely available and encourages the use, reproduction and dissemination of the text, multimedia and data presented. The use of publications and documents available in the FAO Document Repository, is governed by an Open Access policy. Please consult this policy for detailed terms and conditions applicable to the use of FAO publications and documents.</v>
      </c>
      <c r="B67" s="628"/>
      <c r="C67" s="628"/>
      <c r="D67" s="628"/>
      <c r="E67" s="628"/>
      <c r="F67" s="628"/>
      <c r="G67" s="628"/>
      <c r="H67" s="628"/>
      <c r="I67" s="628"/>
      <c r="J67" s="628"/>
      <c r="K67" s="628"/>
      <c r="L67" s="628"/>
      <c r="M67" s="628"/>
      <c r="N67" s="628"/>
      <c r="O67" s="628"/>
      <c r="P67" s="628"/>
      <c r="Q67" s="628"/>
      <c r="R67" s="628"/>
      <c r="S67" s="628"/>
      <c r="T67" s="628"/>
      <c r="U67" s="628"/>
      <c r="V67" s="628"/>
      <c r="W67" s="628"/>
      <c r="X67" s="628"/>
      <c r="Y67" s="628"/>
      <c r="Z67" s="628"/>
      <c r="AA67" s="628"/>
      <c r="AB67" s="628"/>
      <c r="AC67" s="628"/>
    </row>
    <row r="68" spans="1:29" s="101" customFormat="1" ht="23.4" customHeight="1">
      <c r="A68" s="628" t="str">
        <f>HLOOKUP(lang, language!$C$631:$H$656,24,FALSE)</f>
        <v>17. Specific statistical databases are covered by the Open Data Licensing Policy, and governed by the Statistical Databases Terms of Use.</v>
      </c>
      <c r="B68" s="628"/>
      <c r="C68" s="628"/>
      <c r="D68" s="628"/>
      <c r="E68" s="628"/>
      <c r="F68" s="628"/>
      <c r="G68" s="628"/>
      <c r="H68" s="628"/>
      <c r="I68" s="628"/>
      <c r="J68" s="628"/>
      <c r="K68" s="628"/>
      <c r="L68" s="628"/>
      <c r="M68" s="628"/>
      <c r="N68" s="628"/>
      <c r="O68" s="628"/>
      <c r="P68" s="628"/>
      <c r="Q68" s="628"/>
      <c r="R68" s="628"/>
      <c r="S68" s="628"/>
      <c r="T68" s="628"/>
      <c r="U68" s="628"/>
      <c r="V68" s="628"/>
      <c r="W68" s="628"/>
      <c r="X68" s="628"/>
      <c r="Y68" s="628"/>
      <c r="Z68" s="628"/>
      <c r="AA68" s="628"/>
      <c r="AB68" s="628"/>
      <c r="AC68" s="628"/>
    </row>
    <row r="69" spans="1:29" s="101" customFormat="1" ht="66" customHeight="1">
      <c r="A69" s="628" t="str">
        <f>HLOOKUP(lang, language!$C$631:$H$656,25,FALSE)</f>
        <v>18. All other content on the FAO website (except where otherwise indicated), may be copied, printed and downloaded for private study, research and teaching purposes, and for use in non-commercial products or services, provided that appropriate acknowledgement of FAO as the source and copyright holder is given and that FAO's endorsement of users' views, products or services is not stated or implied in any way. FAO encourages unrestricted use of news releases provided on the FAO website; no formal permission is required to reproduce these materials.</v>
      </c>
      <c r="B69" s="628"/>
      <c r="C69" s="628"/>
      <c r="D69" s="628"/>
      <c r="E69" s="628"/>
      <c r="F69" s="628"/>
      <c r="G69" s="628"/>
      <c r="H69" s="628"/>
      <c r="I69" s="628"/>
      <c r="J69" s="628"/>
      <c r="K69" s="628"/>
      <c r="L69" s="628"/>
      <c r="M69" s="628"/>
      <c r="N69" s="628"/>
      <c r="O69" s="628"/>
      <c r="P69" s="628"/>
      <c r="Q69" s="628"/>
      <c r="R69" s="628"/>
      <c r="S69" s="628"/>
      <c r="T69" s="628"/>
      <c r="U69" s="628"/>
      <c r="V69" s="628"/>
      <c r="W69" s="628"/>
      <c r="X69" s="628"/>
      <c r="Y69" s="628"/>
      <c r="Z69" s="628"/>
      <c r="AA69" s="628"/>
      <c r="AB69" s="628"/>
      <c r="AC69" s="628"/>
    </row>
    <row r="70" spans="1:29" s="101" customFormat="1" ht="22.5" customHeight="1">
      <c r="A70" s="628" t="str">
        <f>HLOOKUP(lang, language!$C$631:$H$656,26,FALSE)</f>
        <v>19. All requests for translation and adaptation rights, should be addressed to copyright@fao.org according to the FAO Terms and Conditions http://www.fao.org/contact-us/terms/en/</v>
      </c>
      <c r="B70" s="628"/>
      <c r="C70" s="628"/>
      <c r="D70" s="628"/>
      <c r="E70" s="628"/>
      <c r="F70" s="628"/>
      <c r="G70" s="628"/>
      <c r="H70" s="628"/>
      <c r="I70" s="628"/>
      <c r="J70" s="628"/>
      <c r="K70" s="628"/>
      <c r="L70" s="628"/>
      <c r="M70" s="628"/>
      <c r="N70" s="628"/>
      <c r="O70" s="628"/>
      <c r="P70" s="628"/>
      <c r="Q70" s="628"/>
      <c r="R70" s="628"/>
      <c r="S70" s="628"/>
      <c r="T70" s="628"/>
      <c r="U70" s="628"/>
      <c r="V70" s="628"/>
      <c r="W70" s="628"/>
      <c r="X70" s="628"/>
      <c r="Y70" s="628"/>
      <c r="Z70" s="628"/>
      <c r="AA70" s="628"/>
      <c r="AB70" s="628"/>
      <c r="AC70" s="628"/>
    </row>
    <row r="71" spans="1:29" s="101" customFormat="1"/>
    <row r="72" spans="1:29" s="101" customFormat="1" ht="17.5">
      <c r="A72" s="631" t="str">
        <f>HLOOKUP(lang, language!C631:H660,27,FALSE)</f>
        <v>External links</v>
      </c>
      <c r="B72" s="631"/>
      <c r="C72" s="631"/>
      <c r="D72" s="631"/>
      <c r="E72" s="631"/>
      <c r="F72" s="631"/>
      <c r="G72" s="631"/>
      <c r="H72" s="631"/>
      <c r="I72" s="631"/>
      <c r="J72" s="631"/>
      <c r="K72" s="631"/>
      <c r="L72" s="631"/>
      <c r="M72" s="631"/>
      <c r="N72" s="631"/>
      <c r="O72" s="631"/>
      <c r="P72" s="631"/>
      <c r="Q72" s="631"/>
      <c r="R72" s="631"/>
      <c r="S72" s="631"/>
      <c r="T72" s="631"/>
      <c r="U72" s="631"/>
      <c r="V72" s="631"/>
      <c r="W72" s="631"/>
      <c r="X72" s="631"/>
      <c r="Y72" s="631"/>
      <c r="Z72" s="631"/>
      <c r="AA72" s="631"/>
      <c r="AB72" s="631"/>
      <c r="AC72" s="631"/>
    </row>
    <row r="73" spans="1:29" s="246" customFormat="1" ht="5.25" customHeight="1"/>
    <row r="74" spans="1:29" s="101" customFormat="1" ht="60" customHeight="1">
      <c r="A74" s="628" t="str">
        <f>HLOOKUP(lang, language!C631:H660,28,FALSE)</f>
        <v>20. Links to other websites are provided for your convenience only and do not constitute endorsement by FAO of material at those sites, or any associated organization, product or service.</v>
      </c>
      <c r="B74" s="628"/>
      <c r="C74" s="628"/>
      <c r="D74" s="628"/>
      <c r="E74" s="628"/>
      <c r="F74" s="628"/>
      <c r="G74" s="628"/>
      <c r="H74" s="628"/>
      <c r="I74" s="628"/>
      <c r="J74" s="628"/>
      <c r="K74" s="628"/>
      <c r="L74" s="628"/>
      <c r="M74" s="628"/>
      <c r="N74" s="628"/>
      <c r="O74" s="628"/>
      <c r="P74" s="628"/>
      <c r="Q74" s="628"/>
      <c r="R74" s="628"/>
      <c r="S74" s="628"/>
      <c r="T74" s="628"/>
      <c r="U74" s="628"/>
      <c r="V74" s="628"/>
      <c r="W74" s="628"/>
      <c r="X74" s="628"/>
      <c r="Y74" s="628"/>
      <c r="Z74" s="628"/>
      <c r="AA74" s="628"/>
      <c r="AB74" s="628"/>
      <c r="AC74" s="628"/>
    </row>
    <row r="75" spans="1:29" s="101" customFormat="1"/>
    <row r="76" spans="1:29" s="101" customFormat="1" ht="17.5">
      <c r="A76" s="631" t="str">
        <f>HLOOKUP(lang, language!C631:H660,29,FALSE)</f>
        <v>Privileges and Immunities</v>
      </c>
      <c r="B76" s="631"/>
      <c r="C76" s="631"/>
      <c r="D76" s="631"/>
      <c r="E76" s="631"/>
      <c r="F76" s="631"/>
      <c r="G76" s="631"/>
      <c r="H76" s="631"/>
      <c r="I76" s="631"/>
      <c r="J76" s="631"/>
      <c r="K76" s="631"/>
      <c r="L76" s="631"/>
      <c r="M76" s="631"/>
      <c r="N76" s="631"/>
      <c r="O76" s="631"/>
      <c r="P76" s="631"/>
      <c r="Q76" s="631"/>
      <c r="R76" s="631"/>
      <c r="S76" s="631"/>
      <c r="T76" s="631"/>
      <c r="U76" s="631"/>
      <c r="V76" s="631"/>
      <c r="W76" s="631"/>
      <c r="X76" s="631"/>
      <c r="Y76" s="631"/>
      <c r="Z76" s="631"/>
      <c r="AA76" s="631"/>
      <c r="AB76" s="631"/>
      <c r="AC76" s="631"/>
    </row>
    <row r="77" spans="1:29" s="246" customFormat="1" ht="5.25" customHeight="1"/>
    <row r="78" spans="1:29" s="101" customFormat="1" ht="42" customHeight="1">
      <c r="A78" s="628" t="str">
        <f>HLOOKUP(lang, language!C631:H660,30,FALSE)</f>
        <v>21. Nothing contained in or related to these Terms and Conditions shall be deemed a waiver, express or implied, of the privileges and immunities of FAO, or as its acceptance of the jurisdiction of the courts of any country over disputes arising out of these Terms and Conditions or documents related thereto.</v>
      </c>
      <c r="B78" s="628"/>
      <c r="C78" s="628"/>
      <c r="D78" s="628"/>
      <c r="E78" s="628"/>
      <c r="F78" s="628"/>
      <c r="G78" s="628"/>
      <c r="H78" s="628"/>
      <c r="I78" s="628"/>
      <c r="J78" s="628"/>
      <c r="K78" s="628"/>
      <c r="L78" s="628"/>
      <c r="M78" s="628"/>
      <c r="N78" s="628"/>
      <c r="O78" s="628"/>
      <c r="P78" s="628"/>
      <c r="Q78" s="628"/>
      <c r="R78" s="628"/>
      <c r="S78" s="628"/>
      <c r="T78" s="628"/>
      <c r="U78" s="628"/>
      <c r="V78" s="628"/>
      <c r="W78" s="628"/>
      <c r="X78" s="628"/>
      <c r="Y78" s="628"/>
      <c r="Z78" s="628"/>
      <c r="AA78" s="628"/>
      <c r="AB78" s="628"/>
      <c r="AC78" s="628"/>
    </row>
  </sheetData>
  <sheetProtection algorithmName="SHA-512" hashValue="yHEDMvt0mxnd4mToWpnrOnZaRHdtQvn8k4Oom74W5qo9PuXmNIAlFOhHTgYVV1XThjiATAK8vCELEThQuyEQ1g==" saltValue="OMnbJWMdxlycfs4LH2Er7g==" spinCount="100000" sheet="1" objects="1" scenarios="1"/>
  <mergeCells count="38">
    <mergeCell ref="A57:AC57"/>
    <mergeCell ref="A59:AC59"/>
    <mergeCell ref="A60:AC60"/>
    <mergeCell ref="A65:AC65"/>
    <mergeCell ref="A62:AC62"/>
    <mergeCell ref="A63:AC63"/>
    <mergeCell ref="A43:AC43"/>
    <mergeCell ref="A44:AC44"/>
    <mergeCell ref="A46:AC46"/>
    <mergeCell ref="A48:AC48"/>
    <mergeCell ref="A78:AC78"/>
    <mergeCell ref="A68:AC68"/>
    <mergeCell ref="A69:AC69"/>
    <mergeCell ref="A70:AC70"/>
    <mergeCell ref="A72:AC72"/>
    <mergeCell ref="A74:AC74"/>
    <mergeCell ref="A76:AC76"/>
    <mergeCell ref="A67:AC67"/>
    <mergeCell ref="A50:AC50"/>
    <mergeCell ref="A51:AC51"/>
    <mergeCell ref="A53:AC53"/>
    <mergeCell ref="A55:AC55"/>
    <mergeCell ref="X18:AA19"/>
    <mergeCell ref="X21:AA22"/>
    <mergeCell ref="X24:AA25"/>
    <mergeCell ref="G2:AO2"/>
    <mergeCell ref="A61:AC61"/>
    <mergeCell ref="AB23:AM23"/>
    <mergeCell ref="AB24:AO25"/>
    <mergeCell ref="AB18:AO19"/>
    <mergeCell ref="AB21:AO22"/>
    <mergeCell ref="A49:AC49"/>
    <mergeCell ref="A35:AC35"/>
    <mergeCell ref="A37:AC37"/>
    <mergeCell ref="A39:AC39"/>
    <mergeCell ref="A41:AC41"/>
    <mergeCell ref="A42:AC42"/>
    <mergeCell ref="G28:K28"/>
  </mergeCells>
  <phoneticPr fontId="86" type="noConversion"/>
  <hyperlinks>
    <hyperlink ref="G28:K28" r:id="rId1" display="http://www.fao.org/3/a-i6767e.pdf"/>
  </hyperlink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language!$C$2:$C$7</xm:f>
          </x14:formula1>
          <xm:sqref>AB21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39"/>
  <sheetViews>
    <sheetView showRowColHeaders="0" zoomScale="50" zoomScaleNormal="50" workbookViewId="0"/>
  </sheetViews>
  <sheetFormatPr defaultColWidth="8.453125" defaultRowHeight="99.9" customHeight="1"/>
  <cols>
    <col min="1" max="2" width="1.453125" style="452" customWidth="1"/>
    <col min="3" max="3" width="14.08984375" style="453" customWidth="1"/>
    <col min="4" max="4" width="255.453125" style="454" customWidth="1"/>
    <col min="5" max="16384" width="8.453125" style="452"/>
  </cols>
  <sheetData>
    <row r="1" spans="3:4" s="449" customFormat="1" ht="15" customHeight="1">
      <c r="C1" s="447"/>
      <c r="D1" s="448"/>
    </row>
    <row r="2" spans="3:4" s="449" customFormat="1" ht="60" customHeight="1">
      <c r="C2" s="636" t="str">
        <f>HLOOKUP(lang, language!$C$602:$H$606, 2,FALSE)</f>
        <v>Report on "institutional arrangements"</v>
      </c>
      <c r="D2" s="636"/>
    </row>
    <row r="3" spans="3:4" s="451" customFormat="1" ht="31.5" customHeight="1">
      <c r="C3" s="445" t="str">
        <f>HLOOKUP(lang, language!$C$615:$H$625, 10, FALSE)</f>
        <v>Please refresh your search by clicking 'Data', 'Refresh All'</v>
      </c>
      <c r="D3" s="450"/>
    </row>
    <row r="4" spans="3:4" s="451" customFormat="1" ht="35.4" customHeight="1">
      <c r="C4" s="445" t="str">
        <f>HLOOKUP(lang, language!$C$615:$H$625, 11, FALSE)</f>
        <v>Please filter your search by selecting 0, 1, 2  or 3</v>
      </c>
      <c r="D4" s="450"/>
    </row>
    <row r="5" spans="3:4" s="486" customFormat="1" ht="22.5">
      <c r="C5" s="590" t="s">
        <v>1227</v>
      </c>
      <c r="D5" s="591" t="s">
        <v>593</v>
      </c>
    </row>
    <row r="6" spans="3:4" ht="14.25" customHeight="1">
      <c r="C6" s="634"/>
      <c r="D6" s="635"/>
    </row>
    <row r="7" spans="3:4" ht="36">
      <c r="C7" s="601" t="s">
        <v>178</v>
      </c>
      <c r="D7" s="598" t="s">
        <v>2861</v>
      </c>
    </row>
    <row r="8" spans="3:4" ht="36">
      <c r="C8" s="592" t="s">
        <v>179</v>
      </c>
      <c r="D8" s="598" t="s">
        <v>510</v>
      </c>
    </row>
    <row r="9" spans="3:4" ht="72">
      <c r="C9" s="592" t="s">
        <v>180</v>
      </c>
      <c r="D9" s="598" t="s">
        <v>605</v>
      </c>
    </row>
    <row r="10" spans="3:4" ht="36">
      <c r="C10" s="592" t="s">
        <v>181</v>
      </c>
      <c r="D10" s="598" t="s">
        <v>512</v>
      </c>
    </row>
    <row r="11" spans="3:4" ht="20.5">
      <c r="C11" s="592" t="s">
        <v>182</v>
      </c>
      <c r="D11" s="598" t="s">
        <v>513</v>
      </c>
    </row>
    <row r="12" spans="3:4" ht="36">
      <c r="C12" s="592" t="s">
        <v>172</v>
      </c>
      <c r="D12" s="598" t="s">
        <v>523</v>
      </c>
    </row>
    <row r="13" spans="3:4" ht="36">
      <c r="C13" s="592" t="s">
        <v>173</v>
      </c>
      <c r="D13" s="598" t="s">
        <v>610</v>
      </c>
    </row>
    <row r="14" spans="3:4" ht="20.5">
      <c r="C14" s="592" t="s">
        <v>174</v>
      </c>
      <c r="D14" s="598" t="s">
        <v>524</v>
      </c>
    </row>
    <row r="15" spans="3:4" ht="36">
      <c r="C15" s="592" t="s">
        <v>175</v>
      </c>
      <c r="D15" s="598" t="s">
        <v>612</v>
      </c>
    </row>
    <row r="16" spans="3:4" ht="20.5">
      <c r="C16" s="592" t="s">
        <v>176</v>
      </c>
      <c r="D16" s="598" t="s">
        <v>525</v>
      </c>
    </row>
    <row r="17" spans="3:4" ht="20.5">
      <c r="C17" s="592" t="s">
        <v>177</v>
      </c>
      <c r="D17" s="598" t="s">
        <v>613</v>
      </c>
    </row>
    <row r="18" spans="3:4" ht="36">
      <c r="C18" s="592" t="s">
        <v>183</v>
      </c>
      <c r="D18" s="598" t="s">
        <v>528</v>
      </c>
    </row>
    <row r="19" spans="3:4" ht="36">
      <c r="C19" s="592" t="s">
        <v>184</v>
      </c>
      <c r="D19" s="598" t="s">
        <v>529</v>
      </c>
    </row>
    <row r="20" spans="3:4" ht="72">
      <c r="C20" s="592" t="s">
        <v>185</v>
      </c>
      <c r="D20" s="598" t="s">
        <v>594</v>
      </c>
    </row>
    <row r="21" spans="3:4" ht="36">
      <c r="C21" s="592" t="s">
        <v>187</v>
      </c>
      <c r="D21" s="598" t="s">
        <v>532</v>
      </c>
    </row>
    <row r="22" spans="3:4" ht="36">
      <c r="C22" s="592" t="s">
        <v>188</v>
      </c>
      <c r="D22" s="598" t="s">
        <v>533</v>
      </c>
    </row>
    <row r="23" spans="3:4" ht="36">
      <c r="C23" s="592" t="s">
        <v>189</v>
      </c>
      <c r="D23" s="598" t="s">
        <v>621</v>
      </c>
    </row>
    <row r="24" spans="3:4" ht="20.5">
      <c r="C24" s="592" t="s">
        <v>190</v>
      </c>
      <c r="D24" s="598" t="s">
        <v>534</v>
      </c>
    </row>
    <row r="25" spans="3:4" ht="20.5">
      <c r="C25" s="592" t="s">
        <v>191</v>
      </c>
      <c r="D25" s="598" t="s">
        <v>537</v>
      </c>
    </row>
    <row r="26" spans="3:4" ht="20.5">
      <c r="C26" s="592" t="s">
        <v>192</v>
      </c>
      <c r="D26" s="598" t="s">
        <v>602</v>
      </c>
    </row>
    <row r="27" spans="3:4" ht="20.5">
      <c r="C27" s="592" t="s">
        <v>193</v>
      </c>
      <c r="D27" s="598" t="s">
        <v>538</v>
      </c>
    </row>
    <row r="28" spans="3:4" ht="20.5">
      <c r="C28" s="592" t="s">
        <v>194</v>
      </c>
      <c r="D28" s="598" t="s">
        <v>539</v>
      </c>
    </row>
    <row r="29" spans="3:4" ht="20.5">
      <c r="C29" s="592" t="s">
        <v>195</v>
      </c>
      <c r="D29" s="598" t="s">
        <v>540</v>
      </c>
    </row>
    <row r="30" spans="3:4" ht="54">
      <c r="C30" s="592" t="s">
        <v>196</v>
      </c>
      <c r="D30" s="598" t="s">
        <v>546</v>
      </c>
    </row>
    <row r="31" spans="3:4" ht="36">
      <c r="C31" s="592" t="s">
        <v>197</v>
      </c>
      <c r="D31" s="598" t="s">
        <v>547</v>
      </c>
    </row>
    <row r="32" spans="3:4" ht="20.5">
      <c r="C32" s="592" t="s">
        <v>198</v>
      </c>
      <c r="D32" s="598" t="s">
        <v>548</v>
      </c>
    </row>
    <row r="33" spans="3:4" ht="20.5">
      <c r="C33" s="592" t="s">
        <v>199</v>
      </c>
      <c r="D33" s="598" t="s">
        <v>549</v>
      </c>
    </row>
    <row r="34" spans="3:4" ht="20.5">
      <c r="C34" s="592" t="s">
        <v>200</v>
      </c>
      <c r="D34" s="598" t="s">
        <v>626</v>
      </c>
    </row>
    <row r="35" spans="3:4" ht="20.5">
      <c r="C35" s="592" t="s">
        <v>201</v>
      </c>
      <c r="D35" s="598" t="s">
        <v>628</v>
      </c>
    </row>
    <row r="36" spans="3:4" ht="20.5">
      <c r="C36" s="592" t="s">
        <v>202</v>
      </c>
      <c r="D36" s="598" t="s">
        <v>629</v>
      </c>
    </row>
    <row r="37" spans="3:4" ht="20.5">
      <c r="C37" s="592" t="s">
        <v>203</v>
      </c>
      <c r="D37" s="598" t="s">
        <v>556</v>
      </c>
    </row>
    <row r="38" spans="3:4" ht="36">
      <c r="C38" s="592" t="s">
        <v>204</v>
      </c>
      <c r="D38" s="598" t="s">
        <v>561</v>
      </c>
    </row>
    <row r="39" spans="3:4" ht="20.5">
      <c r="C39" s="592" t="s">
        <v>205</v>
      </c>
      <c r="D39" s="598" t="s">
        <v>630</v>
      </c>
    </row>
  </sheetData>
  <mergeCells count="2">
    <mergeCell ref="C6:D6"/>
    <mergeCell ref="C2:D2"/>
  </mergeCells>
  <phoneticPr fontId="86"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55"/>
  <sheetViews>
    <sheetView showRowColHeaders="0" zoomScale="50" zoomScaleNormal="50" workbookViewId="0"/>
  </sheetViews>
  <sheetFormatPr defaultColWidth="8.90625" defaultRowHeight="14.5"/>
  <cols>
    <col min="1" max="2" width="1.453125" style="106" customWidth="1"/>
    <col min="3" max="3" width="15.08984375" style="257" customWidth="1"/>
    <col min="4" max="4" width="255.453125" style="257" customWidth="1"/>
    <col min="5" max="16384" width="8.90625" style="106"/>
  </cols>
  <sheetData>
    <row r="1" spans="3:4" s="105" customFormat="1" ht="15" customHeight="1"/>
    <row r="2" spans="3:4" s="105" customFormat="1" ht="60" customHeight="1">
      <c r="C2" s="636" t="str">
        <f>HLOOKUP(lang, language!$C$602:$H$606, 3,FALSE)</f>
        <v>Report on "measurement and estimation"</v>
      </c>
      <c r="D2" s="636"/>
    </row>
    <row r="3" spans="3:4" s="268" customFormat="1" ht="26">
      <c r="C3" s="445" t="str">
        <f>HLOOKUP(lang, language!$C$615:$H$625, 10, FALSE)</f>
        <v>Please refresh your search by clicking 'Data', 'Refresh All'</v>
      </c>
      <c r="D3" s="445"/>
    </row>
    <row r="4" spans="3:4" s="268" customFormat="1" ht="42.75" customHeight="1">
      <c r="C4" s="445" t="str">
        <f>HLOOKUP(lang, language!$C$615:$H$625, 11, FALSE)</f>
        <v>Please filter your search by selecting 0, 1, 2  or 3</v>
      </c>
      <c r="D4" s="445"/>
    </row>
    <row r="5" spans="3:4" s="268" customFormat="1"/>
    <row r="6" spans="3:4" s="268" customFormat="1"/>
    <row r="7" spans="3:4" ht="16">
      <c r="C7" s="593" t="s">
        <v>1227</v>
      </c>
      <c r="D7" s="593" t="s">
        <v>155</v>
      </c>
    </row>
    <row r="8" spans="3:4" ht="16">
      <c r="C8" s="446"/>
      <c r="D8" s="446"/>
    </row>
    <row r="9" spans="3:4" ht="36">
      <c r="C9" s="594" t="s">
        <v>210</v>
      </c>
      <c r="D9" s="599" t="s">
        <v>1256</v>
      </c>
    </row>
    <row r="10" spans="3:4" ht="19.5">
      <c r="C10" s="594" t="s">
        <v>211</v>
      </c>
      <c r="D10" s="599" t="s">
        <v>567</v>
      </c>
    </row>
    <row r="11" spans="3:4" ht="54">
      <c r="C11" s="594" t="s">
        <v>212</v>
      </c>
      <c r="D11" s="599" t="s">
        <v>1257</v>
      </c>
    </row>
    <row r="12" spans="3:4" ht="19.5">
      <c r="C12" s="594" t="s">
        <v>213</v>
      </c>
      <c r="D12" s="599" t="s">
        <v>568</v>
      </c>
    </row>
    <row r="13" spans="3:4" ht="19.5">
      <c r="C13" s="594" t="s">
        <v>214</v>
      </c>
      <c r="D13" s="599" t="s">
        <v>569</v>
      </c>
    </row>
    <row r="14" spans="3:4" ht="36">
      <c r="C14" s="594" t="s">
        <v>215</v>
      </c>
      <c r="D14" s="599" t="s">
        <v>570</v>
      </c>
    </row>
    <row r="15" spans="3:4" ht="36">
      <c r="C15" s="594" t="s">
        <v>216</v>
      </c>
      <c r="D15" s="599" t="s">
        <v>1259</v>
      </c>
    </row>
    <row r="16" spans="3:4" ht="19.5">
      <c r="C16" s="594" t="s">
        <v>217</v>
      </c>
      <c r="D16" s="599" t="s">
        <v>571</v>
      </c>
    </row>
    <row r="17" spans="3:4" ht="19.5">
      <c r="C17" s="594" t="s">
        <v>218</v>
      </c>
      <c r="D17" s="599" t="s">
        <v>572</v>
      </c>
    </row>
    <row r="18" spans="3:4" ht="32">
      <c r="C18" s="594" t="s">
        <v>219</v>
      </c>
      <c r="D18" s="593" t="s">
        <v>1454</v>
      </c>
    </row>
    <row r="19" spans="3:4" ht="19.5">
      <c r="C19" s="594" t="s">
        <v>220</v>
      </c>
      <c r="D19" s="599" t="s">
        <v>573</v>
      </c>
    </row>
    <row r="20" spans="3:4" ht="36">
      <c r="C20" s="594" t="s">
        <v>221</v>
      </c>
      <c r="D20" s="599" t="s">
        <v>640</v>
      </c>
    </row>
    <row r="21" spans="3:4" ht="36">
      <c r="C21" s="594" t="s">
        <v>223</v>
      </c>
      <c r="D21" s="599" t="s">
        <v>641</v>
      </c>
    </row>
    <row r="22" spans="3:4" ht="72">
      <c r="C22" s="594" t="s">
        <v>222</v>
      </c>
      <c r="D22" s="599" t="s">
        <v>642</v>
      </c>
    </row>
    <row r="23" spans="3:4" ht="54">
      <c r="C23" s="594" t="s">
        <v>224</v>
      </c>
      <c r="D23" s="599" t="s">
        <v>643</v>
      </c>
    </row>
    <row r="24" spans="3:4" ht="19.5">
      <c r="C24" s="594" t="s">
        <v>58</v>
      </c>
      <c r="D24" s="599" t="s">
        <v>648</v>
      </c>
    </row>
    <row r="25" spans="3:4" ht="19.5">
      <c r="C25" s="594" t="s">
        <v>60</v>
      </c>
      <c r="D25" s="599" t="s">
        <v>659</v>
      </c>
    </row>
    <row r="26" spans="3:4" ht="19.5">
      <c r="C26" s="594" t="s">
        <v>62</v>
      </c>
      <c r="D26" s="599" t="s">
        <v>669</v>
      </c>
    </row>
    <row r="27" spans="3:4" ht="19.5">
      <c r="C27" s="594" t="s">
        <v>64</v>
      </c>
      <c r="D27" s="599" t="s">
        <v>673</v>
      </c>
    </row>
    <row r="28" spans="3:4" ht="19.5">
      <c r="C28" s="594" t="s">
        <v>66</v>
      </c>
      <c r="D28" s="599" t="s">
        <v>684</v>
      </c>
    </row>
    <row r="29" spans="3:4" ht="19.5">
      <c r="C29" s="594" t="s">
        <v>68</v>
      </c>
      <c r="D29" s="599" t="s">
        <v>699</v>
      </c>
    </row>
    <row r="30" spans="3:4" ht="19.5">
      <c r="C30" s="594" t="s">
        <v>70</v>
      </c>
      <c r="D30" s="599" t="s">
        <v>716</v>
      </c>
    </row>
    <row r="31" spans="3:4" ht="19.5">
      <c r="C31" s="594" t="s">
        <v>72</v>
      </c>
      <c r="D31" s="599" t="s">
        <v>728</v>
      </c>
    </row>
    <row r="32" spans="3:4" ht="19.5">
      <c r="C32" s="594" t="s">
        <v>74</v>
      </c>
      <c r="D32" s="599" t="s">
        <v>755</v>
      </c>
    </row>
    <row r="33" spans="3:4" ht="19.5">
      <c r="C33" s="594" t="s">
        <v>76</v>
      </c>
      <c r="D33" s="599" t="s">
        <v>760</v>
      </c>
    </row>
    <row r="34" spans="3:4" ht="19.5">
      <c r="C34" s="594" t="s">
        <v>86</v>
      </c>
      <c r="D34" s="599" t="s">
        <v>849</v>
      </c>
    </row>
    <row r="35" spans="3:4" ht="19.5">
      <c r="C35" s="594" t="s">
        <v>78</v>
      </c>
      <c r="D35" s="599" t="s">
        <v>1272</v>
      </c>
    </row>
    <row r="36" spans="3:4" ht="19.5">
      <c r="C36" s="594" t="s">
        <v>87</v>
      </c>
      <c r="D36" s="599" t="s">
        <v>855</v>
      </c>
    </row>
    <row r="37" spans="3:4" ht="19.5">
      <c r="C37" s="594" t="s">
        <v>79</v>
      </c>
      <c r="D37" s="599" t="s">
        <v>801</v>
      </c>
    </row>
    <row r="38" spans="3:4" ht="19.5">
      <c r="C38" s="594" t="s">
        <v>88</v>
      </c>
      <c r="D38" s="599" t="s">
        <v>867</v>
      </c>
    </row>
    <row r="39" spans="3:4" ht="19.5">
      <c r="C39" s="594" t="s">
        <v>81</v>
      </c>
      <c r="D39" s="599" t="s">
        <v>1267</v>
      </c>
    </row>
    <row r="40" spans="3:4" ht="19.5">
      <c r="C40" s="594" t="s">
        <v>89</v>
      </c>
      <c r="D40" s="599" t="s">
        <v>877</v>
      </c>
    </row>
    <row r="41" spans="3:4" ht="19.5">
      <c r="C41" s="594" t="s">
        <v>82</v>
      </c>
      <c r="D41" s="599" t="s">
        <v>817</v>
      </c>
    </row>
    <row r="42" spans="3:4" ht="19.5">
      <c r="C42" s="594" t="s">
        <v>90</v>
      </c>
      <c r="D42" s="599" t="s">
        <v>894</v>
      </c>
    </row>
    <row r="43" spans="3:4" ht="19.5">
      <c r="C43" s="594" t="s">
        <v>84</v>
      </c>
      <c r="D43" s="599" t="s">
        <v>830</v>
      </c>
    </row>
    <row r="44" spans="3:4" ht="19.5">
      <c r="C44" s="594" t="s">
        <v>91</v>
      </c>
      <c r="D44" s="599" t="s">
        <v>1274</v>
      </c>
    </row>
    <row r="45" spans="3:4" ht="19.5">
      <c r="C45" s="594" t="s">
        <v>92</v>
      </c>
      <c r="D45" s="599" t="s">
        <v>1277</v>
      </c>
    </row>
    <row r="46" spans="3:4" ht="19.5">
      <c r="C46" s="594" t="s">
        <v>93</v>
      </c>
      <c r="D46" s="599" t="s">
        <v>945</v>
      </c>
    </row>
    <row r="47" spans="3:4" ht="19.5">
      <c r="C47" s="594" t="s">
        <v>94</v>
      </c>
      <c r="D47" s="599" t="s">
        <v>971</v>
      </c>
    </row>
    <row r="48" spans="3:4" ht="19.5">
      <c r="C48" s="594" t="s">
        <v>96</v>
      </c>
      <c r="D48" s="599" t="s">
        <v>1279</v>
      </c>
    </row>
    <row r="49" spans="3:4" ht="19.5">
      <c r="C49" s="594" t="s">
        <v>97</v>
      </c>
      <c r="D49" s="599" t="s">
        <v>1018</v>
      </c>
    </row>
    <row r="50" spans="3:4" ht="19.5">
      <c r="C50" s="594" t="s">
        <v>99</v>
      </c>
      <c r="D50" s="599" t="s">
        <v>1036</v>
      </c>
    </row>
    <row r="51" spans="3:4" ht="19.5">
      <c r="C51" s="594" t="s">
        <v>101</v>
      </c>
      <c r="D51" s="599" t="s">
        <v>1050</v>
      </c>
    </row>
    <row r="52" spans="3:4" ht="19.5">
      <c r="C52" s="594" t="s">
        <v>103</v>
      </c>
      <c r="D52" s="599" t="s">
        <v>1059</v>
      </c>
    </row>
    <row r="53" spans="3:4" ht="19.5">
      <c r="C53" s="594" t="s">
        <v>105</v>
      </c>
      <c r="D53" s="599" t="s">
        <v>1076</v>
      </c>
    </row>
    <row r="54" spans="3:4" ht="19.5">
      <c r="C54" s="594" t="s">
        <v>106</v>
      </c>
      <c r="D54" s="599" t="s">
        <v>1086</v>
      </c>
    </row>
    <row r="55" spans="3:4" ht="19.5">
      <c r="C55" s="594" t="s">
        <v>107</v>
      </c>
      <c r="D55" s="599" t="s">
        <v>1117</v>
      </c>
    </row>
  </sheetData>
  <mergeCells count="1">
    <mergeCell ref="C2:D2"/>
  </mergeCells>
  <phoneticPr fontId="86"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RowColHeaders="0" zoomScale="50" zoomScaleNormal="50" zoomScaleSheetLayoutView="100" workbookViewId="0"/>
  </sheetViews>
  <sheetFormatPr defaultColWidth="9.08984375" defaultRowHeight="14.5"/>
  <cols>
    <col min="1" max="1" width="1.453125" style="516" customWidth="1"/>
    <col min="2" max="2" width="16.453125" style="107" customWidth="1"/>
    <col min="3" max="3" width="249.90625" style="107" customWidth="1"/>
    <col min="4" max="16384" width="9.08984375" style="106"/>
  </cols>
  <sheetData>
    <row r="1" spans="1:3" s="105" customFormat="1" ht="15" customHeight="1">
      <c r="A1" s="515"/>
      <c r="B1" s="433"/>
      <c r="C1" s="433"/>
    </row>
    <row r="2" spans="1:3" s="105" customFormat="1" ht="60" customHeight="1">
      <c r="A2" s="515"/>
      <c r="B2" s="636" t="str">
        <f>HLOOKUP(lang, language!$C$602:$H$606, 4, FALSE)</f>
        <v>Report on "reporting and verification"</v>
      </c>
      <c r="C2" s="636"/>
    </row>
    <row r="3" spans="1:3" s="268" customFormat="1" ht="27" customHeight="1">
      <c r="A3" s="513"/>
      <c r="B3" s="445" t="str">
        <f>HLOOKUP(lang, language!$C$615:$H$625, 10, FALSE)</f>
        <v>Please refresh your search by clicking 'Data', 'Refresh All'</v>
      </c>
      <c r="C3" s="442"/>
    </row>
    <row r="4" spans="1:3" s="268" customFormat="1" ht="35.4" customHeight="1">
      <c r="A4" s="513"/>
      <c r="B4" s="445" t="str">
        <f>HLOOKUP(lang, language!$C$615:$H$625, 11, FALSE)</f>
        <v>Please filter your search by selecting 0, 1, 2  or 3</v>
      </c>
      <c r="C4" s="442"/>
    </row>
    <row r="5" spans="1:3" s="268" customFormat="1">
      <c r="A5" s="513"/>
      <c r="B5" s="513"/>
      <c r="C5" s="443"/>
    </row>
    <row r="6" spans="1:3" ht="18">
      <c r="B6" s="595" t="s">
        <v>1227</v>
      </c>
      <c r="C6" s="595" t="s">
        <v>155</v>
      </c>
    </row>
    <row r="7" spans="1:3">
      <c r="B7" s="514"/>
      <c r="C7" s="444"/>
    </row>
    <row r="8" spans="1:3" ht="18">
      <c r="B8" s="597" t="s">
        <v>47</v>
      </c>
      <c r="C8" s="597" t="s">
        <v>48</v>
      </c>
    </row>
    <row r="9" spans="1:3" ht="18">
      <c r="B9" s="596" t="s">
        <v>113</v>
      </c>
      <c r="C9" s="600" t="s">
        <v>1131</v>
      </c>
    </row>
    <row r="10" spans="1:3" ht="18">
      <c r="B10" s="596" t="s">
        <v>115</v>
      </c>
      <c r="C10" s="600" t="s">
        <v>1132</v>
      </c>
    </row>
    <row r="11" spans="1:3" ht="18">
      <c r="B11" s="596" t="s">
        <v>117</v>
      </c>
      <c r="C11" s="600" t="s">
        <v>1133</v>
      </c>
    </row>
    <row r="12" spans="1:3" ht="18">
      <c r="B12" s="596" t="s">
        <v>119</v>
      </c>
      <c r="C12" s="600" t="s">
        <v>1134</v>
      </c>
    </row>
    <row r="13" spans="1:3" ht="18">
      <c r="B13" s="596" t="s">
        <v>121</v>
      </c>
      <c r="C13" s="600" t="s">
        <v>1135</v>
      </c>
    </row>
    <row r="14" spans="1:3" ht="18">
      <c r="B14" s="596" t="s">
        <v>123</v>
      </c>
      <c r="C14" s="600" t="s">
        <v>1136</v>
      </c>
    </row>
    <row r="15" spans="1:3" ht="18">
      <c r="B15" s="596" t="s">
        <v>124</v>
      </c>
      <c r="C15" s="600" t="s">
        <v>1287</v>
      </c>
    </row>
    <row r="16" spans="1:3" ht="18">
      <c r="B16" s="596" t="s">
        <v>125</v>
      </c>
      <c r="C16" s="600" t="s">
        <v>1154</v>
      </c>
    </row>
    <row r="17" spans="2:3" ht="18">
      <c r="B17" s="596" t="s">
        <v>127</v>
      </c>
      <c r="C17" s="600" t="s">
        <v>1121</v>
      </c>
    </row>
    <row r="18" spans="2:3" ht="18">
      <c r="B18" s="596" t="s">
        <v>129</v>
      </c>
      <c r="C18" s="600" t="s">
        <v>1185</v>
      </c>
    </row>
    <row r="19" spans="2:3" ht="18">
      <c r="B19" s="596" t="s">
        <v>131</v>
      </c>
      <c r="C19" s="600" t="s">
        <v>1204</v>
      </c>
    </row>
  </sheetData>
  <mergeCells count="1">
    <mergeCell ref="B2:C2"/>
  </mergeCells>
  <phoneticPr fontId="86" type="noConversion"/>
  <pageMargins left="0.7" right="0.7" top="0.75" bottom="0.75" header="0.3" footer="0.3"/>
  <pageSetup paperSize="9" orientation="portrait" horizontalDpi="300" verticalDpi="30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CCE69D849536249A19F7EA813D1C2CA" ma:contentTypeVersion="13" ma:contentTypeDescription="Creare un nuovo documento." ma:contentTypeScope="" ma:versionID="0e9207718a05ba3aa77f13eb0051b499">
  <xsd:schema xmlns:xsd="http://www.w3.org/2001/XMLSchema" xmlns:xs="http://www.w3.org/2001/XMLSchema" xmlns:p="http://schemas.microsoft.com/office/2006/metadata/properties" xmlns:ns3="27d10780-f79c-4b6e-b420-165a7d808f32" xmlns:ns4="0b78f4ff-7cc7-4fd9-9e37-2671fe26e110" targetNamespace="http://schemas.microsoft.com/office/2006/metadata/properties" ma:root="true" ma:fieldsID="1ed3fae71c03b150b5011b3c85e8d8e6" ns3:_="" ns4:_="">
    <xsd:import namespace="27d10780-f79c-4b6e-b420-165a7d808f32"/>
    <xsd:import namespace="0b78f4ff-7cc7-4fd9-9e37-2671fe26e11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d10780-f79c-4b6e-b420-165a7d808f3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78f4ff-7cc7-4fd9-9e37-2671fe26e110"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SharingHintHash" ma:index="12"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5B22DE-C9FC-4158-98C2-F342AC027C6B}">
  <ds:schemaRefs>
    <ds:schemaRef ds:uri="http://schemas.microsoft.com/sharepoint/v3/contenttype/forms"/>
  </ds:schemaRefs>
</ds:datastoreItem>
</file>

<file path=customXml/itemProps2.xml><?xml version="1.0" encoding="utf-8"?>
<ds:datastoreItem xmlns:ds="http://schemas.openxmlformats.org/officeDocument/2006/customXml" ds:itemID="{F6F18AE4-26B4-401A-B0FE-A0CC3E0514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d10780-f79c-4b6e-b420-165a7d808f32"/>
    <ds:schemaRef ds:uri="0b78f4ff-7cc7-4fd9-9e37-2671fe26e1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F6D278-0A00-4891-AAAD-3D76979EF23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0b78f4ff-7cc7-4fd9-9e37-2671fe26e110"/>
    <ds:schemaRef ds:uri="http://schemas.openxmlformats.org/package/2006/metadata/core-properties"/>
    <ds:schemaRef ds:uri="27d10780-f79c-4b6e-b420-165a7d808f3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vt:i4>
      </vt:variant>
    </vt:vector>
  </HeadingPairs>
  <TitlesOfParts>
    <vt:vector size="32" baseType="lpstr">
      <vt:lpstr>Principal</vt:lpstr>
      <vt:lpstr>language</vt:lpstr>
      <vt:lpstr>CompRepVer</vt:lpstr>
      <vt:lpstr>CompDispInst</vt:lpstr>
      <vt:lpstr>CompMedEst</vt:lpstr>
      <vt:lpstr>Disclaimer</vt:lpstr>
      <vt:lpstr>RepDispInst</vt:lpstr>
      <vt:lpstr>RepMedEst2</vt:lpstr>
      <vt:lpstr>RepRepVer</vt:lpstr>
      <vt:lpstr>DispInstitucionales</vt:lpstr>
      <vt:lpstr>Medición y Estimación</vt:lpstr>
      <vt:lpstr>Reporte y Verificación</vt:lpstr>
      <vt:lpstr>EVALUACIÓN GRÁFICA</vt:lpstr>
      <vt:lpstr>Instit 3.1</vt:lpstr>
      <vt:lpstr>Instit 3.2</vt:lpstr>
      <vt:lpstr>Instit 3.3</vt:lpstr>
      <vt:lpstr>Instit 3.4</vt:lpstr>
      <vt:lpstr>Instit 4.1</vt:lpstr>
      <vt:lpstr>Instit 4.3</vt:lpstr>
      <vt:lpstr>Instit 4.5</vt:lpstr>
      <vt:lpstr>Instit 4.7</vt:lpstr>
      <vt:lpstr>Med&amp;Est 4.2</vt:lpstr>
      <vt:lpstr>Med&amp;Est 4.6</vt:lpstr>
      <vt:lpstr>Med&amp;Est 5.1</vt:lpstr>
      <vt:lpstr>Med&amp;Est 5.2</vt:lpstr>
      <vt:lpstr>Med&amp;Est 5.3</vt:lpstr>
      <vt:lpstr>Med&amp;Est 5.4</vt:lpstr>
      <vt:lpstr>Rep&amp;Ver 4.4</vt:lpstr>
      <vt:lpstr>Rep&amp;Ver 5.4</vt:lpstr>
      <vt:lpstr>Reporte de la evaluacion</vt:lpstr>
      <vt:lpstr>lang</vt:lpstr>
      <vt:lpstr>language!OLE_LINK3</vt:lpstr>
    </vt:vector>
  </TitlesOfParts>
  <Company>FAO of the UN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Poultouchidou, Anatoli (FOA)</cp:lastModifiedBy>
  <cp:revision/>
  <dcterms:created xsi:type="dcterms:W3CDTF">2019-11-13T21:36:30Z</dcterms:created>
  <dcterms:modified xsi:type="dcterms:W3CDTF">2021-09-20T10:44:44Z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0x010100DCCE69D849536249A19F7EA813D1C2CA</vt:lpwstr>
  </property>
</Properties>
</file>