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Offdata\RM\_R code repository\Inflation Proj\"/>
    </mc:Choice>
  </mc:AlternateContent>
  <bookViews>
    <workbookView xWindow="0" yWindow="0" windowWidth="38400" windowHeight="12585" activeTab="1"/>
  </bookViews>
  <sheets>
    <sheet name="Test" sheetId="1" r:id="rId1"/>
    <sheet name="R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3" l="1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25" i="3"/>
  <c r="K54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25" i="3"/>
  <c r="H9" i="3"/>
  <c r="I9" i="3"/>
  <c r="J9" i="3"/>
  <c r="K9" i="3"/>
  <c r="L9" i="3"/>
  <c r="M9" i="3"/>
  <c r="N9" i="3"/>
  <c r="O9" i="3"/>
  <c r="P9" i="3"/>
  <c r="Q9" i="3"/>
  <c r="H10" i="3"/>
  <c r="I10" i="3"/>
  <c r="J10" i="3"/>
  <c r="K10" i="3"/>
  <c r="L10" i="3"/>
  <c r="M10" i="3"/>
  <c r="N10" i="3"/>
  <c r="O10" i="3"/>
  <c r="P10" i="3"/>
  <c r="Q10" i="3"/>
  <c r="H11" i="3"/>
  <c r="I11" i="3"/>
  <c r="J11" i="3"/>
  <c r="K11" i="3"/>
  <c r="L11" i="3"/>
  <c r="M11" i="3"/>
  <c r="N11" i="3"/>
  <c r="O11" i="3"/>
  <c r="P11" i="3"/>
  <c r="Q11" i="3"/>
  <c r="H12" i="3"/>
  <c r="I12" i="3"/>
  <c r="J12" i="3"/>
  <c r="K12" i="3"/>
  <c r="L12" i="3"/>
  <c r="M12" i="3"/>
  <c r="N12" i="3"/>
  <c r="O12" i="3"/>
  <c r="P12" i="3"/>
  <c r="Q12" i="3"/>
  <c r="H13" i="3"/>
  <c r="I13" i="3"/>
  <c r="J13" i="3"/>
  <c r="K13" i="3"/>
  <c r="L13" i="3"/>
  <c r="M13" i="3"/>
  <c r="N13" i="3"/>
  <c r="O13" i="3"/>
  <c r="P13" i="3"/>
  <c r="Q13" i="3"/>
  <c r="H14" i="3"/>
  <c r="I14" i="3"/>
  <c r="J14" i="3"/>
  <c r="K14" i="3"/>
  <c r="L14" i="3"/>
  <c r="M14" i="3"/>
  <c r="N14" i="3"/>
  <c r="O14" i="3"/>
  <c r="P14" i="3"/>
  <c r="Q14" i="3"/>
  <c r="H15" i="3"/>
  <c r="I15" i="3"/>
  <c r="J15" i="3"/>
  <c r="K15" i="3"/>
  <c r="L15" i="3"/>
  <c r="M15" i="3"/>
  <c r="N15" i="3"/>
  <c r="O15" i="3"/>
  <c r="P15" i="3"/>
  <c r="Q15" i="3"/>
  <c r="I8" i="3"/>
  <c r="J8" i="3"/>
  <c r="K8" i="3"/>
  <c r="L8" i="3"/>
  <c r="M8" i="3"/>
  <c r="N8" i="3"/>
  <c r="O8" i="3"/>
  <c r="P8" i="3"/>
  <c r="Q8" i="3"/>
  <c r="H8" i="3"/>
  <c r="J7" i="3"/>
  <c r="K7" i="3"/>
  <c r="L7" i="3" s="1"/>
  <c r="M7" i="3" s="1"/>
  <c r="N7" i="3" s="1"/>
  <c r="O7" i="3" s="1"/>
  <c r="P7" i="3" s="1"/>
  <c r="Q7" i="3" s="1"/>
  <c r="I7" i="3"/>
  <c r="G10" i="3"/>
  <c r="G11" i="3" s="1"/>
  <c r="G12" i="3" s="1"/>
  <c r="G13" i="3" s="1"/>
  <c r="G14" i="3" s="1"/>
  <c r="G15" i="3" s="1"/>
  <c r="G9" i="3"/>
  <c r="U24" i="1" l="1"/>
  <c r="R24" i="1"/>
  <c r="V5" i="1"/>
  <c r="U28" i="1"/>
  <c r="F10" i="1"/>
  <c r="H10" i="1" s="1"/>
  <c r="F11" i="1"/>
  <c r="F12" i="1"/>
  <c r="F13" i="1"/>
  <c r="H13" i="1" s="1"/>
  <c r="U13" i="1" s="1"/>
  <c r="F14" i="1"/>
  <c r="F9" i="1"/>
  <c r="H9" i="1" s="1"/>
  <c r="H11" i="1"/>
  <c r="U11" i="1" s="1"/>
  <c r="H12" i="1"/>
  <c r="U12" i="1" s="1"/>
  <c r="G14" i="1"/>
  <c r="K24" i="1"/>
  <c r="K25" i="1" s="1"/>
  <c r="N12" i="1"/>
  <c r="I12" i="1" s="1"/>
  <c r="K12" i="1" s="1"/>
  <c r="R12" i="1" s="1"/>
  <c r="N9" i="1"/>
  <c r="N10" i="1"/>
  <c r="I10" i="1" s="1"/>
  <c r="N11" i="1"/>
  <c r="U9" i="1" l="1"/>
  <c r="U10" i="1"/>
  <c r="U25" i="1"/>
  <c r="U26" i="1"/>
  <c r="H14" i="1"/>
  <c r="I9" i="1"/>
  <c r="U27" i="1"/>
  <c r="J24" i="1"/>
  <c r="L25" i="1"/>
  <c r="J25" i="1"/>
  <c r="K26" i="1"/>
  <c r="F25" i="1"/>
  <c r="H25" i="1" s="1"/>
  <c r="R25" i="1" s="1"/>
  <c r="F24" i="1"/>
  <c r="H24" i="1" s="1"/>
  <c r="I11" i="1"/>
  <c r="K11" i="1" s="1"/>
  <c r="R11" i="1" s="1"/>
  <c r="O11" i="1"/>
  <c r="K10" i="1"/>
  <c r="R10" i="1" s="1"/>
  <c r="O12" i="1"/>
  <c r="O13" i="1" s="1"/>
  <c r="O14" i="1" s="1"/>
  <c r="N14" i="1" s="1"/>
  <c r="M14" i="1" s="1"/>
  <c r="U14" i="1" l="1"/>
  <c r="U15" i="1" s="1"/>
  <c r="U29" i="1"/>
  <c r="N13" i="1"/>
  <c r="I13" i="1" s="1"/>
  <c r="U30" i="1"/>
  <c r="J26" i="1"/>
  <c r="K27" i="1"/>
  <c r="L26" i="1"/>
  <c r="F26" i="1"/>
  <c r="H26" i="1" s="1"/>
  <c r="R26" i="1" s="1"/>
  <c r="J14" i="1"/>
  <c r="I14" i="1"/>
  <c r="L5" i="1"/>
  <c r="M13" i="1"/>
  <c r="K13" i="1"/>
  <c r="R13" i="1" s="1"/>
  <c r="K28" i="1" l="1"/>
  <c r="L27" i="1"/>
  <c r="L28" i="1" s="1"/>
  <c r="L29" i="1" s="1"/>
  <c r="F27" i="1"/>
  <c r="H27" i="1" s="1"/>
  <c r="R27" i="1" s="1"/>
  <c r="J27" i="1"/>
  <c r="K14" i="1"/>
  <c r="R14" i="1" s="1"/>
  <c r="K29" i="1" l="1"/>
  <c r="F28" i="1"/>
  <c r="H28" i="1" s="1"/>
  <c r="R28" i="1" s="1"/>
  <c r="J28" i="1"/>
  <c r="K9" i="1"/>
  <c r="J29" i="1" l="1"/>
  <c r="G29" i="1"/>
  <c r="F29" i="1"/>
  <c r="R9" i="1"/>
  <c r="R15" i="1" s="1"/>
  <c r="K15" i="1"/>
  <c r="H29" i="1" l="1"/>
  <c r="R29" i="1" s="1"/>
  <c r="R30" i="1" s="1"/>
  <c r="R32" i="1" s="1"/>
  <c r="H30" i="1" l="1"/>
</calcChain>
</file>

<file path=xl/sharedStrings.xml><?xml version="1.0" encoding="utf-8"?>
<sst xmlns="http://schemas.openxmlformats.org/spreadsheetml/2006/main" count="148" uniqueCount="112">
  <si>
    <t>Interest</t>
  </si>
  <si>
    <t>Principal</t>
  </si>
  <si>
    <t>Total</t>
  </si>
  <si>
    <t>Face Amt</t>
  </si>
  <si>
    <t>Index Ratio</t>
  </si>
  <si>
    <t>Inflation Index Issue</t>
  </si>
  <si>
    <t>bbg field</t>
  </si>
  <si>
    <t>BASE_CPI</t>
  </si>
  <si>
    <t>Proj Inflation Index</t>
  </si>
  <si>
    <t>Implied Inflation</t>
  </si>
  <si>
    <t>Inflation</t>
  </si>
  <si>
    <t>Implied av</t>
  </si>
  <si>
    <t>TII 0.625% 15-Apr-23</t>
  </si>
  <si>
    <t>COUPON</t>
  </si>
  <si>
    <t>Coupon</t>
  </si>
  <si>
    <t>Discounted Cashflow</t>
  </si>
  <si>
    <t>Assume date in 15/4/2020</t>
  </si>
  <si>
    <t>Unadjusted interest</t>
  </si>
  <si>
    <t>Unadjusted principal</t>
  </si>
  <si>
    <t>Unadjusted Discounted Cashflow</t>
  </si>
  <si>
    <t>Unadjusted Total</t>
  </si>
  <si>
    <t>Breakeven??</t>
  </si>
  <si>
    <t>Taken from bberg for T 0.25% 4/23 yield</t>
  </si>
  <si>
    <t xml:space="preserve">Bond Price </t>
  </si>
  <si>
    <t xml:space="preserve">"Real" Yield </t>
  </si>
  <si>
    <t xml:space="preserve">Test Nominal Yield </t>
  </si>
  <si>
    <t xml:space="preserve">Implied Inflation </t>
  </si>
  <si>
    <t>Cashflow date</t>
  </si>
  <si>
    <t xml:space="preserve">Unadjusted interest </t>
  </si>
  <si>
    <t xml:space="preserve">Unadjusted principal </t>
  </si>
  <si>
    <t xml:space="preserve">Period days </t>
  </si>
  <si>
    <t>Static</t>
  </si>
  <si>
    <t>Interest accural date</t>
  </si>
  <si>
    <t>Base_CPI</t>
  </si>
  <si>
    <t>Inflation Lag</t>
  </si>
  <si>
    <t>Inflation projected</t>
  </si>
  <si>
    <t>Inflation index ratio</t>
  </si>
  <si>
    <t xml:space="preserve">Day count </t>
  </si>
  <si>
    <t>Chr</t>
  </si>
  <si>
    <t>Coupon floor</t>
  </si>
  <si>
    <t>Principal floor</t>
  </si>
  <si>
    <t xml:space="preserve">Numeric </t>
  </si>
  <si>
    <t>Type</t>
  </si>
  <si>
    <t>Default</t>
  </si>
  <si>
    <t>NULL</t>
  </si>
  <si>
    <t>ACT/ACT</t>
  </si>
  <si>
    <t>Maturity Date</t>
  </si>
  <si>
    <t>Date</t>
  </si>
  <si>
    <t>Trade Date</t>
  </si>
  <si>
    <t>Settle Convention</t>
  </si>
  <si>
    <t>Sys.Date</t>
  </si>
  <si>
    <t xml:space="preserve">Par Value </t>
  </si>
  <si>
    <t xml:space="preserve">Face / Nominal Amount </t>
  </si>
  <si>
    <t xml:space="preserve">Price </t>
  </si>
  <si>
    <t xml:space="preserve">Real Yield </t>
  </si>
  <si>
    <t xml:space="preserve">Nominal Yield </t>
  </si>
  <si>
    <t xml:space="preserve">Adjusted interest </t>
  </si>
  <si>
    <t xml:space="preserve">Adjusted principal </t>
  </si>
  <si>
    <t xml:space="preserve">Unadjusted cashflow </t>
  </si>
  <si>
    <t>Adjusted cashflow</t>
  </si>
  <si>
    <t xml:space="preserve">Output </t>
  </si>
  <si>
    <t xml:space="preserve">Type </t>
  </si>
  <si>
    <t xml:space="preserve">Adjusted cashflow </t>
  </si>
  <si>
    <t>Tibble</t>
  </si>
  <si>
    <t>Mod Dur</t>
  </si>
  <si>
    <t>DV01</t>
  </si>
  <si>
    <t>IV01</t>
  </si>
  <si>
    <t>Value of the floor</t>
  </si>
  <si>
    <t xml:space="preserve">Sep function? </t>
  </si>
  <si>
    <t>Period Fraction</t>
  </si>
  <si>
    <t xml:space="preserve">Unadjusted Discounted Cashflow </t>
  </si>
  <si>
    <t>Adjusted Discounted Cashflow</t>
  </si>
  <si>
    <t xml:space="preserve">Payment Frequency </t>
  </si>
  <si>
    <t>NA</t>
  </si>
  <si>
    <t>Trade date</t>
  </si>
  <si>
    <t>settle convention</t>
  </si>
  <si>
    <t>Payment Convention</t>
  </si>
  <si>
    <t>ModFollow</t>
  </si>
  <si>
    <t>maturity date</t>
  </si>
  <si>
    <t>payment convention</t>
  </si>
  <si>
    <t xml:space="preserve">Calander (?) </t>
  </si>
  <si>
    <t>US</t>
  </si>
  <si>
    <t>Calender</t>
  </si>
  <si>
    <t xml:space="preserve">unadjusted principal </t>
  </si>
  <si>
    <t>principal floor</t>
  </si>
  <si>
    <t>inflation index ratio</t>
  </si>
  <si>
    <t>unadjusted interest</t>
  </si>
  <si>
    <t>coupon floor</t>
  </si>
  <si>
    <t>adjusted principal</t>
  </si>
  <si>
    <t>Real Discount Value</t>
  </si>
  <si>
    <t xml:space="preserve">Nominal Discount Value </t>
  </si>
  <si>
    <t xml:space="preserve">Inflation projected </t>
  </si>
  <si>
    <t>base cpi</t>
  </si>
  <si>
    <t xml:space="preserve">cashflow dates </t>
  </si>
  <si>
    <t xml:space="preserve">(cashflow dates) </t>
  </si>
  <si>
    <t>Cash flow date</t>
  </si>
  <si>
    <t>period days</t>
  </si>
  <si>
    <t>day count</t>
  </si>
  <si>
    <t>inflation lag</t>
  </si>
  <si>
    <t>interest accural date</t>
  </si>
  <si>
    <t xml:space="preserve">Clean Price </t>
  </si>
  <si>
    <t xml:space="preserve">Dirty Price </t>
  </si>
  <si>
    <t xml:space="preserve">Proceeds </t>
  </si>
  <si>
    <t>unadjusted cashflow</t>
  </si>
  <si>
    <t>adjusted interest</t>
  </si>
  <si>
    <t>adjusted cashflow</t>
  </si>
  <si>
    <t xml:space="preserve">period fraction </t>
  </si>
  <si>
    <t xml:space="preserve">payment frequency </t>
  </si>
  <si>
    <t>Face amount</t>
  </si>
  <si>
    <t xml:space="preserve">Face amount </t>
  </si>
  <si>
    <t>par value</t>
  </si>
  <si>
    <t xml:space="preserve">Seasonaly adjust before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</si>
</sst>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0.000%"/>
    <numFmt numFmtId="166" formatCode="_-* #,##0_-;\-* #,##0_-;_-* &quot;-&quot;??_-;_-@_-"/>
    <numFmt numFmtId="167" formatCode="_-* #,##0.00000_-;\-* #,##0.00000_-;_-* &quot;-&quot;??_-;_-@_-"/>
    <numFmt numFmtId="168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0" borderId="0" xfId="2" applyNumberFormat="1" applyFont="1"/>
    <xf numFmtId="165" fontId="2" fillId="0" borderId="0" xfId="0" applyNumberFormat="1" applyFont="1"/>
    <xf numFmtId="0" fontId="0" fillId="0" borderId="0" xfId="0" applyFill="1"/>
    <xf numFmtId="164" fontId="0" fillId="0" borderId="0" xfId="1" applyFont="1"/>
    <xf numFmtId="166" fontId="0" fillId="0" borderId="0" xfId="1" applyNumberFormat="1" applyFont="1"/>
    <xf numFmtId="10" fontId="0" fillId="2" borderId="0" xfId="0" applyNumberFormat="1" applyFill="1"/>
    <xf numFmtId="164" fontId="0" fillId="0" borderId="0" xfId="0" applyNumberFormat="1"/>
    <xf numFmtId="0" fontId="3" fillId="0" borderId="0" xfId="0" applyFont="1"/>
    <xf numFmtId="167" fontId="0" fillId="0" borderId="0" xfId="0" applyNumberFormat="1"/>
    <xf numFmtId="164" fontId="3" fillId="0" borderId="0" xfId="0" applyNumberFormat="1" applyFont="1"/>
    <xf numFmtId="0" fontId="3" fillId="2" borderId="0" xfId="0" applyFont="1" applyFill="1"/>
    <xf numFmtId="0" fontId="4" fillId="0" borderId="0" xfId="0" applyFont="1"/>
    <xf numFmtId="168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19050</xdr:colOff>
      <xdr:row>25</xdr:row>
      <xdr:rowOff>176372</xdr:rowOff>
    </xdr:from>
    <xdr:to>
      <xdr:col>36</xdr:col>
      <xdr:colOff>560459</xdr:colOff>
      <xdr:row>44</xdr:row>
      <xdr:rowOff>132789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2750" y="4938872"/>
          <a:ext cx="9685409" cy="3575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32"/>
  <sheetViews>
    <sheetView topLeftCell="B1" workbookViewId="0">
      <selection activeCell="B35" sqref="B35"/>
    </sheetView>
  </sheetViews>
  <sheetFormatPr defaultRowHeight="15" x14ac:dyDescent="0.25"/>
  <cols>
    <col min="5" max="5" width="19.28515625" bestFit="1" customWidth="1"/>
    <col min="6" max="6" width="18.85546875" bestFit="1" customWidth="1"/>
    <col min="7" max="7" width="19.5703125" bestFit="1" customWidth="1"/>
    <col min="8" max="8" width="16.140625" bestFit="1" customWidth="1"/>
    <col min="9" max="9" width="24.140625" bestFit="1" customWidth="1"/>
    <col min="10" max="10" width="18.28515625" bestFit="1" customWidth="1"/>
    <col min="11" max="11" width="15.7109375" customWidth="1"/>
    <col min="12" max="12" width="16" bestFit="1" customWidth="1"/>
    <col min="13" max="13" width="18.28515625" bestFit="1" customWidth="1"/>
    <col min="14" max="14" width="12" bestFit="1" customWidth="1"/>
    <col min="15" max="15" width="19.85546875" bestFit="1" customWidth="1"/>
    <col min="17" max="18" width="19.85546875" bestFit="1" customWidth="1"/>
    <col min="19" max="19" width="4.5703125" customWidth="1"/>
    <col min="20" max="20" width="7" customWidth="1"/>
    <col min="21" max="21" width="31.85546875" customWidth="1"/>
  </cols>
  <sheetData>
    <row r="1" spans="3:22" x14ac:dyDescent="0.25">
      <c r="I1" s="12" t="s">
        <v>16</v>
      </c>
    </row>
    <row r="2" spans="3:22" x14ac:dyDescent="0.25">
      <c r="C2" s="12" t="s">
        <v>12</v>
      </c>
      <c r="G2" t="s">
        <v>6</v>
      </c>
    </row>
    <row r="3" spans="3:22" x14ac:dyDescent="0.25">
      <c r="E3" t="s">
        <v>3</v>
      </c>
      <c r="F3" s="2">
        <v>1000000</v>
      </c>
    </row>
    <row r="4" spans="3:22" x14ac:dyDescent="0.25">
      <c r="E4" t="s">
        <v>14</v>
      </c>
      <c r="F4" s="3">
        <v>6.2500000000000003E-3</v>
      </c>
      <c r="G4" t="s">
        <v>13</v>
      </c>
    </row>
    <row r="5" spans="3:22" x14ac:dyDescent="0.25">
      <c r="E5" t="s">
        <v>5</v>
      </c>
      <c r="F5">
        <v>248.39152999999999</v>
      </c>
      <c r="G5" t="s">
        <v>7</v>
      </c>
      <c r="K5" t="s">
        <v>11</v>
      </c>
      <c r="L5" s="3">
        <f>AVERAGE(O11:O12)</f>
        <v>1.1808469993915827E-3</v>
      </c>
      <c r="U5" s="12" t="s">
        <v>23</v>
      </c>
      <c r="V5">
        <f>U15/10000</f>
        <v>103.71389829629646</v>
      </c>
    </row>
    <row r="6" spans="3:22" x14ac:dyDescent="0.25">
      <c r="E6" t="s">
        <v>24</v>
      </c>
      <c r="F6" s="3">
        <v>-6.0000000000000001E-3</v>
      </c>
    </row>
    <row r="8" spans="3:22" x14ac:dyDescent="0.25">
      <c r="F8" t="s">
        <v>17</v>
      </c>
      <c r="G8" t="s">
        <v>18</v>
      </c>
      <c r="H8" t="s">
        <v>20</v>
      </c>
      <c r="I8" t="s">
        <v>0</v>
      </c>
      <c r="J8" t="s">
        <v>1</v>
      </c>
      <c r="K8" t="s">
        <v>2</v>
      </c>
      <c r="M8" t="s">
        <v>8</v>
      </c>
      <c r="N8" t="s">
        <v>4</v>
      </c>
      <c r="O8" t="s">
        <v>9</v>
      </c>
      <c r="R8" t="s">
        <v>15</v>
      </c>
      <c r="U8" t="s">
        <v>19</v>
      </c>
    </row>
    <row r="9" spans="3:22" x14ac:dyDescent="0.25">
      <c r="E9" s="1">
        <v>44119</v>
      </c>
      <c r="F9">
        <f>($F$4*$F$3)/2</f>
        <v>3125</v>
      </c>
      <c r="G9">
        <v>0</v>
      </c>
      <c r="H9">
        <f>G9+F9</f>
        <v>3125</v>
      </c>
      <c r="I9">
        <f t="shared" ref="I9:I14" si="0">F9*N9</f>
        <v>3227.263828198973</v>
      </c>
      <c r="J9">
        <v>0</v>
      </c>
      <c r="K9" s="8">
        <f t="shared" ref="K9:K13" si="1">J9+I9</f>
        <v>3227.263828198973</v>
      </c>
      <c r="M9" s="4">
        <v>256.52</v>
      </c>
      <c r="N9">
        <f>M9/$F$5</f>
        <v>1.0327244250236713</v>
      </c>
      <c r="Q9">
        <v>1</v>
      </c>
      <c r="R9">
        <f>K9/(1+$F$6/2)^Q9</f>
        <v>3236.9747524563422</v>
      </c>
      <c r="U9">
        <f>H9/(1+$F$6/2)^Q9</f>
        <v>3134.4032096288865</v>
      </c>
    </row>
    <row r="10" spans="3:22" x14ac:dyDescent="0.25">
      <c r="E10" s="1">
        <v>44301</v>
      </c>
      <c r="F10">
        <f t="shared" ref="F10:F14" si="2">($F$4*$F$3)/2</f>
        <v>3125</v>
      </c>
      <c r="G10">
        <v>0</v>
      </c>
      <c r="H10">
        <f t="shared" ref="H10:H14" si="3">G10+F10</f>
        <v>3125</v>
      </c>
      <c r="I10">
        <f t="shared" si="0"/>
        <v>3229.163550786132</v>
      </c>
      <c r="J10">
        <v>0</v>
      </c>
      <c r="K10" s="8">
        <f t="shared" si="1"/>
        <v>3229.163550786132</v>
      </c>
      <c r="M10" s="4">
        <v>256.67099999999999</v>
      </c>
      <c r="N10">
        <f t="shared" ref="N10:N11" si="4">M10/$F$5</f>
        <v>1.0333323362515623</v>
      </c>
      <c r="Q10">
        <v>2</v>
      </c>
      <c r="R10">
        <f t="shared" ref="R10:R14" si="5">K10/(1+$F$6/2)^Q10</f>
        <v>3248.6260695689193</v>
      </c>
      <c r="U10">
        <f t="shared" ref="U10:U13" si="6">H10/(1+$F$6/2)^Q10</f>
        <v>3143.8347137701971</v>
      </c>
    </row>
    <row r="11" spans="3:22" x14ac:dyDescent="0.25">
      <c r="E11" s="1">
        <v>44484</v>
      </c>
      <c r="F11">
        <f t="shared" si="2"/>
        <v>3125</v>
      </c>
      <c r="G11">
        <v>0</v>
      </c>
      <c r="H11">
        <f t="shared" si="3"/>
        <v>3125</v>
      </c>
      <c r="I11">
        <f t="shared" si="0"/>
        <v>3231.0758543175762</v>
      </c>
      <c r="J11">
        <v>0</v>
      </c>
      <c r="K11" s="8">
        <f t="shared" si="1"/>
        <v>3231.0758543175762</v>
      </c>
      <c r="M11" s="4">
        <v>256.82299999999998</v>
      </c>
      <c r="N11">
        <f t="shared" si="4"/>
        <v>1.0339442733816244</v>
      </c>
      <c r="O11" s="5">
        <f>(N11/N9)-1</f>
        <v>1.1811944487758463E-3</v>
      </c>
      <c r="Q11">
        <v>3</v>
      </c>
      <c r="R11">
        <f t="shared" si="5"/>
        <v>3260.3308914353597</v>
      </c>
      <c r="U11">
        <f t="shared" si="6"/>
        <v>3153.2945975628859</v>
      </c>
    </row>
    <row r="12" spans="3:22" x14ac:dyDescent="0.25">
      <c r="E12" s="1">
        <v>44666</v>
      </c>
      <c r="F12">
        <f t="shared" si="2"/>
        <v>3125</v>
      </c>
      <c r="G12">
        <v>0</v>
      </c>
      <c r="H12">
        <f t="shared" si="3"/>
        <v>3125</v>
      </c>
      <c r="I12">
        <f t="shared" si="0"/>
        <v>3232.9755769047356</v>
      </c>
      <c r="J12">
        <v>0</v>
      </c>
      <c r="K12" s="8">
        <f t="shared" si="1"/>
        <v>3232.9755769047356</v>
      </c>
      <c r="M12" s="4">
        <v>256.97399999999999</v>
      </c>
      <c r="N12">
        <f>M12/$F$5</f>
        <v>1.0345521846095154</v>
      </c>
      <c r="O12" s="5">
        <f>(N12/N10)-1</f>
        <v>1.180499550007319E-3</v>
      </c>
      <c r="Q12">
        <v>4</v>
      </c>
      <c r="R12">
        <f t="shared" si="5"/>
        <v>3272.0640066460041</v>
      </c>
      <c r="U12">
        <f t="shared" si="6"/>
        <v>3162.782946402092</v>
      </c>
    </row>
    <row r="13" spans="3:22" x14ac:dyDescent="0.25">
      <c r="E13" s="1">
        <v>44849</v>
      </c>
      <c r="F13">
        <f t="shared" si="2"/>
        <v>3125</v>
      </c>
      <c r="G13">
        <v>0</v>
      </c>
      <c r="H13">
        <f t="shared" si="3"/>
        <v>3125</v>
      </c>
      <c r="I13">
        <f t="shared" si="0"/>
        <v>3234.8901379096378</v>
      </c>
      <c r="J13">
        <v>0</v>
      </c>
      <c r="K13" s="8">
        <f t="shared" si="1"/>
        <v>3234.8901379096378</v>
      </c>
      <c r="M13" s="7">
        <f>F5*N13</f>
        <v>257.12617943593148</v>
      </c>
      <c r="N13">
        <f>N11*(1+O13)</f>
        <v>1.0351648441310841</v>
      </c>
      <c r="O13" s="6">
        <f>O12</f>
        <v>1.180499550007319E-3</v>
      </c>
      <c r="Q13">
        <v>5</v>
      </c>
      <c r="R13">
        <f t="shared" si="5"/>
        <v>3283.853275559451</v>
      </c>
      <c r="U13">
        <f t="shared" si="6"/>
        <v>3172.2998459399118</v>
      </c>
    </row>
    <row r="14" spans="3:22" x14ac:dyDescent="0.25">
      <c r="E14" s="1">
        <v>45031</v>
      </c>
      <c r="F14">
        <f t="shared" si="2"/>
        <v>3125</v>
      </c>
      <c r="G14" s="2">
        <f>F3</f>
        <v>1000000</v>
      </c>
      <c r="H14">
        <f t="shared" si="3"/>
        <v>1003125</v>
      </c>
      <c r="I14">
        <f t="shared" si="0"/>
        <v>3236.7921031184565</v>
      </c>
      <c r="J14" s="9">
        <f>MAX(F3, N14*G14)</f>
        <v>1035773.472997906</v>
      </c>
      <c r="K14" s="8">
        <f>J14+I14</f>
        <v>1039010.2651010245</v>
      </c>
      <c r="M14" s="7">
        <f>F5*N14</f>
        <v>257.27735769136353</v>
      </c>
      <c r="N14">
        <f>N12*(1+O14)</f>
        <v>1.035773472997906</v>
      </c>
      <c r="O14" s="6">
        <f>O13</f>
        <v>1.180499550007319E-3</v>
      </c>
      <c r="Q14">
        <v>6</v>
      </c>
      <c r="R14">
        <f t="shared" si="5"/>
        <v>1057910.4044645831</v>
      </c>
      <c r="U14">
        <f>H14/(1+$F$6/2)^Q14</f>
        <v>1021372.3676496607</v>
      </c>
    </row>
    <row r="15" spans="3:22" x14ac:dyDescent="0.25">
      <c r="K15" s="14">
        <f>SUM(K9:K14)</f>
        <v>1055165.6340491415</v>
      </c>
      <c r="R15" s="12">
        <f>SUM(R9:R14)</f>
        <v>1074212.2534602492</v>
      </c>
      <c r="U15" s="12">
        <f>SUM(U9:U14)</f>
        <v>1037138.9829629647</v>
      </c>
    </row>
    <row r="17" spans="5:21" x14ac:dyDescent="0.25">
      <c r="H17" s="13"/>
    </row>
    <row r="20" spans="5:21" x14ac:dyDescent="0.25">
      <c r="F20" s="12" t="s">
        <v>25</v>
      </c>
      <c r="G20" s="10">
        <v>2.3800000000000002E-3</v>
      </c>
      <c r="H20" t="s">
        <v>22</v>
      </c>
      <c r="K20" s="12" t="s">
        <v>26</v>
      </c>
      <c r="L20" s="10">
        <v>-2.2288277522496801E-3</v>
      </c>
      <c r="M20" t="s">
        <v>21</v>
      </c>
    </row>
    <row r="21" spans="5:21" x14ac:dyDescent="0.25">
      <c r="L21" s="10"/>
    </row>
    <row r="22" spans="5:21" x14ac:dyDescent="0.25">
      <c r="F22" t="s">
        <v>0</v>
      </c>
      <c r="G22" t="s">
        <v>1</v>
      </c>
      <c r="H22" t="s">
        <v>2</v>
      </c>
      <c r="J22" t="s">
        <v>8</v>
      </c>
      <c r="K22" t="s">
        <v>4</v>
      </c>
      <c r="L22" t="s">
        <v>10</v>
      </c>
      <c r="R22" t="s">
        <v>15</v>
      </c>
      <c r="U22" t="s">
        <v>19</v>
      </c>
    </row>
    <row r="23" spans="5:21" x14ac:dyDescent="0.25">
      <c r="K23">
        <v>1.0321139262260961</v>
      </c>
    </row>
    <row r="24" spans="5:21" x14ac:dyDescent="0.25">
      <c r="E24" s="1">
        <v>44119</v>
      </c>
      <c r="F24">
        <f>$F$3*$F$4*K24/2</f>
        <v>3221.761637953025</v>
      </c>
      <c r="G24">
        <v>0</v>
      </c>
      <c r="H24" s="8">
        <f t="shared" ref="H24:H28" si="7">G24+F24</f>
        <v>3221.761637953025</v>
      </c>
      <c r="J24" s="7">
        <f>K24*$F$5</f>
        <v>256.08265681486654</v>
      </c>
      <c r="K24">
        <f>K23*(1 +$L$20/2)</f>
        <v>1.0309637241449681</v>
      </c>
      <c r="L24" s="5"/>
      <c r="Q24">
        <v>1</v>
      </c>
      <c r="R24">
        <f>H24/(1+$G$20/2)^Q24</f>
        <v>3217.9322985177887</v>
      </c>
      <c r="U24">
        <f>H9/(1+$F$6/2)^Q24</f>
        <v>3134.4032096288865</v>
      </c>
    </row>
    <row r="25" spans="5:21" x14ac:dyDescent="0.25">
      <c r="E25" s="1">
        <v>44301</v>
      </c>
      <c r="F25">
        <f t="shared" ref="F25:F29" si="8">$F$3*$F$4*K25/2</f>
        <v>3218.1712620781232</v>
      </c>
      <c r="G25">
        <v>0</v>
      </c>
      <c r="H25" s="8">
        <f t="shared" si="7"/>
        <v>3218.1712620781232</v>
      </c>
      <c r="J25" s="7">
        <f t="shared" ref="J25:J29" si="9">K25*$F$5</f>
        <v>255.79727474867713</v>
      </c>
      <c r="K25">
        <f t="shared" ref="K25:K29" si="10">K24*(1 +$L$20/2)</f>
        <v>1.0298148038649995</v>
      </c>
      <c r="L25" s="5">
        <f>(K25/K23)-1</f>
        <v>-2.227585833962431E-3</v>
      </c>
      <c r="Q25">
        <v>2</v>
      </c>
      <c r="R25">
        <f t="shared" ref="R25:R29" si="11">H25/(1+$G$20/2)^Q25</f>
        <v>3210.5256645710506</v>
      </c>
      <c r="U25">
        <f t="shared" ref="U25:U29" si="12">H10/(1+$F$6/2)^Q25</f>
        <v>3143.8347137701971</v>
      </c>
    </row>
    <row r="26" spans="5:21" x14ac:dyDescent="0.25">
      <c r="E26" s="1">
        <v>44484</v>
      </c>
      <c r="F26">
        <f t="shared" si="8"/>
        <v>3214.584887367917</v>
      </c>
      <c r="G26">
        <v>0</v>
      </c>
      <c r="H26" s="8">
        <f t="shared" si="7"/>
        <v>3214.584887367917</v>
      </c>
      <c r="J26" s="7">
        <f t="shared" si="9"/>
        <v>255.51221071622223</v>
      </c>
      <c r="K26">
        <f t="shared" si="10"/>
        <v>1.0286671639577334</v>
      </c>
      <c r="L26" s="5">
        <f>(K26/K24)-1</f>
        <v>-2.2275858339626531E-3</v>
      </c>
      <c r="Q26">
        <v>3</v>
      </c>
      <c r="R26">
        <f t="shared" si="11"/>
        <v>3203.136078287635</v>
      </c>
      <c r="U26">
        <f t="shared" si="12"/>
        <v>3153.2945975628859</v>
      </c>
    </row>
    <row r="27" spans="5:21" x14ac:dyDescent="0.25">
      <c r="E27" s="1">
        <v>44666</v>
      </c>
      <c r="F27">
        <f t="shared" si="8"/>
        <v>3211.0025093634522</v>
      </c>
      <c r="G27">
        <v>0</v>
      </c>
      <c r="H27" s="8">
        <f t="shared" si="7"/>
        <v>3211.0025093634522</v>
      </c>
      <c r="J27" s="7">
        <f t="shared" si="9"/>
        <v>255.22746436308071</v>
      </c>
      <c r="K27">
        <f t="shared" si="10"/>
        <v>1.0275208029963048</v>
      </c>
      <c r="L27" s="5">
        <f>(K27/K25)-1</f>
        <v>-2.2275858339626531E-3</v>
      </c>
      <c r="Q27">
        <v>4</v>
      </c>
      <c r="R27">
        <f t="shared" si="11"/>
        <v>3195.7635004293638</v>
      </c>
      <c r="U27">
        <f t="shared" si="12"/>
        <v>3162.782946402092</v>
      </c>
    </row>
    <row r="28" spans="5:21" x14ac:dyDescent="0.25">
      <c r="E28" s="1">
        <v>44849</v>
      </c>
      <c r="F28">
        <f t="shared" si="8"/>
        <v>3207.4241236107464</v>
      </c>
      <c r="G28">
        <v>0</v>
      </c>
      <c r="H28" s="8">
        <f t="shared" si="7"/>
        <v>3207.4241236107464</v>
      </c>
      <c r="J28" s="7">
        <f t="shared" si="9"/>
        <v>254.94303533522637</v>
      </c>
      <c r="K28">
        <f t="shared" si="10"/>
        <v>1.0263757195554388</v>
      </c>
      <c r="L28" s="6">
        <f>L27</f>
        <v>-2.2275858339626531E-3</v>
      </c>
      <c r="Q28">
        <v>5</v>
      </c>
      <c r="R28">
        <f t="shared" si="11"/>
        <v>3188.4078918483729</v>
      </c>
      <c r="U28">
        <f t="shared" si="12"/>
        <v>3172.2998459399118</v>
      </c>
    </row>
    <row r="29" spans="5:21" x14ac:dyDescent="0.25">
      <c r="E29" s="1">
        <v>45031</v>
      </c>
      <c r="F29">
        <f t="shared" si="8"/>
        <v>3203.849725660777</v>
      </c>
      <c r="G29" s="9">
        <f>MAX(F3,F3*K29)</f>
        <v>1025231.9122114487</v>
      </c>
      <c r="H29" s="8">
        <f>G29+F29</f>
        <v>1028435.7619371094</v>
      </c>
      <c r="J29" s="7">
        <f t="shared" si="9"/>
        <v>254.65892327902739</v>
      </c>
      <c r="K29">
        <f t="shared" si="10"/>
        <v>1.0252319122114486</v>
      </c>
      <c r="L29" s="6">
        <f>L28</f>
        <v>-2.2275858339626531E-3</v>
      </c>
      <c r="Q29">
        <v>6</v>
      </c>
      <c r="R29">
        <f t="shared" si="11"/>
        <v>1021123.2175292955</v>
      </c>
      <c r="U29">
        <f t="shared" si="12"/>
        <v>1021372.3676496607</v>
      </c>
    </row>
    <row r="30" spans="5:21" x14ac:dyDescent="0.25">
      <c r="H30" s="11">
        <f>SUM(H24:H29)</f>
        <v>1044508.7063574827</v>
      </c>
      <c r="R30" s="12">
        <f>SUM(R24:R29)</f>
        <v>1037138.9829629497</v>
      </c>
      <c r="U30" s="12">
        <f>SUM(U24:U29)</f>
        <v>1037138.9829629647</v>
      </c>
    </row>
    <row r="32" spans="5:21" x14ac:dyDescent="0.25">
      <c r="R32">
        <f>R30-U30</f>
        <v>-1.5017576515674591E-8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C13" workbookViewId="0">
      <selection activeCell="G24" sqref="G24:G38"/>
    </sheetView>
  </sheetViews>
  <sheetFormatPr defaultRowHeight="15" x14ac:dyDescent="0.25"/>
  <cols>
    <col min="1" max="1" width="22.7109375" bestFit="1" customWidth="1"/>
    <col min="2" max="2" width="9" bestFit="1" customWidth="1"/>
    <col min="3" max="3" width="13.7109375" customWidth="1"/>
    <col min="4" max="4" width="19.28515625" bestFit="1" customWidth="1"/>
    <col min="5" max="5" width="20" bestFit="1" customWidth="1"/>
    <col min="6" max="6" width="21.85546875" customWidth="1"/>
    <col min="7" max="7" width="20" bestFit="1" customWidth="1"/>
    <col min="8" max="8" width="14.140625" bestFit="1" customWidth="1"/>
    <col min="9" max="9" width="14.5703125" bestFit="1" customWidth="1"/>
    <col min="10" max="10" width="22.140625" bestFit="1" customWidth="1"/>
    <col min="11" max="11" width="18.85546875" bestFit="1" customWidth="1"/>
    <col min="12" max="12" width="16.85546875" customWidth="1"/>
    <col min="13" max="13" width="21.7109375" customWidth="1"/>
    <col min="14" max="14" width="20.140625" bestFit="1" customWidth="1"/>
    <col min="15" max="15" width="17.5703125" bestFit="1" customWidth="1"/>
    <col min="16" max="16" width="18.85546875" bestFit="1" customWidth="1"/>
    <col min="17" max="17" width="23.140625" bestFit="1" customWidth="1"/>
    <col min="18" max="18" width="31.28515625" bestFit="1" customWidth="1"/>
    <col min="19" max="19" width="28.5703125" bestFit="1" customWidth="1"/>
  </cols>
  <sheetData>
    <row r="1" spans="1:19" x14ac:dyDescent="0.25">
      <c r="A1" t="s">
        <v>111</v>
      </c>
    </row>
    <row r="5" spans="1:19" x14ac:dyDescent="0.25">
      <c r="A5" s="12" t="s">
        <v>31</v>
      </c>
      <c r="B5" s="12" t="s">
        <v>42</v>
      </c>
      <c r="C5" s="12" t="s">
        <v>43</v>
      </c>
    </row>
    <row r="6" spans="1:19" x14ac:dyDescent="0.25">
      <c r="A6" s="16" t="s">
        <v>32</v>
      </c>
      <c r="B6" t="s">
        <v>47</v>
      </c>
      <c r="E6" s="12" t="s">
        <v>27</v>
      </c>
      <c r="F6" s="12" t="s">
        <v>28</v>
      </c>
      <c r="G6" s="12" t="s">
        <v>29</v>
      </c>
      <c r="H6" s="12" t="s">
        <v>30</v>
      </c>
      <c r="I6" s="12" t="s">
        <v>69</v>
      </c>
      <c r="J6" s="15" t="s">
        <v>35</v>
      </c>
      <c r="K6" s="12" t="s">
        <v>36</v>
      </c>
      <c r="L6" s="12" t="s">
        <v>56</v>
      </c>
      <c r="M6" s="12" t="s">
        <v>57</v>
      </c>
      <c r="N6" s="12" t="s">
        <v>58</v>
      </c>
      <c r="O6" s="12" t="s">
        <v>59</v>
      </c>
      <c r="P6" s="12" t="s">
        <v>89</v>
      </c>
      <c r="Q6" s="12" t="s">
        <v>90</v>
      </c>
      <c r="R6" s="12" t="s">
        <v>70</v>
      </c>
      <c r="S6" s="12" t="s">
        <v>71</v>
      </c>
    </row>
    <row r="7" spans="1:19" x14ac:dyDescent="0.25">
      <c r="A7" t="s">
        <v>33</v>
      </c>
      <c r="C7">
        <v>100</v>
      </c>
    </row>
    <row r="8" spans="1:19" x14ac:dyDescent="0.25">
      <c r="A8" t="s">
        <v>34</v>
      </c>
      <c r="B8" t="s">
        <v>41</v>
      </c>
      <c r="C8">
        <v>3</v>
      </c>
    </row>
    <row r="9" spans="1:19" x14ac:dyDescent="0.25">
      <c r="A9" t="s">
        <v>14</v>
      </c>
      <c r="B9" t="s">
        <v>41</v>
      </c>
      <c r="C9">
        <v>0</v>
      </c>
      <c r="E9" t="s">
        <v>74</v>
      </c>
      <c r="F9" t="s">
        <v>14</v>
      </c>
      <c r="G9" t="s">
        <v>109</v>
      </c>
      <c r="H9" t="s">
        <v>95</v>
      </c>
      <c r="I9" t="s">
        <v>96</v>
      </c>
      <c r="J9" t="s">
        <v>94</v>
      </c>
      <c r="K9" t="s">
        <v>91</v>
      </c>
      <c r="L9" t="s">
        <v>86</v>
      </c>
      <c r="M9" t="s">
        <v>83</v>
      </c>
      <c r="N9" t="s">
        <v>83</v>
      </c>
      <c r="O9" t="s">
        <v>88</v>
      </c>
      <c r="P9" t="s">
        <v>106</v>
      </c>
      <c r="R9" t="s">
        <v>103</v>
      </c>
      <c r="S9" t="s">
        <v>105</v>
      </c>
    </row>
    <row r="10" spans="1:19" x14ac:dyDescent="0.25">
      <c r="A10" t="s">
        <v>40</v>
      </c>
      <c r="B10" t="s">
        <v>41</v>
      </c>
      <c r="C10" t="s">
        <v>44</v>
      </c>
      <c r="E10" t="s">
        <v>75</v>
      </c>
      <c r="F10" t="s">
        <v>99</v>
      </c>
      <c r="G10" t="s">
        <v>110</v>
      </c>
      <c r="I10" t="s">
        <v>97</v>
      </c>
      <c r="K10" t="s">
        <v>92</v>
      </c>
      <c r="L10" t="s">
        <v>87</v>
      </c>
      <c r="M10" t="s">
        <v>84</v>
      </c>
      <c r="N10" t="s">
        <v>86</v>
      </c>
      <c r="O10" t="s">
        <v>104</v>
      </c>
    </row>
    <row r="11" spans="1:19" x14ac:dyDescent="0.25">
      <c r="A11" t="s">
        <v>39</v>
      </c>
      <c r="B11" t="s">
        <v>41</v>
      </c>
      <c r="C11" t="s">
        <v>44</v>
      </c>
      <c r="E11" t="s">
        <v>78</v>
      </c>
      <c r="F11" t="s">
        <v>108</v>
      </c>
      <c r="K11" t="s">
        <v>93</v>
      </c>
      <c r="L11" t="s">
        <v>85</v>
      </c>
      <c r="M11" t="s">
        <v>85</v>
      </c>
    </row>
    <row r="12" spans="1:19" x14ac:dyDescent="0.25">
      <c r="A12" t="s">
        <v>37</v>
      </c>
      <c r="B12" t="s">
        <v>38</v>
      </c>
      <c r="C12" t="s">
        <v>45</v>
      </c>
      <c r="E12" t="s">
        <v>79</v>
      </c>
      <c r="K12" t="s">
        <v>98</v>
      </c>
    </row>
    <row r="13" spans="1:19" x14ac:dyDescent="0.25">
      <c r="E13" t="s">
        <v>82</v>
      </c>
    </row>
    <row r="14" spans="1:19" x14ac:dyDescent="0.25">
      <c r="A14" t="s">
        <v>46</v>
      </c>
      <c r="B14" t="s">
        <v>47</v>
      </c>
      <c r="E14" t="s">
        <v>107</v>
      </c>
    </row>
    <row r="15" spans="1:19" x14ac:dyDescent="0.25">
      <c r="A15" t="s">
        <v>48</v>
      </c>
      <c r="B15" t="s">
        <v>47</v>
      </c>
      <c r="C15" t="s">
        <v>50</v>
      </c>
    </row>
    <row r="16" spans="1:19" x14ac:dyDescent="0.25">
      <c r="A16" t="s">
        <v>49</v>
      </c>
      <c r="B16" t="s">
        <v>41</v>
      </c>
      <c r="C16">
        <v>1</v>
      </c>
    </row>
    <row r="17" spans="1:3" x14ac:dyDescent="0.25">
      <c r="A17" t="s">
        <v>52</v>
      </c>
      <c r="B17" t="s">
        <v>41</v>
      </c>
      <c r="C17" s="9">
        <v>1000000</v>
      </c>
    </row>
    <row r="18" spans="1:3" x14ac:dyDescent="0.25">
      <c r="A18" t="s">
        <v>51</v>
      </c>
      <c r="B18" t="s">
        <v>41</v>
      </c>
      <c r="C18">
        <v>100</v>
      </c>
    </row>
    <row r="19" spans="1:3" x14ac:dyDescent="0.25">
      <c r="A19" t="s">
        <v>53</v>
      </c>
      <c r="B19" t="s">
        <v>41</v>
      </c>
    </row>
    <row r="20" spans="1:3" x14ac:dyDescent="0.25">
      <c r="A20" t="s">
        <v>54</v>
      </c>
      <c r="B20" t="s">
        <v>41</v>
      </c>
    </row>
    <row r="21" spans="1:3" x14ac:dyDescent="0.25">
      <c r="A21" t="s">
        <v>55</v>
      </c>
      <c r="B21" t="s">
        <v>41</v>
      </c>
    </row>
    <row r="22" spans="1:3" x14ac:dyDescent="0.25">
      <c r="A22" t="s">
        <v>72</v>
      </c>
      <c r="B22" t="s">
        <v>41</v>
      </c>
      <c r="C22">
        <v>1</v>
      </c>
    </row>
    <row r="23" spans="1:3" x14ac:dyDescent="0.25">
      <c r="A23" t="s">
        <v>76</v>
      </c>
      <c r="B23" t="s">
        <v>38</v>
      </c>
      <c r="C23" t="s">
        <v>77</v>
      </c>
    </row>
    <row r="24" spans="1:3" x14ac:dyDescent="0.25">
      <c r="A24" t="s">
        <v>80</v>
      </c>
      <c r="B24" t="s">
        <v>38</v>
      </c>
      <c r="C24" t="s">
        <v>81</v>
      </c>
    </row>
    <row r="26" spans="1:3" x14ac:dyDescent="0.25">
      <c r="A26" s="12" t="s">
        <v>60</v>
      </c>
      <c r="B26" s="12" t="s">
        <v>61</v>
      </c>
    </row>
    <row r="27" spans="1:3" x14ac:dyDescent="0.25">
      <c r="A27" t="s">
        <v>100</v>
      </c>
      <c r="B27" t="s">
        <v>41</v>
      </c>
    </row>
    <row r="28" spans="1:3" x14ac:dyDescent="0.25">
      <c r="A28" t="s">
        <v>54</v>
      </c>
      <c r="B28" t="s">
        <v>41</v>
      </c>
    </row>
    <row r="29" spans="1:3" x14ac:dyDescent="0.25">
      <c r="A29" t="s">
        <v>55</v>
      </c>
      <c r="B29" t="s">
        <v>41</v>
      </c>
    </row>
    <row r="30" spans="1:3" x14ac:dyDescent="0.25">
      <c r="A30" t="s">
        <v>62</v>
      </c>
      <c r="B30" t="s">
        <v>63</v>
      </c>
    </row>
    <row r="31" spans="1:3" x14ac:dyDescent="0.25">
      <c r="A31" t="s">
        <v>64</v>
      </c>
      <c r="B31" t="s">
        <v>41</v>
      </c>
    </row>
    <row r="32" spans="1:3" x14ac:dyDescent="0.25">
      <c r="A32" t="s">
        <v>65</v>
      </c>
      <c r="B32" t="s">
        <v>41</v>
      </c>
    </row>
    <row r="33" spans="1:4" x14ac:dyDescent="0.25">
      <c r="A33" t="s">
        <v>66</v>
      </c>
      <c r="B33" t="s">
        <v>41</v>
      </c>
    </row>
    <row r="34" spans="1:4" x14ac:dyDescent="0.25">
      <c r="A34" t="s">
        <v>67</v>
      </c>
      <c r="B34" t="s">
        <v>41</v>
      </c>
      <c r="C34" t="s">
        <v>73</v>
      </c>
      <c r="D34" t="s">
        <v>68</v>
      </c>
    </row>
    <row r="35" spans="1:4" x14ac:dyDescent="0.25">
      <c r="A35" t="s">
        <v>101</v>
      </c>
    </row>
    <row r="36" spans="1:4" x14ac:dyDescent="0.25">
      <c r="A36" t="s">
        <v>102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S54"/>
  <sheetViews>
    <sheetView topLeftCell="A37" workbookViewId="0">
      <selection activeCell="K47" sqref="K47"/>
    </sheetView>
  </sheetViews>
  <sheetFormatPr defaultRowHeight="15" x14ac:dyDescent="0.25"/>
  <cols>
    <col min="8" max="8" width="16.140625" customWidth="1"/>
    <col min="11" max="11" width="15.140625" customWidth="1"/>
    <col min="14" max="14" width="14" customWidth="1"/>
    <col min="17" max="17" width="14.7109375" customWidth="1"/>
    <col min="18" max="18" width="9.5703125" bestFit="1" customWidth="1"/>
  </cols>
  <sheetData>
    <row r="7" spans="7:17" x14ac:dyDescent="0.25">
      <c r="H7">
        <v>360</v>
      </c>
      <c r="I7">
        <f>H7+1</f>
        <v>361</v>
      </c>
      <c r="J7">
        <f t="shared" ref="J7:Q7" si="0">I7+1</f>
        <v>362</v>
      </c>
      <c r="K7">
        <f t="shared" si="0"/>
        <v>363</v>
      </c>
      <c r="L7">
        <f t="shared" si="0"/>
        <v>364</v>
      </c>
      <c r="M7">
        <f t="shared" si="0"/>
        <v>365</v>
      </c>
      <c r="N7">
        <f t="shared" si="0"/>
        <v>366</v>
      </c>
      <c r="O7">
        <f t="shared" si="0"/>
        <v>367</v>
      </c>
      <c r="P7">
        <f t="shared" si="0"/>
        <v>368</v>
      </c>
      <c r="Q7">
        <f t="shared" si="0"/>
        <v>369</v>
      </c>
    </row>
    <row r="8" spans="7:17" x14ac:dyDescent="0.25">
      <c r="G8">
        <v>111</v>
      </c>
      <c r="H8" s="4">
        <f>$G8/H$7</f>
        <v>0.30833333333333335</v>
      </c>
      <c r="I8">
        <f t="shared" ref="I8:Q15" si="1">$G8/I$7</f>
        <v>0.30747922437673131</v>
      </c>
      <c r="J8">
        <f t="shared" si="1"/>
        <v>0.30662983425414364</v>
      </c>
      <c r="K8">
        <f t="shared" si="1"/>
        <v>0.30578512396694213</v>
      </c>
      <c r="L8">
        <f t="shared" si="1"/>
        <v>0.30494505494505497</v>
      </c>
      <c r="M8">
        <f t="shared" si="1"/>
        <v>0.30410958904109592</v>
      </c>
      <c r="N8">
        <f t="shared" si="1"/>
        <v>0.30327868852459017</v>
      </c>
      <c r="O8">
        <f t="shared" si="1"/>
        <v>0.3024523160762943</v>
      </c>
      <c r="P8">
        <f t="shared" si="1"/>
        <v>0.3016304347826087</v>
      </c>
      <c r="Q8">
        <f t="shared" si="1"/>
        <v>0.30081300813008133</v>
      </c>
    </row>
    <row r="9" spans="7:17" x14ac:dyDescent="0.25">
      <c r="G9">
        <f>G8+1</f>
        <v>112</v>
      </c>
      <c r="H9">
        <f t="shared" ref="H9:H15" si="2">$G9/H$7</f>
        <v>0.31111111111111112</v>
      </c>
      <c r="I9">
        <f t="shared" si="1"/>
        <v>0.31024930747922436</v>
      </c>
      <c r="J9">
        <f t="shared" si="1"/>
        <v>0.30939226519337015</v>
      </c>
      <c r="K9" s="4">
        <f t="shared" si="1"/>
        <v>0.30853994490358128</v>
      </c>
      <c r="L9">
        <f t="shared" si="1"/>
        <v>0.30769230769230771</v>
      </c>
      <c r="M9">
        <f t="shared" si="1"/>
        <v>0.30684931506849317</v>
      </c>
      <c r="N9">
        <f t="shared" si="1"/>
        <v>0.30601092896174864</v>
      </c>
      <c r="O9">
        <f t="shared" si="1"/>
        <v>0.30517711171662126</v>
      </c>
      <c r="P9">
        <f t="shared" si="1"/>
        <v>0.30434782608695654</v>
      </c>
      <c r="Q9">
        <f t="shared" si="1"/>
        <v>0.30352303523035229</v>
      </c>
    </row>
    <row r="10" spans="7:17" x14ac:dyDescent="0.25">
      <c r="G10">
        <f t="shared" ref="G10:G15" si="3">G9+1</f>
        <v>113</v>
      </c>
      <c r="H10">
        <f t="shared" si="2"/>
        <v>0.31388888888888888</v>
      </c>
      <c r="I10">
        <f t="shared" si="1"/>
        <v>0.31301939058171746</v>
      </c>
      <c r="J10">
        <f t="shared" si="1"/>
        <v>0.31215469613259667</v>
      </c>
      <c r="K10">
        <f t="shared" si="1"/>
        <v>0.31129476584022037</v>
      </c>
      <c r="L10">
        <f t="shared" si="1"/>
        <v>0.31043956043956045</v>
      </c>
      <c r="M10">
        <f t="shared" si="1"/>
        <v>0.30958904109589042</v>
      </c>
      <c r="N10" s="4">
        <f t="shared" si="1"/>
        <v>0.30874316939890711</v>
      </c>
      <c r="O10">
        <f t="shared" si="1"/>
        <v>0.30790190735694822</v>
      </c>
      <c r="P10">
        <f t="shared" si="1"/>
        <v>0.30706521739130432</v>
      </c>
      <c r="Q10">
        <f t="shared" si="1"/>
        <v>0.30623306233062331</v>
      </c>
    </row>
    <row r="11" spans="7:17" x14ac:dyDescent="0.25">
      <c r="G11">
        <f t="shared" si="3"/>
        <v>114</v>
      </c>
      <c r="H11">
        <f t="shared" si="2"/>
        <v>0.31666666666666665</v>
      </c>
      <c r="I11">
        <f t="shared" si="1"/>
        <v>0.31578947368421051</v>
      </c>
      <c r="J11">
        <f t="shared" si="1"/>
        <v>0.31491712707182318</v>
      </c>
      <c r="K11">
        <f t="shared" si="1"/>
        <v>0.31404958677685951</v>
      </c>
      <c r="L11">
        <f t="shared" si="1"/>
        <v>0.31318681318681318</v>
      </c>
      <c r="M11">
        <f t="shared" si="1"/>
        <v>0.31232876712328766</v>
      </c>
      <c r="N11">
        <f t="shared" si="1"/>
        <v>0.31147540983606559</v>
      </c>
      <c r="O11">
        <f t="shared" si="1"/>
        <v>0.31062670299727518</v>
      </c>
      <c r="P11">
        <f t="shared" si="1"/>
        <v>0.30978260869565216</v>
      </c>
      <c r="Q11" s="4">
        <f t="shared" si="1"/>
        <v>0.30894308943089432</v>
      </c>
    </row>
    <row r="12" spans="7:17" x14ac:dyDescent="0.25">
      <c r="G12">
        <f t="shared" si="3"/>
        <v>115</v>
      </c>
      <c r="H12">
        <f t="shared" si="2"/>
        <v>0.31944444444444442</v>
      </c>
      <c r="I12">
        <f t="shared" si="1"/>
        <v>0.31855955678670361</v>
      </c>
      <c r="J12">
        <f t="shared" si="1"/>
        <v>0.31767955801104975</v>
      </c>
      <c r="K12">
        <f t="shared" si="1"/>
        <v>0.3168044077134986</v>
      </c>
      <c r="L12">
        <f t="shared" si="1"/>
        <v>0.31593406593406592</v>
      </c>
      <c r="M12">
        <f t="shared" si="1"/>
        <v>0.31506849315068491</v>
      </c>
      <c r="N12">
        <f t="shared" si="1"/>
        <v>0.31420765027322406</v>
      </c>
      <c r="O12">
        <f t="shared" si="1"/>
        <v>0.3133514986376022</v>
      </c>
      <c r="P12">
        <f t="shared" si="1"/>
        <v>0.3125</v>
      </c>
      <c r="Q12">
        <f t="shared" si="1"/>
        <v>0.31165311653116529</v>
      </c>
    </row>
    <row r="13" spans="7:17" x14ac:dyDescent="0.25">
      <c r="G13">
        <f t="shared" si="3"/>
        <v>116</v>
      </c>
      <c r="H13">
        <f t="shared" si="2"/>
        <v>0.32222222222222224</v>
      </c>
      <c r="I13">
        <f t="shared" si="1"/>
        <v>0.32132963988919666</v>
      </c>
      <c r="J13">
        <f t="shared" si="1"/>
        <v>0.32044198895027626</v>
      </c>
      <c r="K13">
        <f t="shared" si="1"/>
        <v>0.31955922865013775</v>
      </c>
      <c r="L13">
        <f t="shared" si="1"/>
        <v>0.31868131868131866</v>
      </c>
      <c r="M13">
        <f t="shared" si="1"/>
        <v>0.31780821917808222</v>
      </c>
      <c r="N13">
        <f t="shared" si="1"/>
        <v>0.31693989071038253</v>
      </c>
      <c r="O13">
        <f t="shared" si="1"/>
        <v>0.31607629427792916</v>
      </c>
      <c r="P13">
        <f t="shared" si="1"/>
        <v>0.31521739130434784</v>
      </c>
      <c r="Q13">
        <f t="shared" si="1"/>
        <v>0.3143631436314363</v>
      </c>
    </row>
    <row r="14" spans="7:17" x14ac:dyDescent="0.25">
      <c r="G14">
        <f t="shared" si="3"/>
        <v>117</v>
      </c>
      <c r="H14">
        <f t="shared" si="2"/>
        <v>0.32500000000000001</v>
      </c>
      <c r="I14">
        <f t="shared" si="1"/>
        <v>0.32409972299168976</v>
      </c>
      <c r="J14">
        <f t="shared" si="1"/>
        <v>0.32320441988950277</v>
      </c>
      <c r="K14">
        <f t="shared" si="1"/>
        <v>0.32231404958677684</v>
      </c>
      <c r="L14">
        <f t="shared" si="1"/>
        <v>0.32142857142857145</v>
      </c>
      <c r="M14">
        <f t="shared" si="1"/>
        <v>0.32054794520547947</v>
      </c>
      <c r="N14">
        <f t="shared" si="1"/>
        <v>0.31967213114754101</v>
      </c>
      <c r="O14">
        <f t="shared" si="1"/>
        <v>0.31880108991825612</v>
      </c>
      <c r="P14">
        <f t="shared" si="1"/>
        <v>0.31793478260869568</v>
      </c>
      <c r="Q14">
        <f t="shared" si="1"/>
        <v>0.31707317073170732</v>
      </c>
    </row>
    <row r="15" spans="7:17" x14ac:dyDescent="0.25">
      <c r="G15">
        <f t="shared" si="3"/>
        <v>118</v>
      </c>
      <c r="H15">
        <f t="shared" si="2"/>
        <v>0.32777777777777778</v>
      </c>
      <c r="I15">
        <f t="shared" si="1"/>
        <v>0.32686980609418281</v>
      </c>
      <c r="J15">
        <f t="shared" si="1"/>
        <v>0.32596685082872928</v>
      </c>
      <c r="K15">
        <f t="shared" si="1"/>
        <v>0.32506887052341599</v>
      </c>
      <c r="L15">
        <f t="shared" si="1"/>
        <v>0.32417582417582419</v>
      </c>
      <c r="M15">
        <f t="shared" si="1"/>
        <v>0.32328767123287672</v>
      </c>
      <c r="N15">
        <f t="shared" si="1"/>
        <v>0.32240437158469948</v>
      </c>
      <c r="O15">
        <f t="shared" si="1"/>
        <v>0.32152588555858308</v>
      </c>
      <c r="P15">
        <f t="shared" si="1"/>
        <v>0.32065217391304346</v>
      </c>
      <c r="Q15">
        <f t="shared" si="1"/>
        <v>0.31978319783197834</v>
      </c>
    </row>
    <row r="24" spans="10:18" x14ac:dyDescent="0.25">
      <c r="J24">
        <v>0</v>
      </c>
      <c r="K24">
        <v>258.11500000000001</v>
      </c>
      <c r="Q24">
        <v>0</v>
      </c>
      <c r="R24">
        <v>104.77</v>
      </c>
    </row>
    <row r="25" spans="10:18" x14ac:dyDescent="0.25">
      <c r="J25">
        <v>1</v>
      </c>
      <c r="K25">
        <f t="shared" ref="K25:K54" si="4">($L$54-$K$24)*(J25/30) + $K$24</f>
        <v>258.0574666666667</v>
      </c>
      <c r="Q25">
        <v>1</v>
      </c>
      <c r="R25">
        <f>($S$54-$R$24)*(Q25/30) + $R$24</f>
        <v>104.77966666666666</v>
      </c>
    </row>
    <row r="26" spans="10:18" x14ac:dyDescent="0.25">
      <c r="J26">
        <v>2</v>
      </c>
      <c r="K26">
        <f t="shared" si="4"/>
        <v>257.99993333333333</v>
      </c>
      <c r="Q26">
        <v>2</v>
      </c>
      <c r="R26">
        <f t="shared" ref="R26:R54" si="5">($S$54-$R$24)*(Q26/30) + $R$24</f>
        <v>104.78933333333333</v>
      </c>
    </row>
    <row r="27" spans="10:18" x14ac:dyDescent="0.25">
      <c r="J27">
        <v>3</v>
      </c>
      <c r="K27">
        <f t="shared" si="4"/>
        <v>257.94240000000002</v>
      </c>
      <c r="Q27">
        <v>3</v>
      </c>
      <c r="R27">
        <f t="shared" si="5"/>
        <v>104.79899999999999</v>
      </c>
    </row>
    <row r="28" spans="10:18" x14ac:dyDescent="0.25">
      <c r="J28">
        <v>4</v>
      </c>
      <c r="K28">
        <f t="shared" si="4"/>
        <v>257.88486666666665</v>
      </c>
      <c r="Q28">
        <v>4</v>
      </c>
      <c r="R28">
        <f t="shared" si="5"/>
        <v>104.80866666666667</v>
      </c>
    </row>
    <row r="29" spans="10:18" x14ac:dyDescent="0.25">
      <c r="J29">
        <v>5</v>
      </c>
      <c r="K29">
        <f t="shared" si="4"/>
        <v>257.82733333333334</v>
      </c>
      <c r="Q29">
        <v>5</v>
      </c>
      <c r="R29">
        <f t="shared" si="5"/>
        <v>104.81833333333333</v>
      </c>
    </row>
    <row r="30" spans="10:18" x14ac:dyDescent="0.25">
      <c r="J30">
        <v>6</v>
      </c>
      <c r="K30">
        <f t="shared" si="4"/>
        <v>257.76980000000003</v>
      </c>
      <c r="Q30">
        <v>6</v>
      </c>
      <c r="R30">
        <f t="shared" si="5"/>
        <v>104.828</v>
      </c>
    </row>
    <row r="31" spans="10:18" x14ac:dyDescent="0.25">
      <c r="J31">
        <v>7</v>
      </c>
      <c r="K31">
        <f t="shared" si="4"/>
        <v>257.71226666666666</v>
      </c>
      <c r="Q31">
        <v>7</v>
      </c>
      <c r="R31">
        <f t="shared" si="5"/>
        <v>104.83766666666666</v>
      </c>
    </row>
    <row r="32" spans="10:18" x14ac:dyDescent="0.25">
      <c r="J32">
        <v>8</v>
      </c>
      <c r="K32">
        <f t="shared" si="4"/>
        <v>257.65473333333335</v>
      </c>
      <c r="Q32">
        <v>8</v>
      </c>
      <c r="R32">
        <f t="shared" si="5"/>
        <v>104.84733333333332</v>
      </c>
    </row>
    <row r="33" spans="10:18" x14ac:dyDescent="0.25">
      <c r="J33">
        <v>9</v>
      </c>
      <c r="K33">
        <f t="shared" si="4"/>
        <v>257.59719999999999</v>
      </c>
      <c r="Q33">
        <v>9</v>
      </c>
      <c r="R33">
        <f t="shared" si="5"/>
        <v>104.857</v>
      </c>
    </row>
    <row r="34" spans="10:18" x14ac:dyDescent="0.25">
      <c r="J34">
        <v>10</v>
      </c>
      <c r="K34">
        <f t="shared" si="4"/>
        <v>257.53966666666668</v>
      </c>
      <c r="Q34">
        <v>10</v>
      </c>
      <c r="R34">
        <f t="shared" si="5"/>
        <v>104.86666666666666</v>
      </c>
    </row>
    <row r="35" spans="10:18" x14ac:dyDescent="0.25">
      <c r="J35">
        <v>11</v>
      </c>
      <c r="K35">
        <f t="shared" si="4"/>
        <v>257.48213333333337</v>
      </c>
      <c r="Q35">
        <v>11</v>
      </c>
      <c r="R35">
        <f t="shared" si="5"/>
        <v>104.87633333333333</v>
      </c>
    </row>
    <row r="36" spans="10:18" x14ac:dyDescent="0.25">
      <c r="J36">
        <v>12</v>
      </c>
      <c r="K36">
        <f t="shared" si="4"/>
        <v>257.4246</v>
      </c>
      <c r="Q36">
        <v>12</v>
      </c>
      <c r="R36">
        <f t="shared" si="5"/>
        <v>104.886</v>
      </c>
    </row>
    <row r="37" spans="10:18" x14ac:dyDescent="0.25">
      <c r="J37">
        <v>13</v>
      </c>
      <c r="K37">
        <f t="shared" si="4"/>
        <v>257.36706666666669</v>
      </c>
      <c r="Q37">
        <v>13</v>
      </c>
      <c r="R37">
        <f t="shared" si="5"/>
        <v>104.89566666666667</v>
      </c>
    </row>
    <row r="38" spans="10:18" x14ac:dyDescent="0.25">
      <c r="J38">
        <v>14</v>
      </c>
      <c r="K38">
        <f t="shared" si="4"/>
        <v>257.30953333333332</v>
      </c>
      <c r="Q38">
        <v>14</v>
      </c>
      <c r="R38">
        <f t="shared" si="5"/>
        <v>104.90533333333333</v>
      </c>
    </row>
    <row r="39" spans="10:18" x14ac:dyDescent="0.25">
      <c r="J39">
        <v>15</v>
      </c>
      <c r="K39">
        <f t="shared" si="4"/>
        <v>257.25200000000001</v>
      </c>
      <c r="Q39">
        <v>15</v>
      </c>
      <c r="R39">
        <f t="shared" si="5"/>
        <v>104.91499999999999</v>
      </c>
    </row>
    <row r="40" spans="10:18" x14ac:dyDescent="0.25">
      <c r="J40">
        <v>16</v>
      </c>
      <c r="K40">
        <f t="shared" si="4"/>
        <v>257.1944666666667</v>
      </c>
      <c r="Q40">
        <v>16</v>
      </c>
      <c r="R40">
        <f t="shared" si="5"/>
        <v>104.92466666666667</v>
      </c>
    </row>
    <row r="41" spans="10:18" x14ac:dyDescent="0.25">
      <c r="J41">
        <v>17</v>
      </c>
      <c r="K41">
        <f t="shared" si="4"/>
        <v>257.13693333333333</v>
      </c>
      <c r="Q41">
        <v>17</v>
      </c>
      <c r="R41">
        <f t="shared" si="5"/>
        <v>104.93433333333333</v>
      </c>
    </row>
    <row r="42" spans="10:18" x14ac:dyDescent="0.25">
      <c r="J42">
        <v>18</v>
      </c>
      <c r="K42">
        <f t="shared" si="4"/>
        <v>257.07940000000002</v>
      </c>
      <c r="Q42">
        <v>18</v>
      </c>
      <c r="R42">
        <f t="shared" si="5"/>
        <v>104.944</v>
      </c>
    </row>
    <row r="43" spans="10:18" x14ac:dyDescent="0.25">
      <c r="J43">
        <v>19</v>
      </c>
      <c r="K43">
        <f t="shared" si="4"/>
        <v>257.02186666666665</v>
      </c>
      <c r="Q43">
        <v>19</v>
      </c>
      <c r="R43">
        <f t="shared" si="5"/>
        <v>104.95366666666666</v>
      </c>
    </row>
    <row r="44" spans="10:18" x14ac:dyDescent="0.25">
      <c r="J44">
        <v>20</v>
      </c>
      <c r="K44">
        <f t="shared" si="4"/>
        <v>256.96433333333334</v>
      </c>
      <c r="Q44">
        <v>20</v>
      </c>
      <c r="R44">
        <f t="shared" si="5"/>
        <v>104.96333333333334</v>
      </c>
    </row>
    <row r="45" spans="10:18" x14ac:dyDescent="0.25">
      <c r="J45">
        <v>21</v>
      </c>
      <c r="K45">
        <f t="shared" si="4"/>
        <v>256.90680000000003</v>
      </c>
      <c r="Q45">
        <v>21</v>
      </c>
      <c r="R45">
        <f t="shared" si="5"/>
        <v>104.973</v>
      </c>
    </row>
    <row r="46" spans="10:18" x14ac:dyDescent="0.25">
      <c r="J46">
        <v>22</v>
      </c>
      <c r="K46">
        <f t="shared" si="4"/>
        <v>256.84926666666667</v>
      </c>
      <c r="Q46">
        <v>22</v>
      </c>
      <c r="R46">
        <f t="shared" si="5"/>
        <v>104.98266666666667</v>
      </c>
    </row>
    <row r="47" spans="10:18" x14ac:dyDescent="0.25">
      <c r="J47">
        <v>23</v>
      </c>
      <c r="K47">
        <f t="shared" si="4"/>
        <v>256.79173333333335</v>
      </c>
      <c r="Q47">
        <v>23</v>
      </c>
      <c r="R47">
        <f t="shared" si="5"/>
        <v>104.99233333333333</v>
      </c>
    </row>
    <row r="48" spans="10:18" x14ac:dyDescent="0.25">
      <c r="J48">
        <v>24</v>
      </c>
      <c r="K48">
        <f t="shared" si="4"/>
        <v>256.73419999999999</v>
      </c>
      <c r="Q48">
        <v>24</v>
      </c>
      <c r="R48">
        <f t="shared" si="5"/>
        <v>105.002</v>
      </c>
    </row>
    <row r="49" spans="10:19" x14ac:dyDescent="0.25">
      <c r="J49">
        <v>25</v>
      </c>
      <c r="K49">
        <f t="shared" si="4"/>
        <v>256.67666666666668</v>
      </c>
      <c r="Q49">
        <v>25</v>
      </c>
      <c r="R49" s="17">
        <f t="shared" si="5"/>
        <v>105.01166666666667</v>
      </c>
    </row>
    <row r="50" spans="10:19" x14ac:dyDescent="0.25">
      <c r="J50">
        <v>26</v>
      </c>
      <c r="K50">
        <f t="shared" si="4"/>
        <v>256.61913333333337</v>
      </c>
      <c r="Q50">
        <v>26</v>
      </c>
      <c r="R50">
        <f t="shared" si="5"/>
        <v>105.02133333333333</v>
      </c>
    </row>
    <row r="51" spans="10:19" x14ac:dyDescent="0.25">
      <c r="J51">
        <v>27</v>
      </c>
      <c r="K51">
        <f t="shared" si="4"/>
        <v>256.5616</v>
      </c>
      <c r="Q51">
        <v>27</v>
      </c>
      <c r="R51">
        <f t="shared" si="5"/>
        <v>105.03100000000001</v>
      </c>
    </row>
    <row r="52" spans="10:19" x14ac:dyDescent="0.25">
      <c r="J52">
        <v>28</v>
      </c>
      <c r="K52">
        <f t="shared" si="4"/>
        <v>256.50406666666669</v>
      </c>
      <c r="Q52">
        <v>28</v>
      </c>
      <c r="R52">
        <f t="shared" si="5"/>
        <v>105.04066666666667</v>
      </c>
    </row>
    <row r="53" spans="10:19" x14ac:dyDescent="0.25">
      <c r="J53">
        <v>29</v>
      </c>
      <c r="K53">
        <f t="shared" si="4"/>
        <v>256.44653333333332</v>
      </c>
      <c r="Q53">
        <v>29</v>
      </c>
      <c r="R53">
        <f t="shared" si="5"/>
        <v>105.05033333333334</v>
      </c>
    </row>
    <row r="54" spans="10:19" x14ac:dyDescent="0.25">
      <c r="J54">
        <v>30</v>
      </c>
      <c r="K54">
        <f t="shared" si="4"/>
        <v>256.38900000000001</v>
      </c>
      <c r="L54">
        <v>256.38900000000001</v>
      </c>
      <c r="Q54">
        <v>30</v>
      </c>
      <c r="R54">
        <f t="shared" si="5"/>
        <v>105.06</v>
      </c>
      <c r="S54">
        <v>105.06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R</vt:lpstr>
      <vt:lpstr>Sheet1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Hewgill</dc:creator>
  <cp:lastModifiedBy>Sam Hewgill</cp:lastModifiedBy>
  <dcterms:created xsi:type="dcterms:W3CDTF">2020-06-12T10:53:35Z</dcterms:created>
  <dcterms:modified xsi:type="dcterms:W3CDTF">2020-07-09T11:07:00Z</dcterms:modified>
</cp:coreProperties>
</file>