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ownloads\"/>
    </mc:Choice>
  </mc:AlternateContent>
  <xr:revisionPtr revIDLastSave="0" documentId="13_ncr:1_{1C10C258-E3C6-4328-979D-EA8114FF55C1}" xr6:coauthVersionLast="47" xr6:coauthVersionMax="47" xr10:uidLastSave="{00000000-0000-0000-0000-000000000000}"/>
  <bookViews>
    <workbookView xWindow="-108" yWindow="-108" windowWidth="23256" windowHeight="12576" xr2:uid="{CEEC98A6-7A9A-45A4-AD92-41DF30792447}"/>
  </bookViews>
  <sheets>
    <sheet name="Keyword Stats" sheetId="1" r:id="rId1"/>
    <sheet name="Array Code Result" sheetId="3" r:id="rId2"/>
    <sheet name="Character code list for Excel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34" i="3"/>
  <c r="C34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</calcChain>
</file>

<file path=xl/sharedStrings.xml><?xml version="1.0" encoding="utf-8"?>
<sst xmlns="http://schemas.openxmlformats.org/spreadsheetml/2006/main" count="791" uniqueCount="499">
  <si>
    <t>URL</t>
  </si>
  <si>
    <t>Keyword</t>
  </si>
  <si>
    <t>Code Result</t>
  </si>
  <si>
    <t>Original</t>
  </si>
  <si>
    <t>cape york tours from cooktown</t>
  </si>
  <si>
    <t>https://www.farnorthescapes.com.au/daintree-tours-trips/cape-york-tours-from-cooktown</t>
  </si>
  <si>
    <t>Character Code</t>
  </si>
  <si>
    <t>CHAR Function</t>
  </si>
  <si>
    <t>Character Name</t>
  </si>
  <si>
    <t>CHAR Symbol</t>
  </si>
  <si>
    <t>Category</t>
  </si>
  <si>
    <t>Line Break</t>
  </si>
  <si>
    <t>Example:</t>
  </si>
  <si>
    <t>Line</t>
  </si>
  <si>
    <t>Break</t>
  </si>
  <si>
    <t>Punctuation</t>
  </si>
  <si>
    <t>Space</t>
  </si>
  <si>
    <t>Exclamation mark</t>
  </si>
  <si>
    <t>!</t>
  </si>
  <si>
    <t>Double quotes (or speech marks)</t>
  </si>
  <si>
    <t>“</t>
  </si>
  <si>
    <t>Number</t>
  </si>
  <si>
    <t>#</t>
  </si>
  <si>
    <t>Dollar</t>
  </si>
  <si>
    <t>$</t>
  </si>
  <si>
    <t>Per cent sign</t>
  </si>
  <si>
    <t>%</t>
  </si>
  <si>
    <t>Ampersand</t>
  </si>
  <si>
    <t>&amp;</t>
  </si>
  <si>
    <t>Single quote</t>
  </si>
  <si>
    <t>‘</t>
  </si>
  <si>
    <t>Open parenthesis (or open bracket)</t>
  </si>
  <si>
    <t>(</t>
  </si>
  <si>
    <t>Close parenthesis (or close bracket)</t>
  </si>
  <si>
    <t>)</t>
  </si>
  <si>
    <t>Asterisk</t>
  </si>
  <si>
    <t>*</t>
  </si>
  <si>
    <t>Plus</t>
  </si>
  <si>
    <t>+</t>
  </si>
  <si>
    <t>Comma</t>
  </si>
  <si>
    <t>,</t>
  </si>
  <si>
    <t>Hyphen</t>
  </si>
  <si>
    <t>–</t>
  </si>
  <si>
    <t>Period, dot or full stop</t>
  </si>
  <si>
    <t>.</t>
  </si>
  <si>
    <t>Slash or divide</t>
  </si>
  <si>
    <t>/</t>
  </si>
  <si>
    <t>Zero</t>
  </si>
  <si>
    <t>Numbers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</si>
  <si>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</si>
  <si>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</si>
  <si>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</si>
  <si>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</si>
  <si>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</si>
  <si>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</si>
  <si>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</si>
  <si>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</si>
  <si>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</si>
  <si>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Colon</t>
  </si>
  <si>
    <t>:</t>
  </si>
  <si>
    <t>Special Characters</t>
  </si>
  <si>
    <t>Semicolon</t>
  </si>
  <si>
    <t>;</t>
  </si>
  <si>
    <t>Less than (or open angled bracket)</t>
  </si>
  <si>
    <t>&lt;</t>
  </si>
  <si>
    <t>Equals</t>
  </si>
  <si>
    <t>=</t>
  </si>
  <si>
    <t>Greater than (or close angled bracket)</t>
  </si>
  <si>
    <t>&gt;</t>
  </si>
  <si>
    <t>Question mark</t>
  </si>
  <si>
    <t>?</t>
  </si>
  <si>
    <t>At symbol</t>
  </si>
  <si>
    <t>@</t>
  </si>
  <si>
    <t>Uppercase A</t>
  </si>
  <si>
    <t>A</t>
  </si>
  <si>
    <t>Letters (Upper Case)</t>
  </si>
  <si>
    <t>Uppercase B</t>
  </si>
  <si>
    <t>B</t>
  </si>
  <si>
    <t>Uppercase C</t>
  </si>
  <si>
    <t>C</t>
  </si>
  <si>
    <t>Uppercase D</t>
  </si>
  <si>
    <t>D</t>
  </si>
  <si>
    <t>Uppercase E</t>
  </si>
  <si>
    <t>E</t>
  </si>
  <si>
    <t>Uppercase F</t>
  </si>
  <si>
    <t>F</t>
  </si>
  <si>
    <t>Uppercase G</t>
  </si>
  <si>
    <t>G</t>
  </si>
  <si>
    <t>Uppercase H</t>
  </si>
  <si>
    <t>H</t>
  </si>
  <si>
    <t>Uppercase I</t>
  </si>
  <si>
    <t>I</t>
  </si>
  <si>
    <t>Uppercase J</t>
  </si>
  <si>
    <t>J</t>
  </si>
  <si>
    <t>Uppercase K</t>
  </si>
  <si>
    <t>K</t>
  </si>
  <si>
    <t>Uppercase L</t>
  </si>
  <si>
    <t>L</t>
  </si>
  <si>
    <t>Uppercase M</t>
  </si>
  <si>
    <t>M</t>
  </si>
  <si>
    <t>Uppercase N</t>
  </si>
  <si>
    <t>N</t>
  </si>
  <si>
    <t>Uppercase O</t>
  </si>
  <si>
    <t>O</t>
  </si>
  <si>
    <t>Uppercase P</t>
  </si>
  <si>
    <t>P</t>
  </si>
  <si>
    <t>Uppercase Q</t>
  </si>
  <si>
    <t>Q</t>
  </si>
  <si>
    <t>Uppercase R</t>
  </si>
  <si>
    <t>R</t>
  </si>
  <si>
    <t>Uppercase S</t>
  </si>
  <si>
    <t>S</t>
  </si>
  <si>
    <t>Uppercase T</t>
  </si>
  <si>
    <t>T</t>
  </si>
  <si>
    <t>Uppercase U</t>
  </si>
  <si>
    <t>U</t>
  </si>
  <si>
    <t>Uppercase V</t>
  </si>
  <si>
    <t>V</t>
  </si>
  <si>
    <t>Uppercase W</t>
  </si>
  <si>
    <t>W</t>
  </si>
  <si>
    <t>Uppercase X</t>
  </si>
  <si>
    <t>X</t>
  </si>
  <si>
    <t>Uppercase Y</t>
  </si>
  <si>
    <t>Y</t>
  </si>
  <si>
    <t>Uppercase Z</t>
  </si>
  <si>
    <t>Z</t>
  </si>
  <si>
    <t>Opening bracket</t>
  </si>
  <si>
    <t>[</t>
  </si>
  <si>
    <t>Backslash</t>
  </si>
  <si>
    <t>\</t>
  </si>
  <si>
    <t>Closing bracket</t>
  </si>
  <si>
    <t>]</t>
  </si>
  <si>
    <t>Caret – circumflex</t>
  </si>
  <si>
    <t>^</t>
  </si>
  <si>
    <t>Underscore</t>
  </si>
  <si>
    <t>_</t>
  </si>
  <si>
    <t>Grave accent</t>
  </si>
  <si>
    <t>`</t>
  </si>
  <si>
    <t>Lowercase a</t>
  </si>
  <si>
    <t>a</t>
  </si>
  <si>
    <t>Letters (Lower Case)</t>
  </si>
  <si>
    <t>Lowercase b</t>
  </si>
  <si>
    <t>b</t>
  </si>
  <si>
    <t>Lowercase c</t>
  </si>
  <si>
    <t>c</t>
  </si>
  <si>
    <t>Lowercase d</t>
  </si>
  <si>
    <t>d</t>
  </si>
  <si>
    <t>Lowercase e</t>
  </si>
  <si>
    <t>e</t>
  </si>
  <si>
    <t>Lowercase f</t>
  </si>
  <si>
    <t>f</t>
  </si>
  <si>
    <t>Lowercase g</t>
  </si>
  <si>
    <t>g</t>
  </si>
  <si>
    <t>Lowercase h</t>
  </si>
  <si>
    <t>h</t>
  </si>
  <si>
    <t>Lowercase i</t>
  </si>
  <si>
    <t>i</t>
  </si>
  <si>
    <t>Lowercase j</t>
  </si>
  <si>
    <t>j</t>
  </si>
  <si>
    <t>Lowercase k</t>
  </si>
  <si>
    <t>k</t>
  </si>
  <si>
    <t>Lowercase l</t>
  </si>
  <si>
    <t>l</t>
  </si>
  <si>
    <t>Lowercase m</t>
  </si>
  <si>
    <t>m</t>
  </si>
  <si>
    <t>Lowercase n</t>
  </si>
  <si>
    <t>n</t>
  </si>
  <si>
    <t>Lowercase o</t>
  </si>
  <si>
    <t>o</t>
  </si>
  <si>
    <t>Lowercase p</t>
  </si>
  <si>
    <t>p</t>
  </si>
  <si>
    <t>Lowercase q</t>
  </si>
  <si>
    <t>q</t>
  </si>
  <si>
    <t>Lowercase r</t>
  </si>
  <si>
    <t>r</t>
  </si>
  <si>
    <t>Lowercase s</t>
  </si>
  <si>
    <t>s</t>
  </si>
  <si>
    <t>Lowercase t</t>
  </si>
  <si>
    <t>t</t>
  </si>
  <si>
    <t>Lowercase u</t>
  </si>
  <si>
    <t>u</t>
  </si>
  <si>
    <t>Lowercase v</t>
  </si>
  <si>
    <t>v</t>
  </si>
  <si>
    <t>Lowercase w</t>
  </si>
  <si>
    <t>w</t>
  </si>
  <si>
    <t>Lowercase x</t>
  </si>
  <si>
    <t>x</t>
  </si>
  <si>
    <t>Lowercase y</t>
  </si>
  <si>
    <t>y</t>
  </si>
  <si>
    <t>Lowercase z</t>
  </si>
  <si>
    <t>z</t>
  </si>
  <si>
    <t>Opening brace</t>
  </si>
  <si>
    <t>{</t>
  </si>
  <si>
    <t>Vertical bar</t>
  </si>
  <si>
    <t>|</t>
  </si>
  <si>
    <t>Closing brace</t>
  </si>
  <si>
    <t>}</t>
  </si>
  <si>
    <t>Equivalency sign – tilde</t>
  </si>
  <si>
    <t>~</t>
  </si>
  <si>
    <t>Delete</t>
  </si>
  <si>
    <t></t>
  </si>
  <si>
    <t>Euro sign</t>
  </si>
  <si>
    <t>€</t>
  </si>
  <si>
    <t>Latin small letter f with hook</t>
  </si>
  <si>
    <t>‚</t>
  </si>
  <si>
    <t>Double low-9 quotation mark</t>
  </si>
  <si>
    <t>ƒ</t>
  </si>
  <si>
    <t>Horizontal ellipsis</t>
  </si>
  <si>
    <t>„</t>
  </si>
  <si>
    <t>Dagger</t>
  </si>
  <si>
    <t>…</t>
  </si>
  <si>
    <t>Double dagger</t>
  </si>
  <si>
    <t>†</t>
  </si>
  <si>
    <t>Modifier letter circumflex accent</t>
  </si>
  <si>
    <t>‡</t>
  </si>
  <si>
    <t>Per mille sign</t>
  </si>
  <si>
    <t>‰</t>
  </si>
  <si>
    <t>Latin capital letter S with caron</t>
  </si>
  <si>
    <t>Š</t>
  </si>
  <si>
    <t>Single left-pointing angle quotation</t>
  </si>
  <si>
    <t>‹</t>
  </si>
  <si>
    <t>Latin capital ligature OE</t>
  </si>
  <si>
    <t>Œ</t>
  </si>
  <si>
    <t>Latin capital letter Z with caron</t>
  </si>
  <si>
    <t>Ž</t>
  </si>
  <si>
    <t>Left single quotation mark</t>
  </si>
  <si>
    <t>Right single quotation mark</t>
  </si>
  <si>
    <t>’</t>
  </si>
  <si>
    <t>Left double quotation mark</t>
  </si>
  <si>
    <t>Right double quotation mark</t>
  </si>
  <si>
    <t>”</t>
  </si>
  <si>
    <t>Bullet</t>
  </si>
  <si>
    <t>•</t>
  </si>
  <si>
    <t>En dash</t>
  </si>
  <si>
    <t>Em dash</t>
  </si>
  <si>
    <t>—</t>
  </si>
  <si>
    <t>Small tilde</t>
  </si>
  <si>
    <t>˜</t>
  </si>
  <si>
    <t>Trade mark sign</t>
  </si>
  <si>
    <t>™</t>
  </si>
  <si>
    <t>Latin small letter S with caron</t>
  </si>
  <si>
    <t>š</t>
  </si>
  <si>
    <t>Single right-pointing angle quotation mark</t>
  </si>
  <si>
    <t>›</t>
  </si>
  <si>
    <t>Latin small ligature oe</t>
  </si>
  <si>
    <t>œ</t>
  </si>
  <si>
    <t>Latin small letter z with caron</t>
  </si>
  <si>
    <t>ž</t>
  </si>
  <si>
    <t>Latin capital letter Y with diaeresis</t>
  </si>
  <si>
    <t>Ÿ</t>
  </si>
  <si>
    <t>Non-breaking space</t>
  </si>
  <si>
    <t>Inverted exclamation mark</t>
  </si>
  <si>
    <t>¡</t>
  </si>
  <si>
    <t>Cent sign</t>
  </si>
  <si>
    <t>¢</t>
  </si>
  <si>
    <t>Pound sign</t>
  </si>
  <si>
    <t>£</t>
  </si>
  <si>
    <t>Currency sign</t>
  </si>
  <si>
    <t>¤</t>
  </si>
  <si>
    <t>Yen sign</t>
  </si>
  <si>
    <t>¥</t>
  </si>
  <si>
    <t>Pipe, Broken vertical bar</t>
  </si>
  <si>
    <t>¦</t>
  </si>
  <si>
    <t>Section sign</t>
  </si>
  <si>
    <t>§</t>
  </si>
  <si>
    <t>Spacing diaeresis – umlaut</t>
  </si>
  <si>
    <t>¨</t>
  </si>
  <si>
    <t>Copyright sign</t>
  </si>
  <si>
    <t>©</t>
  </si>
  <si>
    <t>Feminine ordinal indicator</t>
  </si>
  <si>
    <t>ª</t>
  </si>
  <si>
    <t>Left double angle quotes</t>
  </si>
  <si>
    <t>«</t>
  </si>
  <si>
    <t>Not sign</t>
  </si>
  <si>
    <t>¬</t>
  </si>
  <si>
    <t>Soft hyphen</t>
  </si>
  <si>
    <t>­</t>
  </si>
  <si>
    <t>Registered trade mark sign</t>
  </si>
  <si>
    <t>®</t>
  </si>
  <si>
    <t>Spacing macron – overline</t>
  </si>
  <si>
    <t>¯</t>
  </si>
  <si>
    <t>Degree sign</t>
  </si>
  <si>
    <t>°</t>
  </si>
  <si>
    <t>Plus-or-minus sign</t>
  </si>
  <si>
    <t>±</t>
  </si>
  <si>
    <t>Superscript two – squared</t>
  </si>
  <si>
    <t>²</t>
  </si>
  <si>
    <t>Superscript three – cubed</t>
  </si>
  <si>
    <t>³</t>
  </si>
  <si>
    <t>Acute accent – spacing acute</t>
  </si>
  <si>
    <t>´</t>
  </si>
  <si>
    <t>Micro sign</t>
  </si>
  <si>
    <t>µ</t>
  </si>
  <si>
    <t>Pilcrow sign – paragraph sign</t>
  </si>
  <si>
    <t>¶</t>
  </si>
  <si>
    <t>Middle dot – Georgian comma</t>
  </si>
  <si>
    <t>·</t>
  </si>
  <si>
    <t>Spacing cedilla</t>
  </si>
  <si>
    <t>¸</t>
  </si>
  <si>
    <t>Superscript one</t>
  </si>
  <si>
    <t>¹</t>
  </si>
  <si>
    <t>Masculine ordinal indicator</t>
  </si>
  <si>
    <t>º</t>
  </si>
  <si>
    <t>Right double angle quotes</t>
  </si>
  <si>
    <t>»</t>
  </si>
  <si>
    <t>Fraction one quarter</t>
  </si>
  <si>
    <t>¼</t>
  </si>
  <si>
    <t>Fraction one half</t>
  </si>
  <si>
    <t>½</t>
  </si>
  <si>
    <t>Fraction three quarters</t>
  </si>
  <si>
    <t>¾</t>
  </si>
  <si>
    <t>Inverted question mark</t>
  </si>
  <si>
    <t>¿</t>
  </si>
  <si>
    <t>Latin capital letter A with grave</t>
  </si>
  <si>
    <t>À</t>
  </si>
  <si>
    <t>Upper Case Latin-1 Letters</t>
  </si>
  <si>
    <t>Latin capital letter A with acute</t>
  </si>
  <si>
    <t>Á</t>
  </si>
  <si>
    <t>Latin capital letter A with circumflex</t>
  </si>
  <si>
    <t>Â</t>
  </si>
  <si>
    <t>Latin capital letter A with tilde</t>
  </si>
  <si>
    <t>Ã</t>
  </si>
  <si>
    <t>Latin capital letter A with diaeresis</t>
  </si>
  <si>
    <t>Ä</t>
  </si>
  <si>
    <t>Latin capital letter A with ring above</t>
  </si>
  <si>
    <t>Å</t>
  </si>
  <si>
    <t>Latin capital letter AE</t>
  </si>
  <si>
    <t>Æ</t>
  </si>
  <si>
    <t>Latin capital letter C with cedilla</t>
  </si>
  <si>
    <t>Ç</t>
  </si>
  <si>
    <t>Latin capital letter E with grave</t>
  </si>
  <si>
    <t>È</t>
  </si>
  <si>
    <t>Latin capital letter E with acute</t>
  </si>
  <si>
    <t>É</t>
  </si>
  <si>
    <t>Latin capital letter E with circumflex</t>
  </si>
  <si>
    <t>Ê</t>
  </si>
  <si>
    <t>Latin capital letter E with diaeresis</t>
  </si>
  <si>
    <t>Ë</t>
  </si>
  <si>
    <t>Latin capital letter I with grave</t>
  </si>
  <si>
    <t>Ì</t>
  </si>
  <si>
    <t>Latin capital letter I with acute</t>
  </si>
  <si>
    <t>Í</t>
  </si>
  <si>
    <t>Latin capital letter I with circumflex</t>
  </si>
  <si>
    <t>Î</t>
  </si>
  <si>
    <t>Latin capital letter I with diaeresis</t>
  </si>
  <si>
    <t>Ï</t>
  </si>
  <si>
    <t>Latin capital letter ETH</t>
  </si>
  <si>
    <t>Ð</t>
  </si>
  <si>
    <t>Latin capital letter N with tilde</t>
  </si>
  <si>
    <t>Ñ</t>
  </si>
  <si>
    <t>Latin capital letter O with grave</t>
  </si>
  <si>
    <t>Ò</t>
  </si>
  <si>
    <t>Latin capital letter O with acute</t>
  </si>
  <si>
    <t>Ó</t>
  </si>
  <si>
    <t>Latin capital letter O with circumflex</t>
  </si>
  <si>
    <t>Ô</t>
  </si>
  <si>
    <t>Latin capital letter O with tilde</t>
  </si>
  <si>
    <t>Õ</t>
  </si>
  <si>
    <t>Latin capital letter O with diaeresis</t>
  </si>
  <si>
    <t>Ö</t>
  </si>
  <si>
    <t>Multiplication sign</t>
  </si>
  <si>
    <t>×</t>
  </si>
  <si>
    <t>Latin capital letter O with slash</t>
  </si>
  <si>
    <t>Ø</t>
  </si>
  <si>
    <t>Latin capital letter U with grave</t>
  </si>
  <si>
    <t>Ù</t>
  </si>
  <si>
    <t>Latin capital letter U with acute</t>
  </si>
  <si>
    <t>Ú</t>
  </si>
  <si>
    <t>Latin capital letter U with circumflex</t>
  </si>
  <si>
    <t>Û</t>
  </si>
  <si>
    <t>Latin capital letter U with diaeresis</t>
  </si>
  <si>
    <t>Ü</t>
  </si>
  <si>
    <t>Latin capital letter Y with acute</t>
  </si>
  <si>
    <t>Ý</t>
  </si>
  <si>
    <t>Latin capital letter THORN</t>
  </si>
  <si>
    <t>Þ</t>
  </si>
  <si>
    <t>Latin small letter sharp s – ess-zed</t>
  </si>
  <si>
    <t>ß</t>
  </si>
  <si>
    <t>Lower Case Latin-1 Letters</t>
  </si>
  <si>
    <t>Latin small letter a with grave</t>
  </si>
  <si>
    <t>à</t>
  </si>
  <si>
    <t>Latin small letter a with acute</t>
  </si>
  <si>
    <t>á</t>
  </si>
  <si>
    <t>Latin small letter a with circumflex</t>
  </si>
  <si>
    <t>â</t>
  </si>
  <si>
    <t>Latin small letter a with tilde</t>
  </si>
  <si>
    <t>ã</t>
  </si>
  <si>
    <t>Latin small letter a with diaeresis</t>
  </si>
  <si>
    <t>ä</t>
  </si>
  <si>
    <t>Latin small letter a with ring above</t>
  </si>
  <si>
    <t>å</t>
  </si>
  <si>
    <t>Latin small letter ae</t>
  </si>
  <si>
    <t>æ</t>
  </si>
  <si>
    <t>Latin small letter c with cedilla</t>
  </si>
  <si>
    <t>ç</t>
  </si>
  <si>
    <t>Latin small letter e with grave</t>
  </si>
  <si>
    <t>è</t>
  </si>
  <si>
    <t>Latin small letter e with acute</t>
  </si>
  <si>
    <t>é</t>
  </si>
  <si>
    <t>Latin small letter e with circumflex</t>
  </si>
  <si>
    <t>ê</t>
  </si>
  <si>
    <t>Latin small letter e with diaeresis</t>
  </si>
  <si>
    <t>ë</t>
  </si>
  <si>
    <t>Latin small letter i with grave</t>
  </si>
  <si>
    <t>ì</t>
  </si>
  <si>
    <t>Latin small letter i with acute</t>
  </si>
  <si>
    <t>í</t>
  </si>
  <si>
    <t>Latin small letter i with circumflex</t>
  </si>
  <si>
    <t>î</t>
  </si>
  <si>
    <t>Latin small letter i with diaeresis</t>
  </si>
  <si>
    <t>ï</t>
  </si>
  <si>
    <t>Latin small letter eth</t>
  </si>
  <si>
    <t>ð</t>
  </si>
  <si>
    <t>Latin small letter n with tilde</t>
  </si>
  <si>
    <t>ñ</t>
  </si>
  <si>
    <t>Latin small letter o with grave</t>
  </si>
  <si>
    <t>ò</t>
  </si>
  <si>
    <t>Latin small letter o with acute</t>
  </si>
  <si>
    <t>ó</t>
  </si>
  <si>
    <t>Latin small letter o with circumflex</t>
  </si>
  <si>
    <t>ô</t>
  </si>
  <si>
    <t>Latin small letter o with tilde</t>
  </si>
  <si>
    <t>õ</t>
  </si>
  <si>
    <t>Latin small letter o with diaeresis</t>
  </si>
  <si>
    <t>ö</t>
  </si>
  <si>
    <t>Division sign</t>
  </si>
  <si>
    <t>÷</t>
  </si>
  <si>
    <t>Latin small letter o with slash</t>
  </si>
  <si>
    <t>ø</t>
  </si>
  <si>
    <t>Latin small letter u with grave</t>
  </si>
  <si>
    <t>ù</t>
  </si>
  <si>
    <t>Latin small letter u with acute</t>
  </si>
  <si>
    <t>ú</t>
  </si>
  <si>
    <t>Latin small letter u with circumflex</t>
  </si>
  <si>
    <t>û</t>
  </si>
  <si>
    <t>Latin small letter u with diaeresis</t>
  </si>
  <si>
    <t>ü</t>
  </si>
  <si>
    <t>Latin small letter y with acute</t>
  </si>
  <si>
    <t>ý</t>
  </si>
  <si>
    <t>Latin small letter thorn</t>
  </si>
  <si>
    <t>þ</t>
  </si>
  <si>
    <t>Latin small letter y with diaeresis</t>
  </si>
  <si>
    <t>ÿ</t>
  </si>
  <si>
    <t>port douglas to cooktown tours</t>
  </si>
  <si>
    <t>https://www.farnorthescapes.com.au/daintree-tours-trips/cooktown-tours-from-port-douglas</t>
  </si>
  <si>
    <t>cooktown to cape york tours</t>
  </si>
  <si>
    <t>cooktown day tours</t>
  </si>
  <si>
    <t>https://www.farnorthescapes.com.au/locations/cooktown-tours</t>
  </si>
  <si>
    <t>cairns to cooktown tours</t>
  </si>
  <si>
    <t>https://www.farnorthescapes.com.au/daintree-tours-trips/cooktown-tours-from-cairns</t>
  </si>
  <si>
    <t>cairns to cooktown 4wd tours</t>
  </si>
  <si>
    <t>https://www.farnorthescapes.com.au/product/3-day-cooktown-tour</t>
  </si>
  <si>
    <t>cooktown tours</t>
  </si>
  <si>
    <t>cairns to cooktown via cape tribulation</t>
  </si>
  <si>
    <t>milkwood lodge cooktown</t>
  </si>
  <si>
    <t>https://www.farnorthescapes.com.au/blog-posts/milkwood-lodge-cooktown-accommodation</t>
  </si>
  <si>
    <t>cairns to cooktown via bloomfield track</t>
  </si>
  <si>
    <t>https://www.farnorthescapes.com.au/blog-posts/bloomfield-track</t>
  </si>
  <si>
    <t>cooktown to cape york</t>
  </si>
  <si>
    <t>what to do in cooktown</t>
  </si>
  <si>
    <t>www.farnorthescapes.com.au/blog-posts/10-best-things-to-do-in-cooktown</t>
  </si>
  <si>
    <t>things to do in cooktown</t>
  </si>
  <si>
    <t>cooktown things to do</t>
  </si>
  <si>
    <t>cooktown</t>
  </si>
  <si>
    <t>https://www.farnorthescapes.com.au/blog-posts/cooktown</t>
  </si>
  <si>
    <t>cairns to cooktown</t>
  </si>
  <si>
    <t>cape tribulation to cooktown</t>
  </si>
  <si>
    <t>cooktown to cape tribulation</t>
  </si>
  <si>
    <t>port douglas to cooktown</t>
  </si>
  <si>
    <t>daintree to cooktown</t>
  </si>
  <si>
    <t>cooktown to cairns</t>
  </si>
  <si>
    <t>cooktown to lions den hotel</t>
  </si>
  <si>
    <t>https://www.farnorthescapes.com.au/blog-posts/lions-dens-hotel</t>
  </si>
  <si>
    <t>cooktown beaches</t>
  </si>
  <si>
    <t>cooktown to port douglas</t>
  </si>
  <si>
    <t>cooktown to daintree</t>
  </si>
  <si>
    <t>https://www.farnorthescapes.com.au/product/two-day-cooktown-and-daintree-tour</t>
  </si>
  <si>
    <t>lions den cooktown</t>
  </si>
  <si>
    <t>cooktown attractions</t>
  </si>
  <si>
    <t>lions den hotel cooktown</t>
  </si>
  <si>
    <t>cooktown pub</t>
  </si>
  <si>
    <t>pubs cooktown</t>
  </si>
  <si>
    <t>Keyword Difficulty</t>
  </si>
  <si>
    <t>Competition</t>
  </si>
  <si>
    <t>Keyword Intents</t>
  </si>
  <si>
    <t>informational</t>
  </si>
  <si>
    <t>commercial</t>
  </si>
  <si>
    <t>navigational</t>
  </si>
  <si>
    <t>informational, navigational</t>
  </si>
  <si>
    <t>informational, transactional</t>
  </si>
  <si>
    <t>navigational, transactional</t>
  </si>
  <si>
    <t>Position</t>
  </si>
  <si>
    <t>Search Volume</t>
  </si>
  <si>
    <t>CPC</t>
  </si>
  <si>
    <t>the lions den cooktown</t>
  </si>
  <si>
    <t>Traffic Cost</t>
  </si>
  <si>
    <t>tags</t>
  </si>
  <si>
    <t>Cooktown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</si>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</sst>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66666"/>
      <name val="Open Sans"/>
      <family val="2"/>
    </font>
    <font>
      <b/>
      <sz val="8"/>
      <color rgb="FF666666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4" borderId="2" xfId="0" applyFont="1" applyFill="1" applyBorder="1" applyAlignment="1">
      <alignment horizontal="left" vertical="center" wrapText="1" indent="2"/>
    </xf>
    <xf numFmtId="0" fontId="3" fillId="4" borderId="2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center"/>
    </xf>
    <xf numFmtId="0" fontId="1" fillId="5" borderId="3" xfId="0" applyFont="1" applyFill="1" applyBorder="1"/>
    <xf numFmtId="0" fontId="0" fillId="3" borderId="4" xfId="0" applyFill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1E8E9-803F-4D37-9B9C-FFE7714410E1}" name="Table1" displayName="Table1" ref="D3:M34" totalsRowShown="0" headerRowDxfId="0" dataDxfId="1" headerRowBorderDxfId="13" tableBorderDxfId="14" totalsRowBorderDxfId="12">
  <autoFilter ref="D3:M34" xr:uid="{9D11E8E9-803F-4D37-9B9C-FFE7714410E1}"/>
  <tableColumns count="10">
    <tableColumn id="1" xr3:uid="{1EE41D7A-8499-4DB5-BA9F-DF9BA11A3444}" name="Keyword" dataDxfId="11"/>
    <tableColumn id="2" xr3:uid="{37CD0977-32E9-4880-B838-187356775E3E}" name="Position" dataDxfId="10"/>
    <tableColumn id="3" xr3:uid="{9D117D85-0FEA-43ED-975F-552FC2FBF48D}" name="Search Volume" dataDxfId="9"/>
    <tableColumn id="4" xr3:uid="{1C9A4D6D-FA9D-43DA-8B89-DF2BE892B2BF}" name="Keyword Difficulty" dataDxfId="8"/>
    <tableColumn id="5" xr3:uid="{49407F38-FC95-4557-BC25-B14E2694C6AC}" name="CPC" dataDxfId="7"/>
    <tableColumn id="6" xr3:uid="{B4C5480A-3CEF-4565-B559-7A25DEAB87D1}" name="URL" dataDxfId="6"/>
    <tableColumn id="7" xr3:uid="{33120784-3E01-4D50-ABDF-A046B2BA2F5C}" name="Traffic Cost" dataDxfId="5"/>
    <tableColumn id="8" xr3:uid="{6211A02F-E8B5-48BD-AFF4-DF1B786D91F4}" name="Competition" dataDxfId="4"/>
    <tableColumn id="9" xr3:uid="{6CF69037-9942-47F7-A04B-C22313162A42}" name="Keyword Intents" dataDxfId="3"/>
    <tableColumn id="10" xr3:uid="{EA85A59B-1AFB-4634-9CB5-18540A6D411B}" name="tag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68E80-4D38-47B9-B60C-92CE718A36D3}" name="Table3" displayName="Table3" ref="B3:D34" totalsRowShown="0">
  <autoFilter ref="B3:D34" xr:uid="{30168E80-4D38-47B9-B60C-92CE718A36D3}"/>
  <tableColumns count="3">
    <tableColumn id="1" xr3:uid="{D98D01AC-F3D2-4083-A14D-39541BAB538B}" name="Keyword">
      <calculatedColumnFormula>CHAR(34)&amp;'Keyword Stats'!D4&amp;CHAR(34)&amp;CHAR(58)</calculatedColumnFormula>
    </tableColumn>
    <tableColumn id="2" xr3:uid="{93037AAA-9CC0-4DE6-88AE-181CF0FB0BB4}" name="URL">
      <calculatedColumnFormula>CHAR(34)&amp;Table1[[#This Row],[URL]]&amp;CHAR(34)&amp;CHAR(44)</calculatedColumnFormula>
    </tableColumn>
    <tableColumn id="3" xr3:uid="{265E6CFA-0B67-474F-84BF-95FBDF2EB397}" name="Tags">
      <calculatedColumnFormula>Table1[[#This Row],[tags]]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F88C-927A-431F-9026-62A28D85C791}">
  <dimension ref="D2:M34"/>
  <sheetViews>
    <sheetView tabSelected="1" zoomScale="56" zoomScaleNormal="100" workbookViewId="0">
      <selection activeCell="N2" sqref="N2:O4"/>
    </sheetView>
  </sheetViews>
  <sheetFormatPr defaultRowHeight="14.4"/>
  <cols>
    <col min="4" max="4" width="37.44140625" bestFit="1" customWidth="1"/>
    <col min="5" max="5" width="61.21875" bestFit="1" customWidth="1"/>
    <col min="6" max="6" width="17.77734375" customWidth="1"/>
    <col min="7" max="7" width="20.6640625" customWidth="1"/>
    <col min="8" max="8" width="7.6640625" customWidth="1"/>
    <col min="9" max="9" width="87.109375" bestFit="1" customWidth="1"/>
    <col min="10" max="10" width="14.77734375" customWidth="1"/>
    <col min="11" max="11" width="15.5546875" customWidth="1"/>
    <col min="12" max="12" width="26" bestFit="1" customWidth="1"/>
    <col min="13" max="13" width="10.109375" bestFit="1" customWidth="1"/>
    <col min="14" max="14" width="11.77734375" bestFit="1" customWidth="1"/>
    <col min="15" max="15" width="5.6640625" bestFit="1" customWidth="1"/>
  </cols>
  <sheetData>
    <row r="2" spans="4:13">
      <c r="D2" s="2" t="s">
        <v>3</v>
      </c>
      <c r="E2" s="2"/>
      <c r="F2" s="9"/>
      <c r="G2" s="9"/>
      <c r="H2" s="9"/>
      <c r="I2" s="9"/>
      <c r="J2" s="9"/>
      <c r="K2" s="9"/>
      <c r="L2" s="9"/>
      <c r="M2" s="9"/>
    </row>
    <row r="3" spans="4:13">
      <c r="D3" s="10" t="s">
        <v>1</v>
      </c>
      <c r="E3" s="10" t="s">
        <v>491</v>
      </c>
      <c r="F3" s="10" t="s">
        <v>492</v>
      </c>
      <c r="G3" s="10" t="s">
        <v>482</v>
      </c>
      <c r="H3" s="10" t="s">
        <v>493</v>
      </c>
      <c r="I3" s="10" t="s">
        <v>0</v>
      </c>
      <c r="J3" s="10" t="s">
        <v>495</v>
      </c>
      <c r="K3" s="10" t="s">
        <v>483</v>
      </c>
      <c r="L3" s="10" t="s">
        <v>484</v>
      </c>
      <c r="M3" s="10" t="s">
        <v>496</v>
      </c>
    </row>
    <row r="4" spans="4:13">
      <c r="D4" s="4" t="s">
        <v>463</v>
      </c>
      <c r="E4" s="4">
        <v>91</v>
      </c>
      <c r="F4" s="4">
        <v>9900</v>
      </c>
      <c r="G4" s="4">
        <v>46</v>
      </c>
      <c r="H4" s="4">
        <v>0.33</v>
      </c>
      <c r="I4" s="4" t="s">
        <v>464</v>
      </c>
      <c r="J4" s="4">
        <v>0</v>
      </c>
      <c r="K4" s="4">
        <v>0.01</v>
      </c>
      <c r="L4" s="4" t="s">
        <v>485</v>
      </c>
      <c r="M4" s="4" t="s">
        <v>497</v>
      </c>
    </row>
    <row r="5" spans="4:13">
      <c r="D5" s="4" t="s">
        <v>465</v>
      </c>
      <c r="E5" s="4">
        <v>59</v>
      </c>
      <c r="F5" s="4">
        <v>1300</v>
      </c>
      <c r="G5" s="4">
        <v>39</v>
      </c>
      <c r="H5" s="4">
        <v>0.12</v>
      </c>
      <c r="I5" s="4" t="s">
        <v>449</v>
      </c>
      <c r="J5" s="4">
        <v>0</v>
      </c>
      <c r="K5" s="4">
        <v>0.01</v>
      </c>
      <c r="L5" s="4" t="s">
        <v>485</v>
      </c>
      <c r="M5" s="4" t="s">
        <v>497</v>
      </c>
    </row>
    <row r="6" spans="4:13">
      <c r="D6" s="4" t="s">
        <v>470</v>
      </c>
      <c r="E6" s="4">
        <v>50</v>
      </c>
      <c r="F6" s="4">
        <v>590</v>
      </c>
      <c r="G6" s="4">
        <v>37</v>
      </c>
      <c r="H6" s="4">
        <v>0</v>
      </c>
      <c r="I6" s="4" t="s">
        <v>449</v>
      </c>
      <c r="J6" s="4">
        <v>0</v>
      </c>
      <c r="K6" s="4">
        <v>0</v>
      </c>
      <c r="L6" s="4" t="s">
        <v>485</v>
      </c>
      <c r="M6" s="4" t="s">
        <v>497</v>
      </c>
    </row>
    <row r="7" spans="4:13">
      <c r="D7" s="4" t="s">
        <v>468</v>
      </c>
      <c r="E7" s="4">
        <v>12</v>
      </c>
      <c r="F7" s="4">
        <v>480</v>
      </c>
      <c r="G7" s="4">
        <v>34</v>
      </c>
      <c r="H7" s="4">
        <v>0</v>
      </c>
      <c r="I7" s="4" t="s">
        <v>444</v>
      </c>
      <c r="J7" s="4">
        <v>0</v>
      </c>
      <c r="K7" s="4">
        <v>0.01</v>
      </c>
      <c r="L7" s="4" t="s">
        <v>485</v>
      </c>
      <c r="M7" s="4" t="s">
        <v>497</v>
      </c>
    </row>
    <row r="8" spans="4:13">
      <c r="D8" s="4" t="s">
        <v>461</v>
      </c>
      <c r="E8" s="4">
        <v>22</v>
      </c>
      <c r="F8" s="4">
        <v>480</v>
      </c>
      <c r="G8" s="4">
        <v>27</v>
      </c>
      <c r="H8" s="4">
        <v>0</v>
      </c>
      <c r="I8" s="4" t="s">
        <v>460</v>
      </c>
      <c r="J8" s="4">
        <v>0</v>
      </c>
      <c r="K8" s="4">
        <v>0.02</v>
      </c>
      <c r="L8" s="4" t="s">
        <v>485</v>
      </c>
      <c r="M8" s="4" t="s">
        <v>497</v>
      </c>
    </row>
    <row r="9" spans="4:13">
      <c r="D9" s="4" t="s">
        <v>458</v>
      </c>
      <c r="E9" s="4">
        <v>19</v>
      </c>
      <c r="F9" s="4">
        <v>260</v>
      </c>
      <c r="G9" s="4">
        <v>31</v>
      </c>
      <c r="H9" s="4">
        <v>1.18</v>
      </c>
      <c r="I9" s="4" t="s">
        <v>5</v>
      </c>
      <c r="J9" s="4">
        <v>0</v>
      </c>
      <c r="K9" s="4">
        <v>0.03</v>
      </c>
      <c r="L9" s="4" t="s">
        <v>485</v>
      </c>
      <c r="M9" s="4" t="s">
        <v>497</v>
      </c>
    </row>
    <row r="10" spans="4:13">
      <c r="D10" s="4" t="s">
        <v>466</v>
      </c>
      <c r="E10" s="4">
        <v>31</v>
      </c>
      <c r="F10" s="4">
        <v>260</v>
      </c>
      <c r="G10" s="4">
        <v>39</v>
      </c>
      <c r="H10" s="4">
        <v>0</v>
      </c>
      <c r="I10" s="4" t="s">
        <v>457</v>
      </c>
      <c r="J10" s="4">
        <v>0</v>
      </c>
      <c r="K10" s="4">
        <v>0.01</v>
      </c>
      <c r="L10" s="4" t="s">
        <v>485</v>
      </c>
      <c r="M10" s="4" t="s">
        <v>497</v>
      </c>
    </row>
    <row r="11" spans="4:13">
      <c r="D11" s="4" t="s">
        <v>454</v>
      </c>
      <c r="E11" s="4">
        <v>59</v>
      </c>
      <c r="F11" s="4">
        <v>260</v>
      </c>
      <c r="G11" s="4">
        <v>31</v>
      </c>
      <c r="H11" s="4">
        <v>0.55000000000000004</v>
      </c>
      <c r="I11" s="4" t="s">
        <v>455</v>
      </c>
      <c r="J11" s="4">
        <v>0</v>
      </c>
      <c r="K11" s="4">
        <v>0.06</v>
      </c>
      <c r="L11" s="4" t="s">
        <v>487</v>
      </c>
      <c r="M11" s="4" t="s">
        <v>497</v>
      </c>
    </row>
    <row r="12" spans="4:13">
      <c r="D12" s="4" t="s">
        <v>477</v>
      </c>
      <c r="E12" s="4">
        <v>10</v>
      </c>
      <c r="F12" s="4">
        <v>210</v>
      </c>
      <c r="G12" s="4">
        <v>27</v>
      </c>
      <c r="H12" s="4">
        <v>0</v>
      </c>
      <c r="I12" s="4" t="s">
        <v>472</v>
      </c>
      <c r="J12" s="4">
        <v>0</v>
      </c>
      <c r="K12" s="4">
        <v>0</v>
      </c>
      <c r="L12" s="4" t="s">
        <v>490</v>
      </c>
      <c r="M12" s="4" t="s">
        <v>497</v>
      </c>
    </row>
    <row r="13" spans="4:13">
      <c r="D13" s="4" t="s">
        <v>459</v>
      </c>
      <c r="E13" s="4">
        <v>13</v>
      </c>
      <c r="F13" s="4">
        <v>210</v>
      </c>
      <c r="G13" s="4">
        <v>27</v>
      </c>
      <c r="H13" s="4">
        <v>0.56999999999999995</v>
      </c>
      <c r="I13" s="4" t="s">
        <v>460</v>
      </c>
      <c r="J13" s="4">
        <v>0</v>
      </c>
      <c r="K13" s="4">
        <v>0.03</v>
      </c>
      <c r="L13" s="4" t="s">
        <v>485</v>
      </c>
      <c r="M13" s="4" t="s">
        <v>497</v>
      </c>
    </row>
    <row r="14" spans="4:13">
      <c r="D14" s="4" t="s">
        <v>474</v>
      </c>
      <c r="E14" s="4">
        <v>12</v>
      </c>
      <c r="F14" s="4">
        <v>170</v>
      </c>
      <c r="G14" s="4">
        <v>28</v>
      </c>
      <c r="H14" s="4">
        <v>0</v>
      </c>
      <c r="I14" s="4" t="s">
        <v>444</v>
      </c>
      <c r="J14" s="4">
        <v>0</v>
      </c>
      <c r="K14" s="4">
        <v>0</v>
      </c>
      <c r="L14" s="4" t="s">
        <v>485</v>
      </c>
      <c r="M14" s="4" t="s">
        <v>497</v>
      </c>
    </row>
    <row r="15" spans="4:13">
      <c r="D15" s="4" t="s">
        <v>480</v>
      </c>
      <c r="E15" s="4">
        <v>36</v>
      </c>
      <c r="F15" s="4">
        <v>170</v>
      </c>
      <c r="G15" s="4">
        <v>14</v>
      </c>
      <c r="H15" s="4">
        <v>0</v>
      </c>
      <c r="I15" s="4" t="s">
        <v>472</v>
      </c>
      <c r="J15" s="4">
        <v>0</v>
      </c>
      <c r="K15" s="4">
        <v>0</v>
      </c>
      <c r="L15" s="4" t="s">
        <v>486</v>
      </c>
      <c r="M15" s="4" t="s">
        <v>497</v>
      </c>
    </row>
    <row r="16" spans="4:13">
      <c r="D16" s="4" t="s">
        <v>481</v>
      </c>
      <c r="E16" s="4">
        <v>68</v>
      </c>
      <c r="F16" s="4">
        <v>170</v>
      </c>
      <c r="G16" s="4">
        <v>14</v>
      </c>
      <c r="H16" s="4">
        <v>0</v>
      </c>
      <c r="I16" s="4" t="s">
        <v>472</v>
      </c>
      <c r="J16" s="4">
        <v>0</v>
      </c>
      <c r="K16" s="4">
        <v>0</v>
      </c>
      <c r="L16" s="4" t="s">
        <v>486</v>
      </c>
      <c r="M16" s="4" t="s">
        <v>497</v>
      </c>
    </row>
    <row r="17" spans="4:13">
      <c r="D17" s="4" t="s">
        <v>452</v>
      </c>
      <c r="E17" s="4">
        <v>9</v>
      </c>
      <c r="F17" s="4">
        <v>140</v>
      </c>
      <c r="G17" s="4">
        <v>29</v>
      </c>
      <c r="H17" s="4">
        <v>0.69</v>
      </c>
      <c r="I17" s="4" t="s">
        <v>447</v>
      </c>
      <c r="J17" s="4">
        <v>1.5</v>
      </c>
      <c r="K17" s="4">
        <v>0.18</v>
      </c>
      <c r="L17" s="4" t="s">
        <v>486</v>
      </c>
      <c r="M17" s="4" t="s">
        <v>497</v>
      </c>
    </row>
    <row r="18" spans="4:13">
      <c r="D18" s="4" t="s">
        <v>462</v>
      </c>
      <c r="E18" s="4">
        <v>14</v>
      </c>
      <c r="F18" s="4">
        <v>140</v>
      </c>
      <c r="G18" s="4">
        <v>27</v>
      </c>
      <c r="H18" s="4">
        <v>0</v>
      </c>
      <c r="I18" s="4" t="s">
        <v>460</v>
      </c>
      <c r="J18" s="4">
        <v>0</v>
      </c>
      <c r="K18" s="4">
        <v>0.02</v>
      </c>
      <c r="L18" s="4" t="s">
        <v>485</v>
      </c>
      <c r="M18" s="4" t="s">
        <v>497</v>
      </c>
    </row>
    <row r="19" spans="4:13">
      <c r="D19" s="4" t="s">
        <v>473</v>
      </c>
      <c r="E19" s="4">
        <v>71</v>
      </c>
      <c r="F19" s="4">
        <v>90</v>
      </c>
      <c r="G19" s="4">
        <v>28</v>
      </c>
      <c r="H19" s="4">
        <v>0</v>
      </c>
      <c r="I19" s="4" t="s">
        <v>464</v>
      </c>
      <c r="J19" s="4">
        <v>0</v>
      </c>
      <c r="K19" s="4">
        <v>0</v>
      </c>
      <c r="L19" s="4" t="s">
        <v>486</v>
      </c>
      <c r="M19" s="4" t="s">
        <v>497</v>
      </c>
    </row>
    <row r="20" spans="4:13">
      <c r="D20" s="4" t="s">
        <v>448</v>
      </c>
      <c r="E20" s="4">
        <v>14</v>
      </c>
      <c r="F20" s="4">
        <v>70</v>
      </c>
      <c r="G20" s="4">
        <v>34</v>
      </c>
      <c r="H20" s="4">
        <v>0.67</v>
      </c>
      <c r="I20" s="4" t="s">
        <v>449</v>
      </c>
      <c r="J20" s="4">
        <v>0</v>
      </c>
      <c r="K20" s="4">
        <v>0.47</v>
      </c>
      <c r="L20" s="4" t="s">
        <v>487</v>
      </c>
      <c r="M20" s="4" t="s">
        <v>497</v>
      </c>
    </row>
    <row r="21" spans="4:13">
      <c r="D21" s="4" t="s">
        <v>469</v>
      </c>
      <c r="E21" s="4">
        <v>16</v>
      </c>
      <c r="F21" s="4">
        <v>70</v>
      </c>
      <c r="G21" s="4">
        <v>41</v>
      </c>
      <c r="H21" s="4">
        <v>0</v>
      </c>
      <c r="I21" s="4" t="s">
        <v>457</v>
      </c>
      <c r="J21" s="4">
        <v>0</v>
      </c>
      <c r="K21" s="4">
        <v>0</v>
      </c>
      <c r="L21" s="4" t="s">
        <v>485</v>
      </c>
      <c r="M21" s="4" t="s">
        <v>497</v>
      </c>
    </row>
    <row r="22" spans="4:13">
      <c r="D22" s="4" t="s">
        <v>467</v>
      </c>
      <c r="E22" s="4">
        <v>30</v>
      </c>
      <c r="F22" s="4">
        <v>70</v>
      </c>
      <c r="G22" s="4">
        <v>35</v>
      </c>
      <c r="H22" s="4">
        <v>0</v>
      </c>
      <c r="I22" s="4" t="s">
        <v>457</v>
      </c>
      <c r="J22" s="4">
        <v>0</v>
      </c>
      <c r="K22" s="4">
        <v>0.01</v>
      </c>
      <c r="L22" s="4" t="s">
        <v>485</v>
      </c>
      <c r="M22" s="4" t="s">
        <v>497</v>
      </c>
    </row>
    <row r="23" spans="4:13">
      <c r="D23" s="4" t="s">
        <v>479</v>
      </c>
      <c r="E23" s="4">
        <v>7</v>
      </c>
      <c r="F23" s="4">
        <v>50</v>
      </c>
      <c r="G23" s="4">
        <v>18</v>
      </c>
      <c r="H23" s="4">
        <v>0</v>
      </c>
      <c r="I23" s="4" t="s">
        <v>472</v>
      </c>
      <c r="J23" s="4">
        <v>0</v>
      </c>
      <c r="K23" s="4">
        <v>0</v>
      </c>
      <c r="L23" s="4" t="s">
        <v>490</v>
      </c>
      <c r="M23" s="4" t="s">
        <v>497</v>
      </c>
    </row>
    <row r="24" spans="4:13">
      <c r="D24" s="4" t="s">
        <v>471</v>
      </c>
      <c r="E24" s="4">
        <v>8</v>
      </c>
      <c r="F24" s="4">
        <v>50</v>
      </c>
      <c r="G24" s="4">
        <v>33</v>
      </c>
      <c r="H24" s="4">
        <v>0</v>
      </c>
      <c r="I24" s="4" t="s">
        <v>472</v>
      </c>
      <c r="J24" s="4">
        <v>0</v>
      </c>
      <c r="K24" s="4">
        <v>0</v>
      </c>
      <c r="L24" s="4" t="s">
        <v>489</v>
      </c>
      <c r="M24" s="4" t="s">
        <v>497</v>
      </c>
    </row>
    <row r="25" spans="4:13">
      <c r="D25" s="4" t="s">
        <v>494</v>
      </c>
      <c r="E25" s="4">
        <v>10</v>
      </c>
      <c r="F25" s="4">
        <v>50</v>
      </c>
      <c r="G25" s="4">
        <v>19</v>
      </c>
      <c r="H25" s="4">
        <v>0</v>
      </c>
      <c r="I25" s="4" t="s">
        <v>472</v>
      </c>
      <c r="J25" s="4">
        <v>0</v>
      </c>
      <c r="K25" s="4">
        <v>0</v>
      </c>
      <c r="L25" s="4" t="s">
        <v>490</v>
      </c>
      <c r="M25" s="4" t="s">
        <v>497</v>
      </c>
    </row>
    <row r="26" spans="4:13">
      <c r="D26" s="4" t="s">
        <v>478</v>
      </c>
      <c r="E26" s="4">
        <v>22</v>
      </c>
      <c r="F26" s="4">
        <v>50</v>
      </c>
      <c r="G26" s="4">
        <v>26</v>
      </c>
      <c r="H26" s="4">
        <v>0</v>
      </c>
      <c r="I26" s="4" t="s">
        <v>460</v>
      </c>
      <c r="J26" s="4">
        <v>0</v>
      </c>
      <c r="K26" s="4">
        <v>0</v>
      </c>
      <c r="L26" s="4" t="s">
        <v>485</v>
      </c>
      <c r="M26" s="4" t="s">
        <v>497</v>
      </c>
    </row>
    <row r="27" spans="4:13">
      <c r="D27" s="4" t="s">
        <v>456</v>
      </c>
      <c r="E27" s="4">
        <v>25</v>
      </c>
      <c r="F27" s="4">
        <v>50</v>
      </c>
      <c r="G27" s="4">
        <v>34</v>
      </c>
      <c r="H27" s="4">
        <v>0</v>
      </c>
      <c r="I27" s="4" t="s">
        <v>457</v>
      </c>
      <c r="J27" s="4">
        <v>0</v>
      </c>
      <c r="K27" s="4">
        <v>0.04</v>
      </c>
      <c r="L27" s="4" t="s">
        <v>485</v>
      </c>
      <c r="M27" s="4" t="s">
        <v>497</v>
      </c>
    </row>
    <row r="28" spans="4:13">
      <c r="D28" s="4" t="s">
        <v>453</v>
      </c>
      <c r="E28" s="4">
        <v>33</v>
      </c>
      <c r="F28" s="4">
        <v>50</v>
      </c>
      <c r="G28" s="4">
        <v>30</v>
      </c>
      <c r="H28" s="4">
        <v>0</v>
      </c>
      <c r="I28" s="4" t="s">
        <v>451</v>
      </c>
      <c r="J28" s="4">
        <v>0</v>
      </c>
      <c r="K28" s="4">
        <v>0.09</v>
      </c>
      <c r="L28" s="4" t="s">
        <v>485</v>
      </c>
      <c r="M28" s="4" t="s">
        <v>497</v>
      </c>
    </row>
    <row r="29" spans="4:13">
      <c r="D29" s="4" t="s">
        <v>4</v>
      </c>
      <c r="E29" s="4">
        <v>8</v>
      </c>
      <c r="F29" s="4">
        <v>40</v>
      </c>
      <c r="G29" s="4">
        <v>20</v>
      </c>
      <c r="H29" s="4">
        <v>0.88</v>
      </c>
      <c r="I29" s="4" t="s">
        <v>5</v>
      </c>
      <c r="J29" s="4">
        <v>0</v>
      </c>
      <c r="K29" s="4">
        <v>0.65</v>
      </c>
      <c r="L29" s="4" t="s">
        <v>485</v>
      </c>
      <c r="M29" s="4" t="s">
        <v>497</v>
      </c>
    </row>
    <row r="30" spans="4:13">
      <c r="D30" s="4" t="s">
        <v>475</v>
      </c>
      <c r="E30" s="4">
        <v>9</v>
      </c>
      <c r="F30" s="4">
        <v>40</v>
      </c>
      <c r="G30" s="4">
        <v>28</v>
      </c>
      <c r="H30" s="4">
        <v>0</v>
      </c>
      <c r="I30" s="4" t="s">
        <v>476</v>
      </c>
      <c r="J30" s="4">
        <v>0</v>
      </c>
      <c r="K30" s="4">
        <v>0</v>
      </c>
      <c r="L30" s="4" t="s">
        <v>485</v>
      </c>
      <c r="M30" s="4" t="s">
        <v>497</v>
      </c>
    </row>
    <row r="31" spans="4:13">
      <c r="D31" s="4" t="s">
        <v>445</v>
      </c>
      <c r="E31" s="4">
        <v>6</v>
      </c>
      <c r="F31" s="4">
        <v>30</v>
      </c>
      <c r="G31" s="4">
        <v>23</v>
      </c>
      <c r="H31" s="4">
        <v>0.82</v>
      </c>
      <c r="I31" s="4" t="s">
        <v>5</v>
      </c>
      <c r="J31" s="4">
        <v>0</v>
      </c>
      <c r="K31" s="4">
        <v>0.56999999999999995</v>
      </c>
      <c r="L31" s="4" t="s">
        <v>485</v>
      </c>
      <c r="M31" s="4" t="s">
        <v>497</v>
      </c>
    </row>
    <row r="32" spans="4:13">
      <c r="D32" s="4" t="s">
        <v>443</v>
      </c>
      <c r="E32" s="4">
        <v>7</v>
      </c>
      <c r="F32" s="4">
        <v>30</v>
      </c>
      <c r="G32" s="4">
        <v>19</v>
      </c>
      <c r="H32" s="4">
        <v>0.72</v>
      </c>
      <c r="I32" s="4" t="s">
        <v>444</v>
      </c>
      <c r="J32" s="4">
        <v>0</v>
      </c>
      <c r="K32" s="4">
        <v>0.59</v>
      </c>
      <c r="L32" s="4" t="s">
        <v>486</v>
      </c>
      <c r="M32" s="4" t="s">
        <v>497</v>
      </c>
    </row>
    <row r="33" spans="4:13">
      <c r="D33" s="4" t="s">
        <v>446</v>
      </c>
      <c r="E33" s="4">
        <v>7</v>
      </c>
      <c r="F33" s="4">
        <v>30</v>
      </c>
      <c r="G33" s="4">
        <v>28</v>
      </c>
      <c r="H33" s="4">
        <v>0.6</v>
      </c>
      <c r="I33" s="4" t="s">
        <v>447</v>
      </c>
      <c r="J33" s="4">
        <v>0</v>
      </c>
      <c r="K33" s="4">
        <v>0.51</v>
      </c>
      <c r="L33" s="4" t="s">
        <v>486</v>
      </c>
      <c r="M33" s="4" t="s">
        <v>497</v>
      </c>
    </row>
    <row r="34" spans="4:13">
      <c r="D34" s="11" t="s">
        <v>450</v>
      </c>
      <c r="E34" s="11">
        <v>15</v>
      </c>
      <c r="F34" s="11">
        <v>30</v>
      </c>
      <c r="G34" s="11">
        <v>22</v>
      </c>
      <c r="H34" s="11">
        <v>1.21</v>
      </c>
      <c r="I34" s="11" t="s">
        <v>451</v>
      </c>
      <c r="J34" s="11">
        <v>0</v>
      </c>
      <c r="K34" s="11">
        <v>0.25</v>
      </c>
      <c r="L34" s="11" t="s">
        <v>488</v>
      </c>
      <c r="M34" s="11" t="s">
        <v>497</v>
      </c>
    </row>
  </sheetData>
  <mergeCells count="1">
    <mergeCell ref="D2:E2"/>
  </mergeCells>
  <dataValidations count="1">
    <dataValidation type="list" allowBlank="1" showInputMessage="1" showErrorMessage="1" sqref="M4:M34" xr:uid="{57F8D383-AE19-4131-9E7F-95FC28F9EF61}">
      <formula1>INDIRECT("tags")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740C-0888-4A79-A878-CA0D96C6EB17}">
  <dimension ref="B2:D34"/>
  <sheetViews>
    <sheetView topLeftCell="A8" workbookViewId="0">
      <selection activeCell="C4" sqref="B4:C34"/>
    </sheetView>
  </sheetViews>
  <sheetFormatPr defaultRowHeight="14.4"/>
  <cols>
    <col min="2" max="2" width="36" bestFit="1" customWidth="1"/>
    <col min="3" max="3" width="82.109375" bestFit="1" customWidth="1"/>
    <col min="4" max="4" width="9.44140625" bestFit="1" customWidth="1"/>
  </cols>
  <sheetData>
    <row r="2" spans="2:4">
      <c r="B2" s="1" t="s">
        <v>2</v>
      </c>
      <c r="C2" s="1"/>
    </row>
    <row r="3" spans="2:4">
      <c r="B3" s="3" t="s">
        <v>1</v>
      </c>
      <c r="C3" s="3" t="s">
        <v>0</v>
      </c>
      <c r="D3" t="s">
        <v>498</v>
      </c>
    </row>
    <row r="4" spans="2:4">
      <c r="B4" t="str">
        <f>CHAR(34)&amp;'Keyword Stats'!D4&amp;CHAR(34)&amp;CHAR(58)</f>
        <v>"cooktown":</v>
      </c>
      <c r="C4" t="str">
        <f>CHAR(34)&amp;Table1[[#This Row],[URL]]&amp;CHAR(34)&amp;CHAR(44)</f>
        <v>"https://www.farnorthescapes.com.au/blog-posts/cooktown",</v>
      </c>
      <c r="D4" t="str">
        <f>Table1[[#This Row],[tags]]</f>
        <v>Cooktown</v>
      </c>
    </row>
    <row r="5" spans="2:4">
      <c r="B5" t="str">
        <f>CHAR(34)&amp;'Keyword Stats'!D5&amp;CHAR(34)&amp;CHAR(58)</f>
        <v>"cairns to cooktown":</v>
      </c>
      <c r="C5" t="str">
        <f>CHAR(34)&amp;Table1[[#This Row],[URL]]&amp;CHAR(34)&amp;CHAR(44)</f>
        <v>"https://www.farnorthescapes.com.au/daintree-tours-trips/cooktown-tours-from-cairns",</v>
      </c>
      <c r="D5" t="str">
        <f>Table1[[#This Row],[tags]]</f>
        <v>Cooktown</v>
      </c>
    </row>
    <row r="6" spans="2:4">
      <c r="B6" t="str">
        <f>CHAR(34)&amp;'Keyword Stats'!D6&amp;CHAR(34)&amp;CHAR(58)</f>
        <v>"cooktown to cairns":</v>
      </c>
      <c r="C6" t="str">
        <f>CHAR(34)&amp;Table1[[#This Row],[URL]]&amp;CHAR(34)&amp;CHAR(44)</f>
        <v>"https://www.farnorthescapes.com.au/daintree-tours-trips/cooktown-tours-from-cairns",</v>
      </c>
      <c r="D6" t="str">
        <f>Table1[[#This Row],[tags]]</f>
        <v>Cooktown</v>
      </c>
    </row>
    <row r="7" spans="2:4">
      <c r="B7" t="str">
        <f>CHAR(34)&amp;'Keyword Stats'!D7&amp;CHAR(34)&amp;CHAR(58)</f>
        <v>"port douglas to cooktown":</v>
      </c>
      <c r="C7" t="str">
        <f>CHAR(34)&amp;Table1[[#This Row],[URL]]&amp;CHAR(34)&amp;CHAR(44)</f>
        <v>"https://www.farnorthescapes.com.au/daintree-tours-trips/cooktown-tours-from-port-douglas",</v>
      </c>
      <c r="D7" t="str">
        <f>Table1[[#This Row],[tags]]</f>
        <v>Cooktown</v>
      </c>
    </row>
    <row r="8" spans="2:4">
      <c r="B8" t="str">
        <f>CHAR(34)&amp;'Keyword Stats'!D8&amp;CHAR(34)&amp;CHAR(58)</f>
        <v>"things to do in cooktown":</v>
      </c>
      <c r="C8" t="str">
        <f>CHAR(34)&amp;Table1[[#This Row],[URL]]&amp;CHAR(34)&amp;CHAR(44)</f>
        <v>"www.farnorthescapes.com.au/blog-posts/10-best-things-to-do-in-cooktown",</v>
      </c>
      <c r="D8" t="str">
        <f>Table1[[#This Row],[tags]]</f>
        <v>Cooktown</v>
      </c>
    </row>
    <row r="9" spans="2:4">
      <c r="B9" t="str">
        <f>CHAR(34)&amp;'Keyword Stats'!D9&amp;CHAR(34)&amp;CHAR(58)</f>
        <v>"cooktown to cape york":</v>
      </c>
      <c r="C9" t="str">
        <f>CHAR(34)&amp;Table1[[#This Row],[URL]]&amp;CHAR(34)&amp;CHAR(44)</f>
        <v>"https://www.farnorthescapes.com.au/daintree-tours-trips/cape-york-tours-from-cooktown",</v>
      </c>
      <c r="D9" t="str">
        <f>Table1[[#This Row],[tags]]</f>
        <v>Cooktown</v>
      </c>
    </row>
    <row r="10" spans="2:4">
      <c r="B10" t="str">
        <f>CHAR(34)&amp;'Keyword Stats'!D10&amp;CHAR(34)&amp;CHAR(58)</f>
        <v>"cape tribulation to cooktown":</v>
      </c>
      <c r="C10" t="str">
        <f>CHAR(34)&amp;Table1[[#This Row],[URL]]&amp;CHAR(34)&amp;CHAR(44)</f>
        <v>"https://www.farnorthescapes.com.au/blog-posts/bloomfield-track",</v>
      </c>
      <c r="D10" t="str">
        <f>Table1[[#This Row],[tags]]</f>
        <v>Cooktown</v>
      </c>
    </row>
    <row r="11" spans="2:4">
      <c r="B11" t="str">
        <f>CHAR(34)&amp;'Keyword Stats'!D11&amp;CHAR(34)&amp;CHAR(58)</f>
        <v>"milkwood lodge cooktown":</v>
      </c>
      <c r="C11" t="str">
        <f>CHAR(34)&amp;Table1[[#This Row],[URL]]&amp;CHAR(34)&amp;CHAR(44)</f>
        <v>"https://www.farnorthescapes.com.au/blog-posts/milkwood-lodge-cooktown-accommodation",</v>
      </c>
      <c r="D11" t="str">
        <f>Table1[[#This Row],[tags]]</f>
        <v>Cooktown</v>
      </c>
    </row>
    <row r="12" spans="2:4">
      <c r="B12" t="str">
        <f>CHAR(34)&amp;'Keyword Stats'!D12&amp;CHAR(34)&amp;CHAR(58)</f>
        <v>"lions den cooktown":</v>
      </c>
      <c r="C12" t="str">
        <f>CHAR(34)&amp;Table1[[#This Row],[URL]]&amp;CHAR(34)&amp;CHAR(44)</f>
        <v>"https://www.farnorthescapes.com.au/blog-posts/lions-dens-hotel",</v>
      </c>
      <c r="D12" t="str">
        <f>Table1[[#This Row],[tags]]</f>
        <v>Cooktown</v>
      </c>
    </row>
    <row r="13" spans="2:4">
      <c r="B13" t="str">
        <f>CHAR(34)&amp;'Keyword Stats'!D13&amp;CHAR(34)&amp;CHAR(58)</f>
        <v>"what to do in cooktown":</v>
      </c>
      <c r="C13" t="str">
        <f>CHAR(34)&amp;Table1[[#This Row],[URL]]&amp;CHAR(34)&amp;CHAR(44)</f>
        <v>"www.farnorthescapes.com.au/blog-posts/10-best-things-to-do-in-cooktown",</v>
      </c>
      <c r="D13" t="str">
        <f>Table1[[#This Row],[tags]]</f>
        <v>Cooktown</v>
      </c>
    </row>
    <row r="14" spans="2:4">
      <c r="B14" t="str">
        <f>CHAR(34)&amp;'Keyword Stats'!D14&amp;CHAR(34)&amp;CHAR(58)</f>
        <v>"cooktown to port douglas":</v>
      </c>
      <c r="C14" t="str">
        <f>CHAR(34)&amp;Table1[[#This Row],[URL]]&amp;CHAR(34)&amp;CHAR(44)</f>
        <v>"https://www.farnorthescapes.com.au/daintree-tours-trips/cooktown-tours-from-port-douglas",</v>
      </c>
      <c r="D14" t="str">
        <f>Table1[[#This Row],[tags]]</f>
        <v>Cooktown</v>
      </c>
    </row>
    <row r="15" spans="2:4">
      <c r="B15" t="str">
        <f>CHAR(34)&amp;'Keyword Stats'!D15&amp;CHAR(34)&amp;CHAR(58)</f>
        <v>"cooktown pub":</v>
      </c>
      <c r="C15" t="str">
        <f>CHAR(34)&amp;Table1[[#This Row],[URL]]&amp;CHAR(34)&amp;CHAR(44)</f>
        <v>"https://www.farnorthescapes.com.au/blog-posts/lions-dens-hotel",</v>
      </c>
      <c r="D15" t="str">
        <f>Table1[[#This Row],[tags]]</f>
        <v>Cooktown</v>
      </c>
    </row>
    <row r="16" spans="2:4">
      <c r="B16" t="str">
        <f>CHAR(34)&amp;'Keyword Stats'!D16&amp;CHAR(34)&amp;CHAR(58)</f>
        <v>"pubs cooktown":</v>
      </c>
      <c r="C16" t="str">
        <f>CHAR(34)&amp;Table1[[#This Row],[URL]]&amp;CHAR(34)&amp;CHAR(44)</f>
        <v>"https://www.farnorthescapes.com.au/blog-posts/lions-dens-hotel",</v>
      </c>
      <c r="D16" t="str">
        <f>Table1[[#This Row],[tags]]</f>
        <v>Cooktown</v>
      </c>
    </row>
    <row r="17" spans="2:4">
      <c r="B17" t="str">
        <f>CHAR(34)&amp;'Keyword Stats'!D17&amp;CHAR(34)&amp;CHAR(58)</f>
        <v>"cooktown tours":</v>
      </c>
      <c r="C17" t="str">
        <f>CHAR(34)&amp;Table1[[#This Row],[URL]]&amp;CHAR(34)&amp;CHAR(44)</f>
        <v>"https://www.farnorthescapes.com.au/locations/cooktown-tours",</v>
      </c>
      <c r="D17" t="str">
        <f>Table1[[#This Row],[tags]]</f>
        <v>Cooktown</v>
      </c>
    </row>
    <row r="18" spans="2:4">
      <c r="B18" t="str">
        <f>CHAR(34)&amp;'Keyword Stats'!D18&amp;CHAR(34)&amp;CHAR(58)</f>
        <v>"cooktown things to do":</v>
      </c>
      <c r="C18" t="str">
        <f>CHAR(34)&amp;Table1[[#This Row],[URL]]&amp;CHAR(34)&amp;CHAR(44)</f>
        <v>"www.farnorthescapes.com.au/blog-posts/10-best-things-to-do-in-cooktown",</v>
      </c>
      <c r="D18" t="str">
        <f>Table1[[#This Row],[tags]]</f>
        <v>Cooktown</v>
      </c>
    </row>
    <row r="19" spans="2:4">
      <c r="B19" t="str">
        <f>CHAR(34)&amp;'Keyword Stats'!D19&amp;CHAR(34)&amp;CHAR(58)</f>
        <v>"cooktown beaches":</v>
      </c>
      <c r="C19" t="str">
        <f>CHAR(34)&amp;Table1[[#This Row],[URL]]&amp;CHAR(34)&amp;CHAR(44)</f>
        <v>"https://www.farnorthescapes.com.au/blog-posts/cooktown",</v>
      </c>
      <c r="D19" t="str">
        <f>Table1[[#This Row],[tags]]</f>
        <v>Cooktown</v>
      </c>
    </row>
    <row r="20" spans="2:4">
      <c r="B20" t="str">
        <f>CHAR(34)&amp;'Keyword Stats'!D20&amp;CHAR(34)&amp;CHAR(58)</f>
        <v>"cairns to cooktown tours":</v>
      </c>
      <c r="C20" t="str">
        <f>CHAR(34)&amp;Table1[[#This Row],[URL]]&amp;CHAR(34)&amp;CHAR(44)</f>
        <v>"https://www.farnorthescapes.com.au/daintree-tours-trips/cooktown-tours-from-cairns",</v>
      </c>
      <c r="D20" t="str">
        <f>Table1[[#This Row],[tags]]</f>
        <v>Cooktown</v>
      </c>
    </row>
    <row r="21" spans="2:4">
      <c r="B21" t="str">
        <f>CHAR(34)&amp;'Keyword Stats'!D21&amp;CHAR(34)&amp;CHAR(58)</f>
        <v>"daintree to cooktown":</v>
      </c>
      <c r="C21" t="str">
        <f>CHAR(34)&amp;Table1[[#This Row],[URL]]&amp;CHAR(34)&amp;CHAR(44)</f>
        <v>"https://www.farnorthescapes.com.au/blog-posts/bloomfield-track",</v>
      </c>
      <c r="D21" t="str">
        <f>Table1[[#This Row],[tags]]</f>
        <v>Cooktown</v>
      </c>
    </row>
    <row r="22" spans="2:4">
      <c r="B22" t="str">
        <f>CHAR(34)&amp;'Keyword Stats'!D22&amp;CHAR(34)&amp;CHAR(58)</f>
        <v>"cooktown to cape tribulation":</v>
      </c>
      <c r="C22" t="str">
        <f>CHAR(34)&amp;Table1[[#This Row],[URL]]&amp;CHAR(34)&amp;CHAR(44)</f>
        <v>"https://www.farnorthescapes.com.au/blog-posts/bloomfield-track",</v>
      </c>
      <c r="D22" t="str">
        <f>Table1[[#This Row],[tags]]</f>
        <v>Cooktown</v>
      </c>
    </row>
    <row r="23" spans="2:4">
      <c r="B23" t="str">
        <f>CHAR(34)&amp;'Keyword Stats'!D23&amp;CHAR(34)&amp;CHAR(58)</f>
        <v>"lions den hotel cooktown":</v>
      </c>
      <c r="C23" t="str">
        <f>CHAR(34)&amp;Table1[[#This Row],[URL]]&amp;CHAR(34)&amp;CHAR(44)</f>
        <v>"https://www.farnorthescapes.com.au/blog-posts/lions-dens-hotel",</v>
      </c>
      <c r="D23" t="str">
        <f>Table1[[#This Row],[tags]]</f>
        <v>Cooktown</v>
      </c>
    </row>
    <row r="24" spans="2:4">
      <c r="B24" t="str">
        <f>CHAR(34)&amp;'Keyword Stats'!D24&amp;CHAR(34)&amp;CHAR(58)</f>
        <v>"cooktown to lions den hotel":</v>
      </c>
      <c r="C24" t="str">
        <f>CHAR(34)&amp;Table1[[#This Row],[URL]]&amp;CHAR(34)&amp;CHAR(44)</f>
        <v>"https://www.farnorthescapes.com.au/blog-posts/lions-dens-hotel",</v>
      </c>
      <c r="D24" t="str">
        <f>Table1[[#This Row],[tags]]</f>
        <v>Cooktown</v>
      </c>
    </row>
    <row r="25" spans="2:4">
      <c r="B25" t="str">
        <f>CHAR(34)&amp;'Keyword Stats'!D25&amp;CHAR(34)&amp;CHAR(58)</f>
        <v>"the lions den cooktown":</v>
      </c>
      <c r="C25" t="str">
        <f>CHAR(34)&amp;Table1[[#This Row],[URL]]&amp;CHAR(34)&amp;CHAR(44)</f>
        <v>"https://www.farnorthescapes.com.au/blog-posts/lions-dens-hotel",</v>
      </c>
      <c r="D25" t="str">
        <f>Table1[[#This Row],[tags]]</f>
        <v>Cooktown</v>
      </c>
    </row>
    <row r="26" spans="2:4">
      <c r="B26" t="str">
        <f>CHAR(34)&amp;'Keyword Stats'!D26&amp;CHAR(34)&amp;CHAR(58)</f>
        <v>"cooktown attractions":</v>
      </c>
      <c r="C26" t="str">
        <f>CHAR(34)&amp;Table1[[#This Row],[URL]]&amp;CHAR(34)&amp;CHAR(44)</f>
        <v>"www.farnorthescapes.com.au/blog-posts/10-best-things-to-do-in-cooktown",</v>
      </c>
      <c r="D26" t="str">
        <f>Table1[[#This Row],[tags]]</f>
        <v>Cooktown</v>
      </c>
    </row>
    <row r="27" spans="2:4">
      <c r="B27" t="str">
        <f>CHAR(34)&amp;'Keyword Stats'!D27&amp;CHAR(34)&amp;CHAR(58)</f>
        <v>"cairns to cooktown via bloomfield track":</v>
      </c>
      <c r="C27" t="str">
        <f>CHAR(34)&amp;Table1[[#This Row],[URL]]&amp;CHAR(34)&amp;CHAR(44)</f>
        <v>"https://www.farnorthescapes.com.au/blog-posts/bloomfield-track",</v>
      </c>
      <c r="D27" t="str">
        <f>Table1[[#This Row],[tags]]</f>
        <v>Cooktown</v>
      </c>
    </row>
    <row r="28" spans="2:4">
      <c r="B28" t="str">
        <f>CHAR(34)&amp;'Keyword Stats'!D28&amp;CHAR(34)&amp;CHAR(58)</f>
        <v>"cairns to cooktown via cape tribulation":</v>
      </c>
      <c r="C28" t="str">
        <f>CHAR(34)&amp;Table1[[#This Row],[URL]]&amp;CHAR(34)&amp;CHAR(44)</f>
        <v>"https://www.farnorthescapes.com.au/product/3-day-cooktown-tour",</v>
      </c>
      <c r="D28" t="str">
        <f>Table1[[#This Row],[tags]]</f>
        <v>Cooktown</v>
      </c>
    </row>
    <row r="29" spans="2:4">
      <c r="B29" t="str">
        <f>CHAR(34)&amp;'Keyword Stats'!D29&amp;CHAR(34)&amp;CHAR(58)</f>
        <v>"cape york tours from cooktown":</v>
      </c>
      <c r="C29" t="str">
        <f>CHAR(34)&amp;Table1[[#This Row],[URL]]&amp;CHAR(34)&amp;CHAR(44)</f>
        <v>"https://www.farnorthescapes.com.au/daintree-tours-trips/cape-york-tours-from-cooktown",</v>
      </c>
      <c r="D29" t="str">
        <f>Table1[[#This Row],[tags]]</f>
        <v>Cooktown</v>
      </c>
    </row>
    <row r="30" spans="2:4">
      <c r="B30" t="str">
        <f>CHAR(34)&amp;'Keyword Stats'!D30&amp;CHAR(34)&amp;CHAR(58)</f>
        <v>"cooktown to daintree":</v>
      </c>
      <c r="C30" t="str">
        <f>CHAR(34)&amp;Table1[[#This Row],[URL]]&amp;CHAR(34)&amp;CHAR(44)</f>
        <v>"https://www.farnorthescapes.com.au/product/two-day-cooktown-and-daintree-tour",</v>
      </c>
      <c r="D30" t="str">
        <f>Table1[[#This Row],[tags]]</f>
        <v>Cooktown</v>
      </c>
    </row>
    <row r="31" spans="2:4">
      <c r="B31" t="str">
        <f>CHAR(34)&amp;'Keyword Stats'!D31&amp;CHAR(34)&amp;CHAR(58)</f>
        <v>"cooktown to cape york tours":</v>
      </c>
      <c r="C31" t="str">
        <f>CHAR(34)&amp;Table1[[#This Row],[URL]]&amp;CHAR(34)&amp;CHAR(44)</f>
        <v>"https://www.farnorthescapes.com.au/daintree-tours-trips/cape-york-tours-from-cooktown",</v>
      </c>
      <c r="D31" t="str">
        <f>Table1[[#This Row],[tags]]</f>
        <v>Cooktown</v>
      </c>
    </row>
    <row r="32" spans="2:4">
      <c r="B32" t="str">
        <f>CHAR(34)&amp;'Keyword Stats'!D32&amp;CHAR(34)&amp;CHAR(58)</f>
        <v>"port douglas to cooktown tours":</v>
      </c>
      <c r="C32" t="str">
        <f>CHAR(34)&amp;Table1[[#This Row],[URL]]&amp;CHAR(34)&amp;CHAR(44)</f>
        <v>"https://www.farnorthescapes.com.au/daintree-tours-trips/cooktown-tours-from-port-douglas",</v>
      </c>
      <c r="D32" t="str">
        <f>Table1[[#This Row],[tags]]</f>
        <v>Cooktown</v>
      </c>
    </row>
    <row r="33" spans="2:4">
      <c r="B33" t="str">
        <f>CHAR(34)&amp;'Keyword Stats'!D33&amp;CHAR(34)&amp;CHAR(58)</f>
        <v>"cooktown day tours":</v>
      </c>
      <c r="C33" t="str">
        <f>CHAR(34)&amp;Table1[[#This Row],[URL]]&amp;CHAR(34)&amp;CHAR(44)</f>
        <v>"https://www.farnorthescapes.com.au/locations/cooktown-tours",</v>
      </c>
      <c r="D33" t="str">
        <f>Table1[[#This Row],[tags]]</f>
        <v>Cooktown</v>
      </c>
    </row>
    <row r="34" spans="2:4">
      <c r="B34" t="str">
        <f>CHAR(34)&amp;'Keyword Stats'!D34&amp;CHAR(34)&amp;CHAR(58)</f>
        <v>"cairns to cooktown 4wd tours":</v>
      </c>
      <c r="C34" t="str">
        <f>CHAR(34)&amp;Table1[[#This Row],[URL]]&amp;CHAR(34)&amp;CHAR(44)</f>
        <v>"https://www.farnorthescapes.com.au/product/3-day-cooktown-tour",</v>
      </c>
      <c r="D34" t="str">
        <f>Table1[[#This Row],[tags]]</f>
        <v>Cooktown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E410-0FB7-4002-BEAA-2B1D696DB684}">
  <dimension ref="A1:F222"/>
  <sheetViews>
    <sheetView topLeftCell="A5" workbookViewId="0">
      <selection activeCell="D17" sqref="D17"/>
    </sheetView>
  </sheetViews>
  <sheetFormatPr defaultColWidth="18" defaultRowHeight="14.4"/>
  <sheetData>
    <row r="1" spans="1:6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/>
    </row>
    <row r="2" spans="1:6">
      <c r="A2" s="7">
        <v>10</v>
      </c>
      <c r="B2" s="7" t="str">
        <f>CHAR(10)</f>
        <v xml:space="preserve">
</v>
      </c>
      <c r="C2" s="7" t="s">
        <v>11</v>
      </c>
      <c r="D2" s="8" t="s">
        <v>12</v>
      </c>
      <c r="E2" s="7" t="s">
        <v>15</v>
      </c>
      <c r="F2" s="6"/>
    </row>
    <row r="3" spans="1:6">
      <c r="A3" s="7"/>
      <c r="B3" s="7"/>
      <c r="C3" s="7"/>
      <c r="D3" s="8" t="s">
        <v>13</v>
      </c>
      <c r="E3" s="7"/>
      <c r="F3" s="6"/>
    </row>
    <row r="4" spans="1:6">
      <c r="A4" s="7"/>
      <c r="B4" s="7"/>
      <c r="C4" s="7"/>
      <c r="D4" s="8" t="s">
        <v>14</v>
      </c>
      <c r="E4" s="7"/>
      <c r="F4" s="6"/>
    </row>
    <row r="5" spans="1:6">
      <c r="A5" s="8">
        <v>32</v>
      </c>
      <c r="B5" s="8" t="str">
        <f>CHAR(32)</f>
        <v xml:space="preserve"> </v>
      </c>
      <c r="C5" s="8" t="s">
        <v>16</v>
      </c>
      <c r="D5" s="8"/>
      <c r="E5" s="8" t="s">
        <v>15</v>
      </c>
      <c r="F5" s="6"/>
    </row>
    <row r="6" spans="1:6">
      <c r="A6" s="8">
        <v>33</v>
      </c>
      <c r="B6" s="8" t="str">
        <f>CHAR(33)</f>
        <v>!</v>
      </c>
      <c r="C6" s="8" t="s">
        <v>17</v>
      </c>
      <c r="D6" s="8" t="s">
        <v>18</v>
      </c>
      <c r="E6" s="8" t="s">
        <v>15</v>
      </c>
      <c r="F6" s="6"/>
    </row>
    <row r="7" spans="1:6" ht="24">
      <c r="A7" s="8">
        <v>34</v>
      </c>
      <c r="B7" s="8" t="str">
        <f>CHAR(34)</f>
        <v>"</v>
      </c>
      <c r="C7" s="8" t="s">
        <v>19</v>
      </c>
      <c r="D7" s="8" t="s">
        <v>20</v>
      </c>
      <c r="E7" s="8" t="s">
        <v>15</v>
      </c>
      <c r="F7" s="6"/>
    </row>
    <row r="8" spans="1:6">
      <c r="A8" s="8">
        <v>35</v>
      </c>
      <c r="B8" s="8" t="str">
        <f>CHAR(35)</f>
        <v>#</v>
      </c>
      <c r="C8" s="8" t="s">
        <v>21</v>
      </c>
      <c r="D8" s="8" t="s">
        <v>22</v>
      </c>
      <c r="E8" s="8" t="s">
        <v>15</v>
      </c>
      <c r="F8" s="6"/>
    </row>
    <row r="9" spans="1:6">
      <c r="A9" s="8">
        <v>36</v>
      </c>
      <c r="B9" s="8" t="str">
        <f>CHAR(36)</f>
        <v>$</v>
      </c>
      <c r="C9" s="8" t="s">
        <v>23</v>
      </c>
      <c r="D9" s="8" t="s">
        <v>24</v>
      </c>
      <c r="E9" s="8" t="s">
        <v>15</v>
      </c>
      <c r="F9" s="6"/>
    </row>
    <row r="10" spans="1:6">
      <c r="A10" s="8">
        <v>37</v>
      </c>
      <c r="B10" s="8" t="str">
        <f>CHAR(37)</f>
        <v>%</v>
      </c>
      <c r="C10" s="8" t="s">
        <v>25</v>
      </c>
      <c r="D10" s="8" t="s">
        <v>26</v>
      </c>
      <c r="E10" s="8" t="s">
        <v>15</v>
      </c>
      <c r="F10" s="6"/>
    </row>
    <row r="11" spans="1:6">
      <c r="A11" s="8">
        <v>38</v>
      </c>
      <c r="B11" s="8" t="str">
        <f>CHAR(38)</f>
        <v>&amp;</v>
      </c>
      <c r="C11" s="8" t="s">
        <v>27</v>
      </c>
      <c r="D11" s="8" t="s">
        <v>28</v>
      </c>
      <c r="E11" s="8" t="s">
        <v>15</v>
      </c>
      <c r="F11" s="6"/>
    </row>
    <row r="12" spans="1:6">
      <c r="A12" s="8">
        <v>39</v>
      </c>
      <c r="B12" s="8" t="str">
        <f>CHAR(39)</f>
        <v>'</v>
      </c>
      <c r="C12" s="8" t="s">
        <v>29</v>
      </c>
      <c r="D12" s="8" t="s">
        <v>30</v>
      </c>
      <c r="E12" s="8" t="s">
        <v>15</v>
      </c>
      <c r="F12" s="6"/>
    </row>
    <row r="13" spans="1:6" ht="24">
      <c r="A13" s="8">
        <v>40</v>
      </c>
      <c r="B13" s="8" t="str">
        <f>CHAR(40)</f>
        <v>(</v>
      </c>
      <c r="C13" s="8" t="s">
        <v>31</v>
      </c>
      <c r="D13" s="8" t="s">
        <v>32</v>
      </c>
      <c r="E13" s="8" t="s">
        <v>15</v>
      </c>
      <c r="F13" s="6"/>
    </row>
    <row r="14" spans="1:6" ht="24">
      <c r="A14" s="8">
        <v>41</v>
      </c>
      <c r="B14" s="8" t="str">
        <f>CHAR(41)</f>
        <v>)</v>
      </c>
      <c r="C14" s="8" t="s">
        <v>33</v>
      </c>
      <c r="D14" s="8" t="s">
        <v>34</v>
      </c>
      <c r="E14" s="8" t="s">
        <v>15</v>
      </c>
      <c r="F14" s="6"/>
    </row>
    <row r="15" spans="1:6">
      <c r="A15" s="8">
        <v>42</v>
      </c>
      <c r="B15" s="8" t="str">
        <f>CHAR(42)</f>
        <v>*</v>
      </c>
      <c r="C15" s="8" t="s">
        <v>35</v>
      </c>
      <c r="D15" s="8" t="s">
        <v>36</v>
      </c>
      <c r="E15" s="8" t="s">
        <v>15</v>
      </c>
      <c r="F15" s="6"/>
    </row>
    <row r="16" spans="1:6">
      <c r="A16" s="8">
        <v>43</v>
      </c>
      <c r="B16" s="8" t="str">
        <f>CHAR(43)</f>
        <v>+</v>
      </c>
      <c r="C16" s="8" t="s">
        <v>37</v>
      </c>
      <c r="D16" s="8" t="s">
        <v>38</v>
      </c>
      <c r="E16" s="8" t="s">
        <v>15</v>
      </c>
      <c r="F16" s="6"/>
    </row>
    <row r="17" spans="1:6">
      <c r="A17" s="8">
        <v>44</v>
      </c>
      <c r="B17" s="8" t="str">
        <f>CHAR(44)</f>
        <v>,</v>
      </c>
      <c r="C17" s="8" t="s">
        <v>39</v>
      </c>
      <c r="D17" s="8" t="s">
        <v>40</v>
      </c>
      <c r="E17" s="8" t="s">
        <v>15</v>
      </c>
      <c r="F17" s="6"/>
    </row>
    <row r="18" spans="1:6">
      <c r="A18" s="8">
        <v>45</v>
      </c>
      <c r="B18" s="8" t="str">
        <f>CHAR(45)</f>
        <v>-</v>
      </c>
      <c r="C18" s="8" t="s">
        <v>41</v>
      </c>
      <c r="D18" s="8" t="s">
        <v>42</v>
      </c>
      <c r="E18" s="8" t="s">
        <v>15</v>
      </c>
      <c r="F18" s="6"/>
    </row>
    <row r="19" spans="1:6" ht="24">
      <c r="A19" s="8">
        <v>46</v>
      </c>
      <c r="B19" s="8" t="str">
        <f>CHAR(46)</f>
        <v>.</v>
      </c>
      <c r="C19" s="8" t="s">
        <v>43</v>
      </c>
      <c r="D19" s="8" t="s">
        <v>44</v>
      </c>
      <c r="E19" s="8" t="s">
        <v>15</v>
      </c>
      <c r="F19" s="6"/>
    </row>
    <row r="20" spans="1:6">
      <c r="A20" s="8">
        <v>47</v>
      </c>
      <c r="B20" s="8" t="str">
        <f>CHAR(47)</f>
        <v>/</v>
      </c>
      <c r="C20" s="8" t="s">
        <v>45</v>
      </c>
      <c r="D20" s="8" t="s">
        <v>46</v>
      </c>
      <c r="E20" s="8" t="s">
        <v>15</v>
      </c>
      <c r="F20" s="6"/>
    </row>
    <row r="21" spans="1:6">
      <c r="A21" s="8">
        <v>48</v>
      </c>
      <c r="B21" s="8" t="str">
        <f>CHAR(48)</f>
        <v>0</v>
      </c>
      <c r="C21" s="8" t="s">
        <v>47</v>
      </c>
      <c r="D21" s="8">
        <v>0</v>
      </c>
      <c r="E21" s="8" t="s">
        <v>48</v>
      </c>
      <c r="F21" s="6"/>
    </row>
    <row r="22" spans="1:6">
      <c r="A22" s="8">
        <v>49</v>
      </c>
      <c r="B22" s="8" t="str">
        <f>CHAR(49)</f>
        <v>1</v>
      </c>
      <c r="C22" s="8" t="s">
        <v>49</v>
      </c>
      <c r="D22" s="8">
        <v>1</v>
      </c>
      <c r="E22" s="8" t="s">
        <v>48</v>
      </c>
      <c r="F22" s="6"/>
    </row>
    <row r="23" spans="1:6">
      <c r="A23" s="8">
        <v>50</v>
      </c>
      <c r="B23" s="8" t="str">
        <f>CHAR(50)</f>
        <v>2</v>
      </c>
      <c r="C23" s="8" t="s">
        <v>50</v>
      </c>
      <c r="D23" s="8">
        <v>2</v>
      </c>
      <c r="E23" s="8" t="s">
        <v>48</v>
      </c>
      <c r="F23" s="6"/>
    </row>
    <row r="24" spans="1:6">
      <c r="A24" s="8">
        <v>51</v>
      </c>
      <c r="B24" s="8" t="str">
        <f>CHAR(51)</f>
        <v>3</v>
      </c>
      <c r="C24" s="8" t="s">
        <v>51</v>
      </c>
      <c r="D24" s="8">
        <v>3</v>
      </c>
      <c r="E24" s="8" t="s">
        <v>48</v>
      </c>
      <c r="F24" s="6"/>
    </row>
    <row r="25" spans="1:6">
      <c r="A25" s="8">
        <v>52</v>
      </c>
      <c r="B25" s="8" t="str">
        <f>CHAR(52)</f>
        <v>4</v>
      </c>
      <c r="C25" s="8" t="s">
        <v>52</v>
      </c>
      <c r="D25" s="8">
        <v>4</v>
      </c>
      <c r="E25" s="8" t="s">
        <v>48</v>
      </c>
      <c r="F25" s="6"/>
    </row>
    <row r="26" spans="1:6">
      <c r="A26" s="8">
        <v>53</v>
      </c>
      <c r="B26" s="8" t="str">
        <f>CHAR(53)</f>
        <v>5</v>
      </c>
      <c r="C26" s="8" t="s">
        <v>53</v>
      </c>
      <c r="D26" s="8">
        <v>5</v>
      </c>
      <c r="E26" s="8" t="s">
        <v>48</v>
      </c>
      <c r="F26" s="6"/>
    </row>
    <row r="27" spans="1:6">
      <c r="A27" s="8">
        <v>54</v>
      </c>
      <c r="B27" s="8" t="str">
        <f>CHAR(54)</f>
        <v>6</v>
      </c>
      <c r="C27" s="8" t="s">
        <v>54</v>
      </c>
      <c r="D27" s="8">
        <v>6</v>
      </c>
      <c r="E27" s="8" t="s">
        <v>48</v>
      </c>
      <c r="F27" s="6"/>
    </row>
    <row r="28" spans="1:6">
      <c r="A28" s="8">
        <v>55</v>
      </c>
      <c r="B28" s="8" t="str">
        <f>CHAR(55)</f>
        <v>7</v>
      </c>
      <c r="C28" s="8" t="s">
        <v>55</v>
      </c>
      <c r="D28" s="8">
        <v>7</v>
      </c>
      <c r="E28" s="8" t="s">
        <v>48</v>
      </c>
      <c r="F28" s="6"/>
    </row>
    <row r="29" spans="1:6">
      <c r="A29" s="8">
        <v>56</v>
      </c>
      <c r="B29" s="8" t="str">
        <f>CHAR(56)</f>
        <v>8</v>
      </c>
      <c r="C29" s="8" t="s">
        <v>56</v>
      </c>
      <c r="D29" s="8">
        <v>8</v>
      </c>
      <c r="E29" s="8" t="s">
        <v>48</v>
      </c>
      <c r="F29" s="6"/>
    </row>
    <row r="30" spans="1:6">
      <c r="A30" s="8">
        <v>57</v>
      </c>
      <c r="B30" s="8" t="str">
        <f>CHAR(57)</f>
        <v>9</v>
      </c>
      <c r="C30" s="8" t="s">
        <v>57</v>
      </c>
      <c r="D30" s="8">
        <v>9</v>
      </c>
      <c r="E30" s="8" t="s">
        <v>48</v>
      </c>
      <c r="F30" s="6"/>
    </row>
    <row r="31" spans="1:6">
      <c r="A31" s="8">
        <v>58</v>
      </c>
      <c r="B31" s="8" t="str">
        <f>CHAR(58)</f>
        <v>:</v>
      </c>
      <c r="C31" s="8" t="s">
        <v>58</v>
      </c>
      <c r="D31" s="8" t="s">
        <v>59</v>
      </c>
      <c r="E31" s="8" t="s">
        <v>60</v>
      </c>
      <c r="F31" s="6"/>
    </row>
    <row r="32" spans="1:6">
      <c r="A32" s="8">
        <v>59</v>
      </c>
      <c r="B32" s="8" t="str">
        <f>CHAR(59)</f>
        <v>;</v>
      </c>
      <c r="C32" s="8" t="s">
        <v>61</v>
      </c>
      <c r="D32" s="8" t="s">
        <v>62</v>
      </c>
      <c r="E32" s="8" t="s">
        <v>60</v>
      </c>
      <c r="F32" s="6"/>
    </row>
    <row r="33" spans="1:6" ht="24">
      <c r="A33" s="8">
        <v>60</v>
      </c>
      <c r="B33" s="8" t="str">
        <f>CHAR(60)</f>
        <v>&lt;</v>
      </c>
      <c r="C33" s="8" t="s">
        <v>63</v>
      </c>
      <c r="D33" s="8" t="s">
        <v>64</v>
      </c>
      <c r="E33" s="8" t="s">
        <v>60</v>
      </c>
      <c r="F33" s="6"/>
    </row>
    <row r="34" spans="1:6">
      <c r="A34" s="8">
        <v>61</v>
      </c>
      <c r="B34" s="8" t="str">
        <f>CHAR(61)</f>
        <v>=</v>
      </c>
      <c r="C34" s="8" t="s">
        <v>65</v>
      </c>
      <c r="D34" s="8" t="s">
        <v>66</v>
      </c>
      <c r="E34" s="8" t="s">
        <v>60</v>
      </c>
      <c r="F34" s="6"/>
    </row>
    <row r="35" spans="1:6" ht="24">
      <c r="A35" s="8">
        <v>62</v>
      </c>
      <c r="B35" s="8" t="str">
        <f>CHAR(62)</f>
        <v>&gt;</v>
      </c>
      <c r="C35" s="8" t="s">
        <v>67</v>
      </c>
      <c r="D35" s="8" t="s">
        <v>68</v>
      </c>
      <c r="E35" s="8" t="s">
        <v>60</v>
      </c>
      <c r="F35" s="6"/>
    </row>
    <row r="36" spans="1:6">
      <c r="A36" s="8">
        <v>63</v>
      </c>
      <c r="B36" s="8" t="str">
        <f>CHAR(63)</f>
        <v>?</v>
      </c>
      <c r="C36" s="8" t="s">
        <v>69</v>
      </c>
      <c r="D36" s="8" t="s">
        <v>70</v>
      </c>
      <c r="E36" s="8" t="s">
        <v>60</v>
      </c>
      <c r="F36" s="6"/>
    </row>
    <row r="37" spans="1:6">
      <c r="A37" s="8">
        <v>64</v>
      </c>
      <c r="B37" s="8" t="str">
        <f>CHAR(64)</f>
        <v>@</v>
      </c>
      <c r="C37" s="8" t="s">
        <v>71</v>
      </c>
      <c r="D37" s="8" t="s">
        <v>72</v>
      </c>
      <c r="E37" s="8" t="s">
        <v>60</v>
      </c>
      <c r="F37" s="6"/>
    </row>
    <row r="38" spans="1:6">
      <c r="A38" s="8">
        <v>65</v>
      </c>
      <c r="B38" s="8" t="str">
        <f>CHAR(65)</f>
        <v>A</v>
      </c>
      <c r="C38" s="8" t="s">
        <v>73</v>
      </c>
      <c r="D38" s="8" t="s">
        <v>74</v>
      </c>
      <c r="E38" s="8" t="s">
        <v>75</v>
      </c>
      <c r="F38" s="6"/>
    </row>
    <row r="39" spans="1:6">
      <c r="A39" s="8">
        <v>66</v>
      </c>
      <c r="B39" s="8" t="str">
        <f>CHAR(66)</f>
        <v>B</v>
      </c>
      <c r="C39" s="8" t="s">
        <v>76</v>
      </c>
      <c r="D39" s="8" t="s">
        <v>77</v>
      </c>
      <c r="E39" s="8" t="s">
        <v>75</v>
      </c>
      <c r="F39" s="6"/>
    </row>
    <row r="40" spans="1:6">
      <c r="A40" s="8">
        <v>67</v>
      </c>
      <c r="B40" s="8" t="str">
        <f>CHAR(67)</f>
        <v>C</v>
      </c>
      <c r="C40" s="8" t="s">
        <v>78</v>
      </c>
      <c r="D40" s="8" t="s">
        <v>79</v>
      </c>
      <c r="E40" s="8" t="s">
        <v>75</v>
      </c>
      <c r="F40" s="6"/>
    </row>
    <row r="41" spans="1:6">
      <c r="A41" s="8">
        <v>68</v>
      </c>
      <c r="B41" s="8" t="str">
        <f>CHAR(68)</f>
        <v>D</v>
      </c>
      <c r="C41" s="8" t="s">
        <v>80</v>
      </c>
      <c r="D41" s="8" t="s">
        <v>81</v>
      </c>
      <c r="E41" s="8" t="s">
        <v>75</v>
      </c>
      <c r="F41" s="6"/>
    </row>
    <row r="42" spans="1:6">
      <c r="A42" s="8">
        <v>69</v>
      </c>
      <c r="B42" s="8" t="str">
        <f>CHAR(69)</f>
        <v>E</v>
      </c>
      <c r="C42" s="8" t="s">
        <v>82</v>
      </c>
      <c r="D42" s="8" t="s">
        <v>83</v>
      </c>
      <c r="E42" s="8" t="s">
        <v>75</v>
      </c>
      <c r="F42" s="6"/>
    </row>
    <row r="43" spans="1:6">
      <c r="A43" s="8">
        <v>70</v>
      </c>
      <c r="B43" s="8" t="str">
        <f>CHAR(70)</f>
        <v>F</v>
      </c>
      <c r="C43" s="8" t="s">
        <v>84</v>
      </c>
      <c r="D43" s="8" t="s">
        <v>85</v>
      </c>
      <c r="E43" s="8" t="s">
        <v>75</v>
      </c>
      <c r="F43" s="6"/>
    </row>
    <row r="44" spans="1:6">
      <c r="A44" s="8">
        <v>71</v>
      </c>
      <c r="B44" s="8" t="str">
        <f>CHAR(71)</f>
        <v>G</v>
      </c>
      <c r="C44" s="8" t="s">
        <v>86</v>
      </c>
      <c r="D44" s="8" t="s">
        <v>87</v>
      </c>
      <c r="E44" s="8" t="s">
        <v>75</v>
      </c>
      <c r="F44" s="6"/>
    </row>
    <row r="45" spans="1:6">
      <c r="A45" s="8">
        <v>72</v>
      </c>
      <c r="B45" s="8" t="str">
        <f>CHAR(72)</f>
        <v>H</v>
      </c>
      <c r="C45" s="8" t="s">
        <v>88</v>
      </c>
      <c r="D45" s="8" t="s">
        <v>89</v>
      </c>
      <c r="E45" s="8" t="s">
        <v>75</v>
      </c>
      <c r="F45" s="6"/>
    </row>
    <row r="46" spans="1:6">
      <c r="A46" s="8">
        <v>73</v>
      </c>
      <c r="B46" s="8" t="str">
        <f>CHAR(73)</f>
        <v>I</v>
      </c>
      <c r="C46" s="8" t="s">
        <v>90</v>
      </c>
      <c r="D46" s="8" t="s">
        <v>91</v>
      </c>
      <c r="E46" s="8" t="s">
        <v>75</v>
      </c>
      <c r="F46" s="6"/>
    </row>
    <row r="47" spans="1:6">
      <c r="A47" s="8">
        <v>74</v>
      </c>
      <c r="B47" s="8" t="str">
        <f>CHAR(74)</f>
        <v>J</v>
      </c>
      <c r="C47" s="8" t="s">
        <v>92</v>
      </c>
      <c r="D47" s="8" t="s">
        <v>93</v>
      </c>
      <c r="E47" s="8" t="s">
        <v>75</v>
      </c>
      <c r="F47" s="6"/>
    </row>
    <row r="48" spans="1:6">
      <c r="A48" s="8">
        <v>75</v>
      </c>
      <c r="B48" s="8" t="str">
        <f>CHAR(75)</f>
        <v>K</v>
      </c>
      <c r="C48" s="8" t="s">
        <v>94</v>
      </c>
      <c r="D48" s="8" t="s">
        <v>95</v>
      </c>
      <c r="E48" s="8" t="s">
        <v>75</v>
      </c>
      <c r="F48" s="6"/>
    </row>
    <row r="49" spans="1:6">
      <c r="A49" s="8">
        <v>76</v>
      </c>
      <c r="B49" s="8" t="str">
        <f>CHAR(76)</f>
        <v>L</v>
      </c>
      <c r="C49" s="8" t="s">
        <v>96</v>
      </c>
      <c r="D49" s="8" t="s">
        <v>97</v>
      </c>
      <c r="E49" s="8" t="s">
        <v>75</v>
      </c>
      <c r="F49" s="6"/>
    </row>
    <row r="50" spans="1:6">
      <c r="A50" s="8">
        <v>77</v>
      </c>
      <c r="B50" s="8" t="str">
        <f>CHAR(77)</f>
        <v>M</v>
      </c>
      <c r="C50" s="8" t="s">
        <v>98</v>
      </c>
      <c r="D50" s="8" t="s">
        <v>99</v>
      </c>
      <c r="E50" s="8" t="s">
        <v>75</v>
      </c>
      <c r="F50" s="6"/>
    </row>
    <row r="51" spans="1:6">
      <c r="A51" s="8">
        <v>78</v>
      </c>
      <c r="B51" s="8" t="str">
        <f>CHAR(78)</f>
        <v>N</v>
      </c>
      <c r="C51" s="8" t="s">
        <v>100</v>
      </c>
      <c r="D51" s="8" t="s">
        <v>101</v>
      </c>
      <c r="E51" s="8" t="s">
        <v>75</v>
      </c>
      <c r="F51" s="6"/>
    </row>
    <row r="52" spans="1:6">
      <c r="A52" s="8">
        <v>79</v>
      </c>
      <c r="B52" s="8" t="str">
        <f>CHAR(79)</f>
        <v>O</v>
      </c>
      <c r="C52" s="8" t="s">
        <v>102</v>
      </c>
      <c r="D52" s="8" t="s">
        <v>103</v>
      </c>
      <c r="E52" s="8" t="s">
        <v>75</v>
      </c>
      <c r="F52" s="6"/>
    </row>
    <row r="53" spans="1:6">
      <c r="A53" s="8">
        <v>80</v>
      </c>
      <c r="B53" s="8" t="str">
        <f>CHAR(80)</f>
        <v>P</v>
      </c>
      <c r="C53" s="8" t="s">
        <v>104</v>
      </c>
      <c r="D53" s="8" t="s">
        <v>105</v>
      </c>
      <c r="E53" s="8" t="s">
        <v>75</v>
      </c>
      <c r="F53" s="6"/>
    </row>
    <row r="54" spans="1:6">
      <c r="A54" s="8">
        <v>81</v>
      </c>
      <c r="B54" s="8" t="str">
        <f>CHAR(81)</f>
        <v>Q</v>
      </c>
      <c r="C54" s="8" t="s">
        <v>106</v>
      </c>
      <c r="D54" s="8" t="s">
        <v>107</v>
      </c>
      <c r="E54" s="8" t="s">
        <v>75</v>
      </c>
      <c r="F54" s="6"/>
    </row>
    <row r="55" spans="1:6">
      <c r="A55" s="8">
        <v>82</v>
      </c>
      <c r="B55" s="8" t="str">
        <f>CHAR(82)</f>
        <v>R</v>
      </c>
      <c r="C55" s="8" t="s">
        <v>108</v>
      </c>
      <c r="D55" s="8" t="s">
        <v>109</v>
      </c>
      <c r="E55" s="8" t="s">
        <v>75</v>
      </c>
      <c r="F55" s="6"/>
    </row>
    <row r="56" spans="1:6">
      <c r="A56" s="8">
        <v>83</v>
      </c>
      <c r="B56" s="8" t="str">
        <f>CHAR(83)</f>
        <v>S</v>
      </c>
      <c r="C56" s="8" t="s">
        <v>110</v>
      </c>
      <c r="D56" s="8" t="s">
        <v>111</v>
      </c>
      <c r="E56" s="8" t="s">
        <v>75</v>
      </c>
      <c r="F56" s="6"/>
    </row>
    <row r="57" spans="1:6">
      <c r="A57" s="8">
        <v>84</v>
      </c>
      <c r="B57" s="8" t="str">
        <f>CHAR(84)</f>
        <v>T</v>
      </c>
      <c r="C57" s="8" t="s">
        <v>112</v>
      </c>
      <c r="D57" s="8" t="s">
        <v>113</v>
      </c>
      <c r="E57" s="8" t="s">
        <v>75</v>
      </c>
      <c r="F57" s="6"/>
    </row>
    <row r="58" spans="1:6">
      <c r="A58" s="8">
        <v>85</v>
      </c>
      <c r="B58" s="8" t="str">
        <f>CHAR(85)</f>
        <v>U</v>
      </c>
      <c r="C58" s="8" t="s">
        <v>114</v>
      </c>
      <c r="D58" s="8" t="s">
        <v>115</v>
      </c>
      <c r="E58" s="8" t="s">
        <v>75</v>
      </c>
      <c r="F58" s="6"/>
    </row>
    <row r="59" spans="1:6">
      <c r="A59" s="8">
        <v>86</v>
      </c>
      <c r="B59" s="8" t="str">
        <f>CHAR(86)</f>
        <v>V</v>
      </c>
      <c r="C59" s="8" t="s">
        <v>116</v>
      </c>
      <c r="D59" s="8" t="s">
        <v>117</v>
      </c>
      <c r="E59" s="8" t="s">
        <v>75</v>
      </c>
      <c r="F59" s="6"/>
    </row>
    <row r="60" spans="1:6">
      <c r="A60" s="8">
        <v>87</v>
      </c>
      <c r="B60" s="8" t="str">
        <f>CHAR(87)</f>
        <v>W</v>
      </c>
      <c r="C60" s="8" t="s">
        <v>118</v>
      </c>
      <c r="D60" s="8" t="s">
        <v>119</v>
      </c>
      <c r="E60" s="8" t="s">
        <v>75</v>
      </c>
      <c r="F60" s="6"/>
    </row>
    <row r="61" spans="1:6">
      <c r="A61" s="8">
        <v>88</v>
      </c>
      <c r="B61" s="8" t="str">
        <f>CHAR(88)</f>
        <v>X</v>
      </c>
      <c r="C61" s="8" t="s">
        <v>120</v>
      </c>
      <c r="D61" s="8" t="s">
        <v>121</v>
      </c>
      <c r="E61" s="8" t="s">
        <v>75</v>
      </c>
      <c r="F61" s="6"/>
    </row>
    <row r="62" spans="1:6">
      <c r="A62" s="8">
        <v>89</v>
      </c>
      <c r="B62" s="8" t="str">
        <f>CHAR(89)</f>
        <v>Y</v>
      </c>
      <c r="C62" s="8" t="s">
        <v>122</v>
      </c>
      <c r="D62" s="8" t="s">
        <v>123</v>
      </c>
      <c r="E62" s="8" t="s">
        <v>75</v>
      </c>
      <c r="F62" s="6"/>
    </row>
    <row r="63" spans="1:6">
      <c r="A63" s="8">
        <v>90</v>
      </c>
      <c r="B63" s="8" t="str">
        <f>CHAR(90)</f>
        <v>Z</v>
      </c>
      <c r="C63" s="8" t="s">
        <v>124</v>
      </c>
      <c r="D63" s="8" t="s">
        <v>125</v>
      </c>
      <c r="E63" s="8" t="s">
        <v>75</v>
      </c>
      <c r="F63" s="6"/>
    </row>
    <row r="64" spans="1:6">
      <c r="A64" s="8">
        <v>91</v>
      </c>
      <c r="B64" s="8" t="str">
        <f>CHAR(91)</f>
        <v>[</v>
      </c>
      <c r="C64" s="8" t="s">
        <v>126</v>
      </c>
      <c r="D64" s="8" t="s">
        <v>127</v>
      </c>
      <c r="E64" s="8" t="s">
        <v>60</v>
      </c>
      <c r="F64" s="6"/>
    </row>
    <row r="65" spans="1:6">
      <c r="A65" s="8">
        <v>92</v>
      </c>
      <c r="B65" s="8" t="str">
        <f>CHAR(92)</f>
        <v>\</v>
      </c>
      <c r="C65" s="8" t="s">
        <v>128</v>
      </c>
      <c r="D65" s="8" t="s">
        <v>129</v>
      </c>
      <c r="E65" s="8" t="s">
        <v>60</v>
      </c>
      <c r="F65" s="6"/>
    </row>
    <row r="66" spans="1:6">
      <c r="A66" s="8">
        <v>93</v>
      </c>
      <c r="B66" s="8" t="str">
        <f>CHAR(93)</f>
        <v>]</v>
      </c>
      <c r="C66" s="8" t="s">
        <v>130</v>
      </c>
      <c r="D66" s="8" t="s">
        <v>131</v>
      </c>
      <c r="E66" s="8" t="s">
        <v>60</v>
      </c>
      <c r="F66" s="6"/>
    </row>
    <row r="67" spans="1:6">
      <c r="A67" s="8">
        <v>94</v>
      </c>
      <c r="B67" s="8" t="str">
        <f>CHAR(94)</f>
        <v>^</v>
      </c>
      <c r="C67" s="8" t="s">
        <v>132</v>
      </c>
      <c r="D67" s="8" t="s">
        <v>133</v>
      </c>
      <c r="E67" s="8" t="s">
        <v>60</v>
      </c>
      <c r="F67" s="6"/>
    </row>
    <row r="68" spans="1:6">
      <c r="A68" s="8">
        <v>95</v>
      </c>
      <c r="B68" s="8" t="str">
        <f>CHAR(95)</f>
        <v>_</v>
      </c>
      <c r="C68" s="8" t="s">
        <v>134</v>
      </c>
      <c r="D68" s="8" t="s">
        <v>135</v>
      </c>
      <c r="E68" s="8" t="s">
        <v>60</v>
      </c>
      <c r="F68" s="6"/>
    </row>
    <row r="69" spans="1:6">
      <c r="A69" s="8">
        <v>96</v>
      </c>
      <c r="B69" s="8" t="str">
        <f>CHAR(96)</f>
        <v>`</v>
      </c>
      <c r="C69" s="8" t="s">
        <v>136</v>
      </c>
      <c r="D69" s="8" t="s">
        <v>137</v>
      </c>
      <c r="E69" s="8" t="s">
        <v>60</v>
      </c>
      <c r="F69" s="6"/>
    </row>
    <row r="70" spans="1:6">
      <c r="A70" s="8">
        <v>97</v>
      </c>
      <c r="B70" s="8" t="str">
        <f>CHAR(97)</f>
        <v>a</v>
      </c>
      <c r="C70" s="8" t="s">
        <v>138</v>
      </c>
      <c r="D70" s="8" t="s">
        <v>139</v>
      </c>
      <c r="E70" s="8" t="s">
        <v>140</v>
      </c>
      <c r="F70" s="6"/>
    </row>
    <row r="71" spans="1:6">
      <c r="A71" s="8">
        <v>98</v>
      </c>
      <c r="B71" s="8" t="str">
        <f>CHAR(98)</f>
        <v>b</v>
      </c>
      <c r="C71" s="8" t="s">
        <v>141</v>
      </c>
      <c r="D71" s="8" t="s">
        <v>142</v>
      </c>
      <c r="E71" s="8" t="s">
        <v>140</v>
      </c>
      <c r="F71" s="6"/>
    </row>
    <row r="72" spans="1:6">
      <c r="A72" s="8">
        <v>99</v>
      </c>
      <c r="B72" s="8" t="str">
        <f>CHAR(99)</f>
        <v>c</v>
      </c>
      <c r="C72" s="8" t="s">
        <v>143</v>
      </c>
      <c r="D72" s="8" t="s">
        <v>144</v>
      </c>
      <c r="E72" s="8" t="s">
        <v>140</v>
      </c>
      <c r="F72" s="6"/>
    </row>
    <row r="73" spans="1:6">
      <c r="A73" s="8">
        <v>100</v>
      </c>
      <c r="B73" s="8" t="str">
        <f>CHAR(100)</f>
        <v>d</v>
      </c>
      <c r="C73" s="8" t="s">
        <v>145</v>
      </c>
      <c r="D73" s="8" t="s">
        <v>146</v>
      </c>
      <c r="E73" s="8" t="s">
        <v>140</v>
      </c>
      <c r="F73" s="6"/>
    </row>
    <row r="74" spans="1:6">
      <c r="A74" s="8">
        <v>101</v>
      </c>
      <c r="B74" s="8" t="str">
        <f>CHAR(101)</f>
        <v>e</v>
      </c>
      <c r="C74" s="8" t="s">
        <v>147</v>
      </c>
      <c r="D74" s="8" t="s">
        <v>148</v>
      </c>
      <c r="E74" s="8" t="s">
        <v>140</v>
      </c>
      <c r="F74" s="6"/>
    </row>
    <row r="75" spans="1:6">
      <c r="A75" s="8">
        <v>102</v>
      </c>
      <c r="B75" s="8" t="str">
        <f>CHAR(102)</f>
        <v>f</v>
      </c>
      <c r="C75" s="8" t="s">
        <v>149</v>
      </c>
      <c r="D75" s="8" t="s">
        <v>150</v>
      </c>
      <c r="E75" s="8" t="s">
        <v>140</v>
      </c>
      <c r="F75" s="6"/>
    </row>
    <row r="76" spans="1:6">
      <c r="A76" s="8">
        <v>103</v>
      </c>
      <c r="B76" s="8" t="str">
        <f>CHAR(103)</f>
        <v>g</v>
      </c>
      <c r="C76" s="8" t="s">
        <v>151</v>
      </c>
      <c r="D76" s="8" t="s">
        <v>152</v>
      </c>
      <c r="E76" s="8" t="s">
        <v>140</v>
      </c>
      <c r="F76" s="6"/>
    </row>
    <row r="77" spans="1:6">
      <c r="A77" s="8">
        <v>104</v>
      </c>
      <c r="B77" s="8" t="str">
        <f>CHAR(104)</f>
        <v>h</v>
      </c>
      <c r="C77" s="8" t="s">
        <v>153</v>
      </c>
      <c r="D77" s="8" t="s">
        <v>154</v>
      </c>
      <c r="E77" s="8" t="s">
        <v>140</v>
      </c>
      <c r="F77" s="6"/>
    </row>
    <row r="78" spans="1:6">
      <c r="A78" s="8">
        <v>105</v>
      </c>
      <c r="B78" s="8" t="str">
        <f>CHAR(105)</f>
        <v>i</v>
      </c>
      <c r="C78" s="8" t="s">
        <v>155</v>
      </c>
      <c r="D78" s="8" t="s">
        <v>156</v>
      </c>
      <c r="E78" s="8" t="s">
        <v>140</v>
      </c>
      <c r="F78" s="6"/>
    </row>
    <row r="79" spans="1:6">
      <c r="A79" s="8">
        <v>106</v>
      </c>
      <c r="B79" s="8" t="str">
        <f>CHAR(106)</f>
        <v>j</v>
      </c>
      <c r="C79" s="8" t="s">
        <v>157</v>
      </c>
      <c r="D79" s="8" t="s">
        <v>158</v>
      </c>
      <c r="E79" s="8" t="s">
        <v>140</v>
      </c>
      <c r="F79" s="6"/>
    </row>
    <row r="80" spans="1:6">
      <c r="A80" s="8">
        <v>107</v>
      </c>
      <c r="B80" s="8" t="str">
        <f>CHAR(107)</f>
        <v>k</v>
      </c>
      <c r="C80" s="8" t="s">
        <v>159</v>
      </c>
      <c r="D80" s="8" t="s">
        <v>160</v>
      </c>
      <c r="E80" s="8" t="s">
        <v>140</v>
      </c>
      <c r="F80" s="6"/>
    </row>
    <row r="81" spans="1:6">
      <c r="A81" s="8">
        <v>108</v>
      </c>
      <c r="B81" s="8" t="str">
        <f>CHAR(108)</f>
        <v>l</v>
      </c>
      <c r="C81" s="8" t="s">
        <v>161</v>
      </c>
      <c r="D81" s="8" t="s">
        <v>162</v>
      </c>
      <c r="E81" s="8" t="s">
        <v>140</v>
      </c>
      <c r="F81" s="6"/>
    </row>
    <row r="82" spans="1:6">
      <c r="A82" s="8">
        <v>109</v>
      </c>
      <c r="B82" s="8" t="str">
        <f>CHAR(109)</f>
        <v>m</v>
      </c>
      <c r="C82" s="8" t="s">
        <v>163</v>
      </c>
      <c r="D82" s="8" t="s">
        <v>164</v>
      </c>
      <c r="E82" s="8" t="s">
        <v>140</v>
      </c>
      <c r="F82" s="6"/>
    </row>
    <row r="83" spans="1:6">
      <c r="A83" s="8">
        <v>110</v>
      </c>
      <c r="B83" s="8" t="str">
        <f>CHAR(110)</f>
        <v>n</v>
      </c>
      <c r="C83" s="8" t="s">
        <v>165</v>
      </c>
      <c r="D83" s="8" t="s">
        <v>166</v>
      </c>
      <c r="E83" s="8" t="s">
        <v>140</v>
      </c>
      <c r="F83" s="6"/>
    </row>
    <row r="84" spans="1:6">
      <c r="A84" s="8">
        <v>111</v>
      </c>
      <c r="B84" s="8" t="str">
        <f>CHAR(111)</f>
        <v>o</v>
      </c>
      <c r="C84" s="8" t="s">
        <v>167</v>
      </c>
      <c r="D84" s="8" t="s">
        <v>168</v>
      </c>
      <c r="E84" s="8" t="s">
        <v>140</v>
      </c>
      <c r="F84" s="6"/>
    </row>
    <row r="85" spans="1:6">
      <c r="A85" s="8">
        <v>112</v>
      </c>
      <c r="B85" s="8" t="str">
        <f>CHAR(112)</f>
        <v>p</v>
      </c>
      <c r="C85" s="8" t="s">
        <v>169</v>
      </c>
      <c r="D85" s="8" t="s">
        <v>170</v>
      </c>
      <c r="E85" s="8" t="s">
        <v>140</v>
      </c>
      <c r="F85" s="6"/>
    </row>
    <row r="86" spans="1:6">
      <c r="A86" s="8">
        <v>113</v>
      </c>
      <c r="B86" s="8" t="str">
        <f>CHAR(113)</f>
        <v>q</v>
      </c>
      <c r="C86" s="8" t="s">
        <v>171</v>
      </c>
      <c r="D86" s="8" t="s">
        <v>172</v>
      </c>
      <c r="E86" s="8" t="s">
        <v>140</v>
      </c>
      <c r="F86" s="6"/>
    </row>
    <row r="87" spans="1:6">
      <c r="A87" s="8">
        <v>114</v>
      </c>
      <c r="B87" s="8" t="str">
        <f>CHAR(114)</f>
        <v>r</v>
      </c>
      <c r="C87" s="8" t="s">
        <v>173</v>
      </c>
      <c r="D87" s="8" t="s">
        <v>174</v>
      </c>
      <c r="E87" s="8" t="s">
        <v>140</v>
      </c>
      <c r="F87" s="6"/>
    </row>
    <row r="88" spans="1:6">
      <c r="A88" s="8">
        <v>115</v>
      </c>
      <c r="B88" s="8" t="str">
        <f>CHAR(115)</f>
        <v>s</v>
      </c>
      <c r="C88" s="8" t="s">
        <v>175</v>
      </c>
      <c r="D88" s="8" t="s">
        <v>176</v>
      </c>
      <c r="E88" s="8" t="s">
        <v>140</v>
      </c>
      <c r="F88" s="6"/>
    </row>
    <row r="89" spans="1:6">
      <c r="A89" s="8">
        <v>116</v>
      </c>
      <c r="B89" s="8" t="str">
        <f>CHAR(116)</f>
        <v>t</v>
      </c>
      <c r="C89" s="8" t="s">
        <v>177</v>
      </c>
      <c r="D89" s="8" t="s">
        <v>178</v>
      </c>
      <c r="E89" s="8" t="s">
        <v>140</v>
      </c>
      <c r="F89" s="6"/>
    </row>
    <row r="90" spans="1:6">
      <c r="A90" s="8">
        <v>117</v>
      </c>
      <c r="B90" s="8" t="str">
        <f>CHAR(117)</f>
        <v>u</v>
      </c>
      <c r="C90" s="8" t="s">
        <v>179</v>
      </c>
      <c r="D90" s="8" t="s">
        <v>180</v>
      </c>
      <c r="E90" s="8" t="s">
        <v>140</v>
      </c>
      <c r="F90" s="6"/>
    </row>
    <row r="91" spans="1:6">
      <c r="A91" s="8">
        <v>118</v>
      </c>
      <c r="B91" s="8" t="str">
        <f>CHAR(118)</f>
        <v>v</v>
      </c>
      <c r="C91" s="8" t="s">
        <v>181</v>
      </c>
      <c r="D91" s="8" t="s">
        <v>182</v>
      </c>
      <c r="E91" s="8" t="s">
        <v>140</v>
      </c>
      <c r="F91" s="6"/>
    </row>
    <row r="92" spans="1:6">
      <c r="A92" s="8">
        <v>119</v>
      </c>
      <c r="B92" s="8" t="str">
        <f>CHAR(119)</f>
        <v>w</v>
      </c>
      <c r="C92" s="8" t="s">
        <v>183</v>
      </c>
      <c r="D92" s="8" t="s">
        <v>184</v>
      </c>
      <c r="E92" s="8" t="s">
        <v>140</v>
      </c>
      <c r="F92" s="6"/>
    </row>
    <row r="93" spans="1:6">
      <c r="A93" s="8">
        <v>120</v>
      </c>
      <c r="B93" s="8" t="str">
        <f>CHAR(120)</f>
        <v>x</v>
      </c>
      <c r="C93" s="8" t="s">
        <v>185</v>
      </c>
      <c r="D93" s="8" t="s">
        <v>186</v>
      </c>
      <c r="E93" s="8" t="s">
        <v>140</v>
      </c>
      <c r="F93" s="6"/>
    </row>
    <row r="94" spans="1:6">
      <c r="A94" s="8">
        <v>121</v>
      </c>
      <c r="B94" s="8" t="str">
        <f>CHAR(121)</f>
        <v>y</v>
      </c>
      <c r="C94" s="8" t="s">
        <v>187</v>
      </c>
      <c r="D94" s="8" t="s">
        <v>188</v>
      </c>
      <c r="E94" s="8" t="s">
        <v>140</v>
      </c>
      <c r="F94" s="6"/>
    </row>
    <row r="95" spans="1:6">
      <c r="A95" s="8">
        <v>122</v>
      </c>
      <c r="B95" s="8" t="str">
        <f>CHAR(122)</f>
        <v>z</v>
      </c>
      <c r="C95" s="8" t="s">
        <v>189</v>
      </c>
      <c r="D95" s="8" t="s">
        <v>190</v>
      </c>
      <c r="E95" s="8" t="s">
        <v>140</v>
      </c>
      <c r="F95" s="6"/>
    </row>
    <row r="96" spans="1:6">
      <c r="A96" s="8">
        <v>123</v>
      </c>
      <c r="B96" s="8" t="str">
        <f>CHAR(123)</f>
        <v>{</v>
      </c>
      <c r="C96" s="8" t="s">
        <v>191</v>
      </c>
      <c r="D96" s="8" t="s">
        <v>192</v>
      </c>
      <c r="E96" s="8" t="s">
        <v>60</v>
      </c>
      <c r="F96" s="6"/>
    </row>
    <row r="97" spans="1:6">
      <c r="A97" s="8">
        <v>124</v>
      </c>
      <c r="B97" s="8" t="str">
        <f>CHAR(124)</f>
        <v>|</v>
      </c>
      <c r="C97" s="8" t="s">
        <v>193</v>
      </c>
      <c r="D97" s="8" t="s">
        <v>194</v>
      </c>
      <c r="E97" s="8" t="s">
        <v>60</v>
      </c>
      <c r="F97" s="6"/>
    </row>
    <row r="98" spans="1:6">
      <c r="A98" s="8">
        <v>125</v>
      </c>
      <c r="B98" s="8" t="str">
        <f>CHAR(125)</f>
        <v>}</v>
      </c>
      <c r="C98" s="8" t="s">
        <v>195</v>
      </c>
      <c r="D98" s="8" t="s">
        <v>196</v>
      </c>
      <c r="E98" s="8" t="s">
        <v>60</v>
      </c>
      <c r="F98" s="6"/>
    </row>
    <row r="99" spans="1:6" ht="24">
      <c r="A99" s="8">
        <v>126</v>
      </c>
      <c r="B99" s="8" t="str">
        <f>CHAR(126)</f>
        <v>~</v>
      </c>
      <c r="C99" s="8" t="s">
        <v>197</v>
      </c>
      <c r="D99" s="8" t="s">
        <v>198</v>
      </c>
      <c r="E99" s="8" t="s">
        <v>60</v>
      </c>
      <c r="F99" s="6"/>
    </row>
    <row r="100" spans="1:6">
      <c r="A100" s="8">
        <v>127</v>
      </c>
      <c r="B100" s="8" t="str">
        <f>CHAR(127)</f>
        <v></v>
      </c>
      <c r="C100" s="8" t="s">
        <v>199</v>
      </c>
      <c r="D100" s="8" t="s">
        <v>200</v>
      </c>
      <c r="E100" s="8" t="s">
        <v>60</v>
      </c>
      <c r="F100" s="6"/>
    </row>
    <row r="101" spans="1:6">
      <c r="A101" s="8">
        <v>128</v>
      </c>
      <c r="B101" s="8" t="str">
        <f>CHAR(128)</f>
        <v>€</v>
      </c>
      <c r="C101" s="8" t="s">
        <v>201</v>
      </c>
      <c r="D101" s="8" t="s">
        <v>202</v>
      </c>
      <c r="E101" s="8" t="s">
        <v>60</v>
      </c>
      <c r="F101" s="6"/>
    </row>
    <row r="102" spans="1:6" ht="24">
      <c r="A102" s="8">
        <v>130</v>
      </c>
      <c r="B102" s="8" t="str">
        <f>CHAR(130)</f>
        <v>‚</v>
      </c>
      <c r="C102" s="8" t="s">
        <v>203</v>
      </c>
      <c r="D102" s="8" t="s">
        <v>204</v>
      </c>
      <c r="E102" s="8" t="s">
        <v>60</v>
      </c>
      <c r="F102" s="6"/>
    </row>
    <row r="103" spans="1:6" ht="24">
      <c r="A103" s="8">
        <v>131</v>
      </c>
      <c r="B103" s="8" t="str">
        <f>CHAR(131)</f>
        <v>ƒ</v>
      </c>
      <c r="C103" s="8" t="s">
        <v>205</v>
      </c>
      <c r="D103" s="8" t="s">
        <v>206</v>
      </c>
      <c r="E103" s="8" t="s">
        <v>60</v>
      </c>
      <c r="F103" s="6"/>
    </row>
    <row r="104" spans="1:6">
      <c r="A104" s="8">
        <v>132</v>
      </c>
      <c r="B104" s="8" t="str">
        <f>CHAR(132)</f>
        <v>„</v>
      </c>
      <c r="C104" s="8" t="s">
        <v>207</v>
      </c>
      <c r="D104" s="8" t="s">
        <v>208</v>
      </c>
      <c r="E104" s="8" t="s">
        <v>60</v>
      </c>
      <c r="F104" s="6"/>
    </row>
    <row r="105" spans="1:6">
      <c r="A105" s="8">
        <v>133</v>
      </c>
      <c r="B105" s="8" t="str">
        <f>CHAR(133)</f>
        <v>…</v>
      </c>
      <c r="C105" s="8" t="s">
        <v>209</v>
      </c>
      <c r="D105" s="8" t="s">
        <v>210</v>
      </c>
      <c r="E105" s="8" t="s">
        <v>60</v>
      </c>
      <c r="F105" s="6"/>
    </row>
    <row r="106" spans="1:6">
      <c r="A106" s="8">
        <v>134</v>
      </c>
      <c r="B106" s="8" t="str">
        <f>CHAR(134)</f>
        <v>†</v>
      </c>
      <c r="C106" s="8" t="s">
        <v>211</v>
      </c>
      <c r="D106" s="8" t="s">
        <v>212</v>
      </c>
      <c r="E106" s="8" t="s">
        <v>60</v>
      </c>
      <c r="F106" s="6"/>
    </row>
    <row r="107" spans="1:6" ht="24">
      <c r="A107" s="8">
        <v>135</v>
      </c>
      <c r="B107" s="8" t="str">
        <f>CHAR(135)</f>
        <v>‡</v>
      </c>
      <c r="C107" s="8" t="s">
        <v>213</v>
      </c>
      <c r="D107" s="8" t="s">
        <v>214</v>
      </c>
      <c r="E107" s="8" t="s">
        <v>60</v>
      </c>
      <c r="F107" s="6"/>
    </row>
    <row r="108" spans="1:6">
      <c r="A108" s="8">
        <v>137</v>
      </c>
      <c r="B108" s="8" t="str">
        <f>CHAR(137)</f>
        <v>‰</v>
      </c>
      <c r="C108" s="8" t="s">
        <v>215</v>
      </c>
      <c r="D108" s="8" t="s">
        <v>216</v>
      </c>
      <c r="E108" s="8" t="s">
        <v>60</v>
      </c>
      <c r="F108" s="6"/>
    </row>
    <row r="109" spans="1:6" ht="24">
      <c r="A109" s="8">
        <v>138</v>
      </c>
      <c r="B109" s="8" t="str">
        <f>CHAR(138)</f>
        <v>Š</v>
      </c>
      <c r="C109" s="8" t="s">
        <v>217</v>
      </c>
      <c r="D109" s="8" t="s">
        <v>218</v>
      </c>
      <c r="E109" s="8" t="s">
        <v>60</v>
      </c>
      <c r="F109" s="6"/>
    </row>
    <row r="110" spans="1:6" ht="24">
      <c r="A110" s="8">
        <v>139</v>
      </c>
      <c r="B110" s="8" t="str">
        <f>CHAR(139)</f>
        <v>‹</v>
      </c>
      <c r="C110" s="8" t="s">
        <v>219</v>
      </c>
      <c r="D110" s="8" t="s">
        <v>220</v>
      </c>
      <c r="E110" s="8" t="s">
        <v>60</v>
      </c>
      <c r="F110" s="6"/>
    </row>
    <row r="111" spans="1:6" ht="24">
      <c r="A111" s="8">
        <v>140</v>
      </c>
      <c r="B111" s="8" t="str">
        <f>CHAR(140)</f>
        <v>Œ</v>
      </c>
      <c r="C111" s="8" t="s">
        <v>221</v>
      </c>
      <c r="D111" s="8" t="s">
        <v>222</v>
      </c>
      <c r="E111" s="8" t="s">
        <v>60</v>
      </c>
      <c r="F111" s="6"/>
    </row>
    <row r="112" spans="1:6" ht="24">
      <c r="A112" s="8">
        <v>142</v>
      </c>
      <c r="B112" s="8" t="str">
        <f>CHAR(142)</f>
        <v>Ž</v>
      </c>
      <c r="C112" s="8" t="s">
        <v>223</v>
      </c>
      <c r="D112" s="8" t="s">
        <v>224</v>
      </c>
      <c r="E112" s="8" t="s">
        <v>60</v>
      </c>
      <c r="F112" s="6"/>
    </row>
    <row r="113" spans="1:6" ht="24">
      <c r="A113" s="8">
        <v>145</v>
      </c>
      <c r="B113" s="8" t="str">
        <f>CHAR(145)</f>
        <v>‘</v>
      </c>
      <c r="C113" s="8" t="s">
        <v>225</v>
      </c>
      <c r="D113" s="8" t="s">
        <v>30</v>
      </c>
      <c r="E113" s="8" t="s">
        <v>60</v>
      </c>
      <c r="F113" s="6"/>
    </row>
    <row r="114" spans="1:6" ht="24">
      <c r="A114" s="8">
        <v>146</v>
      </c>
      <c r="B114" s="8" t="str">
        <f>CHAR(146)</f>
        <v>’</v>
      </c>
      <c r="C114" s="8" t="s">
        <v>226</v>
      </c>
      <c r="D114" s="8" t="s">
        <v>227</v>
      </c>
      <c r="E114" s="8" t="s">
        <v>60</v>
      </c>
      <c r="F114" s="6"/>
    </row>
    <row r="115" spans="1:6" ht="24">
      <c r="A115" s="8">
        <v>147</v>
      </c>
      <c r="B115" s="8" t="str">
        <f>CHAR(147)</f>
        <v>“</v>
      </c>
      <c r="C115" s="8" t="s">
        <v>228</v>
      </c>
      <c r="D115" s="8" t="s">
        <v>20</v>
      </c>
      <c r="E115" s="8" t="s">
        <v>60</v>
      </c>
      <c r="F115" s="6"/>
    </row>
    <row r="116" spans="1:6" ht="24">
      <c r="A116" s="8">
        <v>148</v>
      </c>
      <c r="B116" s="8" t="str">
        <f>CHAR(148)</f>
        <v>”</v>
      </c>
      <c r="C116" s="8" t="s">
        <v>229</v>
      </c>
      <c r="D116" s="8" t="s">
        <v>230</v>
      </c>
      <c r="E116" s="8" t="s">
        <v>60</v>
      </c>
      <c r="F116" s="6"/>
    </row>
    <row r="117" spans="1:6">
      <c r="A117" s="8">
        <v>149</v>
      </c>
      <c r="B117" s="8" t="str">
        <f>CHAR(149)</f>
        <v>•</v>
      </c>
      <c r="C117" s="8" t="s">
        <v>231</v>
      </c>
      <c r="D117" s="8" t="s">
        <v>232</v>
      </c>
      <c r="E117" s="8" t="s">
        <v>60</v>
      </c>
      <c r="F117" s="6"/>
    </row>
    <row r="118" spans="1:6">
      <c r="A118" s="8">
        <v>150</v>
      </c>
      <c r="B118" s="8" t="str">
        <f>CHAR(150)</f>
        <v>–</v>
      </c>
      <c r="C118" s="8" t="s">
        <v>233</v>
      </c>
      <c r="D118" s="8" t="s">
        <v>42</v>
      </c>
      <c r="E118" s="8" t="s">
        <v>60</v>
      </c>
      <c r="F118" s="6"/>
    </row>
    <row r="119" spans="1:6">
      <c r="A119" s="8">
        <v>151</v>
      </c>
      <c r="B119" s="8" t="str">
        <f>CHAR(151)</f>
        <v>—</v>
      </c>
      <c r="C119" s="8" t="s">
        <v>234</v>
      </c>
      <c r="D119" s="8" t="s">
        <v>235</v>
      </c>
      <c r="E119" s="8" t="s">
        <v>60</v>
      </c>
      <c r="F119" s="6"/>
    </row>
    <row r="120" spans="1:6">
      <c r="A120" s="8">
        <v>152</v>
      </c>
      <c r="B120" s="8" t="str">
        <f>CHAR(152)</f>
        <v>˜</v>
      </c>
      <c r="C120" s="8" t="s">
        <v>236</v>
      </c>
      <c r="D120" s="8" t="s">
        <v>237</v>
      </c>
      <c r="E120" s="8" t="s">
        <v>60</v>
      </c>
      <c r="F120" s="6"/>
    </row>
    <row r="121" spans="1:6">
      <c r="A121" s="8">
        <v>153</v>
      </c>
      <c r="B121" s="8" t="str">
        <f>CHAR(153)</f>
        <v>™</v>
      </c>
      <c r="C121" s="8" t="s">
        <v>238</v>
      </c>
      <c r="D121" s="8" t="s">
        <v>239</v>
      </c>
      <c r="E121" s="8" t="s">
        <v>60</v>
      </c>
      <c r="F121" s="6"/>
    </row>
    <row r="122" spans="1:6" ht="24">
      <c r="A122" s="8">
        <v>154</v>
      </c>
      <c r="B122" s="8" t="str">
        <f>CHAR(154)</f>
        <v>š</v>
      </c>
      <c r="C122" s="8" t="s">
        <v>240</v>
      </c>
      <c r="D122" s="8" t="s">
        <v>241</v>
      </c>
      <c r="E122" s="8" t="s">
        <v>60</v>
      </c>
      <c r="F122" s="6"/>
    </row>
    <row r="123" spans="1:6" ht="24">
      <c r="A123" s="8">
        <v>155</v>
      </c>
      <c r="B123" s="8" t="str">
        <f>CHAR(155)</f>
        <v>›</v>
      </c>
      <c r="C123" s="8" t="s">
        <v>242</v>
      </c>
      <c r="D123" s="8" t="s">
        <v>243</v>
      </c>
      <c r="E123" s="8" t="s">
        <v>60</v>
      </c>
      <c r="F123" s="6"/>
    </row>
    <row r="124" spans="1:6">
      <c r="A124" s="8">
        <v>156</v>
      </c>
      <c r="B124" s="8" t="str">
        <f>CHAR(156)</f>
        <v>œ</v>
      </c>
      <c r="C124" s="8" t="s">
        <v>244</v>
      </c>
      <c r="D124" s="8" t="s">
        <v>245</v>
      </c>
      <c r="E124" s="8" t="s">
        <v>60</v>
      </c>
      <c r="F124" s="6"/>
    </row>
    <row r="125" spans="1:6" ht="24">
      <c r="A125" s="8">
        <v>158</v>
      </c>
      <c r="B125" s="8" t="str">
        <f>CHAR(158)</f>
        <v>ž</v>
      </c>
      <c r="C125" s="8" t="s">
        <v>246</v>
      </c>
      <c r="D125" s="8" t="s">
        <v>247</v>
      </c>
      <c r="E125" s="8" t="s">
        <v>60</v>
      </c>
      <c r="F125" s="6"/>
    </row>
    <row r="126" spans="1:6" ht="24">
      <c r="A126" s="8">
        <v>159</v>
      </c>
      <c r="B126" s="8" t="str">
        <f>CHAR(159)</f>
        <v>Ÿ</v>
      </c>
      <c r="C126" s="8" t="s">
        <v>248</v>
      </c>
      <c r="D126" s="8" t="s">
        <v>249</v>
      </c>
      <c r="E126" s="8" t="s">
        <v>60</v>
      </c>
      <c r="F126" s="6"/>
    </row>
    <row r="127" spans="1:6">
      <c r="A127" s="8">
        <v>160</v>
      </c>
      <c r="B127" s="8" t="str">
        <f>CHAR(160)</f>
        <v> </v>
      </c>
      <c r="C127" s="8" t="s">
        <v>250</v>
      </c>
      <c r="D127" s="8"/>
      <c r="E127" s="8" t="s">
        <v>60</v>
      </c>
      <c r="F127" s="6"/>
    </row>
    <row r="128" spans="1:6" ht="24">
      <c r="A128" s="8">
        <v>161</v>
      </c>
      <c r="B128" s="8" t="str">
        <f>CHAR(161)</f>
        <v>¡</v>
      </c>
      <c r="C128" s="8" t="s">
        <v>251</v>
      </c>
      <c r="D128" s="8" t="s">
        <v>252</v>
      </c>
      <c r="E128" s="8" t="s">
        <v>60</v>
      </c>
      <c r="F128" s="6"/>
    </row>
    <row r="129" spans="1:6">
      <c r="A129" s="8">
        <v>162</v>
      </c>
      <c r="B129" s="8" t="str">
        <f>CHAR(162)</f>
        <v>¢</v>
      </c>
      <c r="C129" s="8" t="s">
        <v>253</v>
      </c>
      <c r="D129" s="8" t="s">
        <v>254</v>
      </c>
      <c r="E129" s="8" t="s">
        <v>60</v>
      </c>
      <c r="F129" s="6"/>
    </row>
    <row r="130" spans="1:6">
      <c r="A130" s="8">
        <v>163</v>
      </c>
      <c r="B130" s="8" t="str">
        <f>CHAR(163)</f>
        <v>£</v>
      </c>
      <c r="C130" s="8" t="s">
        <v>255</v>
      </c>
      <c r="D130" s="8" t="s">
        <v>256</v>
      </c>
      <c r="E130" s="8" t="s">
        <v>60</v>
      </c>
      <c r="F130" s="6"/>
    </row>
    <row r="131" spans="1:6">
      <c r="A131" s="8">
        <v>164</v>
      </c>
      <c r="B131" s="8" t="str">
        <f>CHAR(164)</f>
        <v>¤</v>
      </c>
      <c r="C131" s="8" t="s">
        <v>257</v>
      </c>
      <c r="D131" s="8" t="s">
        <v>258</v>
      </c>
      <c r="E131" s="8" t="s">
        <v>60</v>
      </c>
      <c r="F131" s="6"/>
    </row>
    <row r="132" spans="1:6">
      <c r="A132" s="8">
        <v>165</v>
      </c>
      <c r="B132" s="8" t="str">
        <f>CHAR(165)</f>
        <v>¥</v>
      </c>
      <c r="C132" s="8" t="s">
        <v>259</v>
      </c>
      <c r="D132" s="8" t="s">
        <v>260</v>
      </c>
      <c r="E132" s="8" t="s">
        <v>60</v>
      </c>
      <c r="F132" s="6"/>
    </row>
    <row r="133" spans="1:6" ht="24">
      <c r="A133" s="8">
        <v>166</v>
      </c>
      <c r="B133" s="8" t="str">
        <f>CHAR(166)</f>
        <v>¦</v>
      </c>
      <c r="C133" s="8" t="s">
        <v>261</v>
      </c>
      <c r="D133" s="8" t="s">
        <v>262</v>
      </c>
      <c r="E133" s="8" t="s">
        <v>60</v>
      </c>
      <c r="F133" s="6"/>
    </row>
    <row r="134" spans="1:6">
      <c r="A134" s="8">
        <v>167</v>
      </c>
      <c r="B134" s="8" t="str">
        <f>CHAR(167)</f>
        <v>§</v>
      </c>
      <c r="C134" s="8" t="s">
        <v>263</v>
      </c>
      <c r="D134" s="8" t="s">
        <v>264</v>
      </c>
      <c r="E134" s="8" t="s">
        <v>60</v>
      </c>
      <c r="F134" s="6"/>
    </row>
    <row r="135" spans="1:6" ht="24">
      <c r="A135" s="8">
        <v>168</v>
      </c>
      <c r="B135" s="8" t="str">
        <f>CHAR(168)</f>
        <v>¨</v>
      </c>
      <c r="C135" s="8" t="s">
        <v>265</v>
      </c>
      <c r="D135" s="8" t="s">
        <v>266</v>
      </c>
      <c r="E135" s="8" t="s">
        <v>60</v>
      </c>
      <c r="F135" s="6"/>
    </row>
    <row r="136" spans="1:6">
      <c r="A136" s="8">
        <v>169</v>
      </c>
      <c r="B136" s="8" t="str">
        <f>CHAR(169)</f>
        <v>©</v>
      </c>
      <c r="C136" s="8" t="s">
        <v>267</v>
      </c>
      <c r="D136" s="8" t="s">
        <v>268</v>
      </c>
      <c r="E136" s="8" t="s">
        <v>60</v>
      </c>
      <c r="F136" s="6"/>
    </row>
    <row r="137" spans="1:6" ht="24">
      <c r="A137" s="8">
        <v>170</v>
      </c>
      <c r="B137" s="8" t="str">
        <f>CHAR(170)</f>
        <v>ª</v>
      </c>
      <c r="C137" s="8" t="s">
        <v>269</v>
      </c>
      <c r="D137" s="8" t="s">
        <v>270</v>
      </c>
      <c r="E137" s="8" t="s">
        <v>60</v>
      </c>
      <c r="F137" s="6"/>
    </row>
    <row r="138" spans="1:6" ht="24">
      <c r="A138" s="8">
        <v>171</v>
      </c>
      <c r="B138" s="8" t="str">
        <f>CHAR(171)</f>
        <v>«</v>
      </c>
      <c r="C138" s="8" t="s">
        <v>271</v>
      </c>
      <c r="D138" s="8" t="s">
        <v>272</v>
      </c>
      <c r="E138" s="8" t="s">
        <v>60</v>
      </c>
      <c r="F138" s="6"/>
    </row>
    <row r="139" spans="1:6">
      <c r="A139" s="8">
        <v>172</v>
      </c>
      <c r="B139" s="8" t="str">
        <f>CHAR(172)</f>
        <v>¬</v>
      </c>
      <c r="C139" s="8" t="s">
        <v>273</v>
      </c>
      <c r="D139" s="8" t="s">
        <v>274</v>
      </c>
      <c r="E139" s="8" t="s">
        <v>60</v>
      </c>
      <c r="F139" s="6"/>
    </row>
    <row r="140" spans="1:6">
      <c r="A140" s="8">
        <v>173</v>
      </c>
      <c r="B140" s="8" t="str">
        <f>CHAR(173)</f>
        <v>­</v>
      </c>
      <c r="C140" s="8" t="s">
        <v>275</v>
      </c>
      <c r="D140" s="8" t="s">
        <v>276</v>
      </c>
      <c r="E140" s="8" t="s">
        <v>60</v>
      </c>
      <c r="F140" s="6"/>
    </row>
    <row r="141" spans="1:6" ht="24">
      <c r="A141" s="8">
        <v>174</v>
      </c>
      <c r="B141" s="8" t="str">
        <f>CHAR(174)</f>
        <v>®</v>
      </c>
      <c r="C141" s="8" t="s">
        <v>277</v>
      </c>
      <c r="D141" s="8" t="s">
        <v>278</v>
      </c>
      <c r="E141" s="8" t="s">
        <v>60</v>
      </c>
      <c r="F141" s="6"/>
    </row>
    <row r="142" spans="1:6" ht="24">
      <c r="A142" s="8">
        <v>175</v>
      </c>
      <c r="B142" s="8" t="str">
        <f>CHAR(175)</f>
        <v>¯</v>
      </c>
      <c r="C142" s="8" t="s">
        <v>279</v>
      </c>
      <c r="D142" s="8" t="s">
        <v>280</v>
      </c>
      <c r="E142" s="8" t="s">
        <v>60</v>
      </c>
      <c r="F142" s="6"/>
    </row>
    <row r="143" spans="1:6">
      <c r="A143" s="8">
        <v>176</v>
      </c>
      <c r="B143" s="8" t="str">
        <f>CHAR(176)</f>
        <v>°</v>
      </c>
      <c r="C143" s="8" t="s">
        <v>281</v>
      </c>
      <c r="D143" s="8" t="s">
        <v>282</v>
      </c>
      <c r="E143" s="8" t="s">
        <v>60</v>
      </c>
      <c r="F143" s="6"/>
    </row>
    <row r="144" spans="1:6">
      <c r="A144" s="8">
        <v>177</v>
      </c>
      <c r="B144" s="8" t="str">
        <f>CHAR(177)</f>
        <v>±</v>
      </c>
      <c r="C144" s="8" t="s">
        <v>283</v>
      </c>
      <c r="D144" s="8" t="s">
        <v>284</v>
      </c>
      <c r="E144" s="8" t="s">
        <v>60</v>
      </c>
      <c r="F144" s="6"/>
    </row>
    <row r="145" spans="1:6" ht="24">
      <c r="A145" s="8">
        <v>178</v>
      </c>
      <c r="B145" s="8" t="str">
        <f>CHAR(178)</f>
        <v>²</v>
      </c>
      <c r="C145" s="8" t="s">
        <v>285</v>
      </c>
      <c r="D145" s="8" t="s">
        <v>286</v>
      </c>
      <c r="E145" s="8" t="s">
        <v>60</v>
      </c>
      <c r="F145" s="6"/>
    </row>
    <row r="146" spans="1:6" ht="24">
      <c r="A146" s="8">
        <v>179</v>
      </c>
      <c r="B146" s="8" t="str">
        <f>CHAR(179)</f>
        <v>³</v>
      </c>
      <c r="C146" s="8" t="s">
        <v>287</v>
      </c>
      <c r="D146" s="8" t="s">
        <v>288</v>
      </c>
      <c r="E146" s="8" t="s">
        <v>60</v>
      </c>
      <c r="F146" s="6"/>
    </row>
    <row r="147" spans="1:6" ht="24">
      <c r="A147" s="8">
        <v>180</v>
      </c>
      <c r="B147" s="8" t="str">
        <f>CHAR(180)</f>
        <v>´</v>
      </c>
      <c r="C147" s="8" t="s">
        <v>289</v>
      </c>
      <c r="D147" s="8" t="s">
        <v>290</v>
      </c>
      <c r="E147" s="8" t="s">
        <v>60</v>
      </c>
      <c r="F147" s="6"/>
    </row>
    <row r="148" spans="1:6">
      <c r="A148" s="8">
        <v>181</v>
      </c>
      <c r="B148" s="8" t="str">
        <f>CHAR(181)</f>
        <v>µ</v>
      </c>
      <c r="C148" s="8" t="s">
        <v>291</v>
      </c>
      <c r="D148" s="8" t="s">
        <v>292</v>
      </c>
      <c r="E148" s="8" t="s">
        <v>60</v>
      </c>
      <c r="F148" s="6"/>
    </row>
    <row r="149" spans="1:6" ht="24">
      <c r="A149" s="8">
        <v>182</v>
      </c>
      <c r="B149" s="8" t="str">
        <f>CHAR(182)</f>
        <v>¶</v>
      </c>
      <c r="C149" s="8" t="s">
        <v>293</v>
      </c>
      <c r="D149" s="8" t="s">
        <v>294</v>
      </c>
      <c r="E149" s="8" t="s">
        <v>60</v>
      </c>
      <c r="F149" s="6"/>
    </row>
    <row r="150" spans="1:6" ht="24">
      <c r="A150" s="8">
        <v>183</v>
      </c>
      <c r="B150" s="8" t="str">
        <f>CHAR(183)</f>
        <v>·</v>
      </c>
      <c r="C150" s="8" t="s">
        <v>295</v>
      </c>
      <c r="D150" s="8" t="s">
        <v>296</v>
      </c>
      <c r="E150" s="8" t="s">
        <v>60</v>
      </c>
      <c r="F150" s="6"/>
    </row>
    <row r="151" spans="1:6">
      <c r="A151" s="8">
        <v>184</v>
      </c>
      <c r="B151" s="8" t="str">
        <f>CHAR(184)</f>
        <v>¸</v>
      </c>
      <c r="C151" s="8" t="s">
        <v>297</v>
      </c>
      <c r="D151" s="8" t="s">
        <v>298</v>
      </c>
      <c r="E151" s="8" t="s">
        <v>60</v>
      </c>
      <c r="F151" s="6"/>
    </row>
    <row r="152" spans="1:6">
      <c r="A152" s="8">
        <v>185</v>
      </c>
      <c r="B152" s="8" t="str">
        <f>CHAR(185)</f>
        <v>¹</v>
      </c>
      <c r="C152" s="8" t="s">
        <v>299</v>
      </c>
      <c r="D152" s="8" t="s">
        <v>300</v>
      </c>
      <c r="E152" s="8" t="s">
        <v>60</v>
      </c>
      <c r="F152" s="6"/>
    </row>
    <row r="153" spans="1:6" ht="24">
      <c r="A153" s="8">
        <v>186</v>
      </c>
      <c r="B153" s="8" t="str">
        <f>CHAR(186)</f>
        <v>º</v>
      </c>
      <c r="C153" s="8" t="s">
        <v>301</v>
      </c>
      <c r="D153" s="8" t="s">
        <v>302</v>
      </c>
      <c r="E153" s="8" t="s">
        <v>60</v>
      </c>
      <c r="F153" s="6"/>
    </row>
    <row r="154" spans="1:6" ht="24">
      <c r="A154" s="8">
        <v>187</v>
      </c>
      <c r="B154" s="8" t="str">
        <f>CHAR(187)</f>
        <v>»</v>
      </c>
      <c r="C154" s="8" t="s">
        <v>303</v>
      </c>
      <c r="D154" s="8" t="s">
        <v>304</v>
      </c>
      <c r="E154" s="8" t="s">
        <v>60</v>
      </c>
      <c r="F154" s="6"/>
    </row>
    <row r="155" spans="1:6">
      <c r="A155" s="8">
        <v>188</v>
      </c>
      <c r="B155" s="8" t="str">
        <f>CHAR(188)</f>
        <v>¼</v>
      </c>
      <c r="C155" s="8" t="s">
        <v>305</v>
      </c>
      <c r="D155" s="8" t="s">
        <v>306</v>
      </c>
      <c r="E155" s="8" t="s">
        <v>60</v>
      </c>
      <c r="F155" s="6"/>
    </row>
    <row r="156" spans="1:6">
      <c r="A156" s="8">
        <v>189</v>
      </c>
      <c r="B156" s="8" t="str">
        <f>CHAR(189)</f>
        <v>½</v>
      </c>
      <c r="C156" s="8" t="s">
        <v>307</v>
      </c>
      <c r="D156" s="8" t="s">
        <v>308</v>
      </c>
      <c r="E156" s="8" t="s">
        <v>60</v>
      </c>
      <c r="F156" s="6"/>
    </row>
    <row r="157" spans="1:6" ht="24">
      <c r="A157" s="8">
        <v>190</v>
      </c>
      <c r="B157" s="8" t="str">
        <f>CHAR(190)</f>
        <v>¾</v>
      </c>
      <c r="C157" s="8" t="s">
        <v>309</v>
      </c>
      <c r="D157" s="8" t="s">
        <v>310</v>
      </c>
      <c r="E157" s="8" t="s">
        <v>60</v>
      </c>
      <c r="F157" s="6"/>
    </row>
    <row r="158" spans="1:6" ht="24">
      <c r="A158" s="8">
        <v>191</v>
      </c>
      <c r="B158" s="8" t="str">
        <f>CHAR(191)</f>
        <v>¿</v>
      </c>
      <c r="C158" s="8" t="s">
        <v>311</v>
      </c>
      <c r="D158" s="8" t="s">
        <v>312</v>
      </c>
      <c r="E158" s="8" t="s">
        <v>60</v>
      </c>
      <c r="F158" s="6"/>
    </row>
    <row r="159" spans="1:6" ht="24">
      <c r="A159" s="8">
        <v>192</v>
      </c>
      <c r="B159" s="8" t="str">
        <f>CHAR(192)</f>
        <v>À</v>
      </c>
      <c r="C159" s="8" t="s">
        <v>313</v>
      </c>
      <c r="D159" s="8" t="s">
        <v>314</v>
      </c>
      <c r="E159" s="8" t="s">
        <v>315</v>
      </c>
      <c r="F159" s="6"/>
    </row>
    <row r="160" spans="1:6" ht="24">
      <c r="A160" s="8">
        <v>193</v>
      </c>
      <c r="B160" s="8" t="str">
        <f>CHAR(193)</f>
        <v>Á</v>
      </c>
      <c r="C160" s="8" t="s">
        <v>316</v>
      </c>
      <c r="D160" s="8" t="s">
        <v>317</v>
      </c>
      <c r="E160" s="8" t="s">
        <v>315</v>
      </c>
      <c r="F160" s="6"/>
    </row>
    <row r="161" spans="1:6" ht="24">
      <c r="A161" s="8">
        <v>194</v>
      </c>
      <c r="B161" s="8" t="str">
        <f>CHAR(194)</f>
        <v>Â</v>
      </c>
      <c r="C161" s="8" t="s">
        <v>318</v>
      </c>
      <c r="D161" s="8" t="s">
        <v>319</v>
      </c>
      <c r="E161" s="8" t="s">
        <v>315</v>
      </c>
      <c r="F161" s="6"/>
    </row>
    <row r="162" spans="1:6" ht="24">
      <c r="A162" s="8">
        <v>195</v>
      </c>
      <c r="B162" s="8" t="str">
        <f>CHAR(195)</f>
        <v>Ã</v>
      </c>
      <c r="C162" s="8" t="s">
        <v>320</v>
      </c>
      <c r="D162" s="8" t="s">
        <v>321</v>
      </c>
      <c r="E162" s="8" t="s">
        <v>315</v>
      </c>
      <c r="F162" s="6"/>
    </row>
    <row r="163" spans="1:6" ht="24">
      <c r="A163" s="8">
        <v>196</v>
      </c>
      <c r="B163" s="8" t="str">
        <f>CHAR(196)</f>
        <v>Ä</v>
      </c>
      <c r="C163" s="8" t="s">
        <v>322</v>
      </c>
      <c r="D163" s="8" t="s">
        <v>323</v>
      </c>
      <c r="E163" s="8" t="s">
        <v>315</v>
      </c>
      <c r="F163" s="6"/>
    </row>
    <row r="164" spans="1:6" ht="24">
      <c r="A164" s="8">
        <v>197</v>
      </c>
      <c r="B164" s="8" t="str">
        <f>CHAR(197)</f>
        <v>Å</v>
      </c>
      <c r="C164" s="8" t="s">
        <v>324</v>
      </c>
      <c r="D164" s="8" t="s">
        <v>325</v>
      </c>
      <c r="E164" s="8" t="s">
        <v>315</v>
      </c>
      <c r="F164" s="6"/>
    </row>
    <row r="165" spans="1:6" ht="24">
      <c r="A165" s="8">
        <v>198</v>
      </c>
      <c r="B165" s="8" t="str">
        <f>CHAR(198)</f>
        <v>Æ</v>
      </c>
      <c r="C165" s="8" t="s">
        <v>326</v>
      </c>
      <c r="D165" s="8" t="s">
        <v>327</v>
      </c>
      <c r="E165" s="8" t="s">
        <v>315</v>
      </c>
      <c r="F165" s="6"/>
    </row>
    <row r="166" spans="1:6" ht="24">
      <c r="A166" s="8">
        <v>199</v>
      </c>
      <c r="B166" s="8" t="str">
        <f>CHAR(199)</f>
        <v>Ç</v>
      </c>
      <c r="C166" s="8" t="s">
        <v>328</v>
      </c>
      <c r="D166" s="8" t="s">
        <v>329</v>
      </c>
      <c r="E166" s="8" t="s">
        <v>315</v>
      </c>
      <c r="F166" s="6"/>
    </row>
    <row r="167" spans="1:6" ht="24">
      <c r="A167" s="8">
        <v>200</v>
      </c>
      <c r="B167" s="8" t="str">
        <f>CHAR(200)</f>
        <v>È</v>
      </c>
      <c r="C167" s="8" t="s">
        <v>330</v>
      </c>
      <c r="D167" s="8" t="s">
        <v>331</v>
      </c>
      <c r="E167" s="8" t="s">
        <v>315</v>
      </c>
      <c r="F167" s="6"/>
    </row>
    <row r="168" spans="1:6" ht="24">
      <c r="A168" s="8">
        <v>201</v>
      </c>
      <c r="B168" s="8" t="str">
        <f>CHAR(201)</f>
        <v>É</v>
      </c>
      <c r="C168" s="8" t="s">
        <v>332</v>
      </c>
      <c r="D168" s="8" t="s">
        <v>333</v>
      </c>
      <c r="E168" s="8" t="s">
        <v>315</v>
      </c>
      <c r="F168" s="6"/>
    </row>
    <row r="169" spans="1:6" ht="24">
      <c r="A169" s="8">
        <v>202</v>
      </c>
      <c r="B169" s="8" t="str">
        <f>CHAR(202)</f>
        <v>Ê</v>
      </c>
      <c r="C169" s="8" t="s">
        <v>334</v>
      </c>
      <c r="D169" s="8" t="s">
        <v>335</v>
      </c>
      <c r="E169" s="8" t="s">
        <v>315</v>
      </c>
      <c r="F169" s="6"/>
    </row>
    <row r="170" spans="1:6" ht="24">
      <c r="A170" s="8">
        <v>203</v>
      </c>
      <c r="B170" s="8" t="str">
        <f>CHAR(203)</f>
        <v>Ë</v>
      </c>
      <c r="C170" s="8" t="s">
        <v>336</v>
      </c>
      <c r="D170" s="8" t="s">
        <v>337</v>
      </c>
      <c r="E170" s="8" t="s">
        <v>315</v>
      </c>
      <c r="F170" s="6"/>
    </row>
    <row r="171" spans="1:6" ht="24">
      <c r="A171" s="8">
        <v>204</v>
      </c>
      <c r="B171" s="8" t="str">
        <f>CHAR(204)</f>
        <v>Ì</v>
      </c>
      <c r="C171" s="8" t="s">
        <v>338</v>
      </c>
      <c r="D171" s="8" t="s">
        <v>339</v>
      </c>
      <c r="E171" s="8" t="s">
        <v>315</v>
      </c>
      <c r="F171" s="6"/>
    </row>
    <row r="172" spans="1:6" ht="24">
      <c r="A172" s="8">
        <v>205</v>
      </c>
      <c r="B172" s="8" t="str">
        <f>CHAR(205)</f>
        <v>Í</v>
      </c>
      <c r="C172" s="8" t="s">
        <v>340</v>
      </c>
      <c r="D172" s="8" t="s">
        <v>341</v>
      </c>
      <c r="E172" s="8" t="s">
        <v>315</v>
      </c>
      <c r="F172" s="6"/>
    </row>
    <row r="173" spans="1:6" ht="24">
      <c r="A173" s="8">
        <v>206</v>
      </c>
      <c r="B173" s="8" t="str">
        <f>CHAR(206)</f>
        <v>Î</v>
      </c>
      <c r="C173" s="8" t="s">
        <v>342</v>
      </c>
      <c r="D173" s="8" t="s">
        <v>343</v>
      </c>
      <c r="E173" s="8" t="s">
        <v>315</v>
      </c>
      <c r="F173" s="6"/>
    </row>
    <row r="174" spans="1:6" ht="24">
      <c r="A174" s="8">
        <v>207</v>
      </c>
      <c r="B174" s="8" t="str">
        <f>CHAR(207)</f>
        <v>Ï</v>
      </c>
      <c r="C174" s="8" t="s">
        <v>344</v>
      </c>
      <c r="D174" s="8" t="s">
        <v>345</v>
      </c>
      <c r="E174" s="8" t="s">
        <v>315</v>
      </c>
      <c r="F174" s="6"/>
    </row>
    <row r="175" spans="1:6" ht="24">
      <c r="A175" s="8">
        <v>208</v>
      </c>
      <c r="B175" s="8" t="str">
        <f>CHAR(208)</f>
        <v>Ð</v>
      </c>
      <c r="C175" s="8" t="s">
        <v>346</v>
      </c>
      <c r="D175" s="8" t="s">
        <v>347</v>
      </c>
      <c r="E175" s="8" t="s">
        <v>315</v>
      </c>
      <c r="F175" s="6"/>
    </row>
    <row r="176" spans="1:6" ht="24">
      <c r="A176" s="8">
        <v>209</v>
      </c>
      <c r="B176" s="8" t="str">
        <f>CHAR(209)</f>
        <v>Ñ</v>
      </c>
      <c r="C176" s="8" t="s">
        <v>348</v>
      </c>
      <c r="D176" s="8" t="s">
        <v>349</v>
      </c>
      <c r="E176" s="8" t="s">
        <v>315</v>
      </c>
      <c r="F176" s="6"/>
    </row>
    <row r="177" spans="1:6" ht="24">
      <c r="A177" s="8">
        <v>210</v>
      </c>
      <c r="B177" s="8" t="str">
        <f>CHAR(210)</f>
        <v>Ò</v>
      </c>
      <c r="C177" s="8" t="s">
        <v>350</v>
      </c>
      <c r="D177" s="8" t="s">
        <v>351</v>
      </c>
      <c r="E177" s="8" t="s">
        <v>315</v>
      </c>
      <c r="F177" s="6"/>
    </row>
    <row r="178" spans="1:6" ht="24">
      <c r="A178" s="8">
        <v>211</v>
      </c>
      <c r="B178" s="8" t="str">
        <f>CHAR(211)</f>
        <v>Ó</v>
      </c>
      <c r="C178" s="8" t="s">
        <v>352</v>
      </c>
      <c r="D178" s="8" t="s">
        <v>353</v>
      </c>
      <c r="E178" s="8" t="s">
        <v>315</v>
      </c>
      <c r="F178" s="6"/>
    </row>
    <row r="179" spans="1:6" ht="24">
      <c r="A179" s="8">
        <v>212</v>
      </c>
      <c r="B179" s="8" t="str">
        <f>CHAR(212)</f>
        <v>Ô</v>
      </c>
      <c r="C179" s="8" t="s">
        <v>354</v>
      </c>
      <c r="D179" s="8" t="s">
        <v>355</v>
      </c>
      <c r="E179" s="8" t="s">
        <v>315</v>
      </c>
      <c r="F179" s="6"/>
    </row>
    <row r="180" spans="1:6" ht="24">
      <c r="A180" s="8">
        <v>213</v>
      </c>
      <c r="B180" s="8" t="str">
        <f>CHAR(213)</f>
        <v>Õ</v>
      </c>
      <c r="C180" s="8" t="s">
        <v>356</v>
      </c>
      <c r="D180" s="8" t="s">
        <v>357</v>
      </c>
      <c r="E180" s="8" t="s">
        <v>315</v>
      </c>
      <c r="F180" s="6"/>
    </row>
    <row r="181" spans="1:6" ht="24">
      <c r="A181" s="8">
        <v>214</v>
      </c>
      <c r="B181" s="8" t="str">
        <f>CHAR(214)</f>
        <v>Ö</v>
      </c>
      <c r="C181" s="8" t="s">
        <v>358</v>
      </c>
      <c r="D181" s="8" t="s">
        <v>359</v>
      </c>
      <c r="E181" s="8" t="s">
        <v>315</v>
      </c>
      <c r="F181" s="6"/>
    </row>
    <row r="182" spans="1:6" ht="24">
      <c r="A182" s="8">
        <v>215</v>
      </c>
      <c r="B182" s="8" t="str">
        <f>CHAR(215)</f>
        <v>×</v>
      </c>
      <c r="C182" s="8" t="s">
        <v>360</v>
      </c>
      <c r="D182" s="8" t="s">
        <v>361</v>
      </c>
      <c r="E182" s="8" t="s">
        <v>315</v>
      </c>
      <c r="F182" s="6"/>
    </row>
    <row r="183" spans="1:6" ht="24">
      <c r="A183" s="8">
        <v>216</v>
      </c>
      <c r="B183" s="8" t="str">
        <f>CHAR(216)</f>
        <v>Ø</v>
      </c>
      <c r="C183" s="8" t="s">
        <v>362</v>
      </c>
      <c r="D183" s="8" t="s">
        <v>363</v>
      </c>
      <c r="E183" s="8" t="s">
        <v>315</v>
      </c>
      <c r="F183" s="6"/>
    </row>
    <row r="184" spans="1:6" ht="24">
      <c r="A184" s="8">
        <v>217</v>
      </c>
      <c r="B184" s="8" t="str">
        <f>CHAR(217)</f>
        <v>Ù</v>
      </c>
      <c r="C184" s="8" t="s">
        <v>364</v>
      </c>
      <c r="D184" s="8" t="s">
        <v>365</v>
      </c>
      <c r="E184" s="8" t="s">
        <v>315</v>
      </c>
      <c r="F184" s="6"/>
    </row>
    <row r="185" spans="1:6" ht="24">
      <c r="A185" s="8">
        <v>218</v>
      </c>
      <c r="B185" s="8" t="str">
        <f>CHAR(218)</f>
        <v>Ú</v>
      </c>
      <c r="C185" s="8" t="s">
        <v>366</v>
      </c>
      <c r="D185" s="8" t="s">
        <v>367</v>
      </c>
      <c r="E185" s="8" t="s">
        <v>315</v>
      </c>
      <c r="F185" s="6"/>
    </row>
    <row r="186" spans="1:6" ht="24">
      <c r="A186" s="8">
        <v>219</v>
      </c>
      <c r="B186" s="8" t="str">
        <f>CHAR(219)</f>
        <v>Û</v>
      </c>
      <c r="C186" s="8" t="s">
        <v>368</v>
      </c>
      <c r="D186" s="8" t="s">
        <v>369</v>
      </c>
      <c r="E186" s="8" t="s">
        <v>315</v>
      </c>
      <c r="F186" s="6"/>
    </row>
    <row r="187" spans="1:6" ht="24">
      <c r="A187" s="8">
        <v>220</v>
      </c>
      <c r="B187" s="8" t="str">
        <f>CHAR(220)</f>
        <v>Ü</v>
      </c>
      <c r="C187" s="8" t="s">
        <v>370</v>
      </c>
      <c r="D187" s="8" t="s">
        <v>371</v>
      </c>
      <c r="E187" s="8" t="s">
        <v>315</v>
      </c>
      <c r="F187" s="6"/>
    </row>
    <row r="188" spans="1:6" ht="24">
      <c r="A188" s="8">
        <v>221</v>
      </c>
      <c r="B188" s="8" t="str">
        <f>CHAR(221)</f>
        <v>Ý</v>
      </c>
      <c r="C188" s="8" t="s">
        <v>372</v>
      </c>
      <c r="D188" s="8" t="s">
        <v>373</v>
      </c>
      <c r="E188" s="8" t="s">
        <v>315</v>
      </c>
      <c r="F188" s="6"/>
    </row>
    <row r="189" spans="1:6" ht="24">
      <c r="A189" s="8">
        <v>222</v>
      </c>
      <c r="B189" s="8" t="str">
        <f>CHAR(222)</f>
        <v>Þ</v>
      </c>
      <c r="C189" s="8" t="s">
        <v>374</v>
      </c>
      <c r="D189" s="8" t="s">
        <v>375</v>
      </c>
      <c r="E189" s="8" t="s">
        <v>315</v>
      </c>
      <c r="F189" s="6"/>
    </row>
    <row r="190" spans="1:6" ht="24">
      <c r="A190" s="8">
        <v>223</v>
      </c>
      <c r="B190" s="8" t="str">
        <f>CHAR(223)</f>
        <v>ß</v>
      </c>
      <c r="C190" s="8" t="s">
        <v>376</v>
      </c>
      <c r="D190" s="8" t="s">
        <v>377</v>
      </c>
      <c r="E190" s="8" t="s">
        <v>378</v>
      </c>
      <c r="F190" s="6"/>
    </row>
    <row r="191" spans="1:6" ht="24">
      <c r="A191" s="8">
        <v>224</v>
      </c>
      <c r="B191" s="8" t="str">
        <f>CHAR(224)</f>
        <v>à</v>
      </c>
      <c r="C191" s="8" t="s">
        <v>379</v>
      </c>
      <c r="D191" s="8" t="s">
        <v>380</v>
      </c>
      <c r="E191" s="8" t="s">
        <v>378</v>
      </c>
      <c r="F191" s="6"/>
    </row>
    <row r="192" spans="1:6" ht="24">
      <c r="A192" s="8">
        <v>225</v>
      </c>
      <c r="B192" s="8" t="str">
        <f>CHAR(225)</f>
        <v>á</v>
      </c>
      <c r="C192" s="8" t="s">
        <v>381</v>
      </c>
      <c r="D192" s="8" t="s">
        <v>382</v>
      </c>
      <c r="E192" s="8" t="s">
        <v>378</v>
      </c>
      <c r="F192" s="6"/>
    </row>
    <row r="193" spans="1:6" ht="24">
      <c r="A193" s="8">
        <v>226</v>
      </c>
      <c r="B193" s="8" t="str">
        <f>CHAR(226)</f>
        <v>â</v>
      </c>
      <c r="C193" s="8" t="s">
        <v>383</v>
      </c>
      <c r="D193" s="8" t="s">
        <v>384</v>
      </c>
      <c r="E193" s="8" t="s">
        <v>378</v>
      </c>
      <c r="F193" s="6"/>
    </row>
    <row r="194" spans="1:6" ht="24">
      <c r="A194" s="8">
        <v>227</v>
      </c>
      <c r="B194" s="8" t="str">
        <f>CHAR(227)</f>
        <v>ã</v>
      </c>
      <c r="C194" s="8" t="s">
        <v>385</v>
      </c>
      <c r="D194" s="8" t="s">
        <v>386</v>
      </c>
      <c r="E194" s="8" t="s">
        <v>378</v>
      </c>
      <c r="F194" s="6"/>
    </row>
    <row r="195" spans="1:6" ht="24">
      <c r="A195" s="8">
        <v>228</v>
      </c>
      <c r="B195" s="8" t="str">
        <f>CHAR(228)</f>
        <v>ä</v>
      </c>
      <c r="C195" s="8" t="s">
        <v>387</v>
      </c>
      <c r="D195" s="8" t="s">
        <v>388</v>
      </c>
      <c r="E195" s="8" t="s">
        <v>378</v>
      </c>
      <c r="F195" s="6"/>
    </row>
    <row r="196" spans="1:6" ht="24">
      <c r="A196" s="8">
        <v>229</v>
      </c>
      <c r="B196" s="8" t="str">
        <f>CHAR(229)</f>
        <v>å</v>
      </c>
      <c r="C196" s="8" t="s">
        <v>389</v>
      </c>
      <c r="D196" s="8" t="s">
        <v>390</v>
      </c>
      <c r="E196" s="8" t="s">
        <v>378</v>
      </c>
      <c r="F196" s="6"/>
    </row>
    <row r="197" spans="1:6" ht="24">
      <c r="A197" s="8">
        <v>230</v>
      </c>
      <c r="B197" s="8" t="str">
        <f>CHAR(230)</f>
        <v>æ</v>
      </c>
      <c r="C197" s="8" t="s">
        <v>391</v>
      </c>
      <c r="D197" s="8" t="s">
        <v>392</v>
      </c>
      <c r="E197" s="8" t="s">
        <v>378</v>
      </c>
      <c r="F197" s="6"/>
    </row>
    <row r="198" spans="1:6" ht="24">
      <c r="A198" s="8">
        <v>231</v>
      </c>
      <c r="B198" s="8" t="str">
        <f>CHAR(231)</f>
        <v>ç</v>
      </c>
      <c r="C198" s="8" t="s">
        <v>393</v>
      </c>
      <c r="D198" s="8" t="s">
        <v>394</v>
      </c>
      <c r="E198" s="8" t="s">
        <v>378</v>
      </c>
      <c r="F198" s="6"/>
    </row>
    <row r="199" spans="1:6" ht="24">
      <c r="A199" s="8">
        <v>232</v>
      </c>
      <c r="B199" s="8" t="str">
        <f>CHAR(232)</f>
        <v>è</v>
      </c>
      <c r="C199" s="8" t="s">
        <v>395</v>
      </c>
      <c r="D199" s="8" t="s">
        <v>396</v>
      </c>
      <c r="E199" s="8" t="s">
        <v>378</v>
      </c>
      <c r="F199" s="6"/>
    </row>
    <row r="200" spans="1:6" ht="24">
      <c r="A200" s="8">
        <v>233</v>
      </c>
      <c r="B200" s="8" t="str">
        <f>CHAR(233)</f>
        <v>é</v>
      </c>
      <c r="C200" s="8" t="s">
        <v>397</v>
      </c>
      <c r="D200" s="8" t="s">
        <v>398</v>
      </c>
      <c r="E200" s="8" t="s">
        <v>378</v>
      </c>
      <c r="F200" s="6"/>
    </row>
    <row r="201" spans="1:6" ht="24">
      <c r="A201" s="8">
        <v>234</v>
      </c>
      <c r="B201" s="8" t="str">
        <f>CHAR(234)</f>
        <v>ê</v>
      </c>
      <c r="C201" s="8" t="s">
        <v>399</v>
      </c>
      <c r="D201" s="8" t="s">
        <v>400</v>
      </c>
      <c r="E201" s="8" t="s">
        <v>378</v>
      </c>
      <c r="F201" s="6"/>
    </row>
    <row r="202" spans="1:6" ht="24">
      <c r="A202" s="8">
        <v>235</v>
      </c>
      <c r="B202" s="8" t="str">
        <f>CHAR(235)</f>
        <v>ë</v>
      </c>
      <c r="C202" s="8" t="s">
        <v>401</v>
      </c>
      <c r="D202" s="8" t="s">
        <v>402</v>
      </c>
      <c r="E202" s="8" t="s">
        <v>378</v>
      </c>
      <c r="F202" s="6"/>
    </row>
    <row r="203" spans="1:6" ht="24">
      <c r="A203" s="8">
        <v>236</v>
      </c>
      <c r="B203" s="8" t="str">
        <f>CHAR(236)</f>
        <v>ì</v>
      </c>
      <c r="C203" s="8" t="s">
        <v>403</v>
      </c>
      <c r="D203" s="8" t="s">
        <v>404</v>
      </c>
      <c r="E203" s="8" t="s">
        <v>378</v>
      </c>
      <c r="F203" s="6"/>
    </row>
    <row r="204" spans="1:6" ht="24">
      <c r="A204" s="8">
        <v>237</v>
      </c>
      <c r="B204" s="8" t="str">
        <f>CHAR(237)</f>
        <v>í</v>
      </c>
      <c r="C204" s="8" t="s">
        <v>405</v>
      </c>
      <c r="D204" s="8" t="s">
        <v>406</v>
      </c>
      <c r="E204" s="8" t="s">
        <v>378</v>
      </c>
      <c r="F204" s="6"/>
    </row>
    <row r="205" spans="1:6" ht="24">
      <c r="A205" s="8">
        <v>238</v>
      </c>
      <c r="B205" s="8" t="str">
        <f>CHAR(238)</f>
        <v>î</v>
      </c>
      <c r="C205" s="8" t="s">
        <v>407</v>
      </c>
      <c r="D205" s="8" t="s">
        <v>408</v>
      </c>
      <c r="E205" s="8" t="s">
        <v>378</v>
      </c>
      <c r="F205" s="6"/>
    </row>
    <row r="206" spans="1:6" ht="24">
      <c r="A206" s="8">
        <v>239</v>
      </c>
      <c r="B206" s="8" t="str">
        <f>CHAR(239)</f>
        <v>ï</v>
      </c>
      <c r="C206" s="8" t="s">
        <v>409</v>
      </c>
      <c r="D206" s="8" t="s">
        <v>410</v>
      </c>
      <c r="E206" s="8" t="s">
        <v>378</v>
      </c>
      <c r="F206" s="6"/>
    </row>
    <row r="207" spans="1:6" ht="24">
      <c r="A207" s="8">
        <v>240</v>
      </c>
      <c r="B207" s="8" t="str">
        <f>CHAR(240)</f>
        <v>ð</v>
      </c>
      <c r="C207" s="8" t="s">
        <v>411</v>
      </c>
      <c r="D207" s="8" t="s">
        <v>412</v>
      </c>
      <c r="E207" s="8" t="s">
        <v>378</v>
      </c>
      <c r="F207" s="6"/>
    </row>
    <row r="208" spans="1:6" ht="24">
      <c r="A208" s="8">
        <v>241</v>
      </c>
      <c r="B208" s="8" t="str">
        <f>CHAR(241)</f>
        <v>ñ</v>
      </c>
      <c r="C208" s="8" t="s">
        <v>413</v>
      </c>
      <c r="D208" s="8" t="s">
        <v>414</v>
      </c>
      <c r="E208" s="8" t="s">
        <v>378</v>
      </c>
      <c r="F208" s="6"/>
    </row>
    <row r="209" spans="1:6" ht="24">
      <c r="A209" s="8">
        <v>242</v>
      </c>
      <c r="B209" s="8" t="str">
        <f>CHAR(242)</f>
        <v>ò</v>
      </c>
      <c r="C209" s="8" t="s">
        <v>415</v>
      </c>
      <c r="D209" s="8" t="s">
        <v>416</v>
      </c>
      <c r="E209" s="8" t="s">
        <v>378</v>
      </c>
      <c r="F209" s="6"/>
    </row>
    <row r="210" spans="1:6" ht="24">
      <c r="A210" s="8">
        <v>243</v>
      </c>
      <c r="B210" s="8" t="str">
        <f>CHAR(243)</f>
        <v>ó</v>
      </c>
      <c r="C210" s="8" t="s">
        <v>417</v>
      </c>
      <c r="D210" s="8" t="s">
        <v>418</v>
      </c>
      <c r="E210" s="8" t="s">
        <v>378</v>
      </c>
      <c r="F210" s="6"/>
    </row>
    <row r="211" spans="1:6" ht="24">
      <c r="A211" s="8">
        <v>244</v>
      </c>
      <c r="B211" s="8" t="str">
        <f>CHAR(244)</f>
        <v>ô</v>
      </c>
      <c r="C211" s="8" t="s">
        <v>419</v>
      </c>
      <c r="D211" s="8" t="s">
        <v>420</v>
      </c>
      <c r="E211" s="8" t="s">
        <v>378</v>
      </c>
      <c r="F211" s="6"/>
    </row>
    <row r="212" spans="1:6" ht="24">
      <c r="A212" s="8">
        <v>245</v>
      </c>
      <c r="B212" s="8" t="str">
        <f>CHAR(245)</f>
        <v>õ</v>
      </c>
      <c r="C212" s="8" t="s">
        <v>421</v>
      </c>
      <c r="D212" s="8" t="s">
        <v>422</v>
      </c>
      <c r="E212" s="8" t="s">
        <v>378</v>
      </c>
      <c r="F212" s="6"/>
    </row>
    <row r="213" spans="1:6" ht="24">
      <c r="A213" s="8">
        <v>246</v>
      </c>
      <c r="B213" s="8" t="str">
        <f>CHAR(246)</f>
        <v>ö</v>
      </c>
      <c r="C213" s="8" t="s">
        <v>423</v>
      </c>
      <c r="D213" s="8" t="s">
        <v>424</v>
      </c>
      <c r="E213" s="8" t="s">
        <v>378</v>
      </c>
      <c r="F213" s="6"/>
    </row>
    <row r="214" spans="1:6" ht="24">
      <c r="A214" s="8">
        <v>247</v>
      </c>
      <c r="B214" s="8" t="str">
        <f>CHAR(247)</f>
        <v>÷</v>
      </c>
      <c r="C214" s="8" t="s">
        <v>425</v>
      </c>
      <c r="D214" s="8" t="s">
        <v>426</v>
      </c>
      <c r="E214" s="8" t="s">
        <v>378</v>
      </c>
      <c r="F214" s="6"/>
    </row>
    <row r="215" spans="1:6" ht="24">
      <c r="A215" s="8">
        <v>248</v>
      </c>
      <c r="B215" s="8" t="str">
        <f>CHAR(248)</f>
        <v>ø</v>
      </c>
      <c r="C215" s="8" t="s">
        <v>427</v>
      </c>
      <c r="D215" s="8" t="s">
        <v>428</v>
      </c>
      <c r="E215" s="8" t="s">
        <v>378</v>
      </c>
      <c r="F215" s="6"/>
    </row>
    <row r="216" spans="1:6" ht="24">
      <c r="A216" s="8">
        <v>249</v>
      </c>
      <c r="B216" s="8" t="str">
        <f>CHAR(249)</f>
        <v>ù</v>
      </c>
      <c r="C216" s="8" t="s">
        <v>429</v>
      </c>
      <c r="D216" s="8" t="s">
        <v>430</v>
      </c>
      <c r="E216" s="8" t="s">
        <v>378</v>
      </c>
      <c r="F216" s="6"/>
    </row>
    <row r="217" spans="1:6" ht="24">
      <c r="A217" s="8">
        <v>250</v>
      </c>
      <c r="B217" s="8" t="str">
        <f>CHAR(250)</f>
        <v>ú</v>
      </c>
      <c r="C217" s="8" t="s">
        <v>431</v>
      </c>
      <c r="D217" s="8" t="s">
        <v>432</v>
      </c>
      <c r="E217" s="8" t="s">
        <v>378</v>
      </c>
      <c r="F217" s="6"/>
    </row>
    <row r="218" spans="1:6" ht="24">
      <c r="A218" s="8">
        <v>251</v>
      </c>
      <c r="B218" s="8" t="str">
        <f>CHAR(251)</f>
        <v>û</v>
      </c>
      <c r="C218" s="8" t="s">
        <v>433</v>
      </c>
      <c r="D218" s="8" t="s">
        <v>434</v>
      </c>
      <c r="E218" s="8" t="s">
        <v>378</v>
      </c>
      <c r="F218" s="6"/>
    </row>
    <row r="219" spans="1:6" ht="24">
      <c r="A219" s="8">
        <v>252</v>
      </c>
      <c r="B219" s="8" t="str">
        <f>CHAR(252)</f>
        <v>ü</v>
      </c>
      <c r="C219" s="8" t="s">
        <v>435</v>
      </c>
      <c r="D219" s="8" t="s">
        <v>436</v>
      </c>
      <c r="E219" s="8" t="s">
        <v>378</v>
      </c>
      <c r="F219" s="6"/>
    </row>
    <row r="220" spans="1:6" ht="24">
      <c r="A220" s="8">
        <v>253</v>
      </c>
      <c r="B220" s="8" t="str">
        <f>CHAR(253)</f>
        <v>ý</v>
      </c>
      <c r="C220" s="8" t="s">
        <v>437</v>
      </c>
      <c r="D220" s="8" t="s">
        <v>438</v>
      </c>
      <c r="E220" s="8" t="s">
        <v>378</v>
      </c>
      <c r="F220" s="6"/>
    </row>
    <row r="221" spans="1:6" ht="24">
      <c r="A221" s="8">
        <v>254</v>
      </c>
      <c r="B221" s="8" t="str">
        <f>CHAR(254)</f>
        <v>þ</v>
      </c>
      <c r="C221" s="8" t="s">
        <v>439</v>
      </c>
      <c r="D221" s="8" t="s">
        <v>440</v>
      </c>
      <c r="E221" s="8" t="s">
        <v>378</v>
      </c>
      <c r="F221" s="6"/>
    </row>
    <row r="222" spans="1:6" ht="24">
      <c r="A222" s="8">
        <v>255</v>
      </c>
      <c r="B222" s="8" t="str">
        <f>CHAR(255)</f>
        <v>ÿ</v>
      </c>
      <c r="C222" s="8" t="s">
        <v>441</v>
      </c>
      <c r="D222" s="8" t="s">
        <v>442</v>
      </c>
      <c r="E222" s="8" t="s">
        <v>378</v>
      </c>
      <c r="F222" s="6"/>
    </row>
  </sheetData>
  <mergeCells count="4">
    <mergeCell ref="A2:A4"/>
    <mergeCell ref="B2:B4"/>
    <mergeCell ref="C2:C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 Stats</vt:lpstr>
      <vt:lpstr>Array Code Result</vt:lpstr>
      <vt:lpstr>Character code list for Excel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Kohn</dc:creator>
  <cp:lastModifiedBy>Josh Kohn</cp:lastModifiedBy>
  <dcterms:created xsi:type="dcterms:W3CDTF">2023-01-04T05:00:05Z</dcterms:created>
  <dcterms:modified xsi:type="dcterms:W3CDTF">2023-01-04T05:47:15Z</dcterms:modified>
</cp:coreProperties>
</file>