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Downloads\"/>
    </mc:Choice>
  </mc:AlternateContent>
  <xr:revisionPtr revIDLastSave="0" documentId="8_{D2B21F3E-6E66-4C0C-B62F-B767B7C2C6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use Keeping Forecast " sheetId="4" r:id="rId1"/>
    <sheet name="Houskeeping Hours" sheetId="27" r:id="rId2"/>
    <sheet name="HSKRequiredStaffMembers" sheetId="9" r:id="rId3"/>
    <sheet name="RestuarantRequiredStaffMembers" sheetId="2" r:id="rId4"/>
    <sheet name="Reception Hours Required" sheetId="29" r:id="rId5"/>
    <sheet name="Overall Bar Graph" sheetId="3" r:id="rId6"/>
    <sheet name="Roster" sheetId="1" r:id="rId7"/>
    <sheet name="Occupany Trend" sheetId="18" r:id="rId8"/>
    <sheet name="Operations Report - R" sheetId="19" r:id="rId9"/>
    <sheet name="Operations Report - A" sheetId="23" r:id="rId10"/>
    <sheet name="Forecasted Operations GOP" sheetId="21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B2" i="9"/>
  <c r="C2" i="9" s="1"/>
  <c r="D2" i="9" s="1"/>
  <c r="E2" i="9" s="1"/>
  <c r="F2" i="9" s="1"/>
  <c r="G2" i="9" s="1"/>
  <c r="H2" i="9" s="1"/>
  <c r="C30" i="4"/>
  <c r="C31" i="4" s="1"/>
  <c r="C32" i="4" s="1"/>
  <c r="D30" i="4"/>
  <c r="D31" i="4" s="1"/>
  <c r="D32" i="4" s="1"/>
  <c r="E30" i="4"/>
  <c r="E31" i="4" s="1"/>
  <c r="E32" i="4" s="1"/>
  <c r="F30" i="4"/>
  <c r="F31" i="4" s="1"/>
  <c r="F32" i="4" s="1"/>
  <c r="G30" i="4"/>
  <c r="G31" i="4" s="1"/>
  <c r="G32" i="4" s="1"/>
  <c r="H30" i="4"/>
  <c r="H31" i="4" s="1"/>
  <c r="H32" i="4" s="1"/>
  <c r="B30" i="4"/>
  <c r="B31" i="4" s="1"/>
  <c r="B32" i="4" s="1"/>
  <c r="B28" i="4"/>
  <c r="C28" i="4" s="1"/>
  <c r="D28" i="4" s="1"/>
  <c r="E28" i="4" s="1"/>
  <c r="F28" i="4" s="1"/>
  <c r="G28" i="4" s="1"/>
  <c r="H28" i="4" s="1"/>
  <c r="B11" i="27"/>
  <c r="C11" i="27"/>
  <c r="B11" i="4"/>
  <c r="B20" i="4" s="1"/>
  <c r="C20" i="4" s="1"/>
  <c r="D20" i="4" s="1"/>
  <c r="E20" i="4" s="1"/>
  <c r="F20" i="4" s="1"/>
  <c r="G20" i="4" s="1"/>
  <c r="H20" i="4" s="1"/>
  <c r="B2" i="27"/>
  <c r="C2" i="27" s="1"/>
  <c r="D2" i="27" s="1"/>
  <c r="E2" i="27" s="1"/>
  <c r="F2" i="27" s="1"/>
  <c r="G2" i="27" s="1"/>
  <c r="H2" i="27" s="1"/>
  <c r="C11" i="4"/>
  <c r="D11" i="4" s="1"/>
  <c r="E11" i="4" s="1"/>
  <c r="F11" i="4" s="1"/>
  <c r="G11" i="4" s="1"/>
  <c r="H11" i="4" s="1"/>
  <c r="C2" i="4"/>
  <c r="D2" i="4" s="1"/>
  <c r="E2" i="4" s="1"/>
  <c r="F2" i="4" s="1"/>
  <c r="G2" i="4" s="1"/>
  <c r="H2" i="4" s="1"/>
  <c r="D7" i="4"/>
  <c r="B60" i="1"/>
  <c r="B4" i="2"/>
  <c r="C13" i="27"/>
  <c r="D13" i="27"/>
  <c r="E13" i="27"/>
  <c r="F13" i="27"/>
  <c r="G13" i="27"/>
  <c r="H13" i="27"/>
  <c r="C14" i="27"/>
  <c r="D14" i="27"/>
  <c r="E14" i="27"/>
  <c r="F14" i="27"/>
  <c r="G14" i="27"/>
  <c r="H14" i="27"/>
  <c r="C15" i="27"/>
  <c r="D15" i="27"/>
  <c r="E15" i="27"/>
  <c r="F15" i="27"/>
  <c r="G15" i="27"/>
  <c r="H15" i="27"/>
  <c r="B14" i="27"/>
  <c r="B15" i="27"/>
  <c r="B13" i="27"/>
  <c r="B5" i="27"/>
  <c r="B20" i="27" s="1"/>
  <c r="C5" i="27"/>
  <c r="C20" i="27" s="1"/>
  <c r="D5" i="27"/>
  <c r="D20" i="27" s="1"/>
  <c r="D5" i="29"/>
  <c r="E5" i="27"/>
  <c r="E20" i="27" s="1"/>
  <c r="F5" i="27"/>
  <c r="F20" i="27" s="1"/>
  <c r="F5" i="29"/>
  <c r="G5" i="27"/>
  <c r="G20" i="27" s="1"/>
  <c r="H5" i="27"/>
  <c r="H20" i="27" s="1"/>
  <c r="B6" i="27"/>
  <c r="B21" i="27" s="1"/>
  <c r="C6" i="27"/>
  <c r="C21" i="27" s="1"/>
  <c r="D6" i="27"/>
  <c r="D21" i="27" s="1"/>
  <c r="E6" i="27"/>
  <c r="E21" i="27" s="1"/>
  <c r="F6" i="27"/>
  <c r="F21" i="27" s="1"/>
  <c r="G6" i="27"/>
  <c r="G21" i="27" s="1"/>
  <c r="H6" i="27"/>
  <c r="H21" i="27" s="1"/>
  <c r="H6" i="29"/>
  <c r="C4" i="27"/>
  <c r="C19" i="27" s="1"/>
  <c r="D4" i="27"/>
  <c r="D19" i="27" s="1"/>
  <c r="E4" i="27"/>
  <c r="E19" i="27" s="1"/>
  <c r="F4" i="27"/>
  <c r="F19" i="27" s="1"/>
  <c r="G4" i="27"/>
  <c r="H4" i="27"/>
  <c r="H19" i="27" s="1"/>
  <c r="H7" i="27"/>
  <c r="B4" i="27"/>
  <c r="H18" i="2"/>
  <c r="Z58" i="1"/>
  <c r="R58" i="1"/>
  <c r="N71" i="1"/>
  <c r="J58" i="1"/>
  <c r="B58" i="1"/>
  <c r="H24" i="4"/>
  <c r="G24" i="4"/>
  <c r="F24" i="4"/>
  <c r="E24" i="4"/>
  <c r="D24" i="4"/>
  <c r="C24" i="4"/>
  <c r="B24" i="4"/>
  <c r="H16" i="4"/>
  <c r="G16" i="4"/>
  <c r="F16" i="4"/>
  <c r="E16" i="4"/>
  <c r="D16" i="4"/>
  <c r="C16" i="4"/>
  <c r="B16" i="4"/>
  <c r="H7" i="4"/>
  <c r="H4" i="9" s="1"/>
  <c r="G7" i="4"/>
  <c r="G4" i="9" s="1"/>
  <c r="F7" i="4"/>
  <c r="F4" i="9" s="1"/>
  <c r="E7" i="4"/>
  <c r="E4" i="9" s="1"/>
  <c r="C7" i="4"/>
  <c r="C4" i="9" s="1"/>
  <c r="B7" i="4"/>
  <c r="B4" i="9" s="1"/>
  <c r="C7" i="29"/>
  <c r="C21" i="29"/>
  <c r="D7" i="29"/>
  <c r="E7" i="29"/>
  <c r="E21" i="29"/>
  <c r="E26" i="29"/>
  <c r="F7" i="29"/>
  <c r="F21" i="29"/>
  <c r="F26" i="29"/>
  <c r="G7" i="29"/>
  <c r="H7" i="29"/>
  <c r="H21" i="29"/>
  <c r="H26" i="29"/>
  <c r="B7" i="29"/>
  <c r="B21" i="29"/>
  <c r="B26" i="29"/>
  <c r="H2" i="29"/>
  <c r="G2" i="29"/>
  <c r="F2" i="29"/>
  <c r="E2" i="29"/>
  <c r="D2" i="29"/>
  <c r="C2" i="29"/>
  <c r="B2" i="29"/>
  <c r="H14" i="1"/>
  <c r="D21" i="29"/>
  <c r="D26" i="29"/>
  <c r="B2" i="21"/>
  <c r="C2" i="21"/>
  <c r="D2" i="21"/>
  <c r="E2" i="21"/>
  <c r="F2" i="21"/>
  <c r="G2" i="21"/>
  <c r="H2" i="21"/>
  <c r="J8" i="21"/>
  <c r="J9" i="21"/>
  <c r="B10" i="21"/>
  <c r="C10" i="21"/>
  <c r="D10" i="21"/>
  <c r="E10" i="21"/>
  <c r="F10" i="21"/>
  <c r="G10" i="21"/>
  <c r="H10" i="21"/>
  <c r="J11" i="21"/>
  <c r="J16" i="21"/>
  <c r="J17" i="21"/>
  <c r="J20" i="21"/>
  <c r="B21" i="21"/>
  <c r="J21" i="21"/>
  <c r="C21" i="21"/>
  <c r="D21" i="21"/>
  <c r="E21" i="21"/>
  <c r="F21" i="21"/>
  <c r="G21" i="21"/>
  <c r="H21" i="21"/>
  <c r="J22" i="21"/>
  <c r="J23" i="21"/>
  <c r="J24" i="21"/>
  <c r="J25" i="21"/>
  <c r="J26" i="21"/>
  <c r="J27" i="21"/>
  <c r="J28" i="21"/>
  <c r="J29" i="21"/>
  <c r="J30" i="21"/>
  <c r="J31" i="21"/>
  <c r="J33" i="21"/>
  <c r="I3" i="23"/>
  <c r="I4" i="23"/>
  <c r="B6" i="23"/>
  <c r="C6" i="23"/>
  <c r="D6" i="23"/>
  <c r="E6" i="23"/>
  <c r="E33" i="23"/>
  <c r="F6" i="23"/>
  <c r="G6" i="23"/>
  <c r="H6" i="23"/>
  <c r="I6" i="23"/>
  <c r="I10" i="23"/>
  <c r="I11" i="23"/>
  <c r="I22" i="23"/>
  <c r="J22" i="23"/>
  <c r="L22" i="23"/>
  <c r="I12" i="23"/>
  <c r="I13" i="23"/>
  <c r="I14" i="23"/>
  <c r="I15" i="23"/>
  <c r="I16" i="23"/>
  <c r="I17" i="23"/>
  <c r="I18" i="23"/>
  <c r="I19" i="23"/>
  <c r="I20" i="23"/>
  <c r="B22" i="23"/>
  <c r="B33" i="23"/>
  <c r="C22" i="23"/>
  <c r="D22" i="23"/>
  <c r="D35" i="23"/>
  <c r="E22" i="23"/>
  <c r="F22" i="23"/>
  <c r="F33" i="23"/>
  <c r="G22" i="23"/>
  <c r="H22" i="23"/>
  <c r="H35" i="23"/>
  <c r="I26" i="23"/>
  <c r="I27" i="23"/>
  <c r="I29" i="23"/>
  <c r="B30" i="23"/>
  <c r="C30" i="23"/>
  <c r="C36" i="23"/>
  <c r="D30" i="23"/>
  <c r="E30" i="23"/>
  <c r="E36" i="23"/>
  <c r="F30" i="23"/>
  <c r="G30" i="23"/>
  <c r="G36" i="23"/>
  <c r="H30" i="23"/>
  <c r="I30" i="23"/>
  <c r="J33" i="23"/>
  <c r="L33" i="23"/>
  <c r="C33" i="23"/>
  <c r="G33" i="23"/>
  <c r="C35" i="23"/>
  <c r="E35" i="23"/>
  <c r="G35" i="23"/>
  <c r="B36" i="23"/>
  <c r="D36" i="23"/>
  <c r="F36" i="23"/>
  <c r="H36" i="23"/>
  <c r="I3" i="19"/>
  <c r="I4" i="19"/>
  <c r="I7" i="19"/>
  <c r="I5" i="19"/>
  <c r="B7" i="19"/>
  <c r="B39" i="19"/>
  <c r="C7" i="19"/>
  <c r="D7" i="19"/>
  <c r="D37" i="19"/>
  <c r="E7" i="19"/>
  <c r="F7" i="19"/>
  <c r="F39" i="19"/>
  <c r="G7" i="19"/>
  <c r="H7" i="19"/>
  <c r="H37" i="19"/>
  <c r="I11" i="19"/>
  <c r="I12" i="19"/>
  <c r="I13" i="19"/>
  <c r="I14" i="19"/>
  <c r="I15" i="19"/>
  <c r="I16" i="19"/>
  <c r="I17" i="19"/>
  <c r="I18" i="19"/>
  <c r="I19" i="19"/>
  <c r="I20" i="19"/>
  <c r="I21" i="19"/>
  <c r="B23" i="19"/>
  <c r="C23" i="19"/>
  <c r="D23" i="19"/>
  <c r="E23" i="19"/>
  <c r="E39" i="19"/>
  <c r="F23" i="19"/>
  <c r="G23" i="19"/>
  <c r="H23" i="19"/>
  <c r="I23" i="19"/>
  <c r="B27" i="19"/>
  <c r="C27" i="19"/>
  <c r="I27" i="19"/>
  <c r="I34" i="19"/>
  <c r="D27" i="19"/>
  <c r="E27" i="19"/>
  <c r="F27" i="19"/>
  <c r="G27" i="19"/>
  <c r="H27" i="19"/>
  <c r="I28" i="19"/>
  <c r="I30" i="19"/>
  <c r="I32" i="19"/>
  <c r="I33" i="19"/>
  <c r="B34" i="19"/>
  <c r="C34" i="19"/>
  <c r="C37" i="19"/>
  <c r="D34" i="19"/>
  <c r="E34" i="19"/>
  <c r="E40" i="19"/>
  <c r="F34" i="19"/>
  <c r="G34" i="19"/>
  <c r="G37" i="19"/>
  <c r="H34" i="19"/>
  <c r="E37" i="19"/>
  <c r="C39" i="19"/>
  <c r="G39" i="19"/>
  <c r="B40" i="19"/>
  <c r="D40" i="19"/>
  <c r="F40" i="19"/>
  <c r="H40" i="19"/>
  <c r="B21" i="1"/>
  <c r="F21" i="1"/>
  <c r="F40" i="1"/>
  <c r="J21" i="1"/>
  <c r="J40" i="1"/>
  <c r="N21" i="1"/>
  <c r="N40" i="1"/>
  <c r="R21" i="1"/>
  <c r="V21" i="1"/>
  <c r="V40" i="1"/>
  <c r="Z21" i="1"/>
  <c r="Z40" i="1"/>
  <c r="B40" i="1"/>
  <c r="R40" i="1"/>
  <c r="R43" i="1"/>
  <c r="R44" i="1"/>
  <c r="AD44" i="1"/>
  <c r="R45" i="1"/>
  <c r="R46" i="1"/>
  <c r="R47" i="1"/>
  <c r="R48" i="1"/>
  <c r="R49" i="1"/>
  <c r="F58" i="1"/>
  <c r="V58" i="1"/>
  <c r="C60" i="1"/>
  <c r="D60" i="1"/>
  <c r="E60" i="1"/>
  <c r="F60" i="1"/>
  <c r="G60" i="1"/>
  <c r="H60" i="1" s="1"/>
  <c r="I60" i="1"/>
  <c r="J60" i="1"/>
  <c r="K60" i="1"/>
  <c r="L60" i="1" s="1"/>
  <c r="M60" i="1"/>
  <c r="N60" i="1"/>
  <c r="O60" i="1"/>
  <c r="P60" i="1" s="1"/>
  <c r="Q60" i="1"/>
  <c r="R60" i="1"/>
  <c r="S60" i="1"/>
  <c r="T60" i="1" s="1"/>
  <c r="U60" i="1"/>
  <c r="V60" i="1"/>
  <c r="W60" i="1"/>
  <c r="X60" i="1" s="1"/>
  <c r="Y60" i="1"/>
  <c r="Z60" i="1"/>
  <c r="AA60" i="1"/>
  <c r="AB60" i="1" s="1"/>
  <c r="AC60" i="1"/>
  <c r="B61" i="1"/>
  <c r="C61" i="1"/>
  <c r="D61" i="1" s="1"/>
  <c r="F61" i="1"/>
  <c r="G61" i="1"/>
  <c r="H61" i="1" s="1"/>
  <c r="J61" i="1"/>
  <c r="K61" i="1"/>
  <c r="L61" i="1"/>
  <c r="N61" i="1"/>
  <c r="O61" i="1"/>
  <c r="P61" i="1"/>
  <c r="R61" i="1"/>
  <c r="S61" i="1"/>
  <c r="T61" i="1"/>
  <c r="V61" i="1"/>
  <c r="W61" i="1"/>
  <c r="X61" i="1"/>
  <c r="Z61" i="1"/>
  <c r="AA61" i="1"/>
  <c r="AB61" i="1"/>
  <c r="B62" i="1"/>
  <c r="C62" i="1"/>
  <c r="D62" i="1"/>
  <c r="F62" i="1"/>
  <c r="G62" i="1"/>
  <c r="H62" i="1"/>
  <c r="J62" i="1"/>
  <c r="K62" i="1"/>
  <c r="L62" i="1" s="1"/>
  <c r="N62" i="1"/>
  <c r="O62" i="1"/>
  <c r="P62" i="1" s="1"/>
  <c r="R62" i="1"/>
  <c r="S62" i="1"/>
  <c r="T62" i="1"/>
  <c r="V62" i="1"/>
  <c r="W62" i="1"/>
  <c r="X62" i="1"/>
  <c r="Z62" i="1"/>
  <c r="AA62" i="1"/>
  <c r="AB62" i="1"/>
  <c r="B73" i="1"/>
  <c r="C73" i="1"/>
  <c r="F73" i="1"/>
  <c r="G73" i="1"/>
  <c r="J73" i="1"/>
  <c r="K73" i="1"/>
  <c r="N73" i="1"/>
  <c r="O73" i="1"/>
  <c r="R73" i="1"/>
  <c r="S73" i="1"/>
  <c r="V73" i="1"/>
  <c r="W73" i="1"/>
  <c r="Z73" i="1"/>
  <c r="AA73" i="1"/>
  <c r="D74" i="1"/>
  <c r="H74" i="1"/>
  <c r="L74" i="1"/>
  <c r="P74" i="1"/>
  <c r="T74" i="1"/>
  <c r="X74" i="1"/>
  <c r="AB74" i="1"/>
  <c r="G79" i="1"/>
  <c r="G80" i="1"/>
  <c r="G81" i="1"/>
  <c r="G82" i="1"/>
  <c r="G83" i="1"/>
  <c r="G84" i="1"/>
  <c r="G85" i="1"/>
  <c r="G86" i="1"/>
  <c r="G87" i="1"/>
  <c r="G88" i="1"/>
  <c r="G89" i="1"/>
  <c r="G90" i="1"/>
  <c r="B2" i="3"/>
  <c r="B51" i="3"/>
  <c r="B26" i="3"/>
  <c r="C2" i="3"/>
  <c r="C26" i="3"/>
  <c r="D2" i="3"/>
  <c r="D26" i="3"/>
  <c r="E2" i="3"/>
  <c r="E51" i="3"/>
  <c r="F2" i="3"/>
  <c r="F26" i="3"/>
  <c r="G2" i="3"/>
  <c r="G26" i="3"/>
  <c r="H2" i="3"/>
  <c r="H51" i="3"/>
  <c r="H26" i="3"/>
  <c r="C51" i="3"/>
  <c r="B2" i="2"/>
  <c r="B1" i="23"/>
  <c r="C2" i="2"/>
  <c r="C1" i="23"/>
  <c r="D2" i="2"/>
  <c r="D1" i="23"/>
  <c r="D1" i="19"/>
  <c r="E2" i="2"/>
  <c r="E1" i="19"/>
  <c r="F2" i="2"/>
  <c r="F1" i="19"/>
  <c r="G2" i="2"/>
  <c r="G1" i="23"/>
  <c r="H2" i="2"/>
  <c r="H1" i="19"/>
  <c r="H1" i="23"/>
  <c r="B7" i="21"/>
  <c r="B18" i="21"/>
  <c r="C4" i="2"/>
  <c r="C7" i="21"/>
  <c r="C18" i="21"/>
  <c r="D4" i="2"/>
  <c r="E4" i="2"/>
  <c r="E7" i="21"/>
  <c r="E18" i="21"/>
  <c r="G4" i="2"/>
  <c r="H4" i="2"/>
  <c r="H7" i="21"/>
  <c r="H18" i="21"/>
  <c r="B5" i="2"/>
  <c r="B4" i="3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F18" i="2"/>
  <c r="G18" i="2"/>
  <c r="B24" i="2"/>
  <c r="B26" i="1"/>
  <c r="C24" i="2"/>
  <c r="F26" i="1"/>
  <c r="D24" i="2"/>
  <c r="E24" i="2"/>
  <c r="O26" i="1"/>
  <c r="F24" i="2"/>
  <c r="R26" i="1"/>
  <c r="G24" i="2"/>
  <c r="V26" i="1" s="1"/>
  <c r="W26" i="1"/>
  <c r="X26" i="1"/>
  <c r="H24" i="2"/>
  <c r="Z26" i="1"/>
  <c r="B25" i="2"/>
  <c r="B27" i="1"/>
  <c r="C25" i="2"/>
  <c r="D25" i="2"/>
  <c r="J27" i="1"/>
  <c r="K27" i="1"/>
  <c r="E25" i="2"/>
  <c r="F25" i="2"/>
  <c r="R27" i="1"/>
  <c r="G25" i="2"/>
  <c r="H25" i="2"/>
  <c r="Z27" i="1"/>
  <c r="B26" i="2"/>
  <c r="B28" i="1"/>
  <c r="C26" i="2"/>
  <c r="G28" i="1"/>
  <c r="D26" i="2"/>
  <c r="D37" i="2"/>
  <c r="E26" i="2"/>
  <c r="E37" i="2"/>
  <c r="F26" i="2"/>
  <c r="S28" i="1"/>
  <c r="R28" i="1"/>
  <c r="G26" i="2"/>
  <c r="V28" i="1"/>
  <c r="H26" i="2"/>
  <c r="AA28" i="1"/>
  <c r="B27" i="2"/>
  <c r="C27" i="2"/>
  <c r="C38" i="2"/>
  <c r="F29" i="1"/>
  <c r="D27" i="2"/>
  <c r="J29" i="1"/>
  <c r="E27" i="2"/>
  <c r="F27" i="2"/>
  <c r="R29" i="1"/>
  <c r="G27" i="2"/>
  <c r="V29" i="1"/>
  <c r="H27" i="2"/>
  <c r="H38" i="2"/>
  <c r="B28" i="2"/>
  <c r="B39" i="2"/>
  <c r="C28" i="2"/>
  <c r="G28" i="2"/>
  <c r="G39" i="2"/>
  <c r="H28" i="2"/>
  <c r="H39" i="2"/>
  <c r="B35" i="2"/>
  <c r="F35" i="2"/>
  <c r="G35" i="2"/>
  <c r="B36" i="2"/>
  <c r="C36" i="2"/>
  <c r="D36" i="2"/>
  <c r="F36" i="2"/>
  <c r="H36" i="2"/>
  <c r="G37" i="2"/>
  <c r="H37" i="2"/>
  <c r="D38" i="2"/>
  <c r="C39" i="2"/>
  <c r="G6" i="21"/>
  <c r="G19" i="21"/>
  <c r="R39" i="9"/>
  <c r="F7" i="27"/>
  <c r="D11" i="27"/>
  <c r="E11" i="27"/>
  <c r="F11" i="27"/>
  <c r="G11" i="27"/>
  <c r="H11" i="27"/>
  <c r="C4" i="29"/>
  <c r="C11" i="29"/>
  <c r="H4" i="29"/>
  <c r="H11" i="29"/>
  <c r="B71" i="1"/>
  <c r="F71" i="1"/>
  <c r="R71" i="1"/>
  <c r="V71" i="1"/>
  <c r="J10" i="21"/>
  <c r="B7" i="2"/>
  <c r="F1" i="23"/>
  <c r="G21" i="29"/>
  <c r="W29" i="1"/>
  <c r="J26" i="1"/>
  <c r="G29" i="1"/>
  <c r="C26" i="29"/>
  <c r="F37" i="2"/>
  <c r="D35" i="2"/>
  <c r="Z28" i="1"/>
  <c r="J28" i="1"/>
  <c r="W27" i="1"/>
  <c r="AB63" i="1"/>
  <c r="C28" i="1"/>
  <c r="D28" i="1"/>
  <c r="T28" i="1"/>
  <c r="K26" i="1"/>
  <c r="L26" i="1"/>
  <c r="K29" i="1"/>
  <c r="L29" i="1"/>
  <c r="W28" i="1"/>
  <c r="X28" i="1"/>
  <c r="S27" i="1"/>
  <c r="T27" i="1"/>
  <c r="C27" i="1"/>
  <c r="C26" i="1"/>
  <c r="D26" i="1"/>
  <c r="G26" i="29"/>
  <c r="E26" i="3"/>
  <c r="C1" i="19"/>
  <c r="H16" i="27"/>
  <c r="G5" i="29"/>
  <c r="G16" i="27"/>
  <c r="G6" i="29"/>
  <c r="F4" i="29"/>
  <c r="F11" i="29"/>
  <c r="F16" i="27"/>
  <c r="F6" i="21"/>
  <c r="F19" i="21"/>
  <c r="E6" i="29"/>
  <c r="E16" i="27"/>
  <c r="I7" i="4"/>
  <c r="E7" i="27"/>
  <c r="E24" i="27" s="1"/>
  <c r="E4" i="29"/>
  <c r="E11" i="29"/>
  <c r="D16" i="27"/>
  <c r="D6" i="29"/>
  <c r="C16" i="27"/>
  <c r="C7" i="27"/>
  <c r="B5" i="29"/>
  <c r="B16" i="27"/>
  <c r="B7" i="27"/>
  <c r="B24" i="27" s="1"/>
  <c r="B11" i="9" s="1"/>
  <c r="N58" i="1"/>
  <c r="G1" i="19"/>
  <c r="J71" i="1"/>
  <c r="D51" i="3"/>
  <c r="E1" i="23"/>
  <c r="Z71" i="1"/>
  <c r="F51" i="3"/>
  <c r="C5" i="2"/>
  <c r="C7" i="2"/>
  <c r="X29" i="1"/>
  <c r="N27" i="1"/>
  <c r="O27" i="1"/>
  <c r="N29" i="1"/>
  <c r="O29" i="1"/>
  <c r="P29" i="1"/>
  <c r="G36" i="2"/>
  <c r="V27" i="1"/>
  <c r="X27" i="1"/>
  <c r="D27" i="1"/>
  <c r="E36" i="2"/>
  <c r="C29" i="1"/>
  <c r="B38" i="2"/>
  <c r="C4" i="3"/>
  <c r="G5" i="2"/>
  <c r="B29" i="1"/>
  <c r="G7" i="21"/>
  <c r="G18" i="21"/>
  <c r="F4" i="2"/>
  <c r="F28" i="2"/>
  <c r="F39" i="2"/>
  <c r="B12" i="2"/>
  <c r="S29" i="1"/>
  <c r="T29" i="1"/>
  <c r="F27" i="1"/>
  <c r="G27" i="1"/>
  <c r="H29" i="1"/>
  <c r="E5" i="2"/>
  <c r="D7" i="21"/>
  <c r="D5" i="2"/>
  <c r="B11" i="2"/>
  <c r="B37" i="2"/>
  <c r="E38" i="2"/>
  <c r="AB28" i="1"/>
  <c r="G26" i="1"/>
  <c r="H26" i="1"/>
  <c r="C35" i="2"/>
  <c r="H5" i="2"/>
  <c r="D18" i="2"/>
  <c r="D28" i="2"/>
  <c r="D39" i="2"/>
  <c r="E28" i="2"/>
  <c r="E39" i="2"/>
  <c r="E18" i="2"/>
  <c r="F6" i="29"/>
  <c r="E7" i="9"/>
  <c r="E5" i="9" s="1"/>
  <c r="B30" i="3"/>
  <c r="H5" i="29"/>
  <c r="C6" i="21"/>
  <c r="B6" i="29"/>
  <c r="E22" i="9"/>
  <c r="E34" i="9" s="1"/>
  <c r="N42" i="1"/>
  <c r="H12" i="29"/>
  <c r="B19" i="9"/>
  <c r="I16" i="4"/>
  <c r="C6" i="29"/>
  <c r="D4" i="29"/>
  <c r="D12" i="29"/>
  <c r="E5" i="29"/>
  <c r="H30" i="3"/>
  <c r="F22" i="29"/>
  <c r="E12" i="29"/>
  <c r="C12" i="29"/>
  <c r="H22" i="29"/>
  <c r="C5" i="29"/>
  <c r="D7" i="27"/>
  <c r="D24" i="27" s="1"/>
  <c r="F30" i="3"/>
  <c r="F55" i="3"/>
  <c r="E19" i="9"/>
  <c r="E16" i="9"/>
  <c r="E11" i="9"/>
  <c r="E25" i="9"/>
  <c r="E37" i="9" s="1"/>
  <c r="E13" i="9"/>
  <c r="E29" i="9"/>
  <c r="N49" i="1"/>
  <c r="E23" i="9"/>
  <c r="E35" i="9" s="1"/>
  <c r="N43" i="1"/>
  <c r="E24" i="9"/>
  <c r="E36" i="9" s="1"/>
  <c r="N44" i="1"/>
  <c r="E6" i="21"/>
  <c r="E55" i="3"/>
  <c r="E14" i="9"/>
  <c r="E17" i="9"/>
  <c r="E30" i="9"/>
  <c r="E42" i="9"/>
  <c r="E15" i="9"/>
  <c r="E30" i="3"/>
  <c r="E22" i="29"/>
  <c r="E27" i="29"/>
  <c r="E28" i="29"/>
  <c r="E27" i="9"/>
  <c r="E39" i="9"/>
  <c r="E28" i="9"/>
  <c r="O48" i="1"/>
  <c r="E18" i="9"/>
  <c r="D11" i="29"/>
  <c r="D22" i="29"/>
  <c r="C55" i="3"/>
  <c r="B24" i="9"/>
  <c r="B36" i="9" s="1"/>
  <c r="B17" i="9"/>
  <c r="B14" i="9"/>
  <c r="B23" i="9"/>
  <c r="B35" i="9" s="1"/>
  <c r="B29" i="9"/>
  <c r="B30" i="9"/>
  <c r="B42" i="9"/>
  <c r="B28" i="9"/>
  <c r="B12" i="9"/>
  <c r="B26" i="9"/>
  <c r="B38" i="9" s="1"/>
  <c r="B46" i="1"/>
  <c r="B55" i="3"/>
  <c r="B25" i="9"/>
  <c r="B37" i="9" s="1"/>
  <c r="B27" i="9"/>
  <c r="C47" i="1"/>
  <c r="B16" i="9"/>
  <c r="B18" i="9"/>
  <c r="G13" i="21"/>
  <c r="I4" i="2"/>
  <c r="D18" i="21"/>
  <c r="C23" i="2"/>
  <c r="C21" i="2"/>
  <c r="C11" i="2"/>
  <c r="C22" i="2"/>
  <c r="C13" i="2"/>
  <c r="H7" i="2"/>
  <c r="H4" i="3"/>
  <c r="F5" i="2"/>
  <c r="F7" i="21"/>
  <c r="F18" i="21"/>
  <c r="P27" i="1"/>
  <c r="E7" i="2"/>
  <c r="E4" i="3"/>
  <c r="G7" i="2"/>
  <c r="G4" i="3"/>
  <c r="D4" i="3"/>
  <c r="D7" i="2"/>
  <c r="H27" i="1"/>
  <c r="D29" i="1"/>
  <c r="B15" i="9"/>
  <c r="B6" i="21"/>
  <c r="B19" i="21"/>
  <c r="C30" i="3"/>
  <c r="O42" i="1"/>
  <c r="P42" i="1"/>
  <c r="B22" i="9"/>
  <c r="C42" i="1"/>
  <c r="E13" i="21"/>
  <c r="E19" i="21"/>
  <c r="C13" i="21"/>
  <c r="C19" i="21"/>
  <c r="E28" i="3"/>
  <c r="C43" i="1"/>
  <c r="B43" i="1"/>
  <c r="C46" i="1"/>
  <c r="D46" i="1" s="1"/>
  <c r="O43" i="1"/>
  <c r="P43" i="1" s="1"/>
  <c r="O49" i="1"/>
  <c r="P49" i="1" s="1"/>
  <c r="O47" i="1"/>
  <c r="N48" i="1"/>
  <c r="D23" i="29"/>
  <c r="D27" i="29"/>
  <c r="D28" i="29"/>
  <c r="D23" i="9"/>
  <c r="D35" i="9" s="1"/>
  <c r="D17" i="9"/>
  <c r="D26" i="9"/>
  <c r="D38" i="9" s="1"/>
  <c r="D13" i="9"/>
  <c r="D15" i="9"/>
  <c r="D29" i="9"/>
  <c r="D16" i="9"/>
  <c r="D30" i="9"/>
  <c r="D42" i="9"/>
  <c r="D18" i="9"/>
  <c r="D12" i="9"/>
  <c r="D24" i="9"/>
  <c r="D36" i="9" s="1"/>
  <c r="D22" i="9"/>
  <c r="D34" i="9" s="1"/>
  <c r="D27" i="9"/>
  <c r="D28" i="9"/>
  <c r="D19" i="9"/>
  <c r="D14" i="9"/>
  <c r="D25" i="9"/>
  <c r="D37" i="9" s="1"/>
  <c r="H23" i="29"/>
  <c r="H27" i="29"/>
  <c r="H28" i="29"/>
  <c r="F23" i="29"/>
  <c r="F27" i="29"/>
  <c r="F28" i="29"/>
  <c r="C48" i="1"/>
  <c r="B40" i="9"/>
  <c r="B48" i="1"/>
  <c r="B49" i="1"/>
  <c r="C49" i="1"/>
  <c r="B41" i="9"/>
  <c r="B44" i="1"/>
  <c r="C44" i="1"/>
  <c r="E23" i="29"/>
  <c r="O45" i="1"/>
  <c r="N45" i="1"/>
  <c r="P45" i="1" s="1"/>
  <c r="O44" i="1"/>
  <c r="P44" i="1" s="1"/>
  <c r="E40" i="9"/>
  <c r="E41" i="9"/>
  <c r="N47" i="1"/>
  <c r="P47" i="1"/>
  <c r="B39" i="9"/>
  <c r="B47" i="1"/>
  <c r="D47" i="1" s="1"/>
  <c r="B45" i="1"/>
  <c r="C45" i="1"/>
  <c r="D43" i="1"/>
  <c r="J7" i="21"/>
  <c r="E53" i="3"/>
  <c r="H13" i="2"/>
  <c r="H21" i="2"/>
  <c r="H22" i="2"/>
  <c r="H12" i="2"/>
  <c r="H11" i="2"/>
  <c r="H23" i="2"/>
  <c r="D12" i="2"/>
  <c r="D22" i="2"/>
  <c r="D11" i="2"/>
  <c r="D21" i="2"/>
  <c r="D23" i="2"/>
  <c r="D34" i="2"/>
  <c r="D13" i="2"/>
  <c r="G22" i="2"/>
  <c r="G13" i="2"/>
  <c r="G11" i="2"/>
  <c r="G23" i="2"/>
  <c r="G12" i="2"/>
  <c r="G21" i="2"/>
  <c r="F13" i="21"/>
  <c r="C29" i="2"/>
  <c r="F23" i="1"/>
  <c r="G23" i="1"/>
  <c r="C32" i="2"/>
  <c r="J18" i="21"/>
  <c r="F7" i="2"/>
  <c r="F4" i="3"/>
  <c r="K4" i="3"/>
  <c r="I5" i="2"/>
  <c r="E11" i="2"/>
  <c r="E12" i="2"/>
  <c r="E22" i="2"/>
  <c r="E23" i="2"/>
  <c r="O25" i="1"/>
  <c r="E13" i="2"/>
  <c r="E21" i="2"/>
  <c r="F24" i="1"/>
  <c r="C33" i="2"/>
  <c r="G24" i="1"/>
  <c r="F30" i="1"/>
  <c r="C34" i="2"/>
  <c r="F25" i="1"/>
  <c r="G25" i="1"/>
  <c r="G30" i="1"/>
  <c r="H30" i="1"/>
  <c r="B13" i="21"/>
  <c r="P48" i="1"/>
  <c r="B42" i="1"/>
  <c r="D42" i="1" s="1"/>
  <c r="J48" i="1"/>
  <c r="D40" i="9"/>
  <c r="K48" i="1"/>
  <c r="J46" i="1"/>
  <c r="K46" i="1"/>
  <c r="L46" i="1" s="1"/>
  <c r="D49" i="1"/>
  <c r="D48" i="1"/>
  <c r="J45" i="1"/>
  <c r="K45" i="1"/>
  <c r="D39" i="9"/>
  <c r="J47" i="1"/>
  <c r="K47" i="1"/>
  <c r="L47" i="1" s="1"/>
  <c r="D41" i="9"/>
  <c r="J49" i="1"/>
  <c r="K49" i="1"/>
  <c r="L49" i="1" s="1"/>
  <c r="J43" i="1"/>
  <c r="K43" i="1"/>
  <c r="L43" i="1"/>
  <c r="K42" i="1"/>
  <c r="J42" i="1"/>
  <c r="D44" i="1"/>
  <c r="K44" i="1"/>
  <c r="J44" i="1"/>
  <c r="D43" i="9"/>
  <c r="D29" i="3" s="1"/>
  <c r="L48" i="1"/>
  <c r="D45" i="1"/>
  <c r="H24" i="1"/>
  <c r="N25" i="1"/>
  <c r="P25" i="1" s="1"/>
  <c r="O30" i="1"/>
  <c r="E34" i="2"/>
  <c r="W23" i="1"/>
  <c r="V23" i="1"/>
  <c r="G32" i="2"/>
  <c r="G29" i="2"/>
  <c r="K30" i="1"/>
  <c r="J30" i="1"/>
  <c r="L30" i="1" s="1"/>
  <c r="J25" i="1"/>
  <c r="N24" i="1"/>
  <c r="O24" i="1"/>
  <c r="P24" i="1"/>
  <c r="E33" i="2"/>
  <c r="V24" i="1"/>
  <c r="W24" i="1"/>
  <c r="G33" i="2"/>
  <c r="J23" i="1"/>
  <c r="D32" i="2"/>
  <c r="K23" i="1"/>
  <c r="H33" i="2"/>
  <c r="Z24" i="1"/>
  <c r="AA24" i="1"/>
  <c r="E29" i="2"/>
  <c r="E32" i="2"/>
  <c r="N23" i="1"/>
  <c r="O23" i="1"/>
  <c r="F13" i="2"/>
  <c r="F23" i="2"/>
  <c r="F34" i="2"/>
  <c r="F11" i="2"/>
  <c r="F12" i="2"/>
  <c r="F21" i="2"/>
  <c r="F22" i="2"/>
  <c r="R24" i="1"/>
  <c r="W25" i="1"/>
  <c r="R25" i="1"/>
  <c r="S25" i="1"/>
  <c r="V25" i="1"/>
  <c r="X25" i="1" s="1"/>
  <c r="G34" i="2"/>
  <c r="V30" i="1"/>
  <c r="W30" i="1"/>
  <c r="I7" i="2"/>
  <c r="Z25" i="1"/>
  <c r="Z30" i="1"/>
  <c r="AA30" i="1"/>
  <c r="H34" i="2"/>
  <c r="AA25" i="1"/>
  <c r="AB25" i="1"/>
  <c r="H29" i="2"/>
  <c r="Z23" i="1"/>
  <c r="H32" i="2"/>
  <c r="H40" i="2"/>
  <c r="H5" i="3"/>
  <c r="AA23" i="1"/>
  <c r="H25" i="1"/>
  <c r="D33" i="2"/>
  <c r="K24" i="1"/>
  <c r="J24" i="1"/>
  <c r="L24" i="1" s="1"/>
  <c r="L44" i="1"/>
  <c r="L42" i="1"/>
  <c r="L45" i="1"/>
  <c r="F29" i="2"/>
  <c r="F32" i="2"/>
  <c r="R23" i="1"/>
  <c r="S23" i="1"/>
  <c r="AB30" i="1"/>
  <c r="X30" i="1"/>
  <c r="T25" i="1"/>
  <c r="S24" i="1"/>
  <c r="R30" i="1"/>
  <c r="S30" i="1"/>
  <c r="T30" i="1"/>
  <c r="AB24" i="1"/>
  <c r="X24" i="1"/>
  <c r="X31" i="1" s="1"/>
  <c r="L50" i="1"/>
  <c r="T24" i="1"/>
  <c r="D36" i="21"/>
  <c r="E40" i="2"/>
  <c r="E5" i="3"/>
  <c r="T31" i="1"/>
  <c r="H6" i="21"/>
  <c r="H55" i="3"/>
  <c r="C22" i="29"/>
  <c r="C27" i="29"/>
  <c r="C28" i="29"/>
  <c r="L27" i="1"/>
  <c r="J34" i="19"/>
  <c r="L34" i="19"/>
  <c r="J37" i="19"/>
  <c r="L37" i="19"/>
  <c r="F33" i="2"/>
  <c r="D29" i="2"/>
  <c r="K25" i="1"/>
  <c r="L25" i="1"/>
  <c r="N30" i="1"/>
  <c r="P30" i="1"/>
  <c r="F12" i="29"/>
  <c r="P63" i="1"/>
  <c r="D63" i="1"/>
  <c r="E26" i="9"/>
  <c r="E38" i="9" s="1"/>
  <c r="E12" i="9"/>
  <c r="B13" i="2"/>
  <c r="B22" i="2"/>
  <c r="B21" i="2"/>
  <c r="B23" i="2"/>
  <c r="T63" i="1"/>
  <c r="J23" i="19"/>
  <c r="L23" i="19"/>
  <c r="C23" i="29"/>
  <c r="X63" i="1"/>
  <c r="E78" i="1"/>
  <c r="G78" i="1"/>
  <c r="H63" i="1"/>
  <c r="G30" i="3"/>
  <c r="G55" i="3"/>
  <c r="AA29" i="1"/>
  <c r="S26" i="1"/>
  <c r="T26" i="1"/>
  <c r="K28" i="1"/>
  <c r="L28" i="1"/>
  <c r="H35" i="2"/>
  <c r="AA26" i="1"/>
  <c r="AB26" i="1"/>
  <c r="AB31" i="1"/>
  <c r="C37" i="2"/>
  <c r="C40" i="2"/>
  <c r="C5" i="3"/>
  <c r="C36" i="21"/>
  <c r="C38" i="21"/>
  <c r="E35" i="2"/>
  <c r="Z29" i="1"/>
  <c r="AB29" i="1" s="1"/>
  <c r="F38" i="2"/>
  <c r="O28" i="1"/>
  <c r="F28" i="1"/>
  <c r="H28" i="1"/>
  <c r="H31" i="1"/>
  <c r="AA27" i="1"/>
  <c r="AB27" i="1"/>
  <c r="H39" i="19"/>
  <c r="D39" i="19"/>
  <c r="F37" i="19"/>
  <c r="B37" i="19"/>
  <c r="I37" i="19"/>
  <c r="F35" i="23"/>
  <c r="B35" i="23"/>
  <c r="H33" i="23"/>
  <c r="D33" i="23"/>
  <c r="I33" i="23"/>
  <c r="J30" i="23"/>
  <c r="L30" i="23"/>
  <c r="N26" i="1"/>
  <c r="P26" i="1"/>
  <c r="B1" i="19"/>
  <c r="G51" i="3"/>
  <c r="G38" i="2"/>
  <c r="G40" i="2"/>
  <c r="G5" i="3"/>
  <c r="G36" i="21"/>
  <c r="G38" i="21"/>
  <c r="N28" i="1"/>
  <c r="G40" i="19"/>
  <c r="C40" i="19"/>
  <c r="P31" i="1"/>
  <c r="B32" i="2"/>
  <c r="B23" i="1"/>
  <c r="B29" i="2"/>
  <c r="I29" i="2"/>
  <c r="C23" i="1"/>
  <c r="F36" i="21"/>
  <c r="F38" i="21"/>
  <c r="L31" i="1"/>
  <c r="E43" i="9"/>
  <c r="N46" i="1"/>
  <c r="O46" i="1"/>
  <c r="B24" i="1"/>
  <c r="C24" i="1"/>
  <c r="D24" i="1"/>
  <c r="B33" i="2"/>
  <c r="B25" i="1"/>
  <c r="B30" i="1"/>
  <c r="C30" i="1"/>
  <c r="D30" i="1"/>
  <c r="B34" i="2"/>
  <c r="C25" i="1"/>
  <c r="D25" i="1"/>
  <c r="P28" i="1"/>
  <c r="F40" i="2"/>
  <c r="F5" i="3"/>
  <c r="H13" i="21"/>
  <c r="H19" i="21"/>
  <c r="D31" i="1"/>
  <c r="H36" i="21"/>
  <c r="H38" i="21"/>
  <c r="E29" i="3"/>
  <c r="P46" i="1"/>
  <c r="P50" i="1"/>
  <c r="B40" i="2"/>
  <c r="E54" i="3"/>
  <c r="E34" i="21"/>
  <c r="E32" i="21"/>
  <c r="E36" i="21"/>
  <c r="E38" i="21"/>
  <c r="B5" i="3"/>
  <c r="I40" i="2"/>
  <c r="K5" i="3"/>
  <c r="M5" i="3"/>
  <c r="J36" i="21"/>
  <c r="B36" i="21"/>
  <c r="B38" i="21"/>
  <c r="D4" i="9" l="1"/>
  <c r="B31" i="9"/>
  <c r="B34" i="9"/>
  <c r="B43" i="9" s="1"/>
  <c r="B29" i="3" s="1"/>
  <c r="B54" i="3" s="1"/>
  <c r="C24" i="27"/>
  <c r="F24" i="27"/>
  <c r="B19" i="27"/>
  <c r="B4" i="29" s="1"/>
  <c r="H24" i="27"/>
  <c r="G7" i="27"/>
  <c r="G24" i="27" s="1"/>
  <c r="G19" i="27"/>
  <c r="G4" i="29" s="1"/>
  <c r="D40" i="2"/>
  <c r="D5" i="3" s="1"/>
  <c r="D54" i="3" s="1"/>
  <c r="D34" i="21" s="1"/>
  <c r="D32" i="21" s="1"/>
  <c r="L63" i="1"/>
  <c r="D31" i="9"/>
  <c r="D7" i="9"/>
  <c r="D5" i="9" s="1"/>
  <c r="D28" i="3" s="1"/>
  <c r="D53" i="3" s="1"/>
  <c r="D11" i="9"/>
  <c r="B13" i="9"/>
  <c r="B7" i="9"/>
  <c r="E31" i="9"/>
  <c r="G17" i="9"/>
  <c r="G7" i="9"/>
  <c r="G5" i="9" s="1"/>
  <c r="G28" i="3" s="1"/>
  <c r="G53" i="3" s="1"/>
  <c r="D50" i="1"/>
  <c r="D6" i="21" l="1"/>
  <c r="D55" i="3"/>
  <c r="D30" i="3"/>
  <c r="I4" i="9"/>
  <c r="K54" i="3"/>
  <c r="M54" i="3" s="1"/>
  <c r="B34" i="21"/>
  <c r="G11" i="29"/>
  <c r="G22" i="29"/>
  <c r="G12" i="29"/>
  <c r="G18" i="9"/>
  <c r="G28" i="9"/>
  <c r="G13" i="9"/>
  <c r="G29" i="9"/>
  <c r="G11" i="9"/>
  <c r="G19" i="9"/>
  <c r="G15" i="9"/>
  <c r="G23" i="9"/>
  <c r="G35" i="9" s="1"/>
  <c r="G30" i="9"/>
  <c r="G42" i="9" s="1"/>
  <c r="G14" i="9"/>
  <c r="G12" i="9"/>
  <c r="G27" i="9"/>
  <c r="G22" i="9"/>
  <c r="G34" i="9" s="1"/>
  <c r="G16" i="9"/>
  <c r="G24" i="9"/>
  <c r="G36" i="9" s="1"/>
  <c r="G25" i="9"/>
  <c r="G37" i="9" s="1"/>
  <c r="G26" i="9"/>
  <c r="G38" i="9" s="1"/>
  <c r="H24" i="9"/>
  <c r="H36" i="9" s="1"/>
  <c r="H12" i="9"/>
  <c r="H15" i="9"/>
  <c r="H11" i="9"/>
  <c r="H23" i="9"/>
  <c r="H35" i="9" s="1"/>
  <c r="H28" i="9"/>
  <c r="H13" i="9"/>
  <c r="H16" i="9"/>
  <c r="H18" i="9"/>
  <c r="H19" i="9"/>
  <c r="H22" i="9"/>
  <c r="H34" i="9" s="1"/>
  <c r="H17" i="9"/>
  <c r="H27" i="9"/>
  <c r="H14" i="9"/>
  <c r="H26" i="9"/>
  <c r="H38" i="9" s="1"/>
  <c r="H25" i="9"/>
  <c r="H37" i="9" s="1"/>
  <c r="H30" i="9"/>
  <c r="H42" i="9" s="1"/>
  <c r="H29" i="9"/>
  <c r="H7" i="9"/>
  <c r="H5" i="9" s="1"/>
  <c r="H28" i="3" s="1"/>
  <c r="H53" i="3" s="1"/>
  <c r="B22" i="29"/>
  <c r="B11" i="29"/>
  <c r="B12" i="29"/>
  <c r="F7" i="9"/>
  <c r="F5" i="9" s="1"/>
  <c r="F28" i="3" s="1"/>
  <c r="F53" i="3" s="1"/>
  <c r="F27" i="9"/>
  <c r="F18" i="9"/>
  <c r="F24" i="9"/>
  <c r="F36" i="9" s="1"/>
  <c r="F15" i="9"/>
  <c r="F29" i="9"/>
  <c r="F13" i="9"/>
  <c r="F25" i="9"/>
  <c r="F37" i="9" s="1"/>
  <c r="F28" i="9"/>
  <c r="F23" i="9"/>
  <c r="F35" i="9" s="1"/>
  <c r="F26" i="9"/>
  <c r="F38" i="9" s="1"/>
  <c r="F14" i="9"/>
  <c r="F30" i="9"/>
  <c r="F42" i="9" s="1"/>
  <c r="F19" i="9"/>
  <c r="F22" i="9"/>
  <c r="F34" i="9" s="1"/>
  <c r="F16" i="9"/>
  <c r="F12" i="9"/>
  <c r="F17" i="9"/>
  <c r="F11" i="9"/>
  <c r="C12" i="9"/>
  <c r="C27" i="9"/>
  <c r="C11" i="9"/>
  <c r="C23" i="9"/>
  <c r="C35" i="9" s="1"/>
  <c r="C17" i="9"/>
  <c r="C15" i="9"/>
  <c r="C16" i="9"/>
  <c r="C29" i="9"/>
  <c r="C19" i="9"/>
  <c r="C14" i="9"/>
  <c r="C28" i="9"/>
  <c r="C30" i="9"/>
  <c r="C42" i="9" s="1"/>
  <c r="C24" i="9"/>
  <c r="C36" i="9" s="1"/>
  <c r="C18" i="9"/>
  <c r="C26" i="9"/>
  <c r="C38" i="9" s="1"/>
  <c r="C13" i="9"/>
  <c r="C22" i="9"/>
  <c r="C34" i="9" s="1"/>
  <c r="C25" i="9"/>
  <c r="C37" i="9" s="1"/>
  <c r="C7" i="9"/>
  <c r="C5" i="9" s="1"/>
  <c r="C28" i="3" s="1"/>
  <c r="C53" i="3" s="1"/>
  <c r="B5" i="9"/>
  <c r="I7" i="9"/>
  <c r="D19" i="21" l="1"/>
  <c r="J19" i="21" s="1"/>
  <c r="D13" i="21"/>
  <c r="D38" i="21" s="1"/>
  <c r="J6" i="21"/>
  <c r="J13" i="21" s="1"/>
  <c r="J38" i="21" s="1"/>
  <c r="J34" i="21"/>
  <c r="B32" i="21"/>
  <c r="J32" i="21" s="1"/>
  <c r="F45" i="1"/>
  <c r="G45" i="1"/>
  <c r="H45" i="1" s="1"/>
  <c r="G42" i="1"/>
  <c r="F42" i="1"/>
  <c r="C31" i="9"/>
  <c r="F46" i="1"/>
  <c r="G46" i="1"/>
  <c r="H46" i="1" s="1"/>
  <c r="F44" i="1"/>
  <c r="G44" i="1"/>
  <c r="H44" i="1" s="1"/>
  <c r="C40" i="9"/>
  <c r="F48" i="1"/>
  <c r="G48" i="1"/>
  <c r="H48" i="1" s="1"/>
  <c r="C41" i="9"/>
  <c r="F49" i="1"/>
  <c r="G49" i="1"/>
  <c r="H49" i="1" s="1"/>
  <c r="G43" i="1"/>
  <c r="F43" i="1"/>
  <c r="H43" i="1" s="1"/>
  <c r="C39" i="9"/>
  <c r="F47" i="1"/>
  <c r="G47" i="1"/>
  <c r="H47" i="1" s="1"/>
  <c r="F31" i="9"/>
  <c r="S42" i="1"/>
  <c r="R42" i="1"/>
  <c r="S46" i="1"/>
  <c r="T46" i="1" s="1"/>
  <c r="S43" i="1"/>
  <c r="T43" i="1" s="1"/>
  <c r="S48" i="1"/>
  <c r="T48" i="1" s="1"/>
  <c r="F40" i="9"/>
  <c r="S45" i="1"/>
  <c r="T45" i="1" s="1"/>
  <c r="F41" i="9"/>
  <c r="S49" i="1"/>
  <c r="T49" i="1" s="1"/>
  <c r="S44" i="1"/>
  <c r="T44" i="1" s="1"/>
  <c r="S47" i="1"/>
  <c r="T47" i="1" s="1"/>
  <c r="F39" i="9"/>
  <c r="B27" i="29"/>
  <c r="B28" i="29" s="1"/>
  <c r="B23" i="29"/>
  <c r="Z49" i="1"/>
  <c r="H41" i="9"/>
  <c r="AA49" i="1"/>
  <c r="AB49" i="1" s="1"/>
  <c r="AA45" i="1"/>
  <c r="Z45" i="1"/>
  <c r="Z46" i="1"/>
  <c r="AA46" i="1"/>
  <c r="AB46" i="1" s="1"/>
  <c r="AA47" i="1"/>
  <c r="Z47" i="1"/>
  <c r="AB47" i="1" s="1"/>
  <c r="H39" i="9"/>
  <c r="Z42" i="1"/>
  <c r="AA42" i="1"/>
  <c r="AB42" i="1" s="1"/>
  <c r="H31" i="9"/>
  <c r="H40" i="9"/>
  <c r="AA48" i="1"/>
  <c r="Z48" i="1"/>
  <c r="AA43" i="1"/>
  <c r="Z43" i="1"/>
  <c r="AB43" i="1" s="1"/>
  <c r="AA44" i="1"/>
  <c r="Z44" i="1"/>
  <c r="W46" i="1"/>
  <c r="V46" i="1"/>
  <c r="X46" i="1" s="1"/>
  <c r="V45" i="1"/>
  <c r="W45" i="1"/>
  <c r="X45" i="1" s="1"/>
  <c r="V44" i="1"/>
  <c r="W44" i="1"/>
  <c r="X44" i="1" s="1"/>
  <c r="W42" i="1"/>
  <c r="V42" i="1"/>
  <c r="G31" i="9"/>
  <c r="G39" i="9"/>
  <c r="W47" i="1"/>
  <c r="V47" i="1"/>
  <c r="V43" i="1"/>
  <c r="W43" i="1"/>
  <c r="X43" i="1" s="1"/>
  <c r="G41" i="9"/>
  <c r="W49" i="1"/>
  <c r="V49" i="1"/>
  <c r="W48" i="1"/>
  <c r="G40" i="9"/>
  <c r="V48" i="1"/>
  <c r="G27" i="29"/>
  <c r="G28" i="29" s="1"/>
  <c r="G23" i="29"/>
  <c r="B28" i="3"/>
  <c r="I5" i="9"/>
  <c r="X48" i="1" l="1"/>
  <c r="X49" i="1"/>
  <c r="X47" i="1"/>
  <c r="G43" i="9"/>
  <c r="G29" i="3" s="1"/>
  <c r="G54" i="3" s="1"/>
  <c r="G34" i="21" s="1"/>
  <c r="G32" i="21" s="1"/>
  <c r="X42" i="1"/>
  <c r="X50" i="1" s="1"/>
  <c r="AB44" i="1"/>
  <c r="AB48" i="1"/>
  <c r="H43" i="9"/>
  <c r="H29" i="3" s="1"/>
  <c r="H54" i="3" s="1"/>
  <c r="H34" i="21" s="1"/>
  <c r="H32" i="21" s="1"/>
  <c r="AB45" i="1"/>
  <c r="AB50" i="1" s="1"/>
  <c r="I23" i="29"/>
  <c r="I28" i="29"/>
  <c r="F43" i="9"/>
  <c r="F29" i="3" s="1"/>
  <c r="F54" i="3" s="1"/>
  <c r="F34" i="21" s="1"/>
  <c r="F32" i="21" s="1"/>
  <c r="T42" i="1"/>
  <c r="T50" i="1" s="1"/>
  <c r="I31" i="9"/>
  <c r="H42" i="1"/>
  <c r="H50" i="1" s="1"/>
  <c r="C43" i="9"/>
  <c r="B53" i="3"/>
  <c r="K53" i="3" s="1"/>
  <c r="K28" i="3"/>
  <c r="C29" i="3" l="1"/>
  <c r="I43" i="9"/>
  <c r="C54" i="3" l="1"/>
  <c r="C34" i="21" s="1"/>
  <c r="C32" i="21" s="1"/>
  <c r="K29" i="3"/>
  <c r="M29" i="3" s="1"/>
</calcChain>
</file>

<file path=xl/sharedStrings.xml><?xml version="1.0" encoding="utf-8"?>
<sst xmlns="http://schemas.openxmlformats.org/spreadsheetml/2006/main" count="2008" uniqueCount="199">
  <si>
    <t>Garden Loft &amp; Family Rooms</t>
  </si>
  <si>
    <t>Date</t>
  </si>
  <si>
    <t>Day Of the week</t>
  </si>
  <si>
    <t>Monday</t>
  </si>
  <si>
    <t>Tuesday</t>
  </si>
  <si>
    <t>Wednesday</t>
  </si>
  <si>
    <t>Thursday</t>
  </si>
  <si>
    <t>Friday</t>
  </si>
  <si>
    <t>Saturday</t>
  </si>
  <si>
    <t>Sunday</t>
  </si>
  <si>
    <t>Turnovers + Arrivals</t>
  </si>
  <si>
    <t>Stay-Overs</t>
  </si>
  <si>
    <t>Depatures</t>
  </si>
  <si>
    <t>Total Revenue</t>
  </si>
  <si>
    <t>Predicted Income ($)</t>
  </si>
  <si>
    <t>Budget &amp; Private Cabins</t>
  </si>
  <si>
    <t>Restaurant Customer Forecast Dinner</t>
  </si>
  <si>
    <t>In house No.</t>
  </si>
  <si>
    <t>Predicted Guest Dinning Numbers</t>
  </si>
  <si>
    <t>Restaurant Customer Forecast Breakfast</t>
  </si>
  <si>
    <t>Garden Lofts &amp; Family Rooms</t>
  </si>
  <si>
    <t>Total Hours Required</t>
  </si>
  <si>
    <t>Total Number of Check-ins</t>
  </si>
  <si>
    <t>Total Number of Stay overs</t>
  </si>
  <si>
    <t>Total Number of Depatures</t>
  </si>
  <si>
    <t>Total Hours</t>
  </si>
  <si>
    <t>HSK Operations Forecast</t>
  </si>
  <si>
    <t>Day of the Week</t>
  </si>
  <si>
    <t>Totals</t>
  </si>
  <si>
    <t>Total Daily Income</t>
  </si>
  <si>
    <t>Total Allowed Labour</t>
  </si>
  <si>
    <t>Allowed Hours</t>
  </si>
  <si>
    <t>Required Staff Members</t>
  </si>
  <si>
    <t>HSK 1</t>
  </si>
  <si>
    <t>HSK 2</t>
  </si>
  <si>
    <t>HSK 3</t>
  </si>
  <si>
    <t>HSK 4</t>
  </si>
  <si>
    <t>HSK 5</t>
  </si>
  <si>
    <t>HSK 6</t>
  </si>
  <si>
    <t>HSK 7</t>
  </si>
  <si>
    <t>HSK 8</t>
  </si>
  <si>
    <t>BOH</t>
  </si>
  <si>
    <t>HSK 9</t>
  </si>
  <si>
    <t>BOH/FOH (Chef)</t>
  </si>
  <si>
    <t>BOH/FOH (Dishand)</t>
  </si>
  <si>
    <t xml:space="preserve">ROSTER Hours </t>
  </si>
  <si>
    <t>Hours Allowed</t>
  </si>
  <si>
    <t>Total Weekly Hours</t>
  </si>
  <si>
    <t>FOH</t>
  </si>
  <si>
    <t>2.5</t>
  </si>
  <si>
    <t>0</t>
  </si>
  <si>
    <t>3.5</t>
  </si>
  <si>
    <t>ROSTER Pay</t>
  </si>
  <si>
    <t>Jason</t>
  </si>
  <si>
    <t>Total Weekly Labour Cost</t>
  </si>
  <si>
    <t>John</t>
  </si>
  <si>
    <t>Josh</t>
  </si>
  <si>
    <t>Workaway</t>
  </si>
  <si>
    <t>Resturant  Operations Forecast</t>
  </si>
  <si>
    <t>Total Daily Allowed Labour</t>
  </si>
  <si>
    <t>Chef</t>
  </si>
  <si>
    <t>FOH Lunch</t>
  </si>
  <si>
    <t>FOH Dinner</t>
  </si>
  <si>
    <t>* FOH on if more then 30 people</t>
  </si>
  <si>
    <t>FOH Dinner No.2</t>
  </si>
  <si>
    <t>*What happens when CAG arrive</t>
  </si>
  <si>
    <t>FOH Lunch No.2</t>
  </si>
  <si>
    <t>BOH Lunch</t>
  </si>
  <si>
    <t>BOH Dinner</t>
  </si>
  <si>
    <t>FOH Breakfast</t>
  </si>
  <si>
    <t>Total Labour Cost</t>
  </si>
  <si>
    <t>In House Guests</t>
  </si>
  <si>
    <t>Receptionist 1</t>
  </si>
  <si>
    <t>Receptionist 2</t>
  </si>
  <si>
    <t xml:space="preserve">Resturant </t>
  </si>
  <si>
    <t>Day</t>
  </si>
  <si>
    <t>Total</t>
  </si>
  <si>
    <t>Allowed Labour Cost (Per Day)(30%)</t>
  </si>
  <si>
    <t>Allowed Labour Cost (30%):</t>
  </si>
  <si>
    <t>Predicted Labour (%)</t>
  </si>
  <si>
    <t>Actual Labour Cost (Per Day)</t>
  </si>
  <si>
    <t>Total Weekly  Labour Cost:</t>
  </si>
  <si>
    <t>Revenue</t>
  </si>
  <si>
    <t>Housekeeping</t>
  </si>
  <si>
    <t>Overall Operation (Restaurant +HSK+Excess Labour)</t>
  </si>
  <si>
    <t>Job Position</t>
  </si>
  <si>
    <t>Job Description</t>
  </si>
  <si>
    <t>First Name</t>
  </si>
  <si>
    <t>Last Name</t>
  </si>
  <si>
    <t>Required Hours</t>
  </si>
  <si>
    <t>Leave-Date</t>
  </si>
  <si>
    <t>Start-Date</t>
  </si>
  <si>
    <t>Full-Time</t>
  </si>
  <si>
    <t>Reception</t>
  </si>
  <si>
    <t>Ola</t>
  </si>
  <si>
    <t>Bliskie</t>
  </si>
  <si>
    <t>Nil</t>
  </si>
  <si>
    <t>Maintenance</t>
  </si>
  <si>
    <t>Chris</t>
  </si>
  <si>
    <t>Soreson</t>
  </si>
  <si>
    <t>Kane</t>
  </si>
  <si>
    <t>Trezize</t>
  </si>
  <si>
    <t>HSK</t>
  </si>
  <si>
    <t>Mac</t>
  </si>
  <si>
    <t>Doughtry</t>
  </si>
  <si>
    <t>Lollipop</t>
  </si>
  <si>
    <t>Casual</t>
  </si>
  <si>
    <t>Sarah</t>
  </si>
  <si>
    <t>Jude</t>
  </si>
  <si>
    <t>Gilzzen</t>
  </si>
  <si>
    <t>lachlan</t>
  </si>
  <si>
    <t>Kohn</t>
  </si>
  <si>
    <t>Johns Hours</t>
  </si>
  <si>
    <t>10 till 3</t>
  </si>
  <si>
    <t>Back-Packer</t>
  </si>
  <si>
    <t>Steph</t>
  </si>
  <si>
    <t>5 till 8</t>
  </si>
  <si>
    <t>Korneila</t>
  </si>
  <si>
    <t>Chloe</t>
  </si>
  <si>
    <t>38 Hours</t>
  </si>
  <si>
    <t>Total Required Hours</t>
  </si>
  <si>
    <t>Self Generating Roster for Restaurant</t>
  </si>
  <si>
    <t>Start time</t>
  </si>
  <si>
    <t>End time</t>
  </si>
  <si>
    <t xml:space="preserve">Total Daily Hours </t>
  </si>
  <si>
    <t>Self Generating Roster for Housekeeping</t>
  </si>
  <si>
    <t>Self Generating Roster for Reception</t>
  </si>
  <si>
    <t xml:space="preserve">Employee </t>
  </si>
  <si>
    <t>Receptionist 3</t>
  </si>
  <si>
    <t>Self Generating Roster for Maintanance</t>
  </si>
  <si>
    <t>Noodles</t>
  </si>
  <si>
    <t>Total Rostered Hours</t>
  </si>
  <si>
    <t>Excess Hours</t>
  </si>
  <si>
    <t>Occupany Rate Forecast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</si>
  <si>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</si>
  <si>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</si>
  <si>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</si>
  <si>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</si>
  <si>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</si>
  <si>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</si>
  <si>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</si>
  <si>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</si>
  <si>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</si>
  <si>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</si>
  <si>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</si>
  <si>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</si>
  <si>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Description</t>
  </si>
  <si>
    <t>Weekly Total</t>
  </si>
  <si>
    <t>% Of Sales</t>
  </si>
  <si>
    <t>Target</t>
  </si>
  <si>
    <t>Variance</t>
  </si>
  <si>
    <t>Restaurant Income (POS)</t>
  </si>
  <si>
    <t>CAG</t>
  </si>
  <si>
    <t>Staff Income</t>
  </si>
  <si>
    <t>Total Income</t>
  </si>
  <si>
    <t xml:space="preserve">Labour </t>
  </si>
  <si>
    <t>Cost of Goods</t>
  </si>
  <si>
    <t>Equipment Rental</t>
  </si>
  <si>
    <t>Dan Murpheys</t>
  </si>
  <si>
    <t>Liquid SB</t>
  </si>
  <si>
    <t>Bidfood</t>
  </si>
  <si>
    <t>Mossman Butcher</t>
  </si>
  <si>
    <t>Dickinson Milk</t>
  </si>
  <si>
    <t>Mossman Bakery</t>
  </si>
  <si>
    <t>Gross Profit</t>
  </si>
  <si>
    <t>Labour % of Sales</t>
  </si>
  <si>
    <t>COG % of Sales</t>
  </si>
  <si>
    <t xml:space="preserve">Accommodation Income </t>
  </si>
  <si>
    <t>Bunzl</t>
  </si>
  <si>
    <t>Forecasted Operations GOP</t>
  </si>
  <si>
    <t>Week Total</t>
  </si>
  <si>
    <t>Operating Revenue</t>
  </si>
  <si>
    <t>Accommodation</t>
  </si>
  <si>
    <t>Restaurant</t>
  </si>
  <si>
    <t>Wifi Sales</t>
  </si>
  <si>
    <t>Tour Commissions</t>
  </si>
  <si>
    <t>Staff Subsidies</t>
  </si>
  <si>
    <t>Total Operating Revenue</t>
  </si>
  <si>
    <t>Operating Costs</t>
  </si>
  <si>
    <t>Bank Charges</t>
  </si>
  <si>
    <t>COGS - Accommodation</t>
  </si>
  <si>
    <t>COGS - Food &amp; Beverage</t>
  </si>
  <si>
    <t>Commissions</t>
  </si>
  <si>
    <t>Fuel &amp; Oil</t>
  </si>
  <si>
    <t>Gas</t>
  </si>
  <si>
    <t>Insurance</t>
  </si>
  <si>
    <t>Materials &amp; Supplies</t>
  </si>
  <si>
    <t>Motor Vehicle Expenses</t>
  </si>
  <si>
    <t>Printing, Postage &amp; Stationary</t>
  </si>
  <si>
    <t>Rates</t>
  </si>
  <si>
    <t>Registrations, Licences &amp; Permits</t>
  </si>
  <si>
    <t>Rent</t>
  </si>
  <si>
    <t>Repairs &amp; Maintenance</t>
  </si>
  <si>
    <t>Subscriptions</t>
  </si>
  <si>
    <t>Superannuation</t>
  </si>
  <si>
    <t>Telephone &amp; Internet</t>
  </si>
  <si>
    <t>Wages</t>
  </si>
  <si>
    <t>Total Operating Costs</t>
  </si>
  <si>
    <t>GOP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</si>
</sst>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400]h:mm:ss\ AM/PM"/>
    <numFmt numFmtId="165" formatCode="_-&quot;$&quot;* #,##0_-;\-&quot;$&quot;* #,##0_-;_-&quot;$&quot;* &quot;-&quot;??_-;_-@_-"/>
    <numFmt numFmtId="166" formatCode="[hh]:mm"/>
    <numFmt numFmtId="167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 val="double"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double">
        <color indexed="64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double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9" fontId="4" fillId="0" borderId="0" applyFont="0" applyFill="0" applyBorder="0" applyAlignment="0" applyProtection="0"/>
  </cellStyleXfs>
  <cellXfs count="213">
    <xf numFmtId="0" fontId="0" fillId="0" borderId="0" xfId="0"/>
    <xf numFmtId="0" fontId="0" fillId="0" borderId="1" xfId="0" applyBorder="1"/>
    <xf numFmtId="1" fontId="0" fillId="0" borderId="1" xfId="0" applyNumberFormat="1" applyBorder="1"/>
    <xf numFmtId="44" fontId="0" fillId="0" borderId="1" xfId="0" applyNumberFormat="1" applyBorder="1"/>
    <xf numFmtId="2" fontId="0" fillId="0" borderId="1" xfId="0" applyNumberFormat="1" applyBorder="1"/>
    <xf numFmtId="0" fontId="0" fillId="0" borderId="1" xfId="0" applyFill="1" applyBorder="1"/>
    <xf numFmtId="0" fontId="7" fillId="0" borderId="2" xfId="0" applyFont="1" applyFill="1" applyBorder="1"/>
    <xf numFmtId="14" fontId="6" fillId="0" borderId="1" xfId="0" applyNumberFormat="1" applyFont="1" applyBorder="1"/>
    <xf numFmtId="0" fontId="6" fillId="0" borderId="1" xfId="0" applyFont="1" applyBorder="1"/>
    <xf numFmtId="16" fontId="0" fillId="0" borderId="1" xfId="0" applyNumberFormat="1" applyBorder="1"/>
    <xf numFmtId="44" fontId="0" fillId="0" borderId="3" xfId="0" applyNumberFormat="1" applyBorder="1"/>
    <xf numFmtId="0" fontId="6" fillId="0" borderId="0" xfId="0" applyFont="1"/>
    <xf numFmtId="0" fontId="0" fillId="0" borderId="4" xfId="0" applyBorder="1"/>
    <xf numFmtId="14" fontId="6" fillId="0" borderId="5" xfId="0" applyNumberFormat="1" applyFont="1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6" fillId="2" borderId="6" xfId="0" applyFont="1" applyFill="1" applyBorder="1"/>
    <xf numFmtId="0" fontId="6" fillId="2" borderId="7" xfId="0" applyFont="1" applyFill="1" applyBorder="1"/>
    <xf numFmtId="0" fontId="0" fillId="0" borderId="8" xfId="0" applyBorder="1"/>
    <xf numFmtId="164" fontId="6" fillId="0" borderId="9" xfId="0" applyNumberFormat="1" applyFont="1" applyBorder="1"/>
    <xf numFmtId="44" fontId="9" fillId="0" borderId="0" xfId="2" applyFont="1"/>
    <xf numFmtId="0" fontId="0" fillId="0" borderId="10" xfId="0" applyBorder="1"/>
    <xf numFmtId="0" fontId="6" fillId="0" borderId="0" xfId="0" applyFont="1" applyFill="1" applyBorder="1"/>
    <xf numFmtId="0" fontId="10" fillId="0" borderId="1" xfId="0" applyFont="1" applyFill="1" applyBorder="1"/>
    <xf numFmtId="0" fontId="6" fillId="2" borderId="1" xfId="0" applyFont="1" applyFill="1" applyBorder="1"/>
    <xf numFmtId="20" fontId="0" fillId="2" borderId="1" xfId="0" applyNumberFormat="1" applyFill="1" applyBorder="1"/>
    <xf numFmtId="20" fontId="9" fillId="2" borderId="1" xfId="0" applyNumberFormat="1" applyFont="1" applyFill="1" applyBorder="1"/>
    <xf numFmtId="44" fontId="0" fillId="0" borderId="0" xfId="0" applyNumberFormat="1"/>
    <xf numFmtId="2" fontId="8" fillId="0" borderId="2" xfId="1" applyNumberFormat="1" applyFont="1" applyBorder="1"/>
    <xf numFmtId="164" fontId="6" fillId="0" borderId="1" xfId="0" applyNumberFormat="1" applyFont="1" applyFill="1" applyBorder="1"/>
    <xf numFmtId="2" fontId="9" fillId="0" borderId="1" xfId="0" applyNumberFormat="1" applyFont="1" applyBorder="1"/>
    <xf numFmtId="43" fontId="4" fillId="0" borderId="1" xfId="1" applyFont="1" applyBorder="1"/>
    <xf numFmtId="44" fontId="4" fillId="0" borderId="4" xfId="2" applyFont="1" applyBorder="1"/>
    <xf numFmtId="44" fontId="8" fillId="0" borderId="2" xfId="2" applyFont="1" applyBorder="1"/>
    <xf numFmtId="44" fontId="9" fillId="0" borderId="1" xfId="2" applyFont="1" applyBorder="1"/>
    <xf numFmtId="0" fontId="2" fillId="0" borderId="1" xfId="3" applyFont="1" applyFill="1" applyBorder="1"/>
    <xf numFmtId="0" fontId="6" fillId="0" borderId="7" xfId="0" applyFont="1" applyBorder="1"/>
    <xf numFmtId="0" fontId="6" fillId="0" borderId="6" xfId="0" applyFont="1" applyBorder="1"/>
    <xf numFmtId="0" fontId="6" fillId="0" borderId="10" xfId="0" applyFont="1" applyBorder="1"/>
    <xf numFmtId="0" fontId="0" fillId="0" borderId="1" xfId="0" applyBorder="1" applyAlignment="1">
      <alignment horizontal="center"/>
    </xf>
    <xf numFmtId="0" fontId="6" fillId="3" borderId="0" xfId="0" applyFont="1" applyFill="1" applyAlignment="1">
      <alignment horizontal="center"/>
    </xf>
    <xf numFmtId="0" fontId="0" fillId="4" borderId="0" xfId="0" applyFill="1" applyBorder="1"/>
    <xf numFmtId="0" fontId="11" fillId="4" borderId="10" xfId="0" applyFont="1" applyFill="1" applyBorder="1" applyAlignment="1"/>
    <xf numFmtId="1" fontId="8" fillId="0" borderId="2" xfId="1" applyNumberFormat="1" applyFont="1" applyBorder="1"/>
    <xf numFmtId="44" fontId="9" fillId="4" borderId="0" xfId="2" applyFont="1" applyFill="1" applyBorder="1"/>
    <xf numFmtId="44" fontId="0" fillId="0" borderId="1" xfId="0" applyNumberFormat="1" applyBorder="1" applyAlignment="1">
      <alignment horizontal="center"/>
    </xf>
    <xf numFmtId="9" fontId="9" fillId="0" borderId="0" xfId="6" applyFont="1" applyBorder="1" applyAlignment="1">
      <alignment horizontal="center"/>
    </xf>
    <xf numFmtId="16" fontId="0" fillId="0" borderId="1" xfId="0" applyNumberFormat="1" applyBorder="1" applyAlignment="1"/>
    <xf numFmtId="0" fontId="0" fillId="0" borderId="1" xfId="0" applyBorder="1" applyAlignment="1"/>
    <xf numFmtId="44" fontId="4" fillId="0" borderId="1" xfId="2" applyFont="1" applyBorder="1" applyAlignment="1"/>
    <xf numFmtId="9" fontId="9" fillId="0" borderId="0" xfId="6" applyNumberFormat="1" applyFont="1" applyBorder="1" applyAlignment="1">
      <alignment horizontal="center"/>
    </xf>
    <xf numFmtId="44" fontId="0" fillId="0" borderId="11" xfId="0" applyNumberFormat="1" applyBorder="1"/>
    <xf numFmtId="2" fontId="0" fillId="0" borderId="11" xfId="0" applyNumberFormat="1" applyBorder="1"/>
    <xf numFmtId="14" fontId="6" fillId="0" borderId="11" xfId="0" applyNumberFormat="1" applyFont="1" applyBorder="1"/>
    <xf numFmtId="14" fontId="6" fillId="0" borderId="1" xfId="0" applyNumberFormat="1" applyFont="1" applyFill="1" applyBorder="1"/>
    <xf numFmtId="0" fontId="6" fillId="3" borderId="0" xfId="0" applyFont="1" applyFill="1" applyAlignment="1">
      <alignment horizontal="left"/>
    </xf>
    <xf numFmtId="10" fontId="0" fillId="0" borderId="0" xfId="0" applyNumberFormat="1"/>
    <xf numFmtId="16" fontId="0" fillId="0" borderId="0" xfId="0" applyNumberFormat="1"/>
    <xf numFmtId="164" fontId="0" fillId="0" borderId="0" xfId="0" applyNumberFormat="1"/>
    <xf numFmtId="0" fontId="0" fillId="2" borderId="1" xfId="0" applyNumberFormat="1" applyFill="1" applyBorder="1"/>
    <xf numFmtId="0" fontId="6" fillId="5" borderId="1" xfId="0" applyFont="1" applyFill="1" applyBorder="1"/>
    <xf numFmtId="0" fontId="0" fillId="5" borderId="1" xfId="0" applyNumberFormat="1" applyFill="1" applyBorder="1"/>
    <xf numFmtId="20" fontId="0" fillId="5" borderId="1" xfId="0" applyNumberFormat="1" applyFill="1" applyBorder="1"/>
    <xf numFmtId="0" fontId="9" fillId="5" borderId="1" xfId="0" applyFont="1" applyFill="1" applyBorder="1"/>
    <xf numFmtId="20" fontId="9" fillId="5" borderId="1" xfId="0" applyNumberFormat="1" applyFont="1" applyFill="1" applyBorder="1"/>
    <xf numFmtId="164" fontId="0" fillId="5" borderId="1" xfId="0" applyNumberFormat="1" applyFill="1" applyBorder="1"/>
    <xf numFmtId="20" fontId="12" fillId="2" borderId="1" xfId="0" applyNumberFormat="1" applyFont="1" applyFill="1" applyBorder="1"/>
    <xf numFmtId="0" fontId="6" fillId="0" borderId="4" xfId="0" applyFont="1" applyBorder="1"/>
    <xf numFmtId="166" fontId="9" fillId="5" borderId="1" xfId="0" applyNumberFormat="1" applyFont="1" applyFill="1" applyBorder="1"/>
    <xf numFmtId="10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10" fontId="0" fillId="0" borderId="0" xfId="0" applyNumberFormat="1" applyFill="1" applyBorder="1" applyAlignment="1">
      <alignment horizontal="center"/>
    </xf>
    <xf numFmtId="14" fontId="6" fillId="0" borderId="0" xfId="0" applyNumberFormat="1" applyFont="1" applyFill="1" applyBorder="1"/>
    <xf numFmtId="38" fontId="3" fillId="0" borderId="0" xfId="1" applyNumberFormat="1" applyFont="1" applyFill="1" applyBorder="1"/>
    <xf numFmtId="10" fontId="0" fillId="0" borderId="0" xfId="0" applyNumberFormat="1" applyFont="1" applyFill="1" applyBorder="1" applyAlignment="1">
      <alignment horizontal="center"/>
    </xf>
    <xf numFmtId="9" fontId="4" fillId="0" borderId="0" xfId="6" applyFont="1" applyFill="1" applyBorder="1"/>
    <xf numFmtId="9" fontId="4" fillId="0" borderId="1" xfId="6" applyFont="1" applyFill="1" applyBorder="1"/>
    <xf numFmtId="10" fontId="0" fillId="0" borderId="1" xfId="0" applyNumberFormat="1" applyFont="1" applyFill="1" applyBorder="1" applyAlignment="1">
      <alignment horizontal="center"/>
    </xf>
    <xf numFmtId="0" fontId="0" fillId="0" borderId="0" xfId="0"/>
    <xf numFmtId="0" fontId="6" fillId="0" borderId="12" xfId="0" applyFont="1" applyBorder="1"/>
    <xf numFmtId="14" fontId="6" fillId="0" borderId="12" xfId="0" applyNumberFormat="1" applyFont="1" applyBorder="1"/>
    <xf numFmtId="0" fontId="0" fillId="0" borderId="13" xfId="0" applyBorder="1"/>
    <xf numFmtId="10" fontId="0" fillId="0" borderId="13" xfId="0" applyNumberFormat="1" applyBorder="1"/>
    <xf numFmtId="10" fontId="0" fillId="0" borderId="14" xfId="0" applyNumberFormat="1" applyBorder="1"/>
    <xf numFmtId="0" fontId="6" fillId="5" borderId="12" xfId="0" applyFont="1" applyFill="1" applyBorder="1"/>
    <xf numFmtId="0" fontId="6" fillId="0" borderId="15" xfId="0" applyFont="1" applyBorder="1"/>
    <xf numFmtId="10" fontId="0" fillId="0" borderId="16" xfId="0" applyNumberFormat="1" applyBorder="1"/>
    <xf numFmtId="0" fontId="0" fillId="0" borderId="16" xfId="0" applyBorder="1"/>
    <xf numFmtId="10" fontId="0" fillId="0" borderId="14" xfId="0" applyNumberForma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6" fillId="0" borderId="17" xfId="0" applyFont="1" applyBorder="1"/>
    <xf numFmtId="0" fontId="13" fillId="0" borderId="41" xfId="0" applyFont="1" applyBorder="1"/>
    <xf numFmtId="0" fontId="0" fillId="0" borderId="41" xfId="0" applyBorder="1"/>
    <xf numFmtId="0" fontId="0" fillId="0" borderId="42" xfId="0" applyBorder="1"/>
    <xf numFmtId="0" fontId="0" fillId="0" borderId="18" xfId="0" applyBorder="1"/>
    <xf numFmtId="0" fontId="0" fillId="0" borderId="43" xfId="0" applyBorder="1"/>
    <xf numFmtId="0" fontId="11" fillId="0" borderId="41" xfId="0" applyFont="1" applyBorder="1"/>
    <xf numFmtId="0" fontId="0" fillId="0" borderId="11" xfId="0" applyBorder="1"/>
    <xf numFmtId="0" fontId="0" fillId="0" borderId="44" xfId="0" applyBorder="1"/>
    <xf numFmtId="0" fontId="0" fillId="0" borderId="45" xfId="0" applyBorder="1"/>
    <xf numFmtId="0" fontId="0" fillId="0" borderId="19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10" fontId="0" fillId="0" borderId="20" xfId="0" applyNumberFormat="1" applyBorder="1"/>
    <xf numFmtId="0" fontId="13" fillId="0" borderId="6" xfId="0" applyFont="1" applyBorder="1"/>
    <xf numFmtId="38" fontId="0" fillId="0" borderId="0" xfId="0" applyNumberFormat="1" applyAlignment="1">
      <alignment horizontal="center"/>
    </xf>
    <xf numFmtId="167" fontId="4" fillId="0" borderId="1" xfId="1" applyNumberFormat="1" applyFont="1" applyBorder="1" applyAlignment="1">
      <alignment horizontal="center"/>
    </xf>
    <xf numFmtId="167" fontId="4" fillId="0" borderId="0" xfId="1" applyNumberFormat="1" applyFont="1" applyAlignment="1">
      <alignment horizontal="center"/>
    </xf>
    <xf numFmtId="167" fontId="6" fillId="0" borderId="2" xfId="1" applyNumberFormat="1" applyFont="1" applyBorder="1" applyAlignment="1">
      <alignment horizontal="center"/>
    </xf>
    <xf numFmtId="167" fontId="6" fillId="0" borderId="0" xfId="1" applyNumberFormat="1" applyFont="1" applyAlignment="1">
      <alignment horizontal="center"/>
    </xf>
    <xf numFmtId="167" fontId="4" fillId="0" borderId="4" xfId="1" applyNumberFormat="1" applyFont="1" applyBorder="1" applyAlignment="1">
      <alignment horizontal="center"/>
    </xf>
    <xf numFmtId="167" fontId="4" fillId="0" borderId="2" xfId="1" applyNumberFormat="1" applyFont="1" applyBorder="1" applyAlignment="1">
      <alignment horizontal="center"/>
    </xf>
    <xf numFmtId="167" fontId="4" fillId="0" borderId="21" xfId="1" applyNumberFormat="1" applyFont="1" applyBorder="1" applyAlignment="1">
      <alignment horizontal="center"/>
    </xf>
    <xf numFmtId="44" fontId="6" fillId="0" borderId="1" xfId="0" applyNumberFormat="1" applyFont="1" applyBorder="1"/>
    <xf numFmtId="167" fontId="6" fillId="0" borderId="1" xfId="1" applyNumberFormat="1" applyFont="1" applyBorder="1" applyAlignment="1">
      <alignment horizontal="center"/>
    </xf>
    <xf numFmtId="167" fontId="6" fillId="0" borderId="4" xfId="1" applyNumberFormat="1" applyFont="1" applyBorder="1" applyAlignment="1">
      <alignment horizontal="center"/>
    </xf>
    <xf numFmtId="43" fontId="4" fillId="0" borderId="30" xfId="1" applyFont="1" applyBorder="1"/>
    <xf numFmtId="43" fontId="4" fillId="0" borderId="32" xfId="1" applyFont="1" applyBorder="1"/>
    <xf numFmtId="43" fontId="4" fillId="0" borderId="13" xfId="1" applyFont="1" applyBorder="1"/>
    <xf numFmtId="43" fontId="4" fillId="0" borderId="34" xfId="1" applyFont="1" applyBorder="1"/>
    <xf numFmtId="43" fontId="4" fillId="0" borderId="30" xfId="1" applyFont="1" applyBorder="1" applyAlignment="1">
      <alignment horizontal="center"/>
    </xf>
    <xf numFmtId="43" fontId="4" fillId="0" borderId="48" xfId="1" applyFont="1" applyBorder="1" applyAlignment="1">
      <alignment horizontal="center"/>
    </xf>
    <xf numFmtId="43" fontId="4" fillId="0" borderId="14" xfId="1" applyFont="1" applyBorder="1" applyAlignment="1">
      <alignment horizontal="center"/>
    </xf>
    <xf numFmtId="43" fontId="4" fillId="0" borderId="36" xfId="1" applyFont="1" applyBorder="1" applyAlignment="1">
      <alignment horizontal="center"/>
    </xf>
    <xf numFmtId="43" fontId="4" fillId="0" borderId="37" xfId="1" applyFont="1" applyBorder="1"/>
    <xf numFmtId="43" fontId="4" fillId="0" borderId="22" xfId="1" applyFont="1" applyBorder="1"/>
    <xf numFmtId="43" fontId="4" fillId="0" borderId="39" xfId="1" applyFont="1" applyBorder="1"/>
    <xf numFmtId="43" fontId="4" fillId="0" borderId="0" xfId="1" applyFont="1"/>
    <xf numFmtId="14" fontId="6" fillId="6" borderId="12" xfId="0" applyNumberFormat="1" applyFont="1" applyFill="1" applyBorder="1" applyAlignment="1">
      <alignment horizontal="center"/>
    </xf>
    <xf numFmtId="0" fontId="13" fillId="6" borderId="30" xfId="0" applyFont="1" applyFill="1" applyBorder="1" applyAlignment="1">
      <alignment horizontal="center"/>
    </xf>
    <xf numFmtId="43" fontId="4" fillId="6" borderId="30" xfId="1" applyFont="1" applyFill="1" applyBorder="1" applyAlignment="1">
      <alignment horizontal="center"/>
    </xf>
    <xf numFmtId="43" fontId="4" fillId="6" borderId="32" xfId="1" applyFont="1" applyFill="1" applyBorder="1" applyAlignment="1">
      <alignment horizontal="center"/>
    </xf>
    <xf numFmtId="43" fontId="4" fillId="6" borderId="13" xfId="1" applyFont="1" applyFill="1" applyBorder="1" applyAlignment="1">
      <alignment horizontal="center"/>
    </xf>
    <xf numFmtId="43" fontId="4" fillId="6" borderId="34" xfId="1" applyFont="1" applyFill="1" applyBorder="1"/>
    <xf numFmtId="43" fontId="4" fillId="6" borderId="30" xfId="1" applyFont="1" applyFill="1" applyBorder="1"/>
    <xf numFmtId="43" fontId="4" fillId="6" borderId="14" xfId="1" applyFont="1" applyFill="1" applyBorder="1" applyAlignment="1">
      <alignment horizontal="center"/>
    </xf>
    <xf numFmtId="43" fontId="4" fillId="6" borderId="36" xfId="1" applyFont="1" applyFill="1" applyBorder="1" applyAlignment="1">
      <alignment horizontal="center"/>
    </xf>
    <xf numFmtId="43" fontId="4" fillId="6" borderId="34" xfId="1" applyFont="1" applyFill="1" applyBorder="1" applyAlignment="1">
      <alignment horizontal="center"/>
    </xf>
    <xf numFmtId="43" fontId="4" fillId="6" borderId="37" xfId="1" applyFont="1" applyFill="1" applyBorder="1"/>
    <xf numFmtId="43" fontId="4" fillId="6" borderId="22" xfId="1" applyFont="1" applyFill="1" applyBorder="1"/>
    <xf numFmtId="43" fontId="4" fillId="6" borderId="39" xfId="1" applyFont="1" applyFill="1" applyBorder="1"/>
    <xf numFmtId="43" fontId="4" fillId="6" borderId="32" xfId="1" applyFont="1" applyFill="1" applyBorder="1"/>
    <xf numFmtId="165" fontId="0" fillId="0" borderId="1" xfId="0" applyNumberFormat="1" applyFill="1" applyBorder="1"/>
    <xf numFmtId="1" fontId="0" fillId="4" borderId="1" xfId="0" applyNumberFormat="1" applyFont="1" applyFill="1" applyBorder="1" applyAlignment="1"/>
    <xf numFmtId="44" fontId="14" fillId="2" borderId="0" xfId="2" applyFont="1" applyFill="1" applyAlignment="1">
      <alignment horizontal="center"/>
    </xf>
    <xf numFmtId="164" fontId="0" fillId="2" borderId="1" xfId="0" applyNumberFormat="1" applyFill="1" applyBorder="1"/>
    <xf numFmtId="166" fontId="9" fillId="2" borderId="1" xfId="0" applyNumberFormat="1" applyFont="1" applyFill="1" applyBorder="1"/>
    <xf numFmtId="0" fontId="6" fillId="0" borderId="1" xfId="0" applyFont="1" applyFill="1" applyBorder="1"/>
    <xf numFmtId="0" fontId="0" fillId="0" borderId="24" xfId="0" applyBorder="1"/>
    <xf numFmtId="0" fontId="0" fillId="0" borderId="0" xfId="0" applyBorder="1"/>
    <xf numFmtId="0" fontId="6" fillId="0" borderId="0" xfId="0" applyFont="1" applyBorder="1"/>
    <xf numFmtId="0" fontId="0" fillId="0" borderId="0" xfId="0" applyFill="1"/>
    <xf numFmtId="0" fontId="6" fillId="5" borderId="4" xfId="0" applyFont="1" applyFill="1" applyBorder="1"/>
    <xf numFmtId="0" fontId="0" fillId="4" borderId="0" xfId="0" applyFill="1"/>
    <xf numFmtId="20" fontId="0" fillId="0" borderId="1" xfId="0" applyNumberFormat="1" applyBorder="1"/>
    <xf numFmtId="0" fontId="0" fillId="0" borderId="20" xfId="0" applyBorder="1"/>
    <xf numFmtId="0" fontId="6" fillId="0" borderId="25" xfId="0" applyFont="1" applyBorder="1"/>
    <xf numFmtId="0" fontId="6" fillId="0" borderId="26" xfId="0" applyFont="1" applyBorder="1"/>
    <xf numFmtId="0" fontId="0" fillId="0" borderId="27" xfId="0" applyBorder="1"/>
    <xf numFmtId="0" fontId="0" fillId="0" borderId="28" xfId="0" applyBorder="1"/>
    <xf numFmtId="0" fontId="0" fillId="8" borderId="1" xfId="0" applyFont="1" applyFill="1" applyBorder="1"/>
    <xf numFmtId="0" fontId="0" fillId="0" borderId="1" xfId="0" applyFont="1" applyBorder="1"/>
    <xf numFmtId="165" fontId="0" fillId="0" borderId="0" xfId="0" applyNumberFormat="1" applyFill="1" applyBorder="1"/>
    <xf numFmtId="0" fontId="9" fillId="0" borderId="1" xfId="0" applyFont="1" applyBorder="1"/>
    <xf numFmtId="0" fontId="4" fillId="0" borderId="1" xfId="2" applyNumberFormat="1" applyFont="1" applyBorder="1"/>
    <xf numFmtId="0" fontId="0" fillId="0" borderId="29" xfId="0" applyBorder="1"/>
    <xf numFmtId="44" fontId="4" fillId="0" borderId="1" xfId="2" applyFont="1" applyBorder="1"/>
    <xf numFmtId="14" fontId="6" fillId="0" borderId="29" xfId="0" applyNumberFormat="1" applyFont="1" applyFill="1" applyBorder="1"/>
    <xf numFmtId="44" fontId="0" fillId="0" borderId="29" xfId="0" applyNumberFormat="1" applyBorder="1"/>
    <xf numFmtId="2" fontId="0" fillId="0" borderId="29" xfId="0" applyNumberFormat="1" applyBorder="1"/>
    <xf numFmtId="0" fontId="0" fillId="0" borderId="1" xfId="0" applyNumberFormat="1" applyBorder="1"/>
    <xf numFmtId="165" fontId="4" fillId="0" borderId="1" xfId="2" applyNumberFormat="1" applyFont="1" applyBorder="1"/>
    <xf numFmtId="165" fontId="4" fillId="0" borderId="10" xfId="2" applyNumberFormat="1" applyFont="1" applyBorder="1"/>
    <xf numFmtId="165" fontId="4" fillId="0" borderId="0" xfId="2" applyNumberFormat="1" applyFont="1" applyBorder="1"/>
    <xf numFmtId="1" fontId="0" fillId="0" borderId="5" xfId="0" applyNumberFormat="1" applyBorder="1"/>
    <xf numFmtId="0" fontId="0" fillId="9" borderId="1" xfId="0" applyFill="1" applyBorder="1"/>
    <xf numFmtId="14" fontId="6" fillId="9" borderId="1" xfId="0" applyNumberFormat="1" applyFont="1" applyFill="1" applyBorder="1"/>
    <xf numFmtId="1" fontId="0" fillId="9" borderId="1" xfId="0" applyNumberFormat="1" applyFill="1" applyBorder="1"/>
    <xf numFmtId="0" fontId="6" fillId="10" borderId="6" xfId="0" applyFont="1" applyFill="1" applyBorder="1"/>
    <xf numFmtId="0" fontId="6" fillId="10" borderId="7" xfId="0" applyFont="1" applyFill="1" applyBorder="1"/>
    <xf numFmtId="0" fontId="6" fillId="7" borderId="23" xfId="0" applyFont="1" applyFill="1" applyBorder="1" applyAlignment="1">
      <alignment horizontal="center"/>
    </xf>
    <xf numFmtId="14" fontId="6" fillId="7" borderId="10" xfId="0" applyNumberFormat="1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/>
    </xf>
    <xf numFmtId="0" fontId="6" fillId="11" borderId="0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15" fillId="10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0" fontId="6" fillId="7" borderId="27" xfId="0" applyFont="1" applyFill="1" applyBorder="1" applyAlignment="1">
      <alignment horizontal="center"/>
    </xf>
    <xf numFmtId="14" fontId="6" fillId="7" borderId="26" xfId="0" applyNumberFormat="1" applyFont="1" applyFill="1" applyBorder="1" applyAlignment="1">
      <alignment horizontal="center"/>
    </xf>
    <xf numFmtId="14" fontId="6" fillId="7" borderId="10" xfId="0" applyNumberFormat="1" applyFont="1" applyFill="1" applyBorder="1" applyAlignment="1">
      <alignment horizontal="center"/>
    </xf>
    <xf numFmtId="14" fontId="6" fillId="7" borderId="25" xfId="0" applyNumberFormat="1" applyFont="1" applyFill="1" applyBorder="1" applyAlignment="1">
      <alignment horizontal="center"/>
    </xf>
    <xf numFmtId="0" fontId="16" fillId="7" borderId="0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</cellXfs>
  <cellStyles count="7">
    <cellStyle name="Comma" xfId="1" builtinId="3"/>
    <cellStyle name="Currency" xfId="2" builtinId="4"/>
    <cellStyle name="Normal" xfId="0" builtinId="0"/>
    <cellStyle name="Normal 2" xfId="3" xr:uid="{00000000-0005-0000-0000-000003000000}"/>
    <cellStyle name="Normal 2 2" xfId="4" xr:uid="{00000000-0005-0000-0000-000004000000}"/>
    <cellStyle name="Normal 3" xfId="5" xr:uid="{00000000-0005-0000-0000-000005000000}"/>
    <cellStyle name="Percent" xfId="6" builtinId="5"/>
  </cellStyles>
  <dxfs count="3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4"/>
      <tableStyleElement type="headerRow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Actual</a:t>
            </a:r>
            <a:r>
              <a:rPr lang="en-AU" baseline="0"/>
              <a:t> Labour Cost vs Allowed Labour Cost (30%)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 Labour Cost</c:v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numRef>
              <c:f>'Overall Bar Graph'!$B$2:$G$2</c:f>
              <c:numCache>
                <c:formatCode>d\-mmm</c:formatCode>
                <c:ptCount val="6"/>
                <c:pt idx="0">
                  <c:v>44389</c:v>
                </c:pt>
                <c:pt idx="1">
                  <c:v>44390</c:v>
                </c:pt>
                <c:pt idx="2">
                  <c:v>44391</c:v>
                </c:pt>
                <c:pt idx="3">
                  <c:v>44392</c:v>
                </c:pt>
                <c:pt idx="4">
                  <c:v>44393</c:v>
                </c:pt>
                <c:pt idx="5">
                  <c:v>44394</c:v>
                </c:pt>
              </c:numCache>
            </c:numRef>
          </c:cat>
          <c:val>
            <c:numRef>
              <c:f>'Overall Bar Graph'!$B$5:$G$5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9-4635-98AE-8BD7E6323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306399"/>
        <c:axId val="1"/>
      </c:barChart>
      <c:lineChart>
        <c:grouping val="standard"/>
        <c:varyColors val="0"/>
        <c:ser>
          <c:idx val="1"/>
          <c:order val="1"/>
          <c:tx>
            <c:v>Allowed Labour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'Overall Bar Graph'!$B$4:$G$4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9-4635-98AE-8BD7E6323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306399"/>
        <c:axId val="1"/>
      </c:lineChart>
      <c:dateAx>
        <c:axId val="95830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Data</a:t>
                </a:r>
                <a:r>
                  <a:rPr lang="en-AU" baseline="0"/>
                  <a:t> Table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/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Cost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06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251985063381266"/>
          <c:y val="0.48266607052667315"/>
          <c:w val="0.99293342275433227"/>
          <c:h val="0.62462654313321253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Operations Report Housekeeping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Labour Cost</c:v>
          </c:tx>
          <c:spPr>
            <a:effectLst/>
          </c:spPr>
          <c:marker>
            <c:symbol val="none"/>
          </c:marker>
          <c:cat>
            <c:numRef>
              <c:f>'Overall Bar Graph'!$B$2:$G$2</c:f>
              <c:numCache>
                <c:formatCode>d\-mmm</c:formatCode>
                <c:ptCount val="6"/>
                <c:pt idx="0">
                  <c:v>44389</c:v>
                </c:pt>
                <c:pt idx="1">
                  <c:v>44390</c:v>
                </c:pt>
                <c:pt idx="2">
                  <c:v>44391</c:v>
                </c:pt>
                <c:pt idx="3">
                  <c:v>44392</c:v>
                </c:pt>
                <c:pt idx="4">
                  <c:v>44393</c:v>
                </c:pt>
                <c:pt idx="5">
                  <c:v>44394</c:v>
                </c:pt>
              </c:numCache>
            </c:numRef>
          </c:cat>
          <c:val>
            <c:numRef>
              <c:f>'Overall Bar Graph'!$B$29:$H$29</c:f>
              <c:numCache>
                <c:formatCode>_("$"* #,##0.00_);_("$"* \(#,##0.00\);_("$"* "-"??_);_(@_)</c:formatCode>
                <c:ptCount val="7"/>
                <c:pt idx="0">
                  <c:v>509</c:v>
                </c:pt>
                <c:pt idx="1">
                  <c:v>336</c:v>
                </c:pt>
                <c:pt idx="2">
                  <c:v>504</c:v>
                </c:pt>
                <c:pt idx="3">
                  <c:v>504</c:v>
                </c:pt>
                <c:pt idx="4">
                  <c:v>509</c:v>
                </c:pt>
                <c:pt idx="5">
                  <c:v>504</c:v>
                </c:pt>
                <c:pt idx="6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9-4920-875A-8EE0A92E4433}"/>
            </c:ext>
          </c:extLst>
        </c:ser>
        <c:ser>
          <c:idx val="1"/>
          <c:order val="1"/>
          <c:tx>
            <c:v>Allowed Labour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'Overall Bar Graph'!$B$28:$H$28</c:f>
              <c:numCache>
                <c:formatCode>_("$"* #,##0.00_);_("$"* \(#,##0.00\);_("$"* "-"??_);_(@_)</c:formatCode>
                <c:ptCount val="7"/>
                <c:pt idx="0">
                  <c:v>744</c:v>
                </c:pt>
                <c:pt idx="1">
                  <c:v>513</c:v>
                </c:pt>
                <c:pt idx="2">
                  <c:v>688</c:v>
                </c:pt>
                <c:pt idx="3">
                  <c:v>597</c:v>
                </c:pt>
                <c:pt idx="4">
                  <c:v>618</c:v>
                </c:pt>
                <c:pt idx="5">
                  <c:v>765</c:v>
                </c:pt>
                <c:pt idx="6">
                  <c:v>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9-4920-875A-8EE0A92E4433}"/>
            </c:ext>
          </c:extLst>
        </c:ser>
        <c:ser>
          <c:idx val="2"/>
          <c:order val="2"/>
          <c:tx>
            <c:v>Revenue</c:v>
          </c:tx>
          <c:marker>
            <c:symbol val="none"/>
          </c:marker>
          <c:val>
            <c:numRef>
              <c:f>'Overall Bar Graph'!$B$30:$H$30</c:f>
              <c:numCache>
                <c:formatCode>_("$"* #,##0.00_);_("$"* \(#,##0.00\);_("$"* "-"??_);_(@_)</c:formatCode>
                <c:ptCount val="7"/>
                <c:pt idx="0">
                  <c:v>4160</c:v>
                </c:pt>
                <c:pt idx="1">
                  <c:v>2580</c:v>
                </c:pt>
                <c:pt idx="2">
                  <c:v>4340</c:v>
                </c:pt>
                <c:pt idx="3">
                  <c:v>3620</c:v>
                </c:pt>
                <c:pt idx="4">
                  <c:v>3440</c:v>
                </c:pt>
                <c:pt idx="5">
                  <c:v>4260</c:v>
                </c:pt>
                <c:pt idx="6">
                  <c:v>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09-4920-875A-8EE0A92E4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308063"/>
        <c:axId val="1"/>
      </c:lineChart>
      <c:dateAx>
        <c:axId val="95830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Data</a:t>
                </a:r>
                <a:r>
                  <a:rPr lang="en-AU" baseline="0"/>
                  <a:t> Table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/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Cost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08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265646371668338"/>
          <c:y val="0.44655540698922069"/>
          <c:w val="0.10954953400777956"/>
          <c:h val="0.21384341108304861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Operations Report Housekeeping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Labour Cost</c:v>
          </c:tx>
          <c:spPr>
            <a:effectLst/>
          </c:spPr>
          <c:marker>
            <c:symbol val="none"/>
          </c:marker>
          <c:cat>
            <c:numRef>
              <c:f>'Overall Bar Graph'!$B$2:$G$2</c:f>
              <c:numCache>
                <c:formatCode>d\-mmm</c:formatCode>
                <c:ptCount val="6"/>
                <c:pt idx="0">
                  <c:v>44389</c:v>
                </c:pt>
                <c:pt idx="1">
                  <c:v>44390</c:v>
                </c:pt>
                <c:pt idx="2">
                  <c:v>44391</c:v>
                </c:pt>
                <c:pt idx="3">
                  <c:v>44392</c:v>
                </c:pt>
                <c:pt idx="4">
                  <c:v>44393</c:v>
                </c:pt>
                <c:pt idx="5">
                  <c:v>44394</c:v>
                </c:pt>
              </c:numCache>
            </c:numRef>
          </c:cat>
          <c:val>
            <c:numRef>
              <c:f>'Overall Bar Graph'!$B$29:$H$29</c:f>
              <c:numCache>
                <c:formatCode>_("$"* #,##0.00_);_("$"* \(#,##0.00\);_("$"* "-"??_);_(@_)</c:formatCode>
                <c:ptCount val="7"/>
                <c:pt idx="0">
                  <c:v>509</c:v>
                </c:pt>
                <c:pt idx="1">
                  <c:v>336</c:v>
                </c:pt>
                <c:pt idx="2">
                  <c:v>504</c:v>
                </c:pt>
                <c:pt idx="3">
                  <c:v>504</c:v>
                </c:pt>
                <c:pt idx="4">
                  <c:v>509</c:v>
                </c:pt>
                <c:pt idx="5">
                  <c:v>504</c:v>
                </c:pt>
                <c:pt idx="6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E-45FA-976D-DDD43E686384}"/>
            </c:ext>
          </c:extLst>
        </c:ser>
        <c:ser>
          <c:idx val="1"/>
          <c:order val="1"/>
          <c:tx>
            <c:v>Allowed Labour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'Overall Bar Graph'!$B$28:$H$28</c:f>
              <c:numCache>
                <c:formatCode>_("$"* #,##0.00_);_("$"* \(#,##0.00\);_("$"* "-"??_);_(@_)</c:formatCode>
                <c:ptCount val="7"/>
                <c:pt idx="0">
                  <c:v>744</c:v>
                </c:pt>
                <c:pt idx="1">
                  <c:v>513</c:v>
                </c:pt>
                <c:pt idx="2">
                  <c:v>688</c:v>
                </c:pt>
                <c:pt idx="3">
                  <c:v>597</c:v>
                </c:pt>
                <c:pt idx="4">
                  <c:v>618</c:v>
                </c:pt>
                <c:pt idx="5">
                  <c:v>765</c:v>
                </c:pt>
                <c:pt idx="6">
                  <c:v>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E-45FA-976D-DDD43E686384}"/>
            </c:ext>
          </c:extLst>
        </c:ser>
        <c:ser>
          <c:idx val="2"/>
          <c:order val="2"/>
          <c:tx>
            <c:v>Revenue</c:v>
          </c:tx>
          <c:marker>
            <c:symbol val="none"/>
          </c:marker>
          <c:val>
            <c:numRef>
              <c:f>'Overall Bar Graph'!$B$30:$H$30</c:f>
              <c:numCache>
                <c:formatCode>_("$"* #,##0.00_);_("$"* \(#,##0.00\);_("$"* "-"??_);_(@_)</c:formatCode>
                <c:ptCount val="7"/>
                <c:pt idx="0">
                  <c:v>4160</c:v>
                </c:pt>
                <c:pt idx="1">
                  <c:v>2580</c:v>
                </c:pt>
                <c:pt idx="2">
                  <c:v>4340</c:v>
                </c:pt>
                <c:pt idx="3">
                  <c:v>3620</c:v>
                </c:pt>
                <c:pt idx="4">
                  <c:v>3440</c:v>
                </c:pt>
                <c:pt idx="5">
                  <c:v>4260</c:v>
                </c:pt>
                <c:pt idx="6">
                  <c:v>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E-45FA-976D-DDD43E68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305567"/>
        <c:axId val="1"/>
      </c:lineChart>
      <c:dateAx>
        <c:axId val="958305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Data</a:t>
                </a:r>
                <a:r>
                  <a:rPr lang="en-AU" baseline="0"/>
                  <a:t> Table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/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Cost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05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265646371668338"/>
          <c:y val="0.44655540698922069"/>
          <c:w val="0.10954953400777956"/>
          <c:h val="0.21384341108304861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Yearly Forecasted Occupancy</a:t>
            </a:r>
            <a:r>
              <a:rPr lang="en-AU" baseline="0"/>
              <a:t> Rate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'Occupany Trend'!$B$4:$M$4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'Occupany Trend'!$B$5:$M$5</c:f>
              <c:numCache>
                <c:formatCode>0.00%</c:formatCode>
                <c:ptCount val="12"/>
                <c:pt idx="0">
                  <c:v>0.3149905123339658</c:v>
                </c:pt>
                <c:pt idx="1">
                  <c:v>0.23814041745730552</c:v>
                </c:pt>
                <c:pt idx="2" formatCode="0%">
                  <c:v>0.25</c:v>
                </c:pt>
                <c:pt idx="3" formatCode="0%">
                  <c:v>0.28999999999999998</c:v>
                </c:pt>
                <c:pt idx="4">
                  <c:v>0.27500000000000002</c:v>
                </c:pt>
                <c:pt idx="5">
                  <c:v>0.44529999999999997</c:v>
                </c:pt>
                <c:pt idx="6">
                  <c:v>0.90949999999999998</c:v>
                </c:pt>
                <c:pt idx="7">
                  <c:v>0.70530000000000004</c:v>
                </c:pt>
                <c:pt idx="8">
                  <c:v>0.50109999999999999</c:v>
                </c:pt>
                <c:pt idx="9">
                  <c:v>0.44429999999999997</c:v>
                </c:pt>
                <c:pt idx="10">
                  <c:v>0.3235294117647059</c:v>
                </c:pt>
                <c:pt idx="11">
                  <c:v>0.34060721062618593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0-4E02-9D6E-C7792BEE2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303903"/>
        <c:axId val="1"/>
      </c:lineChart>
      <c:catAx>
        <c:axId val="95830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0390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9525</xdr:rowOff>
    </xdr:from>
    <xdr:to>
      <xdr:col>11</xdr:col>
      <xdr:colOff>295275</xdr:colOff>
      <xdr:row>22</xdr:row>
      <xdr:rowOff>171450</xdr:rowOff>
    </xdr:to>
    <xdr:graphicFrame macro="">
      <xdr:nvGraphicFramePr>
        <xdr:cNvPr id="1100" name="Chart 1">
          <a:extLst>
            <a:ext uri="{FF2B5EF4-FFF2-40B4-BE49-F238E27FC236}">
              <a16:creationId xmlns:a16="http://schemas.microsoft.com/office/drawing/2014/main" id="{9CBF044A-830A-4EA3-BB5F-4648622D0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30</xdr:row>
      <xdr:rowOff>161925</xdr:rowOff>
    </xdr:from>
    <xdr:to>
      <xdr:col>12</xdr:col>
      <xdr:colOff>28575</xdr:colOff>
      <xdr:row>46</xdr:row>
      <xdr:rowOff>142875</xdr:rowOff>
    </xdr:to>
    <xdr:graphicFrame macro="">
      <xdr:nvGraphicFramePr>
        <xdr:cNvPr id="1101" name="Chart 3">
          <a:extLst>
            <a:ext uri="{FF2B5EF4-FFF2-40B4-BE49-F238E27FC236}">
              <a16:creationId xmlns:a16="http://schemas.microsoft.com/office/drawing/2014/main" id="{0BAE2BD2-8A6A-4297-86BB-455716193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56</xdr:row>
      <xdr:rowOff>142875</xdr:rowOff>
    </xdr:from>
    <xdr:to>
      <xdr:col>12</xdr:col>
      <xdr:colOff>57150</xdr:colOff>
      <xdr:row>72</xdr:row>
      <xdr:rowOff>123825</xdr:rowOff>
    </xdr:to>
    <xdr:graphicFrame macro="">
      <xdr:nvGraphicFramePr>
        <xdr:cNvPr id="1102" name="Chart 3">
          <a:extLst>
            <a:ext uri="{FF2B5EF4-FFF2-40B4-BE49-F238E27FC236}">
              <a16:creationId xmlns:a16="http://schemas.microsoft.com/office/drawing/2014/main" id="{8861FE14-51B8-4DB3-8CBB-6E564094C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9525</xdr:rowOff>
    </xdr:from>
    <xdr:to>
      <xdr:col>14</xdr:col>
      <xdr:colOff>0</xdr:colOff>
      <xdr:row>24</xdr:row>
      <xdr:rowOff>9525</xdr:rowOff>
    </xdr:to>
    <xdr:graphicFrame macro="">
      <xdr:nvGraphicFramePr>
        <xdr:cNvPr id="2074" name="Chart 7">
          <a:extLst>
            <a:ext uri="{FF2B5EF4-FFF2-40B4-BE49-F238E27FC236}">
              <a16:creationId xmlns:a16="http://schemas.microsoft.com/office/drawing/2014/main" id="{7E852317-9696-46FF-A29E-53679D8CC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D14" totalsRowShown="0" headerRowDxfId="11" headerRowBorderDxfId="10" tableBorderDxfId="9" totalsRowBorderDxfId="8">
  <autoFilter ref="A1:D14" xr:uid="{00000000-0009-0000-0100-000002000000}"/>
  <tableColumns count="4">
    <tableColumn id="1" xr3:uid="{00000000-0010-0000-0000-000001000000}" name="Job Position" dataDxfId="7"/>
    <tableColumn id="2" xr3:uid="{00000000-0010-0000-0000-000002000000}" name="Job Description" dataDxfId="6"/>
    <tableColumn id="3" xr3:uid="{00000000-0010-0000-0000-000003000000}" name="First Name" dataDxfId="5"/>
    <tableColumn id="4" xr3:uid="{00000000-0010-0000-0000-000004000000}" name="Last Nam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I32"/>
  <sheetViews>
    <sheetView tabSelected="1" workbookViewId="0">
      <selection activeCell="H15" sqref="H15"/>
    </sheetView>
  </sheetViews>
  <sheetFormatPr defaultColWidth="9.109375" defaultRowHeight="14.4" x14ac:dyDescent="0.3"/>
  <cols>
    <col min="1" max="1" width="32" style="79" bestFit="1" customWidth="1"/>
    <col min="2" max="2" width="11.109375" style="79" bestFit="1" customWidth="1"/>
    <col min="3" max="3" width="10.6640625" style="79" bestFit="1" customWidth="1"/>
    <col min="4" max="4" width="11.33203125" style="79" customWidth="1"/>
    <col min="5" max="8" width="10.6640625" style="79" bestFit="1" customWidth="1"/>
    <col min="9" max="9" width="13.88671875" style="79" bestFit="1" customWidth="1"/>
    <col min="10" max="11" width="9.109375" style="79"/>
    <col min="12" max="12" width="10.6640625" style="79" bestFit="1" customWidth="1"/>
    <col min="13" max="14" width="9.109375" style="79"/>
    <col min="15" max="15" width="10.6640625" style="79" bestFit="1" customWidth="1"/>
    <col min="16" max="17" width="9.109375" style="79"/>
    <col min="18" max="18" width="10.6640625" style="79" bestFit="1" customWidth="1"/>
    <col min="19" max="16384" width="9.109375" style="79"/>
  </cols>
  <sheetData>
    <row r="1" spans="1:9" x14ac:dyDescent="0.3">
      <c r="A1" s="198" t="s">
        <v>0</v>
      </c>
      <c r="B1" s="198"/>
      <c r="C1" s="198"/>
    </row>
    <row r="2" spans="1:9" x14ac:dyDescent="0.3">
      <c r="A2" s="8" t="s">
        <v>1</v>
      </c>
      <c r="B2" s="192">
        <v>44389</v>
      </c>
      <c r="C2" s="7">
        <f>B2+1</f>
        <v>44390</v>
      </c>
      <c r="D2" s="7">
        <f t="shared" ref="D2:H2" si="0">C2+1</f>
        <v>44391</v>
      </c>
      <c r="E2" s="7">
        <f t="shared" si="0"/>
        <v>44392</v>
      </c>
      <c r="F2" s="7">
        <f t="shared" si="0"/>
        <v>44393</v>
      </c>
      <c r="G2" s="7">
        <f t="shared" si="0"/>
        <v>44394</v>
      </c>
      <c r="H2" s="7">
        <f t="shared" si="0"/>
        <v>44395</v>
      </c>
    </row>
    <row r="3" spans="1:9" x14ac:dyDescent="0.3">
      <c r="A3" s="8" t="s">
        <v>2</v>
      </c>
      <c r="B3" s="7" t="s">
        <v>3</v>
      </c>
      <c r="C3" s="7" t="s">
        <v>4</v>
      </c>
      <c r="D3" s="55" t="s">
        <v>5</v>
      </c>
      <c r="E3" s="55" t="s">
        <v>6</v>
      </c>
      <c r="F3" s="55" t="s">
        <v>7</v>
      </c>
      <c r="G3" s="7" t="s">
        <v>8</v>
      </c>
      <c r="H3" s="7" t="s">
        <v>9</v>
      </c>
    </row>
    <row r="4" spans="1:9" x14ac:dyDescent="0.3">
      <c r="A4" s="36" t="s">
        <v>10</v>
      </c>
      <c r="B4" s="191">
        <v>10</v>
      </c>
      <c r="C4" s="191">
        <v>2</v>
      </c>
      <c r="D4" s="191">
        <v>9</v>
      </c>
      <c r="E4" s="191">
        <v>4</v>
      </c>
      <c r="F4" s="191">
        <v>6</v>
      </c>
      <c r="G4" s="191">
        <v>10</v>
      </c>
      <c r="H4" s="191">
        <v>3</v>
      </c>
    </row>
    <row r="5" spans="1:9" x14ac:dyDescent="0.3">
      <c r="A5" s="36" t="s">
        <v>11</v>
      </c>
      <c r="B5" s="191">
        <v>10</v>
      </c>
      <c r="C5" s="191">
        <v>10</v>
      </c>
      <c r="D5" s="191">
        <v>12</v>
      </c>
      <c r="E5" s="191">
        <v>13</v>
      </c>
      <c r="F5" s="191">
        <v>10</v>
      </c>
      <c r="G5" s="191">
        <v>9</v>
      </c>
      <c r="H5" s="191">
        <v>15</v>
      </c>
    </row>
    <row r="6" spans="1:9" x14ac:dyDescent="0.3">
      <c r="A6" s="36" t="s">
        <v>12</v>
      </c>
      <c r="B6" s="191">
        <v>5</v>
      </c>
      <c r="C6" s="191">
        <v>5</v>
      </c>
      <c r="D6" s="191"/>
      <c r="E6" s="191">
        <v>5</v>
      </c>
      <c r="F6" s="191">
        <v>2</v>
      </c>
      <c r="G6" s="191">
        <v>2</v>
      </c>
      <c r="H6" s="191">
        <v>6</v>
      </c>
      <c r="I6" s="8" t="s">
        <v>13</v>
      </c>
    </row>
    <row r="7" spans="1:9" x14ac:dyDescent="0.3">
      <c r="A7" s="8" t="s">
        <v>14</v>
      </c>
      <c r="B7" s="187">
        <f>(B4+B5)*180</f>
        <v>3600</v>
      </c>
      <c r="C7" s="187">
        <f t="shared" ref="C7:H7" si="1">(C4+C5)*180</f>
        <v>2160</v>
      </c>
      <c r="D7" s="187">
        <f>(D4+D5)*180</f>
        <v>3780</v>
      </c>
      <c r="E7" s="187">
        <f t="shared" si="1"/>
        <v>3060</v>
      </c>
      <c r="F7" s="187">
        <f t="shared" si="1"/>
        <v>2880</v>
      </c>
      <c r="G7" s="187">
        <f t="shared" si="1"/>
        <v>3420</v>
      </c>
      <c r="H7" s="187">
        <f t="shared" si="1"/>
        <v>3240</v>
      </c>
      <c r="I7" s="158">
        <f>SUM(B7:H7)</f>
        <v>22140</v>
      </c>
    </row>
    <row r="10" spans="1:9" x14ac:dyDescent="0.3">
      <c r="A10" s="198" t="s">
        <v>15</v>
      </c>
      <c r="B10" s="198"/>
      <c r="C10" s="198"/>
    </row>
    <row r="11" spans="1:9" x14ac:dyDescent="0.3">
      <c r="A11" s="8" t="s">
        <v>1</v>
      </c>
      <c r="B11" s="7">
        <f>B2</f>
        <v>44389</v>
      </c>
      <c r="C11" s="7">
        <f>B11+1</f>
        <v>44390</v>
      </c>
      <c r="D11" s="7">
        <f t="shared" ref="D11:H11" si="2">C11+1</f>
        <v>44391</v>
      </c>
      <c r="E11" s="7">
        <f t="shared" si="2"/>
        <v>44392</v>
      </c>
      <c r="F11" s="7">
        <f t="shared" si="2"/>
        <v>44393</v>
      </c>
      <c r="G11" s="7">
        <f t="shared" si="2"/>
        <v>44394</v>
      </c>
      <c r="H11" s="7">
        <f t="shared" si="2"/>
        <v>44395</v>
      </c>
    </row>
    <row r="12" spans="1:9" x14ac:dyDescent="0.3">
      <c r="A12" s="8" t="s">
        <v>2</v>
      </c>
      <c r="B12" s="7" t="s">
        <v>3</v>
      </c>
      <c r="C12" s="7" t="s">
        <v>4</v>
      </c>
      <c r="D12" s="7" t="s">
        <v>5</v>
      </c>
      <c r="E12" s="7" t="s">
        <v>6</v>
      </c>
      <c r="F12" s="7" t="s">
        <v>7</v>
      </c>
      <c r="G12" s="7" t="s">
        <v>8</v>
      </c>
      <c r="H12" s="7" t="s">
        <v>9</v>
      </c>
    </row>
    <row r="13" spans="1:9" x14ac:dyDescent="0.3">
      <c r="A13" s="36" t="s">
        <v>10</v>
      </c>
      <c r="B13" s="191">
        <v>4</v>
      </c>
      <c r="C13" s="191">
        <v>3</v>
      </c>
      <c r="D13" s="191">
        <v>4</v>
      </c>
      <c r="E13" s="191">
        <v>4</v>
      </c>
      <c r="F13" s="191">
        <v>4</v>
      </c>
      <c r="G13" s="191">
        <v>6</v>
      </c>
      <c r="H13" s="191">
        <v>2</v>
      </c>
    </row>
    <row r="14" spans="1:9" x14ac:dyDescent="0.3">
      <c r="A14" s="36" t="s">
        <v>11</v>
      </c>
      <c r="B14" s="191"/>
      <c r="C14" s="191"/>
      <c r="D14" s="191"/>
      <c r="E14" s="191"/>
      <c r="F14" s="191"/>
      <c r="G14" s="191"/>
      <c r="H14" s="191"/>
    </row>
    <row r="15" spans="1:9" x14ac:dyDescent="0.3">
      <c r="A15" s="36" t="s">
        <v>12</v>
      </c>
      <c r="B15" s="191">
        <v>1</v>
      </c>
      <c r="C15" s="191">
        <v>4</v>
      </c>
      <c r="D15" s="191"/>
      <c r="E15" s="191">
        <v>1</v>
      </c>
      <c r="F15" s="191">
        <v>2</v>
      </c>
      <c r="G15" s="191"/>
      <c r="H15" s="191">
        <v>3</v>
      </c>
      <c r="I15" s="8" t="s">
        <v>13</v>
      </c>
    </row>
    <row r="16" spans="1:9" x14ac:dyDescent="0.3">
      <c r="A16" s="8" t="s">
        <v>14</v>
      </c>
      <c r="B16" s="187">
        <f>(B13+B14)*140</f>
        <v>560</v>
      </c>
      <c r="C16" s="187">
        <f t="shared" ref="C16:H16" si="3">(C13+C14)*140</f>
        <v>420</v>
      </c>
      <c r="D16" s="187">
        <f t="shared" si="3"/>
        <v>560</v>
      </c>
      <c r="E16" s="187">
        <f t="shared" si="3"/>
        <v>560</v>
      </c>
      <c r="F16" s="187">
        <f t="shared" si="3"/>
        <v>560</v>
      </c>
      <c r="G16" s="187">
        <f t="shared" si="3"/>
        <v>840</v>
      </c>
      <c r="H16" s="187">
        <f t="shared" si="3"/>
        <v>280</v>
      </c>
      <c r="I16" s="158">
        <f>SUM(B16:H16)</f>
        <v>3780</v>
      </c>
    </row>
    <row r="19" spans="1:9" x14ac:dyDescent="0.3">
      <c r="A19" s="199" t="s">
        <v>16</v>
      </c>
      <c r="B19" s="199"/>
      <c r="C19" s="199"/>
      <c r="D19" s="199"/>
    </row>
    <row r="20" spans="1:9" x14ac:dyDescent="0.3">
      <c r="A20" s="8" t="s">
        <v>1</v>
      </c>
      <c r="B20" s="7">
        <f>B11</f>
        <v>44389</v>
      </c>
      <c r="C20" s="7">
        <f>B20+1</f>
        <v>44390</v>
      </c>
      <c r="D20" s="7">
        <f t="shared" ref="D20:H20" si="4">C20+1</f>
        <v>44391</v>
      </c>
      <c r="E20" s="7">
        <f t="shared" si="4"/>
        <v>44392</v>
      </c>
      <c r="F20" s="7">
        <f t="shared" si="4"/>
        <v>44393</v>
      </c>
      <c r="G20" s="7">
        <f t="shared" si="4"/>
        <v>44394</v>
      </c>
      <c r="H20" s="7">
        <f t="shared" si="4"/>
        <v>44395</v>
      </c>
    </row>
    <row r="21" spans="1:9" x14ac:dyDescent="0.3">
      <c r="A21" s="8" t="s">
        <v>2</v>
      </c>
      <c r="B21" s="7" t="s">
        <v>3</v>
      </c>
      <c r="C21" s="7" t="s">
        <v>4</v>
      </c>
      <c r="D21" s="7" t="s">
        <v>5</v>
      </c>
      <c r="E21" s="7" t="s">
        <v>6</v>
      </c>
      <c r="F21" s="7" t="s">
        <v>7</v>
      </c>
      <c r="G21" s="7" t="s">
        <v>8</v>
      </c>
      <c r="H21" s="7" t="s">
        <v>9</v>
      </c>
    </row>
    <row r="22" spans="1:9" x14ac:dyDescent="0.3">
      <c r="A22" s="8" t="s">
        <v>17</v>
      </c>
      <c r="B22" s="193"/>
      <c r="C22" s="193"/>
      <c r="D22" s="193"/>
      <c r="E22" s="193"/>
      <c r="F22" s="193"/>
      <c r="G22" s="193"/>
      <c r="H22" s="193"/>
    </row>
    <row r="23" spans="1:9" x14ac:dyDescent="0.3">
      <c r="A23" s="43" t="s">
        <v>18</v>
      </c>
      <c r="B23" s="159"/>
      <c r="C23" s="159"/>
      <c r="D23" s="159"/>
      <c r="E23" s="159"/>
      <c r="F23" s="159"/>
      <c r="G23" s="159"/>
      <c r="H23" s="159"/>
      <c r="I23" s="42"/>
    </row>
    <row r="24" spans="1:9" x14ac:dyDescent="0.3">
      <c r="A24" s="8" t="s">
        <v>14</v>
      </c>
      <c r="B24" s="187">
        <f>B23*30</f>
        <v>0</v>
      </c>
      <c r="C24" s="187">
        <f t="shared" ref="C24:H24" si="5">C22*30</f>
        <v>0</v>
      </c>
      <c r="D24" s="187">
        <f t="shared" si="5"/>
        <v>0</v>
      </c>
      <c r="E24" s="187">
        <f t="shared" si="5"/>
        <v>0</v>
      </c>
      <c r="F24" s="187">
        <f t="shared" si="5"/>
        <v>0</v>
      </c>
      <c r="G24" s="187">
        <f t="shared" si="5"/>
        <v>0</v>
      </c>
      <c r="H24" s="187">
        <f t="shared" si="5"/>
        <v>0</v>
      </c>
    </row>
    <row r="25" spans="1:9" x14ac:dyDescent="0.3">
      <c r="A25" s="39"/>
      <c r="B25" s="188"/>
      <c r="C25" s="188"/>
      <c r="D25" s="189"/>
      <c r="E25" s="189"/>
      <c r="F25" s="189"/>
      <c r="G25" s="189"/>
      <c r="H25" s="189"/>
    </row>
    <row r="27" spans="1:9" x14ac:dyDescent="0.3">
      <c r="A27" s="199" t="s">
        <v>19</v>
      </c>
      <c r="B27" s="199"/>
      <c r="C27" s="199"/>
      <c r="D27" s="199"/>
    </row>
    <row r="28" spans="1:9" x14ac:dyDescent="0.3">
      <c r="A28" s="8" t="s">
        <v>1</v>
      </c>
      <c r="B28" s="7">
        <f>B19</f>
        <v>0</v>
      </c>
      <c r="C28" s="7">
        <f>B28+1</f>
        <v>1</v>
      </c>
      <c r="D28" s="7">
        <f t="shared" ref="D28:H28" si="6">C28+1</f>
        <v>2</v>
      </c>
      <c r="E28" s="7">
        <f t="shared" si="6"/>
        <v>3</v>
      </c>
      <c r="F28" s="7">
        <f t="shared" si="6"/>
        <v>4</v>
      </c>
      <c r="G28" s="7">
        <f t="shared" si="6"/>
        <v>5</v>
      </c>
      <c r="H28" s="7">
        <f t="shared" si="6"/>
        <v>6</v>
      </c>
    </row>
    <row r="29" spans="1:9" x14ac:dyDescent="0.3">
      <c r="A29" s="8" t="s">
        <v>2</v>
      </c>
      <c r="B29" s="7" t="s">
        <v>3</v>
      </c>
      <c r="C29" s="7" t="s">
        <v>4</v>
      </c>
      <c r="D29" s="7" t="s">
        <v>5</v>
      </c>
      <c r="E29" s="7" t="s">
        <v>6</v>
      </c>
      <c r="F29" s="7" t="s">
        <v>7</v>
      </c>
      <c r="G29" s="7" t="s">
        <v>8</v>
      </c>
      <c r="H29" s="7" t="s">
        <v>9</v>
      </c>
    </row>
    <row r="30" spans="1:9" x14ac:dyDescent="0.3">
      <c r="A30" s="8" t="s">
        <v>17</v>
      </c>
      <c r="B30" s="2">
        <f>B22</f>
        <v>0</v>
      </c>
      <c r="C30" s="2">
        <f t="shared" ref="C30:H30" si="7">C22</f>
        <v>0</v>
      </c>
      <c r="D30" s="2">
        <f t="shared" si="7"/>
        <v>0</v>
      </c>
      <c r="E30" s="2">
        <f t="shared" si="7"/>
        <v>0</v>
      </c>
      <c r="F30" s="2">
        <f t="shared" si="7"/>
        <v>0</v>
      </c>
      <c r="G30" s="2">
        <f t="shared" si="7"/>
        <v>0</v>
      </c>
      <c r="H30" s="2">
        <f t="shared" si="7"/>
        <v>0</v>
      </c>
    </row>
    <row r="31" spans="1:9" x14ac:dyDescent="0.3">
      <c r="A31" s="43" t="s">
        <v>18</v>
      </c>
      <c r="B31" s="159">
        <f>B30*0.5</f>
        <v>0</v>
      </c>
      <c r="C31" s="159">
        <f t="shared" ref="C31:H31" si="8">C30*0.5</f>
        <v>0</v>
      </c>
      <c r="D31" s="159">
        <f t="shared" si="8"/>
        <v>0</v>
      </c>
      <c r="E31" s="159">
        <f t="shared" si="8"/>
        <v>0</v>
      </c>
      <c r="F31" s="159">
        <f t="shared" si="8"/>
        <v>0</v>
      </c>
      <c r="G31" s="159">
        <f t="shared" si="8"/>
        <v>0</v>
      </c>
      <c r="H31" s="159">
        <f t="shared" si="8"/>
        <v>0</v>
      </c>
      <c r="I31" s="42"/>
    </row>
    <row r="32" spans="1:9" x14ac:dyDescent="0.3">
      <c r="A32" s="8" t="s">
        <v>14</v>
      </c>
      <c r="B32" s="187">
        <f>(B31*20)</f>
        <v>0</v>
      </c>
      <c r="C32" s="187">
        <f t="shared" ref="C32:H32" si="9">(C31*20)</f>
        <v>0</v>
      </c>
      <c r="D32" s="187">
        <f t="shared" si="9"/>
        <v>0</v>
      </c>
      <c r="E32" s="187">
        <f t="shared" si="9"/>
        <v>0</v>
      </c>
      <c r="F32" s="187">
        <f t="shared" si="9"/>
        <v>0</v>
      </c>
      <c r="G32" s="187">
        <f t="shared" si="9"/>
        <v>0</v>
      </c>
      <c r="H32" s="187">
        <f t="shared" si="9"/>
        <v>0</v>
      </c>
    </row>
  </sheetData>
  <mergeCells count="4">
    <mergeCell ref="A1:C1"/>
    <mergeCell ref="A19:D19"/>
    <mergeCell ref="A10:C10"/>
    <mergeCell ref="A27:D2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L37"/>
  <sheetViews>
    <sheetView zoomScale="82" workbookViewId="0">
      <selection activeCell="B12" sqref="B12"/>
    </sheetView>
  </sheetViews>
  <sheetFormatPr defaultColWidth="8.6640625" defaultRowHeight="14.4" x14ac:dyDescent="0.3"/>
  <cols>
    <col min="1" max="1" width="23.44140625" style="79" bestFit="1" customWidth="1"/>
    <col min="2" max="9" width="14.88671875" style="79" customWidth="1"/>
    <col min="10" max="10" width="10.109375" style="79" bestFit="1" customWidth="1"/>
    <col min="11" max="11" width="7.109375" style="79" bestFit="1" customWidth="1"/>
    <col min="12" max="12" width="8.6640625" style="79" bestFit="1" customWidth="1"/>
    <col min="13" max="16384" width="8.6640625" style="79"/>
  </cols>
  <sheetData>
    <row r="1" spans="1:12" ht="15.6" thickTop="1" thickBot="1" x14ac:dyDescent="0.35">
      <c r="A1" s="102" t="s">
        <v>146</v>
      </c>
      <c r="B1" s="81">
        <f>RestuarantRequiredStaffMembers!B2</f>
        <v>44389</v>
      </c>
      <c r="C1" s="81">
        <f>RestuarantRequiredStaffMembers!C2</f>
        <v>44390</v>
      </c>
      <c r="D1" s="81">
        <f>RestuarantRequiredStaffMembers!D2</f>
        <v>44391</v>
      </c>
      <c r="E1" s="81">
        <f>RestuarantRequiredStaffMembers!E2</f>
        <v>44392</v>
      </c>
      <c r="F1" s="81">
        <f>RestuarantRequiredStaffMembers!F2</f>
        <v>44393</v>
      </c>
      <c r="G1" s="81">
        <f>RestuarantRequiredStaffMembers!G2</f>
        <v>44394</v>
      </c>
      <c r="H1" s="81">
        <f>RestuarantRequiredStaffMembers!H2</f>
        <v>44395</v>
      </c>
      <c r="I1" s="144" t="s">
        <v>147</v>
      </c>
      <c r="J1" s="80" t="s">
        <v>148</v>
      </c>
      <c r="K1" s="85" t="s">
        <v>149</v>
      </c>
      <c r="L1" s="86" t="s">
        <v>150</v>
      </c>
    </row>
    <row r="2" spans="1:12" ht="15" thickTop="1" x14ac:dyDescent="0.3">
      <c r="A2" s="103"/>
      <c r="B2" s="90"/>
      <c r="C2" s="90"/>
      <c r="D2" s="90"/>
      <c r="E2" s="90"/>
      <c r="F2" s="90"/>
      <c r="G2" s="90"/>
      <c r="H2" s="90"/>
      <c r="I2" s="145"/>
      <c r="J2" s="91"/>
      <c r="K2" s="91"/>
      <c r="L2" s="92"/>
    </row>
    <row r="3" spans="1:12" x14ac:dyDescent="0.3">
      <c r="A3" s="104" t="s">
        <v>167</v>
      </c>
      <c r="B3" s="132"/>
      <c r="C3" s="132"/>
      <c r="D3" s="132"/>
      <c r="E3" s="132"/>
      <c r="F3" s="132"/>
      <c r="G3" s="132"/>
      <c r="H3" s="132"/>
      <c r="I3" s="146">
        <f>SUM(B3:H3)</f>
        <v>0</v>
      </c>
      <c r="J3" s="91"/>
      <c r="K3" s="91"/>
      <c r="L3" s="92"/>
    </row>
    <row r="4" spans="1:12" x14ac:dyDescent="0.3">
      <c r="A4" s="104" t="s">
        <v>153</v>
      </c>
      <c r="B4" s="132"/>
      <c r="C4" s="132"/>
      <c r="D4" s="132"/>
      <c r="E4" s="132"/>
      <c r="F4" s="132"/>
      <c r="G4" s="132"/>
      <c r="H4" s="132"/>
      <c r="I4" s="146">
        <f>SUM(B4:H4)</f>
        <v>0</v>
      </c>
      <c r="J4" s="91"/>
      <c r="K4" s="91"/>
      <c r="L4" s="92"/>
    </row>
    <row r="5" spans="1:12" x14ac:dyDescent="0.3">
      <c r="A5" s="105"/>
      <c r="B5" s="133"/>
      <c r="C5" s="133"/>
      <c r="D5" s="133"/>
      <c r="E5" s="133"/>
      <c r="F5" s="133"/>
      <c r="G5" s="133"/>
      <c r="H5" s="133"/>
      <c r="I5" s="147"/>
      <c r="J5" s="93"/>
      <c r="K5" s="93"/>
      <c r="L5" s="94"/>
    </row>
    <row r="6" spans="1:12" ht="15" thickBot="1" x14ac:dyDescent="0.35">
      <c r="A6" s="106" t="s">
        <v>154</v>
      </c>
      <c r="B6" s="134">
        <f t="shared" ref="B6:I6" si="0">SUM(B3:B4)</f>
        <v>0</v>
      </c>
      <c r="C6" s="134">
        <f t="shared" si="0"/>
        <v>0</v>
      </c>
      <c r="D6" s="134">
        <f t="shared" si="0"/>
        <v>0</v>
      </c>
      <c r="E6" s="134">
        <f t="shared" si="0"/>
        <v>0</v>
      </c>
      <c r="F6" s="134">
        <f t="shared" si="0"/>
        <v>0</v>
      </c>
      <c r="G6" s="134">
        <f t="shared" si="0"/>
        <v>0</v>
      </c>
      <c r="H6" s="134">
        <f t="shared" si="0"/>
        <v>0</v>
      </c>
      <c r="I6" s="148">
        <f t="shared" si="0"/>
        <v>0</v>
      </c>
      <c r="J6" s="82"/>
      <c r="K6" s="82"/>
      <c r="L6" s="88"/>
    </row>
    <row r="7" spans="1:12" ht="15" thickTop="1" x14ac:dyDescent="0.3">
      <c r="A7" s="107"/>
      <c r="B7" s="135"/>
      <c r="C7" s="135"/>
      <c r="D7" s="135"/>
      <c r="E7" s="135"/>
      <c r="F7" s="135"/>
      <c r="G7" s="135"/>
      <c r="H7" s="135"/>
      <c r="I7" s="149"/>
      <c r="J7" s="95"/>
      <c r="K7" s="95"/>
      <c r="L7" s="96"/>
    </row>
    <row r="8" spans="1:12" x14ac:dyDescent="0.3">
      <c r="A8" s="108" t="s">
        <v>155</v>
      </c>
      <c r="B8" s="132"/>
      <c r="C8" s="132"/>
      <c r="D8" s="132"/>
      <c r="E8" s="132"/>
      <c r="F8" s="132"/>
      <c r="G8" s="132"/>
      <c r="H8" s="132"/>
      <c r="I8" s="150"/>
      <c r="J8" s="91"/>
      <c r="K8" s="91"/>
      <c r="L8" s="92"/>
    </row>
    <row r="9" spans="1:12" x14ac:dyDescent="0.3">
      <c r="A9" s="104"/>
      <c r="B9" s="136"/>
      <c r="C9" s="136"/>
      <c r="D9" s="136"/>
      <c r="E9" s="136"/>
      <c r="F9" s="136"/>
      <c r="G9" s="136"/>
      <c r="H9" s="136"/>
      <c r="I9" s="146"/>
      <c r="J9" s="91"/>
      <c r="K9" s="91"/>
      <c r="L9" s="92"/>
    </row>
    <row r="10" spans="1:12" x14ac:dyDescent="0.3">
      <c r="A10" s="104"/>
      <c r="B10" s="136"/>
      <c r="C10" s="136"/>
      <c r="D10" s="136"/>
      <c r="E10" s="136"/>
      <c r="F10" s="136"/>
      <c r="G10" s="136"/>
      <c r="H10" s="136"/>
      <c r="I10" s="146">
        <f>SUM(B10:H10)</f>
        <v>0</v>
      </c>
      <c r="J10" s="91"/>
      <c r="K10" s="91"/>
      <c r="L10" s="92"/>
    </row>
    <row r="11" spans="1:12" x14ac:dyDescent="0.3">
      <c r="A11" s="104"/>
      <c r="B11" s="136"/>
      <c r="C11" s="136"/>
      <c r="D11" s="136"/>
      <c r="E11" s="136"/>
      <c r="F11" s="136"/>
      <c r="G11" s="136"/>
      <c r="H11" s="136"/>
      <c r="I11" s="146">
        <f t="shared" ref="I11:I20" si="1">SUM(B11:H11)</f>
        <v>0</v>
      </c>
      <c r="J11" s="91"/>
      <c r="K11" s="91"/>
      <c r="L11" s="92"/>
    </row>
    <row r="12" spans="1:12" x14ac:dyDescent="0.3">
      <c r="A12" s="104"/>
      <c r="B12" s="136"/>
      <c r="C12" s="136"/>
      <c r="D12" s="136"/>
      <c r="E12" s="136"/>
      <c r="F12" s="136"/>
      <c r="G12" s="136"/>
      <c r="H12" s="136"/>
      <c r="I12" s="146">
        <f t="shared" si="1"/>
        <v>0</v>
      </c>
      <c r="J12" s="91"/>
      <c r="K12" s="91"/>
      <c r="L12" s="92"/>
    </row>
    <row r="13" spans="1:12" x14ac:dyDescent="0.3">
      <c r="A13" s="104"/>
      <c r="B13" s="136"/>
      <c r="C13" s="136"/>
      <c r="D13" s="136"/>
      <c r="E13" s="136"/>
      <c r="F13" s="136"/>
      <c r="G13" s="136"/>
      <c r="H13" s="136"/>
      <c r="I13" s="146">
        <f t="shared" si="1"/>
        <v>0</v>
      </c>
      <c r="J13" s="91"/>
      <c r="K13" s="91"/>
      <c r="L13" s="92"/>
    </row>
    <row r="14" spans="1:12" x14ac:dyDescent="0.3">
      <c r="A14" s="114"/>
      <c r="B14" s="137"/>
      <c r="C14" s="136"/>
      <c r="D14" s="136"/>
      <c r="E14" s="136"/>
      <c r="F14" s="136"/>
      <c r="G14" s="136"/>
      <c r="H14" s="136"/>
      <c r="I14" s="146">
        <f t="shared" si="1"/>
        <v>0</v>
      </c>
      <c r="J14" s="115"/>
      <c r="K14" s="115"/>
      <c r="L14" s="116"/>
    </row>
    <row r="15" spans="1:12" x14ac:dyDescent="0.3">
      <c r="A15" s="104"/>
      <c r="B15" s="137"/>
      <c r="C15" s="136"/>
      <c r="D15" s="136"/>
      <c r="E15" s="136"/>
      <c r="F15" s="136"/>
      <c r="G15" s="136"/>
      <c r="H15" s="136"/>
      <c r="I15" s="146">
        <f t="shared" si="1"/>
        <v>0</v>
      </c>
      <c r="J15" s="91"/>
      <c r="K15" s="91"/>
      <c r="L15" s="92"/>
    </row>
    <row r="16" spans="1:12" x14ac:dyDescent="0.3">
      <c r="A16" s="104"/>
      <c r="B16" s="137"/>
      <c r="C16" s="136"/>
      <c r="D16" s="136"/>
      <c r="E16" s="136"/>
      <c r="F16" s="136"/>
      <c r="G16" s="136"/>
      <c r="H16" s="136"/>
      <c r="I16" s="146">
        <f t="shared" si="1"/>
        <v>0</v>
      </c>
      <c r="J16" s="91"/>
      <c r="K16" s="91"/>
      <c r="L16" s="92"/>
    </row>
    <row r="17" spans="1:12" x14ac:dyDescent="0.3">
      <c r="A17" s="104"/>
      <c r="B17" s="137"/>
      <c r="C17" s="136"/>
      <c r="D17" s="136"/>
      <c r="E17" s="136"/>
      <c r="F17" s="136"/>
      <c r="G17" s="136"/>
      <c r="H17" s="136"/>
      <c r="I17" s="146">
        <f t="shared" si="1"/>
        <v>0</v>
      </c>
      <c r="J17" s="91"/>
      <c r="K17" s="91"/>
      <c r="L17" s="92"/>
    </row>
    <row r="18" spans="1:12" x14ac:dyDescent="0.3">
      <c r="A18" s="104"/>
      <c r="B18" s="137"/>
      <c r="C18" s="136"/>
      <c r="D18" s="136"/>
      <c r="E18" s="136"/>
      <c r="F18" s="136"/>
      <c r="G18" s="136"/>
      <c r="H18" s="136"/>
      <c r="I18" s="146">
        <f>SUM(B18:H18)</f>
        <v>0</v>
      </c>
      <c r="J18" s="91"/>
      <c r="K18" s="91"/>
      <c r="L18" s="92"/>
    </row>
    <row r="19" spans="1:12" x14ac:dyDescent="0.3">
      <c r="A19" s="104"/>
      <c r="B19" s="137"/>
      <c r="C19" s="136"/>
      <c r="D19" s="136"/>
      <c r="E19" s="136"/>
      <c r="F19" s="136"/>
      <c r="G19" s="136"/>
      <c r="H19" s="136"/>
      <c r="I19" s="146">
        <f t="shared" si="1"/>
        <v>0</v>
      </c>
      <c r="J19" s="91"/>
      <c r="K19" s="91"/>
      <c r="L19" s="92"/>
    </row>
    <row r="20" spans="1:12" x14ac:dyDescent="0.3">
      <c r="A20" s="104"/>
      <c r="B20" s="137"/>
      <c r="C20" s="136"/>
      <c r="D20" s="136"/>
      <c r="E20" s="136"/>
      <c r="F20" s="136"/>
      <c r="G20" s="136"/>
      <c r="H20" s="136"/>
      <c r="I20" s="146">
        <f t="shared" si="1"/>
        <v>0</v>
      </c>
      <c r="J20" s="91"/>
      <c r="K20" s="91"/>
      <c r="L20" s="92"/>
    </row>
    <row r="21" spans="1:12" x14ac:dyDescent="0.3">
      <c r="A21" s="104"/>
      <c r="B21" s="136"/>
      <c r="C21" s="136"/>
      <c r="D21" s="136"/>
      <c r="E21" s="136"/>
      <c r="F21" s="136"/>
      <c r="G21" s="136"/>
      <c r="H21" s="136"/>
      <c r="I21" s="146"/>
      <c r="J21" s="91"/>
      <c r="K21" s="91"/>
      <c r="L21" s="92"/>
    </row>
    <row r="22" spans="1:12" x14ac:dyDescent="0.3">
      <c r="A22" s="109" t="s">
        <v>70</v>
      </c>
      <c r="B22" s="138">
        <f>SUM(B9:B20)</f>
        <v>0</v>
      </c>
      <c r="C22" s="138">
        <f t="shared" ref="C22:H22" si="2">SUM(C9:C20)</f>
        <v>0</v>
      </c>
      <c r="D22" s="138">
        <f t="shared" si="2"/>
        <v>0</v>
      </c>
      <c r="E22" s="138">
        <f t="shared" si="2"/>
        <v>0</v>
      </c>
      <c r="F22" s="138">
        <f t="shared" si="2"/>
        <v>0</v>
      </c>
      <c r="G22" s="138">
        <f t="shared" si="2"/>
        <v>0</v>
      </c>
      <c r="H22" s="138">
        <f t="shared" si="2"/>
        <v>0</v>
      </c>
      <c r="I22" s="151">
        <f>SUM(I10:I20)</f>
        <v>0</v>
      </c>
      <c r="J22" s="89" t="e">
        <f>I22/I6</f>
        <v>#DIV/0!</v>
      </c>
      <c r="K22" s="84">
        <v>0.25</v>
      </c>
      <c r="L22" s="119" t="e">
        <f>J22-K22</f>
        <v>#DIV/0!</v>
      </c>
    </row>
    <row r="23" spans="1:12" x14ac:dyDescent="0.3">
      <c r="A23" s="110"/>
      <c r="B23" s="139"/>
      <c r="C23" s="139"/>
      <c r="D23" s="139"/>
      <c r="E23" s="139"/>
      <c r="F23" s="139"/>
      <c r="G23" s="139"/>
      <c r="H23" s="139"/>
      <c r="I23" s="152"/>
      <c r="J23" s="97"/>
      <c r="K23" s="117"/>
      <c r="L23" s="118"/>
    </row>
    <row r="24" spans="1:12" x14ac:dyDescent="0.3">
      <c r="A24" s="108" t="s">
        <v>156</v>
      </c>
      <c r="B24" s="136"/>
      <c r="C24" s="136"/>
      <c r="D24" s="136"/>
      <c r="E24" s="136"/>
      <c r="F24" s="136"/>
      <c r="G24" s="136"/>
      <c r="H24" s="136"/>
      <c r="I24" s="146"/>
      <c r="J24" s="91"/>
      <c r="K24" s="91"/>
      <c r="L24" s="92"/>
    </row>
    <row r="25" spans="1:12" x14ac:dyDescent="0.3">
      <c r="A25" s="104"/>
      <c r="B25" s="136"/>
      <c r="C25" s="136"/>
      <c r="D25" s="136"/>
      <c r="E25" s="136"/>
      <c r="F25" s="136"/>
      <c r="G25" s="136"/>
      <c r="H25" s="136"/>
      <c r="I25" s="146"/>
      <c r="J25" s="91"/>
      <c r="K25" s="91"/>
      <c r="L25" s="92"/>
    </row>
    <row r="26" spans="1:12" x14ac:dyDescent="0.3">
      <c r="A26" s="104" t="s">
        <v>168</v>
      </c>
      <c r="B26" s="136"/>
      <c r="C26" s="136"/>
      <c r="D26" s="136"/>
      <c r="E26" s="136"/>
      <c r="F26" s="136"/>
      <c r="G26" s="136"/>
      <c r="H26" s="136"/>
      <c r="I26" s="146">
        <f>SUM(B26:H26)</f>
        <v>0</v>
      </c>
      <c r="J26" s="91"/>
      <c r="K26" s="91"/>
      <c r="L26" s="92"/>
    </row>
    <row r="27" spans="1:12" x14ac:dyDescent="0.3">
      <c r="A27" s="104"/>
      <c r="B27" s="136"/>
      <c r="C27" s="136"/>
      <c r="D27" s="136"/>
      <c r="E27" s="136"/>
      <c r="F27" s="136"/>
      <c r="G27" s="136"/>
      <c r="H27" s="136"/>
      <c r="I27" s="146">
        <f>SUM(B27:H27)</f>
        <v>0</v>
      </c>
      <c r="J27" s="91"/>
      <c r="K27" s="91"/>
      <c r="L27" s="92"/>
    </row>
    <row r="28" spans="1:12" x14ac:dyDescent="0.3">
      <c r="A28" s="104"/>
      <c r="B28" s="136"/>
      <c r="C28" s="136"/>
      <c r="D28" s="136"/>
      <c r="E28" s="136"/>
      <c r="F28" s="136"/>
      <c r="G28" s="136"/>
      <c r="H28" s="136"/>
      <c r="I28" s="146"/>
      <c r="J28" s="91"/>
      <c r="K28" s="91"/>
      <c r="L28" s="92"/>
    </row>
    <row r="29" spans="1:12" x14ac:dyDescent="0.3">
      <c r="A29" s="105"/>
      <c r="B29" s="136"/>
      <c r="C29" s="136"/>
      <c r="D29" s="136"/>
      <c r="E29" s="136"/>
      <c r="F29" s="136"/>
      <c r="G29" s="136"/>
      <c r="H29" s="136"/>
      <c r="I29" s="146">
        <f>SUM(B29:H29)</f>
        <v>0</v>
      </c>
      <c r="J29" s="93"/>
      <c r="K29" s="93"/>
      <c r="L29" s="94"/>
    </row>
    <row r="30" spans="1:12" ht="15" thickBot="1" x14ac:dyDescent="0.35">
      <c r="A30" s="106"/>
      <c r="B30" s="134">
        <f t="shared" ref="B30:H30" si="3">SUM(B26:B29)</f>
        <v>0</v>
      </c>
      <c r="C30" s="134">
        <f t="shared" si="3"/>
        <v>0</v>
      </c>
      <c r="D30" s="134">
        <f t="shared" si="3"/>
        <v>0</v>
      </c>
      <c r="E30" s="134">
        <f t="shared" si="3"/>
        <v>0</v>
      </c>
      <c r="F30" s="134">
        <f t="shared" si="3"/>
        <v>0</v>
      </c>
      <c r="G30" s="134">
        <f t="shared" si="3"/>
        <v>0</v>
      </c>
      <c r="H30" s="134">
        <f t="shared" si="3"/>
        <v>0</v>
      </c>
      <c r="I30" s="148">
        <f>SUM(I25:I29)</f>
        <v>0</v>
      </c>
      <c r="J30" s="83" t="e">
        <f>I30/I6</f>
        <v>#DIV/0!</v>
      </c>
      <c r="K30" s="83">
        <v>0.25</v>
      </c>
      <c r="L30" s="87" t="e">
        <f>J30-K30</f>
        <v>#DIV/0!</v>
      </c>
    </row>
    <row r="31" spans="1:12" ht="15" thickTop="1" x14ac:dyDescent="0.3">
      <c r="A31" s="107"/>
      <c r="B31" s="135"/>
      <c r="C31" s="135"/>
      <c r="D31" s="135"/>
      <c r="E31" s="135"/>
      <c r="F31" s="135"/>
      <c r="G31" s="135"/>
      <c r="H31" s="135"/>
      <c r="I31" s="153"/>
      <c r="J31" s="95"/>
      <c r="K31" s="95"/>
      <c r="L31" s="96"/>
    </row>
    <row r="32" spans="1:12" ht="15" thickBot="1" x14ac:dyDescent="0.35">
      <c r="A32" s="111"/>
      <c r="B32" s="140"/>
      <c r="C32" s="140"/>
      <c r="D32" s="140"/>
      <c r="E32" s="140"/>
      <c r="F32" s="140"/>
      <c r="G32" s="140"/>
      <c r="H32" s="140"/>
      <c r="I32" s="154"/>
      <c r="J32" s="98"/>
      <c r="K32" s="98"/>
      <c r="L32" s="99"/>
    </row>
    <row r="33" spans="1:12" ht="15" thickBot="1" x14ac:dyDescent="0.35">
      <c r="A33" s="112" t="s">
        <v>164</v>
      </c>
      <c r="B33" s="141">
        <f t="shared" ref="B33:H33" si="4">B6-B22-B30</f>
        <v>0</v>
      </c>
      <c r="C33" s="141">
        <f t="shared" si="4"/>
        <v>0</v>
      </c>
      <c r="D33" s="141">
        <f t="shared" si="4"/>
        <v>0</v>
      </c>
      <c r="E33" s="141">
        <f t="shared" si="4"/>
        <v>0</v>
      </c>
      <c r="F33" s="141">
        <f t="shared" si="4"/>
        <v>0</v>
      </c>
      <c r="G33" s="141">
        <f t="shared" si="4"/>
        <v>0</v>
      </c>
      <c r="H33" s="141">
        <f t="shared" si="4"/>
        <v>0</v>
      </c>
      <c r="I33" s="155">
        <f>SUM(B33:H33)</f>
        <v>0</v>
      </c>
      <c r="J33" s="83" t="e">
        <f>(I30+I22)/I6</f>
        <v>#DIV/0!</v>
      </c>
      <c r="K33" s="83">
        <v>0.5</v>
      </c>
      <c r="L33" s="87" t="e">
        <f>J33-K33</f>
        <v>#DIV/0!</v>
      </c>
    </row>
    <row r="34" spans="1:12" x14ac:dyDescent="0.3">
      <c r="A34" s="113"/>
      <c r="B34" s="142"/>
      <c r="C34" s="142"/>
      <c r="D34" s="142"/>
      <c r="E34" s="142"/>
      <c r="F34" s="142"/>
      <c r="G34" s="142"/>
      <c r="H34" s="142"/>
      <c r="I34" s="156"/>
      <c r="J34" s="100"/>
      <c r="K34" s="100"/>
      <c r="L34" s="101"/>
    </row>
    <row r="35" spans="1:12" x14ac:dyDescent="0.3">
      <c r="A35" s="104" t="s">
        <v>165</v>
      </c>
      <c r="B35" s="132" t="e">
        <f t="shared" ref="B35:H35" si="5">B22/B6</f>
        <v>#DIV/0!</v>
      </c>
      <c r="C35" s="132" t="e">
        <f t="shared" si="5"/>
        <v>#DIV/0!</v>
      </c>
      <c r="D35" s="132" t="e">
        <f t="shared" si="5"/>
        <v>#DIV/0!</v>
      </c>
      <c r="E35" s="132" t="e">
        <f t="shared" si="5"/>
        <v>#DIV/0!</v>
      </c>
      <c r="F35" s="132" t="e">
        <f t="shared" si="5"/>
        <v>#DIV/0!</v>
      </c>
      <c r="G35" s="132" t="e">
        <f t="shared" si="5"/>
        <v>#DIV/0!</v>
      </c>
      <c r="H35" s="132" t="e">
        <f t="shared" si="5"/>
        <v>#DIV/0!</v>
      </c>
      <c r="I35" s="150"/>
      <c r="J35" s="91"/>
      <c r="K35" s="91"/>
      <c r="L35" s="92"/>
    </row>
    <row r="36" spans="1:12" x14ac:dyDescent="0.3">
      <c r="A36" s="105" t="s">
        <v>166</v>
      </c>
      <c r="B36" s="133" t="e">
        <f t="shared" ref="B36:H36" si="6">B30/B6</f>
        <v>#DIV/0!</v>
      </c>
      <c r="C36" s="133" t="e">
        <f t="shared" si="6"/>
        <v>#DIV/0!</v>
      </c>
      <c r="D36" s="133" t="e">
        <f t="shared" si="6"/>
        <v>#DIV/0!</v>
      </c>
      <c r="E36" s="133" t="e">
        <f t="shared" si="6"/>
        <v>#DIV/0!</v>
      </c>
      <c r="F36" s="133" t="e">
        <f t="shared" si="6"/>
        <v>#DIV/0!</v>
      </c>
      <c r="G36" s="133" t="e">
        <f t="shared" si="6"/>
        <v>#DIV/0!</v>
      </c>
      <c r="H36" s="133" t="e">
        <f t="shared" si="6"/>
        <v>#DIV/0!</v>
      </c>
      <c r="I36" s="157"/>
      <c r="J36" s="93"/>
      <c r="K36" s="93"/>
      <c r="L36" s="94"/>
    </row>
    <row r="37" spans="1:12" x14ac:dyDescent="0.3">
      <c r="B37" s="143"/>
      <c r="C37" s="143"/>
      <c r="D37" s="143"/>
      <c r="E37" s="143"/>
      <c r="F37" s="143"/>
      <c r="G37" s="143"/>
      <c r="H37" s="143"/>
      <c r="I37" s="14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66CC"/>
  </sheetPr>
  <dimension ref="A1:J46"/>
  <sheetViews>
    <sheetView zoomScale="66" workbookViewId="0">
      <selection activeCell="J10" sqref="J10"/>
    </sheetView>
  </sheetViews>
  <sheetFormatPr defaultRowHeight="14.4" x14ac:dyDescent="0.3"/>
  <cols>
    <col min="1" max="1" width="37.5546875" style="79" bestFit="1" customWidth="1"/>
    <col min="2" max="8" width="16.6640625" style="79" customWidth="1"/>
    <col min="9" max="9" width="3.109375" customWidth="1"/>
    <col min="10" max="10" width="17.6640625" style="79" bestFit="1" customWidth="1"/>
  </cols>
  <sheetData>
    <row r="1" spans="1:10" ht="21.6" thickBot="1" x14ac:dyDescent="0.45">
      <c r="A1" s="202" t="s">
        <v>169</v>
      </c>
      <c r="B1" s="202"/>
      <c r="C1" s="202"/>
      <c r="D1" s="202"/>
      <c r="E1" s="202"/>
      <c r="F1" s="202"/>
      <c r="G1" s="202"/>
      <c r="H1" s="202"/>
      <c r="I1" s="202"/>
      <c r="J1" s="202"/>
    </row>
    <row r="2" spans="1:10" x14ac:dyDescent="0.3">
      <c r="A2" s="37" t="s">
        <v>1</v>
      </c>
      <c r="B2" s="7">
        <f>'House Keeping Forecast '!B2</f>
        <v>44389</v>
      </c>
      <c r="C2" s="7">
        <f>'House Keeping Forecast '!C2</f>
        <v>44390</v>
      </c>
      <c r="D2" s="7">
        <f>'House Keeping Forecast '!D2</f>
        <v>44391</v>
      </c>
      <c r="E2" s="7">
        <f>'House Keeping Forecast '!E2</f>
        <v>44392</v>
      </c>
      <c r="F2" s="7">
        <f>'House Keeping Forecast '!F2</f>
        <v>44393</v>
      </c>
      <c r="G2" s="7">
        <f>'House Keeping Forecast '!G2</f>
        <v>44394</v>
      </c>
      <c r="H2" s="7">
        <f>'House Keeping Forecast '!H2</f>
        <v>44395</v>
      </c>
      <c r="I2" s="79"/>
      <c r="J2" s="7"/>
    </row>
    <row r="3" spans="1:10" x14ac:dyDescent="0.3">
      <c r="A3" s="38" t="s">
        <v>75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9"/>
      <c r="J3" s="7" t="s">
        <v>170</v>
      </c>
    </row>
    <row r="4" spans="1:10" x14ac:dyDescent="0.3">
      <c r="A4" s="38"/>
      <c r="B4" s="3"/>
      <c r="C4" s="3"/>
      <c r="D4" s="3"/>
      <c r="E4" s="3"/>
      <c r="F4" s="3"/>
      <c r="G4" s="3"/>
      <c r="H4" s="3"/>
      <c r="I4" s="79"/>
      <c r="J4" s="129"/>
    </row>
    <row r="5" spans="1:10" x14ac:dyDescent="0.3">
      <c r="A5" s="38" t="s">
        <v>171</v>
      </c>
      <c r="B5" s="3"/>
      <c r="C5" s="3"/>
      <c r="D5" s="3"/>
      <c r="E5" s="3"/>
      <c r="F5" s="3"/>
      <c r="G5" s="3"/>
      <c r="H5" s="3"/>
      <c r="I5" s="79"/>
      <c r="J5" s="129"/>
    </row>
    <row r="6" spans="1:10" s="79" customFormat="1" x14ac:dyDescent="0.3">
      <c r="A6" s="120" t="s">
        <v>172</v>
      </c>
      <c r="B6" s="122">
        <f>HSKRequiredStaffMembers!B4</f>
        <v>4160</v>
      </c>
      <c r="C6" s="122">
        <f>HSKRequiredStaffMembers!C4</f>
        <v>2580</v>
      </c>
      <c r="D6" s="122">
        <f>HSKRequiredStaffMembers!D4</f>
        <v>4340</v>
      </c>
      <c r="E6" s="122">
        <f>HSKRequiredStaffMembers!E4</f>
        <v>3620</v>
      </c>
      <c r="F6" s="122">
        <f>HSKRequiredStaffMembers!F4</f>
        <v>3440</v>
      </c>
      <c r="G6" s="122">
        <f>HSKRequiredStaffMembers!G4</f>
        <v>4260</v>
      </c>
      <c r="H6" s="122">
        <f>HSKRequiredStaffMembers!H4</f>
        <v>3520</v>
      </c>
      <c r="I6" s="123"/>
      <c r="J6" s="130">
        <f>SUM(B6:H6)</f>
        <v>25920</v>
      </c>
    </row>
    <row r="7" spans="1:10" s="79" customFormat="1" x14ac:dyDescent="0.3">
      <c r="A7" s="120" t="s">
        <v>173</v>
      </c>
      <c r="B7" s="122" t="e">
        <f>RestuarantRequiredStaffMembers!B4</f>
        <v>#REF!</v>
      </c>
      <c r="C7" s="122" t="e">
        <f>RestuarantRequiredStaffMembers!C4</f>
        <v>#REF!</v>
      </c>
      <c r="D7" s="122" t="e">
        <f>RestuarantRequiredStaffMembers!D4</f>
        <v>#REF!</v>
      </c>
      <c r="E7" s="122" t="e">
        <f>RestuarantRequiredStaffMembers!E4</f>
        <v>#REF!</v>
      </c>
      <c r="F7" s="122" t="e">
        <f>RestuarantRequiredStaffMembers!F4</f>
        <v>#REF!</v>
      </c>
      <c r="G7" s="122" t="e">
        <f>RestuarantRequiredStaffMembers!G4</f>
        <v>#REF!</v>
      </c>
      <c r="H7" s="122" t="e">
        <f>RestuarantRequiredStaffMembers!H4</f>
        <v>#REF!</v>
      </c>
      <c r="I7" s="123"/>
      <c r="J7" s="130" t="e">
        <f>SUM(B7:H7)</f>
        <v>#REF!</v>
      </c>
    </row>
    <row r="8" spans="1:10" s="79" customFormat="1" x14ac:dyDescent="0.3">
      <c r="A8" s="120" t="s">
        <v>174</v>
      </c>
      <c r="B8" s="122">
        <v>40</v>
      </c>
      <c r="C8" s="122">
        <v>40</v>
      </c>
      <c r="D8" s="122">
        <v>40</v>
      </c>
      <c r="E8" s="122">
        <v>40</v>
      </c>
      <c r="F8" s="122">
        <v>40</v>
      </c>
      <c r="G8" s="122">
        <v>40</v>
      </c>
      <c r="H8" s="122">
        <v>40</v>
      </c>
      <c r="I8" s="123"/>
      <c r="J8" s="130">
        <f>SUM(B8:H8)</f>
        <v>280</v>
      </c>
    </row>
    <row r="9" spans="1:10" s="79" customFormat="1" x14ac:dyDescent="0.3">
      <c r="A9" s="120" t="s">
        <v>175</v>
      </c>
      <c r="B9" s="122">
        <v>20</v>
      </c>
      <c r="C9" s="122">
        <v>20</v>
      </c>
      <c r="D9" s="122">
        <v>20</v>
      </c>
      <c r="E9" s="122">
        <v>20</v>
      </c>
      <c r="F9" s="122">
        <v>20</v>
      </c>
      <c r="G9" s="122">
        <v>20</v>
      </c>
      <c r="H9" s="122">
        <v>20</v>
      </c>
      <c r="I9" s="122"/>
      <c r="J9" s="130">
        <f>SUM(B9:H9)</f>
        <v>140</v>
      </c>
    </row>
    <row r="10" spans="1:10" s="79" customFormat="1" x14ac:dyDescent="0.3">
      <c r="A10" s="120" t="s">
        <v>176</v>
      </c>
      <c r="B10" s="122" t="e">
        <f>(COUNTIF(#REF!,"*Workaway*"))*40</f>
        <v>#REF!</v>
      </c>
      <c r="C10" s="122" t="e">
        <f>(COUNTIF(#REF!,"*Workaway*"))*40</f>
        <v>#REF!</v>
      </c>
      <c r="D10" s="122" t="e">
        <f>(COUNTIF(#REF!,"*Workaway*"))*40</f>
        <v>#REF!</v>
      </c>
      <c r="E10" s="122" t="e">
        <f>(COUNTIF(#REF!,"*Workaway*"))*40</f>
        <v>#REF!</v>
      </c>
      <c r="F10" s="122" t="e">
        <f>(COUNTIF(#REF!,"*Workaway*"))*40</f>
        <v>#REF!</v>
      </c>
      <c r="G10" s="122" t="e">
        <f>(COUNTIF(#REF!,"*Workaway*"))*40</f>
        <v>#REF!</v>
      </c>
      <c r="H10" s="122" t="e">
        <f>(COUNTIF(#REF!,"*Workaway*"))*40</f>
        <v>#REF!</v>
      </c>
      <c r="I10" s="123"/>
      <c r="J10" s="130" t="e">
        <f>SUM(B10:H10)</f>
        <v>#REF!</v>
      </c>
    </row>
    <row r="11" spans="1:10" s="79" customFormat="1" x14ac:dyDescent="0.3">
      <c r="A11" s="120"/>
      <c r="B11" s="122"/>
      <c r="C11" s="122"/>
      <c r="D11" s="122"/>
      <c r="E11" s="122"/>
      <c r="F11" s="122"/>
      <c r="G11" s="122"/>
      <c r="H11" s="122"/>
      <c r="I11" s="123"/>
      <c r="J11" s="130">
        <f>1000+978</f>
        <v>1978</v>
      </c>
    </row>
    <row r="12" spans="1:10" s="79" customFormat="1" x14ac:dyDescent="0.3">
      <c r="A12" s="38"/>
      <c r="B12" s="122"/>
      <c r="C12" s="122"/>
      <c r="D12" s="122"/>
      <c r="E12" s="122"/>
      <c r="F12" s="122"/>
      <c r="G12" s="122"/>
      <c r="H12" s="122"/>
      <c r="I12" s="123"/>
      <c r="J12" s="130"/>
    </row>
    <row r="13" spans="1:10" s="79" customFormat="1" ht="15" thickBot="1" x14ac:dyDescent="0.35">
      <c r="A13" s="38" t="s">
        <v>177</v>
      </c>
      <c r="B13" s="124" t="e">
        <f>SUM(B6:B10)</f>
        <v>#REF!</v>
      </c>
      <c r="C13" s="124" t="e">
        <f t="shared" ref="C13:H13" si="0">SUM(C6:C10)</f>
        <v>#REF!</v>
      </c>
      <c r="D13" s="124" t="e">
        <f t="shared" si="0"/>
        <v>#REF!</v>
      </c>
      <c r="E13" s="124" t="e">
        <f t="shared" si="0"/>
        <v>#REF!</v>
      </c>
      <c r="F13" s="124" t="e">
        <f t="shared" si="0"/>
        <v>#REF!</v>
      </c>
      <c r="G13" s="124" t="e">
        <f t="shared" si="0"/>
        <v>#REF!</v>
      </c>
      <c r="H13" s="124" t="e">
        <f t="shared" si="0"/>
        <v>#REF!</v>
      </c>
      <c r="I13" s="125"/>
      <c r="J13" s="124" t="e">
        <f>SUM(J6:J11)</f>
        <v>#REF!</v>
      </c>
    </row>
    <row r="14" spans="1:10" s="79" customFormat="1" ht="15" thickTop="1" x14ac:dyDescent="0.3">
      <c r="A14" s="38"/>
      <c r="B14" s="126"/>
      <c r="C14" s="126"/>
      <c r="D14" s="126"/>
      <c r="E14" s="126"/>
      <c r="F14" s="126"/>
      <c r="G14" s="126"/>
      <c r="H14" s="126"/>
      <c r="I14" s="123"/>
      <c r="J14" s="131"/>
    </row>
    <row r="15" spans="1:10" s="79" customFormat="1" x14ac:dyDescent="0.3">
      <c r="A15" s="38" t="s">
        <v>178</v>
      </c>
      <c r="B15" s="122"/>
      <c r="C15" s="122"/>
      <c r="D15" s="122"/>
      <c r="E15" s="122"/>
      <c r="F15" s="122"/>
      <c r="G15" s="122"/>
      <c r="H15" s="122"/>
      <c r="I15" s="123"/>
      <c r="J15" s="130"/>
    </row>
    <row r="16" spans="1:10" s="79" customFormat="1" x14ac:dyDescent="0.3">
      <c r="A16" s="120" t="s">
        <v>179</v>
      </c>
      <c r="B16" s="122">
        <v>20</v>
      </c>
      <c r="C16" s="122">
        <v>20</v>
      </c>
      <c r="D16" s="122">
        <v>20</v>
      </c>
      <c r="E16" s="122">
        <v>20</v>
      </c>
      <c r="F16" s="122">
        <v>20</v>
      </c>
      <c r="G16" s="122">
        <v>20</v>
      </c>
      <c r="H16" s="122">
        <v>20</v>
      </c>
      <c r="I16" s="123"/>
      <c r="J16" s="130">
        <f>SUM(A16:H16)</f>
        <v>140</v>
      </c>
    </row>
    <row r="17" spans="1:10" s="79" customFormat="1" x14ac:dyDescent="0.3">
      <c r="A17" s="120" t="s">
        <v>180</v>
      </c>
      <c r="B17" s="122">
        <v>50</v>
      </c>
      <c r="C17" s="122">
        <v>50</v>
      </c>
      <c r="D17" s="122">
        <v>50</v>
      </c>
      <c r="E17" s="122">
        <v>50</v>
      </c>
      <c r="F17" s="122">
        <v>50</v>
      </c>
      <c r="G17" s="122">
        <v>50</v>
      </c>
      <c r="H17" s="122">
        <v>50</v>
      </c>
      <c r="I17" s="123"/>
      <c r="J17" s="130">
        <f>SUM(A17:H17)</f>
        <v>350</v>
      </c>
    </row>
    <row r="18" spans="1:10" s="79" customFormat="1" x14ac:dyDescent="0.3">
      <c r="A18" s="120" t="s">
        <v>181</v>
      </c>
      <c r="B18" s="122" t="e">
        <f>B7*0.3</f>
        <v>#REF!</v>
      </c>
      <c r="C18" s="122" t="e">
        <f t="shared" ref="C18:H18" si="1">C7*0.3</f>
        <v>#REF!</v>
      </c>
      <c r="D18" s="122" t="e">
        <f t="shared" si="1"/>
        <v>#REF!</v>
      </c>
      <c r="E18" s="122" t="e">
        <f t="shared" si="1"/>
        <v>#REF!</v>
      </c>
      <c r="F18" s="122" t="e">
        <f t="shared" si="1"/>
        <v>#REF!</v>
      </c>
      <c r="G18" s="122" t="e">
        <f t="shared" si="1"/>
        <v>#REF!</v>
      </c>
      <c r="H18" s="122" t="e">
        <f t="shared" si="1"/>
        <v>#REF!</v>
      </c>
      <c r="I18" s="123"/>
      <c r="J18" s="130" t="e">
        <f t="shared" ref="J18:J34" si="2">SUM(A18:H18)</f>
        <v>#REF!</v>
      </c>
    </row>
    <row r="19" spans="1:10" s="79" customFormat="1" x14ac:dyDescent="0.3">
      <c r="A19" s="120" t="s">
        <v>182</v>
      </c>
      <c r="B19" s="122">
        <f>B6*0.2</f>
        <v>832</v>
      </c>
      <c r="C19" s="122">
        <f t="shared" ref="C19:H19" si="3">C6*0.2</f>
        <v>516</v>
      </c>
      <c r="D19" s="122">
        <f t="shared" si="3"/>
        <v>868</v>
      </c>
      <c r="E19" s="122">
        <f t="shared" si="3"/>
        <v>724</v>
      </c>
      <c r="F19" s="122">
        <f t="shared" si="3"/>
        <v>688</v>
      </c>
      <c r="G19" s="122">
        <f t="shared" si="3"/>
        <v>852</v>
      </c>
      <c r="H19" s="122">
        <f t="shared" si="3"/>
        <v>704</v>
      </c>
      <c r="I19" s="123"/>
      <c r="J19" s="130">
        <f t="shared" si="2"/>
        <v>5184</v>
      </c>
    </row>
    <row r="20" spans="1:10" s="79" customFormat="1" x14ac:dyDescent="0.3">
      <c r="A20" s="120" t="s">
        <v>157</v>
      </c>
      <c r="B20" s="122">
        <v>28</v>
      </c>
      <c r="C20" s="122">
        <v>28</v>
      </c>
      <c r="D20" s="122">
        <v>28</v>
      </c>
      <c r="E20" s="122">
        <v>28</v>
      </c>
      <c r="F20" s="122">
        <v>28</v>
      </c>
      <c r="G20" s="122">
        <v>28</v>
      </c>
      <c r="H20" s="122">
        <v>28</v>
      </c>
      <c r="I20" s="123"/>
      <c r="J20" s="130">
        <f t="shared" si="2"/>
        <v>196</v>
      </c>
    </row>
    <row r="21" spans="1:10" s="79" customFormat="1" x14ac:dyDescent="0.3">
      <c r="A21" s="120" t="s">
        <v>183</v>
      </c>
      <c r="B21" s="122">
        <f>350*1.55</f>
        <v>542.5</v>
      </c>
      <c r="C21" s="122">
        <f t="shared" ref="C21:H21" si="4">350*1.55</f>
        <v>542.5</v>
      </c>
      <c r="D21" s="122">
        <f t="shared" si="4"/>
        <v>542.5</v>
      </c>
      <c r="E21" s="122">
        <f t="shared" si="4"/>
        <v>542.5</v>
      </c>
      <c r="F21" s="122">
        <f t="shared" si="4"/>
        <v>542.5</v>
      </c>
      <c r="G21" s="122">
        <f t="shared" si="4"/>
        <v>542.5</v>
      </c>
      <c r="H21" s="122">
        <f t="shared" si="4"/>
        <v>542.5</v>
      </c>
      <c r="I21" s="123"/>
      <c r="J21" s="130">
        <f t="shared" si="2"/>
        <v>3797.5</v>
      </c>
    </row>
    <row r="22" spans="1:10" s="79" customFormat="1" x14ac:dyDescent="0.3">
      <c r="A22" s="120" t="s">
        <v>184</v>
      </c>
      <c r="B22" s="122">
        <v>22</v>
      </c>
      <c r="C22" s="122">
        <v>22</v>
      </c>
      <c r="D22" s="122">
        <v>22</v>
      </c>
      <c r="E22" s="122">
        <v>22</v>
      </c>
      <c r="F22" s="122">
        <v>22</v>
      </c>
      <c r="G22" s="122">
        <v>22</v>
      </c>
      <c r="H22" s="122">
        <v>22</v>
      </c>
      <c r="I22" s="123"/>
      <c r="J22" s="130">
        <f t="shared" si="2"/>
        <v>154</v>
      </c>
    </row>
    <row r="23" spans="1:10" s="79" customFormat="1" x14ac:dyDescent="0.3">
      <c r="A23" s="120" t="s">
        <v>185</v>
      </c>
      <c r="B23" s="122">
        <v>55</v>
      </c>
      <c r="C23" s="122">
        <v>55</v>
      </c>
      <c r="D23" s="122">
        <v>55</v>
      </c>
      <c r="E23" s="122">
        <v>55</v>
      </c>
      <c r="F23" s="122">
        <v>55</v>
      </c>
      <c r="G23" s="122">
        <v>55</v>
      </c>
      <c r="H23" s="122">
        <v>55</v>
      </c>
      <c r="I23" s="123"/>
      <c r="J23" s="130">
        <f t="shared" si="2"/>
        <v>385</v>
      </c>
    </row>
    <row r="24" spans="1:10" s="79" customFormat="1" x14ac:dyDescent="0.3">
      <c r="A24" s="120" t="s">
        <v>186</v>
      </c>
      <c r="B24" s="122">
        <v>35</v>
      </c>
      <c r="C24" s="122">
        <v>35</v>
      </c>
      <c r="D24" s="122">
        <v>35</v>
      </c>
      <c r="E24" s="122">
        <v>35</v>
      </c>
      <c r="F24" s="122">
        <v>35</v>
      </c>
      <c r="G24" s="122">
        <v>35</v>
      </c>
      <c r="H24" s="122">
        <v>35</v>
      </c>
      <c r="I24" s="123"/>
      <c r="J24" s="130">
        <f t="shared" si="2"/>
        <v>245</v>
      </c>
    </row>
    <row r="25" spans="1:10" s="79" customFormat="1" x14ac:dyDescent="0.3">
      <c r="A25" s="120" t="s">
        <v>187</v>
      </c>
      <c r="B25" s="122">
        <v>10</v>
      </c>
      <c r="C25" s="122">
        <v>10</v>
      </c>
      <c r="D25" s="122">
        <v>10</v>
      </c>
      <c r="E25" s="122">
        <v>10</v>
      </c>
      <c r="F25" s="122">
        <v>10</v>
      </c>
      <c r="G25" s="122">
        <v>10</v>
      </c>
      <c r="H25" s="122">
        <v>10</v>
      </c>
      <c r="I25" s="123"/>
      <c r="J25" s="130">
        <f t="shared" si="2"/>
        <v>70</v>
      </c>
    </row>
    <row r="26" spans="1:10" s="79" customFormat="1" x14ac:dyDescent="0.3">
      <c r="A26" s="120" t="s">
        <v>188</v>
      </c>
      <c r="B26" s="122">
        <v>2</v>
      </c>
      <c r="C26" s="122">
        <v>2</v>
      </c>
      <c r="D26" s="122">
        <v>2</v>
      </c>
      <c r="E26" s="122">
        <v>2</v>
      </c>
      <c r="F26" s="122">
        <v>2</v>
      </c>
      <c r="G26" s="122">
        <v>2</v>
      </c>
      <c r="H26" s="122">
        <v>2</v>
      </c>
      <c r="I26" s="123"/>
      <c r="J26" s="130">
        <f t="shared" si="2"/>
        <v>14</v>
      </c>
    </row>
    <row r="27" spans="1:10" s="79" customFormat="1" x14ac:dyDescent="0.3">
      <c r="A27" s="120" t="s">
        <v>189</v>
      </c>
      <c r="B27" s="122">
        <v>22</v>
      </c>
      <c r="C27" s="122">
        <v>22</v>
      </c>
      <c r="D27" s="122">
        <v>22</v>
      </c>
      <c r="E27" s="122">
        <v>22</v>
      </c>
      <c r="F27" s="122">
        <v>22</v>
      </c>
      <c r="G27" s="122">
        <v>22</v>
      </c>
      <c r="H27" s="122">
        <v>22</v>
      </c>
      <c r="I27" s="123"/>
      <c r="J27" s="130">
        <f t="shared" si="2"/>
        <v>154</v>
      </c>
    </row>
    <row r="28" spans="1:10" s="79" customFormat="1" x14ac:dyDescent="0.3">
      <c r="A28" s="120" t="s">
        <v>190</v>
      </c>
      <c r="B28" s="122">
        <v>27</v>
      </c>
      <c r="C28" s="122">
        <v>27</v>
      </c>
      <c r="D28" s="122">
        <v>27</v>
      </c>
      <c r="E28" s="122">
        <v>27</v>
      </c>
      <c r="F28" s="122">
        <v>27</v>
      </c>
      <c r="G28" s="122">
        <v>27</v>
      </c>
      <c r="H28" s="122">
        <v>27</v>
      </c>
      <c r="I28" s="123"/>
      <c r="J28" s="130">
        <f t="shared" si="2"/>
        <v>189</v>
      </c>
    </row>
    <row r="29" spans="1:10" s="79" customFormat="1" x14ac:dyDescent="0.3">
      <c r="A29" s="120" t="s">
        <v>191</v>
      </c>
      <c r="B29" s="122">
        <v>181</v>
      </c>
      <c r="C29" s="122">
        <v>181</v>
      </c>
      <c r="D29" s="122">
        <v>181</v>
      </c>
      <c r="E29" s="122">
        <v>181</v>
      </c>
      <c r="F29" s="122">
        <v>181</v>
      </c>
      <c r="G29" s="122">
        <v>181</v>
      </c>
      <c r="H29" s="122">
        <v>181</v>
      </c>
      <c r="I29" s="123"/>
      <c r="J29" s="130">
        <f t="shared" si="2"/>
        <v>1267</v>
      </c>
    </row>
    <row r="30" spans="1:10" s="79" customFormat="1" x14ac:dyDescent="0.3">
      <c r="A30" s="120" t="s">
        <v>192</v>
      </c>
      <c r="B30" s="122">
        <v>20</v>
      </c>
      <c r="C30" s="122">
        <v>20</v>
      </c>
      <c r="D30" s="122">
        <v>20</v>
      </c>
      <c r="E30" s="122">
        <v>20</v>
      </c>
      <c r="F30" s="122">
        <v>20</v>
      </c>
      <c r="G30" s="122">
        <v>20</v>
      </c>
      <c r="H30" s="122">
        <v>20</v>
      </c>
      <c r="I30" s="123"/>
      <c r="J30" s="130">
        <f t="shared" si="2"/>
        <v>140</v>
      </c>
    </row>
    <row r="31" spans="1:10" s="79" customFormat="1" x14ac:dyDescent="0.3">
      <c r="A31" s="120" t="s">
        <v>193</v>
      </c>
      <c r="B31" s="122">
        <v>35</v>
      </c>
      <c r="C31" s="122">
        <v>35</v>
      </c>
      <c r="D31" s="122">
        <v>35</v>
      </c>
      <c r="E31" s="122">
        <v>35</v>
      </c>
      <c r="F31" s="122">
        <v>35</v>
      </c>
      <c r="G31" s="122">
        <v>35</v>
      </c>
      <c r="H31" s="122">
        <v>35</v>
      </c>
      <c r="I31" s="123"/>
      <c r="J31" s="130">
        <f t="shared" si="2"/>
        <v>245</v>
      </c>
    </row>
    <row r="32" spans="1:10" s="79" customFormat="1" x14ac:dyDescent="0.3">
      <c r="A32" s="120" t="s">
        <v>194</v>
      </c>
      <c r="B32" s="122" t="e">
        <f>B34*0.095</f>
        <v>#REF!</v>
      </c>
      <c r="C32" s="122" t="e">
        <f t="shared" ref="C32:H32" si="5">C34*0.095</f>
        <v>#REF!</v>
      </c>
      <c r="D32" s="122" t="e">
        <f t="shared" si="5"/>
        <v>#REF!</v>
      </c>
      <c r="E32" s="122" t="e">
        <f t="shared" si="5"/>
        <v>#REF!</v>
      </c>
      <c r="F32" s="122" t="e">
        <f t="shared" si="5"/>
        <v>#REF!</v>
      </c>
      <c r="G32" s="122" t="e">
        <f t="shared" si="5"/>
        <v>#REF!</v>
      </c>
      <c r="H32" s="122" t="e">
        <f t="shared" si="5"/>
        <v>#REF!</v>
      </c>
      <c r="I32" s="123"/>
      <c r="J32" s="130" t="e">
        <f t="shared" si="2"/>
        <v>#REF!</v>
      </c>
    </row>
    <row r="33" spans="1:10" s="79" customFormat="1" x14ac:dyDescent="0.3">
      <c r="A33" s="120" t="s">
        <v>195</v>
      </c>
      <c r="B33" s="122">
        <v>30</v>
      </c>
      <c r="C33" s="122">
        <v>30</v>
      </c>
      <c r="D33" s="122">
        <v>30</v>
      </c>
      <c r="E33" s="122">
        <v>30</v>
      </c>
      <c r="F33" s="122">
        <v>30</v>
      </c>
      <c r="G33" s="122">
        <v>30</v>
      </c>
      <c r="H33" s="122">
        <v>30</v>
      </c>
      <c r="I33" s="123"/>
      <c r="J33" s="130">
        <f t="shared" si="2"/>
        <v>210</v>
      </c>
    </row>
    <row r="34" spans="1:10" s="79" customFormat="1" x14ac:dyDescent="0.3">
      <c r="A34" s="120" t="s">
        <v>196</v>
      </c>
      <c r="B34" s="122" t="e">
        <f>438+'Overall Bar Graph'!B54</f>
        <v>#REF!</v>
      </c>
      <c r="C34" s="122" t="e">
        <f>438+'Overall Bar Graph'!C54</f>
        <v>#REF!</v>
      </c>
      <c r="D34" s="122" t="e">
        <f>438+'Overall Bar Graph'!D54</f>
        <v>#REF!</v>
      </c>
      <c r="E34" s="122" t="e">
        <f>438+'Overall Bar Graph'!E54</f>
        <v>#REF!</v>
      </c>
      <c r="F34" s="122" t="e">
        <f>438+'Overall Bar Graph'!F54</f>
        <v>#REF!</v>
      </c>
      <c r="G34" s="122" t="e">
        <f>438+'Overall Bar Graph'!G54</f>
        <v>#REF!</v>
      </c>
      <c r="H34" s="122" t="e">
        <f>438+'Overall Bar Graph'!H54</f>
        <v>#REF!</v>
      </c>
      <c r="I34" s="123"/>
      <c r="J34" s="130" t="e">
        <f t="shared" si="2"/>
        <v>#REF!</v>
      </c>
    </row>
    <row r="35" spans="1:10" s="79" customFormat="1" x14ac:dyDescent="0.3">
      <c r="A35" s="38"/>
      <c r="B35" s="122"/>
      <c r="C35" s="122"/>
      <c r="D35" s="122"/>
      <c r="E35" s="122"/>
      <c r="F35" s="122"/>
      <c r="G35" s="122"/>
      <c r="H35" s="122"/>
      <c r="I35" s="123"/>
      <c r="J35" s="130"/>
    </row>
    <row r="36" spans="1:10" s="79" customFormat="1" ht="15" thickBot="1" x14ac:dyDescent="0.35">
      <c r="A36" s="38" t="s">
        <v>197</v>
      </c>
      <c r="B36" s="127" t="e">
        <f t="shared" ref="B36:H36" si="6">SUM(B16:B34)</f>
        <v>#REF!</v>
      </c>
      <c r="C36" s="127" t="e">
        <f t="shared" si="6"/>
        <v>#REF!</v>
      </c>
      <c r="D36" s="127" t="e">
        <f t="shared" si="6"/>
        <v>#REF!</v>
      </c>
      <c r="E36" s="127" t="e">
        <f t="shared" si="6"/>
        <v>#REF!</v>
      </c>
      <c r="F36" s="127" t="e">
        <f t="shared" si="6"/>
        <v>#REF!</v>
      </c>
      <c r="G36" s="127" t="e">
        <f t="shared" si="6"/>
        <v>#REF!</v>
      </c>
      <c r="H36" s="127" t="e">
        <f t="shared" si="6"/>
        <v>#REF!</v>
      </c>
      <c r="I36" s="123"/>
      <c r="J36" s="124" t="e">
        <f>SUM(J16:J34)</f>
        <v>#REF!</v>
      </c>
    </row>
    <row r="37" spans="1:10" s="79" customFormat="1" ht="15" thickTop="1" x14ac:dyDescent="0.3">
      <c r="A37" s="38"/>
      <c r="B37" s="128"/>
      <c r="C37" s="128"/>
      <c r="D37" s="128"/>
      <c r="E37" s="128"/>
      <c r="F37" s="128"/>
      <c r="G37" s="128"/>
      <c r="H37" s="128"/>
      <c r="I37" s="123"/>
      <c r="J37" s="128"/>
    </row>
    <row r="38" spans="1:10" s="79" customFormat="1" ht="15" thickBot="1" x14ac:dyDescent="0.35">
      <c r="A38" s="38" t="s">
        <v>198</v>
      </c>
      <c r="B38" s="124" t="e">
        <f t="shared" ref="B38:H38" si="7">B13-B36</f>
        <v>#REF!</v>
      </c>
      <c r="C38" s="124" t="e">
        <f t="shared" si="7"/>
        <v>#REF!</v>
      </c>
      <c r="D38" s="124" t="e">
        <f t="shared" si="7"/>
        <v>#REF!</v>
      </c>
      <c r="E38" s="124" t="e">
        <f t="shared" si="7"/>
        <v>#REF!</v>
      </c>
      <c r="F38" s="124" t="e">
        <f t="shared" si="7"/>
        <v>#REF!</v>
      </c>
      <c r="G38" s="124" t="e">
        <f t="shared" si="7"/>
        <v>#REF!</v>
      </c>
      <c r="H38" s="124" t="e">
        <f t="shared" si="7"/>
        <v>#REF!</v>
      </c>
      <c r="I38" s="125"/>
      <c r="J38" s="124" t="e">
        <f>J13-J36</f>
        <v>#REF!</v>
      </c>
    </row>
    <row r="39" spans="1:10" ht="15" thickTop="1" x14ac:dyDescent="0.3">
      <c r="B39" s="121"/>
      <c r="C39" s="121"/>
      <c r="D39" s="121"/>
      <c r="E39" s="121"/>
      <c r="F39" s="121"/>
      <c r="G39" s="121"/>
      <c r="H39" s="121"/>
      <c r="I39" s="121"/>
      <c r="J39" s="121"/>
    </row>
    <row r="40" spans="1:10" x14ac:dyDescent="0.3">
      <c r="B40" s="121"/>
      <c r="C40" s="121"/>
      <c r="D40" s="121"/>
      <c r="E40" s="121"/>
      <c r="F40" s="121"/>
      <c r="G40" s="121"/>
      <c r="H40" s="121"/>
      <c r="I40" s="121"/>
      <c r="J40" s="121"/>
    </row>
    <row r="41" spans="1:10" x14ac:dyDescent="0.3">
      <c r="B41" s="121"/>
      <c r="C41" s="121"/>
      <c r="D41" s="121"/>
      <c r="E41" s="121"/>
      <c r="F41" s="121"/>
      <c r="G41" s="121"/>
      <c r="H41" s="121"/>
      <c r="I41" s="121"/>
      <c r="J41" s="121"/>
    </row>
    <row r="42" spans="1:10" ht="27.75" customHeight="1" x14ac:dyDescent="0.45">
      <c r="B42" s="121"/>
      <c r="C42" s="121"/>
      <c r="D42" s="121"/>
      <c r="E42" s="121"/>
      <c r="F42" s="121"/>
      <c r="G42" s="121"/>
      <c r="H42" s="121"/>
      <c r="I42" s="121"/>
      <c r="J42" s="160"/>
    </row>
    <row r="43" spans="1:10" x14ac:dyDescent="0.3">
      <c r="B43" s="121"/>
      <c r="C43" s="121"/>
      <c r="D43" s="121"/>
      <c r="E43" s="121"/>
      <c r="F43" s="121"/>
      <c r="G43" s="121"/>
      <c r="H43" s="121"/>
      <c r="I43" s="121"/>
      <c r="J43" s="121"/>
    </row>
    <row r="44" spans="1:10" x14ac:dyDescent="0.3">
      <c r="B44" s="121"/>
      <c r="C44" s="121"/>
      <c r="D44" s="121"/>
      <c r="E44" s="121"/>
      <c r="F44" s="121"/>
      <c r="G44" s="121"/>
      <c r="H44" s="121"/>
      <c r="I44" s="121"/>
      <c r="J44" s="121"/>
    </row>
    <row r="45" spans="1:10" x14ac:dyDescent="0.3">
      <c r="B45" s="121"/>
      <c r="C45" s="121"/>
      <c r="D45" s="121"/>
      <c r="E45" s="121"/>
      <c r="F45" s="121"/>
      <c r="G45" s="121"/>
      <c r="H45" s="121"/>
      <c r="I45" s="121"/>
      <c r="J45" s="121"/>
    </row>
    <row r="46" spans="1:10" x14ac:dyDescent="0.3">
      <c r="B46" s="121"/>
      <c r="C46" s="121"/>
      <c r="D46" s="121"/>
      <c r="E46" s="121"/>
      <c r="F46" s="121"/>
      <c r="G46" s="121"/>
      <c r="H46" s="121"/>
      <c r="I46" s="121"/>
      <c r="J46" s="121"/>
    </row>
  </sheetData>
  <mergeCells count="1">
    <mergeCell ref="A1:J1"/>
  </mergeCells>
  <conditionalFormatting sqref="B38:H38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J3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workbookViewId="0">
      <selection activeCell="C29" sqref="C29"/>
    </sheetView>
  </sheetViews>
  <sheetFormatPr defaultRowHeight="14.4" x14ac:dyDescent="0.3"/>
  <cols>
    <col min="1" max="1" width="25.33203125" bestFit="1" customWidth="1"/>
    <col min="2" max="3" width="10.6640625" bestFit="1" customWidth="1"/>
    <col min="4" max="4" width="11.44140625" bestFit="1" customWidth="1"/>
    <col min="5" max="8" width="10.6640625" bestFit="1" customWidth="1"/>
    <col min="9" max="9" width="13.88671875" bestFit="1" customWidth="1"/>
  </cols>
  <sheetData>
    <row r="1" spans="1:9" x14ac:dyDescent="0.3">
      <c r="A1" s="200" t="s">
        <v>20</v>
      </c>
      <c r="B1" s="200"/>
      <c r="C1" s="200"/>
      <c r="D1" s="79"/>
      <c r="E1" s="79"/>
      <c r="F1" s="79"/>
      <c r="G1" s="79"/>
      <c r="H1" s="79"/>
      <c r="I1" s="79"/>
    </row>
    <row r="2" spans="1:9" x14ac:dyDescent="0.3">
      <c r="A2" s="8" t="s">
        <v>1</v>
      </c>
      <c r="B2" s="7">
        <f>'House Keeping Forecast '!B2</f>
        <v>44389</v>
      </c>
      <c r="C2" s="7">
        <f>B2+1</f>
        <v>44390</v>
      </c>
      <c r="D2" s="7">
        <f t="shared" ref="D2:H2" si="0">C2+1</f>
        <v>44391</v>
      </c>
      <c r="E2" s="7">
        <f t="shared" si="0"/>
        <v>44392</v>
      </c>
      <c r="F2" s="7">
        <f t="shared" si="0"/>
        <v>44393</v>
      </c>
      <c r="G2" s="7">
        <f t="shared" si="0"/>
        <v>44394</v>
      </c>
      <c r="H2" s="7">
        <f t="shared" si="0"/>
        <v>44395</v>
      </c>
      <c r="I2" s="79"/>
    </row>
    <row r="3" spans="1:9" x14ac:dyDescent="0.3">
      <c r="A3" s="8" t="s">
        <v>2</v>
      </c>
      <c r="B3" s="7" t="s">
        <v>3</v>
      </c>
      <c r="C3" s="7" t="s">
        <v>4</v>
      </c>
      <c r="D3" s="55" t="s">
        <v>5</v>
      </c>
      <c r="E3" s="55" t="s">
        <v>6</v>
      </c>
      <c r="F3" s="55" t="s">
        <v>7</v>
      </c>
      <c r="G3" s="7" t="s">
        <v>8</v>
      </c>
      <c r="H3" s="7" t="s">
        <v>9</v>
      </c>
      <c r="I3" s="79"/>
    </row>
    <row r="4" spans="1:9" x14ac:dyDescent="0.3">
      <c r="A4" s="36" t="s">
        <v>10</v>
      </c>
      <c r="B4" s="1">
        <f>'House Keeping Forecast '!B4</f>
        <v>10</v>
      </c>
      <c r="C4" s="1">
        <f>'House Keeping Forecast '!C4</f>
        <v>2</v>
      </c>
      <c r="D4" s="1">
        <f>'House Keeping Forecast '!D4</f>
        <v>9</v>
      </c>
      <c r="E4" s="1">
        <f>'House Keeping Forecast '!E4</f>
        <v>4</v>
      </c>
      <c r="F4" s="1">
        <f>'House Keeping Forecast '!F4</f>
        <v>6</v>
      </c>
      <c r="G4" s="1">
        <f>'House Keeping Forecast '!G4</f>
        <v>10</v>
      </c>
      <c r="H4" s="1">
        <f>'House Keeping Forecast '!H4</f>
        <v>3</v>
      </c>
      <c r="I4" s="79"/>
    </row>
    <row r="5" spans="1:9" x14ac:dyDescent="0.3">
      <c r="A5" s="36" t="s">
        <v>11</v>
      </c>
      <c r="B5" s="1">
        <f>'House Keeping Forecast '!B5</f>
        <v>10</v>
      </c>
      <c r="C5" s="1">
        <f>'House Keeping Forecast '!C5</f>
        <v>10</v>
      </c>
      <c r="D5" s="1">
        <f>'House Keeping Forecast '!D5</f>
        <v>12</v>
      </c>
      <c r="E5" s="1">
        <f>'House Keeping Forecast '!E5</f>
        <v>13</v>
      </c>
      <c r="F5" s="1">
        <f>'House Keeping Forecast '!F5</f>
        <v>10</v>
      </c>
      <c r="G5" s="1">
        <f>'House Keeping Forecast '!G5</f>
        <v>9</v>
      </c>
      <c r="H5" s="1">
        <f>'House Keeping Forecast '!H5</f>
        <v>15</v>
      </c>
      <c r="I5" s="165"/>
    </row>
    <row r="6" spans="1:9" x14ac:dyDescent="0.3">
      <c r="A6" s="36" t="s">
        <v>12</v>
      </c>
      <c r="B6" s="1">
        <f>'House Keeping Forecast '!B6</f>
        <v>5</v>
      </c>
      <c r="C6" s="1">
        <f>'House Keeping Forecast '!C6</f>
        <v>5</v>
      </c>
      <c r="D6" s="1">
        <f>'House Keeping Forecast '!D6</f>
        <v>0</v>
      </c>
      <c r="E6" s="1">
        <f>'House Keeping Forecast '!E6</f>
        <v>5</v>
      </c>
      <c r="F6" s="1">
        <f>'House Keeping Forecast '!F6</f>
        <v>2</v>
      </c>
      <c r="G6" s="1">
        <f>'House Keeping Forecast '!G6</f>
        <v>2</v>
      </c>
      <c r="H6" s="1">
        <f>'House Keeping Forecast '!H6</f>
        <v>6</v>
      </c>
      <c r="I6" s="166"/>
    </row>
    <row r="7" spans="1:9" x14ac:dyDescent="0.3">
      <c r="A7" s="8" t="s">
        <v>21</v>
      </c>
      <c r="B7" s="180">
        <f>((B4*1)+(B5*0.25)+(B6*0.25))</f>
        <v>13.75</v>
      </c>
      <c r="C7" s="180">
        <f t="shared" ref="C7:H7" si="1">((C4*1)+(C5*0.25)+(C6*0.25))</f>
        <v>5.75</v>
      </c>
      <c r="D7" s="180">
        <f t="shared" si="1"/>
        <v>12</v>
      </c>
      <c r="E7" s="180">
        <f t="shared" si="1"/>
        <v>8.5</v>
      </c>
      <c r="F7" s="180">
        <f t="shared" si="1"/>
        <v>9</v>
      </c>
      <c r="G7" s="180">
        <f t="shared" si="1"/>
        <v>12.75</v>
      </c>
      <c r="H7" s="180">
        <f t="shared" si="1"/>
        <v>8.25</v>
      </c>
      <c r="I7" s="178"/>
    </row>
    <row r="8" spans="1:9" x14ac:dyDescent="0.3">
      <c r="A8" s="79"/>
      <c r="B8" s="79"/>
      <c r="C8" s="79"/>
      <c r="D8" s="167"/>
      <c r="E8" s="167"/>
      <c r="F8" s="167"/>
      <c r="G8" s="79"/>
      <c r="H8" s="79"/>
      <c r="I8" s="165"/>
    </row>
    <row r="9" spans="1:9" x14ac:dyDescent="0.3">
      <c r="A9" s="79"/>
      <c r="B9" s="79"/>
      <c r="C9" s="79"/>
      <c r="D9" s="167"/>
      <c r="E9" s="167"/>
      <c r="F9" s="167"/>
      <c r="G9" s="79"/>
      <c r="H9" s="79"/>
      <c r="I9" s="165"/>
    </row>
    <row r="10" spans="1:9" x14ac:dyDescent="0.3">
      <c r="A10" s="200" t="s">
        <v>15</v>
      </c>
      <c r="B10" s="200"/>
      <c r="C10" s="200"/>
      <c r="D10" s="167"/>
      <c r="E10" s="167"/>
      <c r="F10" s="167"/>
      <c r="G10" s="79"/>
      <c r="H10" s="79"/>
      <c r="I10" s="165"/>
    </row>
    <row r="11" spans="1:9" x14ac:dyDescent="0.3">
      <c r="A11" s="8" t="s">
        <v>1</v>
      </c>
      <c r="B11" s="7">
        <f>'House Keeping Forecast '!B2</f>
        <v>44389</v>
      </c>
      <c r="C11" s="7">
        <f>B11+1</f>
        <v>44390</v>
      </c>
      <c r="D11" s="55">
        <f t="shared" ref="D11:H11" si="2">D2</f>
        <v>44391</v>
      </c>
      <c r="E11" s="55">
        <f t="shared" si="2"/>
        <v>44392</v>
      </c>
      <c r="F11" s="55">
        <f t="shared" si="2"/>
        <v>44393</v>
      </c>
      <c r="G11" s="7">
        <f t="shared" si="2"/>
        <v>44394</v>
      </c>
      <c r="H11" s="7">
        <f t="shared" si="2"/>
        <v>44395</v>
      </c>
      <c r="I11" s="165"/>
    </row>
    <row r="12" spans="1:9" x14ac:dyDescent="0.3">
      <c r="A12" s="8" t="s">
        <v>2</v>
      </c>
      <c r="B12" s="7" t="s">
        <v>3</v>
      </c>
      <c r="C12" s="7" t="s">
        <v>4</v>
      </c>
      <c r="D12" s="55" t="s">
        <v>5</v>
      </c>
      <c r="E12" s="55" t="s">
        <v>6</v>
      </c>
      <c r="F12" s="55" t="s">
        <v>7</v>
      </c>
      <c r="G12" s="7" t="s">
        <v>8</v>
      </c>
      <c r="H12" s="7" t="s">
        <v>9</v>
      </c>
      <c r="I12" s="165"/>
    </row>
    <row r="13" spans="1:9" x14ac:dyDescent="0.3">
      <c r="A13" s="36" t="s">
        <v>10</v>
      </c>
      <c r="B13" s="1">
        <f>'House Keeping Forecast '!B13</f>
        <v>4</v>
      </c>
      <c r="C13" s="1">
        <f>'House Keeping Forecast '!C13</f>
        <v>3</v>
      </c>
      <c r="D13" s="1">
        <f>'House Keeping Forecast '!D13</f>
        <v>4</v>
      </c>
      <c r="E13" s="1">
        <f>'House Keeping Forecast '!E13</f>
        <v>4</v>
      </c>
      <c r="F13" s="1">
        <f>'House Keeping Forecast '!F13</f>
        <v>4</v>
      </c>
      <c r="G13" s="1">
        <f>'House Keeping Forecast '!G13</f>
        <v>6</v>
      </c>
      <c r="H13" s="1">
        <f>'House Keeping Forecast '!H13</f>
        <v>2</v>
      </c>
      <c r="I13" s="165"/>
    </row>
    <row r="14" spans="1:9" x14ac:dyDescent="0.3">
      <c r="A14" s="36" t="s">
        <v>11</v>
      </c>
      <c r="B14" s="1">
        <f>'House Keeping Forecast '!B14</f>
        <v>0</v>
      </c>
      <c r="C14" s="1">
        <f>'House Keeping Forecast '!C14</f>
        <v>0</v>
      </c>
      <c r="D14" s="1">
        <f>'House Keeping Forecast '!D14</f>
        <v>0</v>
      </c>
      <c r="E14" s="1">
        <f>'House Keeping Forecast '!E14</f>
        <v>0</v>
      </c>
      <c r="F14" s="1">
        <f>'House Keeping Forecast '!F14</f>
        <v>0</v>
      </c>
      <c r="G14" s="1">
        <f>'House Keeping Forecast '!G14</f>
        <v>0</v>
      </c>
      <c r="H14" s="1">
        <f>'House Keeping Forecast '!H14</f>
        <v>0</v>
      </c>
      <c r="I14" s="165"/>
    </row>
    <row r="15" spans="1:9" x14ac:dyDescent="0.3">
      <c r="A15" s="36" t="s">
        <v>12</v>
      </c>
      <c r="B15" s="1">
        <f>'House Keeping Forecast '!B15</f>
        <v>1</v>
      </c>
      <c r="C15" s="1">
        <f>'House Keeping Forecast '!C15</f>
        <v>4</v>
      </c>
      <c r="D15" s="1">
        <f>'House Keeping Forecast '!D15</f>
        <v>0</v>
      </c>
      <c r="E15" s="1">
        <f>'House Keeping Forecast '!E15</f>
        <v>1</v>
      </c>
      <c r="F15" s="1">
        <f>'House Keeping Forecast '!F15</f>
        <v>2</v>
      </c>
      <c r="G15" s="1">
        <f>'House Keeping Forecast '!G15</f>
        <v>0</v>
      </c>
      <c r="H15" s="1">
        <f>'House Keeping Forecast '!H15</f>
        <v>3</v>
      </c>
      <c r="I15" s="166"/>
    </row>
    <row r="16" spans="1:9" x14ac:dyDescent="0.3">
      <c r="A16" s="8" t="s">
        <v>21</v>
      </c>
      <c r="B16" s="180">
        <f>((B13*1)+(B14*0.25)+(B15*0.25))</f>
        <v>4.25</v>
      </c>
      <c r="C16" s="180">
        <f t="shared" ref="C16:H16" si="3">((C13*1)+(C14*0.25)+(C15*0.25))</f>
        <v>4</v>
      </c>
      <c r="D16" s="180">
        <f t="shared" si="3"/>
        <v>4</v>
      </c>
      <c r="E16" s="180">
        <f t="shared" si="3"/>
        <v>4.25</v>
      </c>
      <c r="F16" s="180">
        <f t="shared" si="3"/>
        <v>4.5</v>
      </c>
      <c r="G16" s="180">
        <f t="shared" si="3"/>
        <v>6</v>
      </c>
      <c r="H16" s="180">
        <f t="shared" si="3"/>
        <v>2.75</v>
      </c>
      <c r="I16" s="178"/>
    </row>
    <row r="17" spans="1:9" x14ac:dyDescent="0.3">
      <c r="A17" s="79"/>
      <c r="B17" s="79"/>
      <c r="C17" s="79"/>
      <c r="D17" s="167"/>
      <c r="E17" s="167"/>
      <c r="F17" s="167"/>
      <c r="G17" s="79"/>
      <c r="H17" s="79"/>
      <c r="I17" s="165"/>
    </row>
    <row r="18" spans="1:9" x14ac:dyDescent="0.3">
      <c r="A18" s="79"/>
      <c r="B18" s="79"/>
      <c r="C18" s="79"/>
      <c r="D18" s="79"/>
      <c r="E18" s="79"/>
      <c r="F18" s="79"/>
      <c r="G18" s="79"/>
      <c r="H18" s="79"/>
      <c r="I18" s="79"/>
    </row>
    <row r="19" spans="1:9" x14ac:dyDescent="0.3">
      <c r="A19" s="36" t="s">
        <v>22</v>
      </c>
      <c r="B19" s="1">
        <f t="shared" ref="B19:H21" si="4">B4+B13</f>
        <v>14</v>
      </c>
      <c r="C19" s="1">
        <f t="shared" si="4"/>
        <v>5</v>
      </c>
      <c r="D19" s="1">
        <f t="shared" si="4"/>
        <v>13</v>
      </c>
      <c r="E19" s="1">
        <f t="shared" si="4"/>
        <v>8</v>
      </c>
      <c r="F19" s="1">
        <f t="shared" si="4"/>
        <v>10</v>
      </c>
      <c r="G19" s="1">
        <f t="shared" si="4"/>
        <v>16</v>
      </c>
      <c r="H19" s="1">
        <f t="shared" si="4"/>
        <v>5</v>
      </c>
      <c r="I19" s="79"/>
    </row>
    <row r="20" spans="1:9" x14ac:dyDescent="0.3">
      <c r="A20" s="36" t="s">
        <v>23</v>
      </c>
      <c r="B20" s="1">
        <f t="shared" si="4"/>
        <v>10</v>
      </c>
      <c r="C20" s="1">
        <f t="shared" si="4"/>
        <v>10</v>
      </c>
      <c r="D20" s="1">
        <f t="shared" si="4"/>
        <v>12</v>
      </c>
      <c r="E20" s="1">
        <f t="shared" si="4"/>
        <v>13</v>
      </c>
      <c r="F20" s="1">
        <f t="shared" si="4"/>
        <v>10</v>
      </c>
      <c r="G20" s="1">
        <f t="shared" si="4"/>
        <v>9</v>
      </c>
      <c r="H20" s="1">
        <f t="shared" si="4"/>
        <v>15</v>
      </c>
      <c r="I20" s="79"/>
    </row>
    <row r="21" spans="1:9" x14ac:dyDescent="0.3">
      <c r="A21" s="36" t="s">
        <v>24</v>
      </c>
      <c r="B21" s="1">
        <f t="shared" si="4"/>
        <v>6</v>
      </c>
      <c r="C21" s="1">
        <f t="shared" si="4"/>
        <v>9</v>
      </c>
      <c r="D21" s="1">
        <f t="shared" si="4"/>
        <v>0</v>
      </c>
      <c r="E21" s="1">
        <f t="shared" si="4"/>
        <v>6</v>
      </c>
      <c r="F21" s="1">
        <f t="shared" si="4"/>
        <v>4</v>
      </c>
      <c r="G21" s="1">
        <f t="shared" si="4"/>
        <v>2</v>
      </c>
      <c r="H21" s="1">
        <f t="shared" si="4"/>
        <v>9</v>
      </c>
      <c r="I21" s="79"/>
    </row>
    <row r="22" spans="1:9" x14ac:dyDescent="0.3">
      <c r="A22" s="8" t="s">
        <v>17</v>
      </c>
      <c r="B22" s="2">
        <v>47</v>
      </c>
      <c r="C22" s="2">
        <v>51</v>
      </c>
      <c r="D22" s="2">
        <v>46</v>
      </c>
      <c r="E22" s="2">
        <v>32</v>
      </c>
      <c r="F22" s="2">
        <v>27</v>
      </c>
      <c r="G22" s="2">
        <v>78</v>
      </c>
      <c r="H22" s="2">
        <v>59</v>
      </c>
      <c r="I22" s="79"/>
    </row>
    <row r="23" spans="1:9" s="79" customFormat="1" x14ac:dyDescent="0.3"/>
    <row r="24" spans="1:9" x14ac:dyDescent="0.3">
      <c r="A24" s="36" t="s">
        <v>25</v>
      </c>
      <c r="B24" s="179">
        <f t="shared" ref="B24:H24" si="5">B7+B16</f>
        <v>18</v>
      </c>
      <c r="C24" s="179">
        <f t="shared" si="5"/>
        <v>9.75</v>
      </c>
      <c r="D24" s="179">
        <f t="shared" si="5"/>
        <v>16</v>
      </c>
      <c r="E24" s="179">
        <f t="shared" si="5"/>
        <v>12.75</v>
      </c>
      <c r="F24" s="179">
        <f t="shared" si="5"/>
        <v>13.5</v>
      </c>
      <c r="G24" s="179">
        <f t="shared" si="5"/>
        <v>18.75</v>
      </c>
      <c r="H24" s="179">
        <f t="shared" si="5"/>
        <v>11</v>
      </c>
      <c r="I24" s="79"/>
    </row>
    <row r="25" spans="1:9" x14ac:dyDescent="0.3">
      <c r="A25" s="79"/>
      <c r="B25" s="79"/>
      <c r="C25" s="79"/>
      <c r="D25" s="79"/>
      <c r="E25" s="79"/>
      <c r="F25" s="79"/>
      <c r="G25" s="79"/>
      <c r="H25" s="79"/>
      <c r="I25" s="79"/>
    </row>
    <row r="26" spans="1:9" x14ac:dyDescent="0.3">
      <c r="A26" s="79"/>
      <c r="B26" s="79"/>
      <c r="C26" s="79"/>
      <c r="D26" s="79"/>
      <c r="E26" s="79"/>
      <c r="F26" s="79"/>
      <c r="G26" s="79"/>
      <c r="H26" s="79"/>
      <c r="I26" s="79"/>
    </row>
    <row r="27" spans="1:9" x14ac:dyDescent="0.3">
      <c r="A27" s="79"/>
      <c r="B27" s="79"/>
      <c r="C27" s="79"/>
      <c r="D27" s="79"/>
      <c r="E27" s="79"/>
      <c r="F27" s="79"/>
      <c r="G27" s="79"/>
      <c r="H27" s="79"/>
      <c r="I27" s="79"/>
    </row>
    <row r="28" spans="1:9" x14ac:dyDescent="0.3">
      <c r="A28" s="79"/>
      <c r="B28" s="79"/>
      <c r="C28" s="79"/>
      <c r="D28" s="79"/>
      <c r="E28" s="79"/>
      <c r="F28" s="79"/>
      <c r="G28" s="79"/>
      <c r="H28" s="79"/>
      <c r="I28" s="79"/>
    </row>
    <row r="29" spans="1:9" x14ac:dyDescent="0.3">
      <c r="A29" s="79"/>
      <c r="B29" s="79"/>
      <c r="C29" s="79"/>
      <c r="D29" s="79"/>
      <c r="E29" s="79"/>
      <c r="F29" s="79"/>
      <c r="G29" s="79"/>
      <c r="H29" s="79"/>
      <c r="I29" s="79"/>
    </row>
    <row r="30" spans="1:9" x14ac:dyDescent="0.3">
      <c r="A30" s="79"/>
      <c r="B30" s="79"/>
      <c r="C30" s="79"/>
      <c r="D30" s="79"/>
      <c r="E30" s="79"/>
      <c r="F30" s="79"/>
      <c r="G30" s="79"/>
      <c r="H30" s="79"/>
      <c r="I30" s="79"/>
    </row>
    <row r="31" spans="1:9" x14ac:dyDescent="0.3">
      <c r="A31" s="79"/>
      <c r="B31" s="79"/>
      <c r="C31" s="79"/>
      <c r="D31" s="79"/>
      <c r="E31" s="79"/>
      <c r="F31" s="79"/>
      <c r="G31" s="79"/>
      <c r="H31" s="79"/>
      <c r="I31" s="79"/>
    </row>
    <row r="32" spans="1:9" x14ac:dyDescent="0.3">
      <c r="A32" s="79"/>
      <c r="B32" s="79"/>
      <c r="C32" s="79"/>
      <c r="D32" s="79"/>
      <c r="E32" s="79"/>
      <c r="F32" s="79"/>
      <c r="G32" s="79"/>
      <c r="H32" s="79"/>
      <c r="I32" s="79"/>
    </row>
  </sheetData>
  <mergeCells count="2">
    <mergeCell ref="A1:C1"/>
    <mergeCell ref="A10:C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IV44"/>
  <sheetViews>
    <sheetView topLeftCell="A4" workbookViewId="0">
      <selection activeCell="D13" sqref="D13"/>
    </sheetView>
  </sheetViews>
  <sheetFormatPr defaultRowHeight="14.4" x14ac:dyDescent="0.3"/>
  <cols>
    <col min="1" max="1" width="23.6640625" customWidth="1"/>
    <col min="2" max="2" width="17.44140625" customWidth="1"/>
    <col min="3" max="5" width="14.33203125" bestFit="1" customWidth="1"/>
    <col min="6" max="6" width="15.5546875" bestFit="1" customWidth="1"/>
    <col min="7" max="8" width="14.33203125" bestFit="1" customWidth="1"/>
    <col min="9" max="9" width="22.5546875" bestFit="1" customWidth="1"/>
    <col min="10" max="10" width="12.44140625" customWidth="1"/>
    <col min="11" max="11" width="16.44140625" customWidth="1"/>
    <col min="16" max="16" width="18.6640625" bestFit="1" customWidth="1"/>
    <col min="17" max="18" width="11.33203125" customWidth="1"/>
    <col min="19" max="19" width="12.33203125" customWidth="1"/>
    <col min="20" max="20" width="18.6640625" bestFit="1" customWidth="1"/>
    <col min="21" max="21" width="10.44140625" bestFit="1" customWidth="1"/>
    <col min="22" max="22" width="11.44140625" bestFit="1" customWidth="1"/>
    <col min="23" max="23" width="11.5546875" bestFit="1" customWidth="1"/>
    <col min="24" max="24" width="18.6640625" bestFit="1" customWidth="1"/>
    <col min="25" max="25" width="10.44140625" bestFit="1" customWidth="1"/>
    <col min="26" max="26" width="11.44140625" bestFit="1" customWidth="1"/>
    <col min="27" max="27" width="11.5546875" bestFit="1" customWidth="1"/>
    <col min="28" max="28" width="18.6640625" bestFit="1" customWidth="1"/>
    <col min="29" max="29" width="10.44140625" bestFit="1" customWidth="1"/>
    <col min="30" max="30" width="11.44140625" bestFit="1" customWidth="1"/>
    <col min="31" max="31" width="11.5546875" bestFit="1" customWidth="1"/>
    <col min="32" max="32" width="18.6640625" bestFit="1" customWidth="1"/>
    <col min="33" max="33" width="10.44140625" bestFit="1" customWidth="1"/>
    <col min="34" max="34" width="11.44140625" bestFit="1" customWidth="1"/>
    <col min="35" max="35" width="11.5546875" bestFit="1" customWidth="1"/>
    <col min="36" max="36" width="18.6640625" bestFit="1" customWidth="1"/>
    <col min="37" max="37" width="10.44140625" bestFit="1" customWidth="1"/>
    <col min="38" max="38" width="11.44140625" bestFit="1" customWidth="1"/>
    <col min="39" max="39" width="11.5546875" bestFit="1" customWidth="1"/>
    <col min="40" max="40" width="18.6640625" bestFit="1" customWidth="1"/>
    <col min="41" max="41" width="10.44140625" bestFit="1" customWidth="1"/>
    <col min="42" max="42" width="11.44140625" bestFit="1" customWidth="1"/>
    <col min="43" max="43" width="11.5546875" bestFit="1" customWidth="1"/>
  </cols>
  <sheetData>
    <row r="1" spans="1:11" ht="21.6" thickBot="1" x14ac:dyDescent="0.45">
      <c r="A1" s="201" t="s">
        <v>26</v>
      </c>
      <c r="B1" s="201"/>
      <c r="C1" s="201"/>
      <c r="D1" s="201"/>
      <c r="E1" s="201"/>
      <c r="F1" s="201"/>
      <c r="G1" s="201"/>
      <c r="H1" s="201"/>
      <c r="I1" s="79"/>
      <c r="J1" s="79"/>
      <c r="K1" s="79"/>
    </row>
    <row r="2" spans="1:11" x14ac:dyDescent="0.3">
      <c r="A2" s="37" t="s">
        <v>1</v>
      </c>
      <c r="B2" s="7">
        <f>'House Keeping Forecast '!B2</f>
        <v>44389</v>
      </c>
      <c r="C2" s="7">
        <f>B2+1</f>
        <v>44390</v>
      </c>
      <c r="D2" s="7">
        <f t="shared" ref="D2:H2" si="0">C2+1</f>
        <v>44391</v>
      </c>
      <c r="E2" s="7">
        <f t="shared" si="0"/>
        <v>44392</v>
      </c>
      <c r="F2" s="7">
        <f t="shared" si="0"/>
        <v>44393</v>
      </c>
      <c r="G2" s="7">
        <f t="shared" si="0"/>
        <v>44394</v>
      </c>
      <c r="H2" s="7">
        <f t="shared" si="0"/>
        <v>44395</v>
      </c>
      <c r="I2" s="79"/>
      <c r="J2" s="79"/>
      <c r="K2" s="79"/>
    </row>
    <row r="3" spans="1:11" x14ac:dyDescent="0.3">
      <c r="A3" s="38" t="s">
        <v>27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13" t="s">
        <v>9</v>
      </c>
      <c r="I3" s="55" t="s">
        <v>28</v>
      </c>
      <c r="J3" s="79"/>
      <c r="K3" s="79"/>
    </row>
    <row r="4" spans="1:11" x14ac:dyDescent="0.3">
      <c r="A4" s="38" t="s">
        <v>29</v>
      </c>
      <c r="B4" s="3">
        <f>'House Keeping Forecast '!B7+'House Keeping Forecast '!B16</f>
        <v>4160</v>
      </c>
      <c r="C4" s="3">
        <f>'House Keeping Forecast '!C7+'House Keeping Forecast '!C16</f>
        <v>2580</v>
      </c>
      <c r="D4" s="3">
        <f>'House Keeping Forecast '!D7+'House Keeping Forecast '!D16</f>
        <v>4340</v>
      </c>
      <c r="E4" s="3">
        <f>'House Keeping Forecast '!E7+'House Keeping Forecast '!E16</f>
        <v>3620</v>
      </c>
      <c r="F4" s="3">
        <f>'House Keeping Forecast '!F7+'House Keeping Forecast '!F16</f>
        <v>3440</v>
      </c>
      <c r="G4" s="3">
        <f>'House Keeping Forecast '!G7+'House Keeping Forecast '!G16</f>
        <v>4260</v>
      </c>
      <c r="H4" s="3">
        <f>'House Keeping Forecast '!H7+'House Keeping Forecast '!H16</f>
        <v>3520</v>
      </c>
      <c r="I4" s="3">
        <f>SUM(B4:H4)</f>
        <v>25920</v>
      </c>
      <c r="J4" s="79"/>
      <c r="K4" s="79"/>
    </row>
    <row r="5" spans="1:11" x14ac:dyDescent="0.3">
      <c r="A5" s="38" t="s">
        <v>30</v>
      </c>
      <c r="B5" s="3">
        <f>B7*28+(30*8)</f>
        <v>744</v>
      </c>
      <c r="C5" s="3">
        <f t="shared" ref="C5:H5" si="1">C7*28+(30*8)</f>
        <v>513</v>
      </c>
      <c r="D5" s="3">
        <f t="shared" si="1"/>
        <v>688</v>
      </c>
      <c r="E5" s="3">
        <f t="shared" si="1"/>
        <v>597</v>
      </c>
      <c r="F5" s="3">
        <f t="shared" si="1"/>
        <v>618</v>
      </c>
      <c r="G5" s="3">
        <f t="shared" si="1"/>
        <v>765</v>
      </c>
      <c r="H5" s="3">
        <f t="shared" si="1"/>
        <v>548</v>
      </c>
      <c r="I5" s="3">
        <f>SUM(B5:H5)</f>
        <v>4473</v>
      </c>
      <c r="J5" s="79"/>
      <c r="K5" s="79"/>
    </row>
    <row r="6" spans="1:11" x14ac:dyDescent="0.3">
      <c r="A6" s="38"/>
      <c r="B6" s="1"/>
      <c r="C6" s="1"/>
      <c r="D6" s="1"/>
      <c r="E6" s="1"/>
      <c r="F6" s="1"/>
      <c r="G6" s="1"/>
      <c r="H6" s="14"/>
      <c r="I6" s="1"/>
      <c r="J6" s="79"/>
      <c r="K6" s="79"/>
    </row>
    <row r="7" spans="1:11" x14ac:dyDescent="0.3">
      <c r="A7" s="38" t="s">
        <v>31</v>
      </c>
      <c r="B7" s="4">
        <f>'Houskeeping Hours'!B24</f>
        <v>18</v>
      </c>
      <c r="C7" s="4">
        <f>'Houskeeping Hours'!C24</f>
        <v>9.75</v>
      </c>
      <c r="D7" s="4">
        <f>'Houskeeping Hours'!D24</f>
        <v>16</v>
      </c>
      <c r="E7" s="4">
        <f>'Houskeeping Hours'!E24</f>
        <v>12.75</v>
      </c>
      <c r="F7" s="4">
        <f>'Houskeeping Hours'!F24</f>
        <v>13.5</v>
      </c>
      <c r="G7" s="4">
        <f>'Houskeeping Hours'!G24</f>
        <v>18.75</v>
      </c>
      <c r="H7" s="4">
        <f>'Houskeeping Hours'!H24</f>
        <v>11</v>
      </c>
      <c r="I7" s="4">
        <f>SUM(B7:H7)</f>
        <v>99.75</v>
      </c>
      <c r="J7" s="79"/>
      <c r="K7" s="79"/>
    </row>
    <row r="9" spans="1:11" x14ac:dyDescent="0.3">
      <c r="A9" s="16"/>
      <c r="B9" s="2"/>
      <c r="C9" s="2"/>
      <c r="D9" s="2"/>
      <c r="E9" s="2"/>
      <c r="F9" s="2"/>
      <c r="G9" s="2"/>
      <c r="H9" s="190"/>
      <c r="I9" s="79"/>
      <c r="J9" s="28"/>
      <c r="K9" s="79"/>
    </row>
    <row r="10" spans="1:11" x14ac:dyDescent="0.3">
      <c r="A10" s="194" t="s">
        <v>32</v>
      </c>
      <c r="B10" s="1"/>
      <c r="C10" s="1"/>
      <c r="D10" s="1"/>
      <c r="E10" s="1"/>
      <c r="F10" s="1"/>
      <c r="G10" s="1"/>
      <c r="H10" s="14"/>
      <c r="I10" s="79"/>
      <c r="J10" s="79"/>
      <c r="K10" s="79"/>
    </row>
    <row r="11" spans="1:11" x14ac:dyDescent="0.3">
      <c r="A11" s="16" t="s">
        <v>33</v>
      </c>
      <c r="B11" s="40" t="str">
        <f>IF('Houskeeping Hours'!B$24&lt;&gt;6,"1","0")</f>
        <v>1</v>
      </c>
      <c r="C11" s="40" t="str">
        <f>IF('Houskeeping Hours'!C$24&lt;&gt;5.99,"1","0")</f>
        <v>1</v>
      </c>
      <c r="D11" s="40" t="str">
        <f>IF('Houskeeping Hours'!D$24&lt;&gt;6,"1","0")</f>
        <v>1</v>
      </c>
      <c r="E11" s="40" t="str">
        <f>IF('Houskeeping Hours'!E$24&lt;&gt;6,"1","0")</f>
        <v>1</v>
      </c>
      <c r="F11" s="40" t="str">
        <f>IF('Houskeeping Hours'!F$24&lt;&gt;6,"1","0")</f>
        <v>1</v>
      </c>
      <c r="G11" s="40" t="str">
        <f>IF('Houskeeping Hours'!G$24&lt;&gt;6,"1","0")</f>
        <v>1</v>
      </c>
      <c r="H11" s="40" t="str">
        <f>IF('Houskeeping Hours'!H$24&lt;&gt;6,"1","0")</f>
        <v>1</v>
      </c>
      <c r="I11" s="79"/>
      <c r="J11" s="79"/>
      <c r="K11" s="79"/>
    </row>
    <row r="12" spans="1:11" x14ac:dyDescent="0.3">
      <c r="A12" s="16" t="s">
        <v>34</v>
      </c>
      <c r="B12" s="40" t="str">
        <f>IF('Houskeeping Hours'!B$24&gt;6,"1","0")</f>
        <v>1</v>
      </c>
      <c r="C12" s="40" t="str">
        <f>IF('Houskeeping Hours'!C$24&gt;6,"1","0")</f>
        <v>1</v>
      </c>
      <c r="D12" s="40" t="str">
        <f>IF('Houskeeping Hours'!D$24&gt;6,"1","0")</f>
        <v>1</v>
      </c>
      <c r="E12" s="40" t="str">
        <f>IF('Houskeeping Hours'!E$24&gt;6,"1","0")</f>
        <v>1</v>
      </c>
      <c r="F12" s="40" t="str">
        <f>IF('Houskeeping Hours'!F$24&gt;6,"1","0")</f>
        <v>1</v>
      </c>
      <c r="G12" s="40" t="str">
        <f>IF('Houskeeping Hours'!G$24&gt;6,"1","0")</f>
        <v>1</v>
      </c>
      <c r="H12" s="40" t="str">
        <f>IF('Houskeeping Hours'!H$24&gt;6,"1","0")</f>
        <v>1</v>
      </c>
      <c r="I12" s="79"/>
      <c r="J12" s="79"/>
      <c r="K12" s="79"/>
    </row>
    <row r="13" spans="1:11" x14ac:dyDescent="0.3">
      <c r="A13" s="16" t="s">
        <v>35</v>
      </c>
      <c r="B13" s="40" t="str">
        <f>IF('Houskeeping Hours'!B$24&gt;12,"1","0")</f>
        <v>1</v>
      </c>
      <c r="C13" s="40" t="str">
        <f>IF('Houskeeping Hours'!C$24&gt;12,"1","0")</f>
        <v>0</v>
      </c>
      <c r="D13" s="40" t="str">
        <f>IF('Houskeeping Hours'!D$24&gt;12,"1","0")</f>
        <v>1</v>
      </c>
      <c r="E13" s="40" t="str">
        <f>IF('Houskeeping Hours'!E$24&gt;12,"1","0")</f>
        <v>1</v>
      </c>
      <c r="F13" s="40" t="str">
        <f>IF('Houskeeping Hours'!F$24&gt;12,"1","0")</f>
        <v>1</v>
      </c>
      <c r="G13" s="40" t="str">
        <f>IF('Houskeeping Hours'!G$24&gt;12,"1","0")</f>
        <v>1</v>
      </c>
      <c r="H13" s="40" t="str">
        <f>IF('Houskeeping Hours'!H$24&gt;12,"1","0")</f>
        <v>0</v>
      </c>
      <c r="I13" s="79"/>
      <c r="J13" s="79"/>
      <c r="K13" s="79"/>
    </row>
    <row r="14" spans="1:11" x14ac:dyDescent="0.3">
      <c r="A14" s="16" t="s">
        <v>36</v>
      </c>
      <c r="B14" s="40" t="str">
        <f>IF('Houskeeping Hours'!B$24&gt;18,"1","0")</f>
        <v>0</v>
      </c>
      <c r="C14" s="40" t="str">
        <f>IF('Houskeeping Hours'!C$24&gt;18,"1","0")</f>
        <v>0</v>
      </c>
      <c r="D14" s="40" t="str">
        <f>IF('Houskeeping Hours'!D$24&gt;18,"1","0")</f>
        <v>0</v>
      </c>
      <c r="E14" s="40" t="str">
        <f>IF('Houskeeping Hours'!E$24&gt;18,"1","0")</f>
        <v>0</v>
      </c>
      <c r="F14" s="40" t="str">
        <f>IF('Houskeeping Hours'!F$24&gt;18,"1","0")</f>
        <v>0</v>
      </c>
      <c r="G14" s="40" t="str">
        <f>IF('Houskeeping Hours'!G$24&gt;18,"1","0")</f>
        <v>1</v>
      </c>
      <c r="H14" s="40" t="str">
        <f>IF('Houskeeping Hours'!H$24&gt;18,"1","0")</f>
        <v>0</v>
      </c>
      <c r="I14" s="79"/>
      <c r="J14" s="79"/>
      <c r="K14" s="79"/>
    </row>
    <row r="15" spans="1:11" x14ac:dyDescent="0.3">
      <c r="A15" s="16" t="s">
        <v>37</v>
      </c>
      <c r="B15" s="40" t="str">
        <f>IF('Houskeeping Hours'!B$24&gt;24,"1","0")</f>
        <v>0</v>
      </c>
      <c r="C15" s="40" t="str">
        <f>IF('Houskeeping Hours'!C$24&gt;24,"1","0")</f>
        <v>0</v>
      </c>
      <c r="D15" s="40" t="str">
        <f>IF('Houskeeping Hours'!D$24&gt;24,"1","0")</f>
        <v>0</v>
      </c>
      <c r="E15" s="40" t="str">
        <f>IF('Houskeeping Hours'!E$24&gt;24,"1","0")</f>
        <v>0</v>
      </c>
      <c r="F15" s="40" t="str">
        <f>IF('Houskeeping Hours'!F$24&gt;24,"1","0")</f>
        <v>0</v>
      </c>
      <c r="G15" s="40" t="str">
        <f>IF('Houskeeping Hours'!G$24&gt;24,"1","0")</f>
        <v>0</v>
      </c>
      <c r="H15" s="40" t="str">
        <f>IF('Houskeeping Hours'!H$24&gt;24,"1","0")</f>
        <v>0</v>
      </c>
      <c r="I15" s="79"/>
      <c r="J15" s="79"/>
      <c r="K15" s="79"/>
    </row>
    <row r="16" spans="1:11" x14ac:dyDescent="0.3">
      <c r="A16" s="16" t="s">
        <v>38</v>
      </c>
      <c r="B16" s="40" t="str">
        <f>IF('Houskeeping Hours'!B$24&gt;30,"1","0")</f>
        <v>0</v>
      </c>
      <c r="C16" s="40" t="str">
        <f>IF('Houskeeping Hours'!C$24&gt;30,"1","0")</f>
        <v>0</v>
      </c>
      <c r="D16" s="40" t="str">
        <f>IF('Houskeeping Hours'!D$24&gt;30,"1","0")</f>
        <v>0</v>
      </c>
      <c r="E16" s="40" t="str">
        <f>IF('Houskeeping Hours'!E$24&gt;30,"1","0")</f>
        <v>0</v>
      </c>
      <c r="F16" s="40" t="str">
        <f>IF('Houskeeping Hours'!F$24&gt;30,"1","0")</f>
        <v>0</v>
      </c>
      <c r="G16" s="40" t="str">
        <f>IF('Houskeeping Hours'!G$24&gt;30,"1","0")</f>
        <v>0</v>
      </c>
      <c r="H16" s="40" t="str">
        <f>IF('Houskeeping Hours'!H$24&gt;30,"1","0")</f>
        <v>0</v>
      </c>
      <c r="I16" s="79"/>
      <c r="J16" s="79"/>
      <c r="K16" s="79"/>
    </row>
    <row r="17" spans="1:256" x14ac:dyDescent="0.3">
      <c r="A17" s="16" t="s">
        <v>39</v>
      </c>
      <c r="B17" s="40" t="str">
        <f>IF('Houskeeping Hours'!B$24&gt;36,"1","0")</f>
        <v>0</v>
      </c>
      <c r="C17" s="40" t="str">
        <f>IF('Houskeeping Hours'!C$24&gt;36,"1","0")</f>
        <v>0</v>
      </c>
      <c r="D17" s="40" t="str">
        <f>IF('Houskeeping Hours'!D$24&gt;36,"1","0")</f>
        <v>0</v>
      </c>
      <c r="E17" s="40" t="str">
        <f>IF('Houskeeping Hours'!E$24&gt;36,"1","0")</f>
        <v>0</v>
      </c>
      <c r="F17" s="40" t="str">
        <f>IF('Houskeeping Hours'!F$24&gt;36,"1","0")</f>
        <v>0</v>
      </c>
      <c r="G17" s="40" t="str">
        <f>IF('Houskeeping Hours'!G$24&gt;36,"1","0")</f>
        <v>0</v>
      </c>
      <c r="H17" s="40" t="str">
        <f>IF('Houskeeping Hours'!H$24&gt;36,"1","0")</f>
        <v>0</v>
      </c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/>
      <c r="DR17" s="79"/>
      <c r="DS17" s="79"/>
      <c r="DT17" s="79"/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/>
      <c r="EL17" s="79"/>
      <c r="EM17" s="79"/>
      <c r="EN17" s="79"/>
      <c r="EO17" s="79"/>
      <c r="EP17" s="79"/>
      <c r="EQ17" s="79"/>
      <c r="ER17" s="79"/>
      <c r="ES17" s="79"/>
      <c r="ET17" s="79"/>
      <c r="EU17" s="79"/>
      <c r="EV17" s="79"/>
      <c r="EW17" s="79"/>
      <c r="EX17" s="79"/>
      <c r="EY17" s="79"/>
      <c r="EZ17" s="79"/>
      <c r="FA17" s="79"/>
      <c r="FB17" s="79"/>
      <c r="FC17" s="79"/>
      <c r="FD17" s="79"/>
      <c r="FE17" s="79"/>
      <c r="FF17" s="79"/>
      <c r="FG17" s="79"/>
      <c r="FH17" s="79"/>
      <c r="FI17" s="79"/>
      <c r="FJ17" s="79"/>
      <c r="FK17" s="79"/>
      <c r="FL17" s="79"/>
      <c r="FM17" s="79"/>
      <c r="FN17" s="79"/>
      <c r="FO17" s="79"/>
      <c r="FP17" s="79"/>
      <c r="FQ17" s="79"/>
      <c r="FR17" s="79"/>
      <c r="FS17" s="79"/>
      <c r="FT17" s="79"/>
      <c r="FU17" s="79"/>
      <c r="FV17" s="79"/>
      <c r="FW17" s="79"/>
      <c r="FX17" s="79"/>
      <c r="FY17" s="79"/>
      <c r="FZ17" s="79"/>
      <c r="GA17" s="79"/>
      <c r="GB17" s="79"/>
      <c r="GC17" s="79"/>
      <c r="GD17" s="79"/>
      <c r="GE17" s="79"/>
      <c r="GF17" s="79"/>
      <c r="GG17" s="79"/>
      <c r="GH17" s="79"/>
      <c r="GI17" s="79"/>
      <c r="GJ17" s="79"/>
      <c r="GK17" s="79"/>
      <c r="GL17" s="79"/>
      <c r="GM17" s="79"/>
      <c r="GN17" s="79"/>
      <c r="GO17" s="79"/>
      <c r="GP17" s="79"/>
      <c r="GQ17" s="79"/>
      <c r="GR17" s="79"/>
      <c r="GS17" s="79"/>
      <c r="GT17" s="79"/>
      <c r="GU17" s="79"/>
      <c r="GV17" s="79"/>
      <c r="GW17" s="79"/>
      <c r="GX17" s="79"/>
      <c r="GY17" s="79"/>
      <c r="GZ17" s="79"/>
      <c r="HA17" s="79"/>
      <c r="HB17" s="79"/>
      <c r="HC17" s="79"/>
      <c r="HD17" s="79"/>
      <c r="HE17" s="79"/>
      <c r="HF17" s="79"/>
      <c r="HG17" s="79"/>
      <c r="HH17" s="79"/>
      <c r="HI17" s="79"/>
      <c r="HJ17" s="79"/>
      <c r="HK17" s="79"/>
      <c r="HL17" s="79"/>
      <c r="HM17" s="79"/>
      <c r="HN17" s="79"/>
      <c r="HO17" s="79"/>
      <c r="HP17" s="79"/>
      <c r="HQ17" s="79"/>
      <c r="HR17" s="79"/>
      <c r="HS17" s="79"/>
      <c r="HT17" s="79"/>
      <c r="HU17" s="79"/>
      <c r="HV17" s="79"/>
      <c r="HW17" s="79"/>
      <c r="HX17" s="79"/>
      <c r="HY17" s="79"/>
      <c r="HZ17" s="79"/>
      <c r="IA17" s="79"/>
      <c r="IB17" s="79"/>
      <c r="IC17" s="79"/>
      <c r="ID17" s="79"/>
      <c r="IE17" s="79"/>
      <c r="IF17" s="79"/>
      <c r="IG17" s="79"/>
      <c r="IH17" s="79"/>
      <c r="II17" s="79"/>
      <c r="IJ17" s="79"/>
      <c r="IK17" s="79"/>
      <c r="IL17" s="79"/>
      <c r="IM17" s="79"/>
      <c r="IN17" s="79"/>
      <c r="IO17" s="79"/>
      <c r="IP17" s="79"/>
      <c r="IQ17" s="79"/>
      <c r="IR17" s="79"/>
      <c r="IS17" s="79"/>
      <c r="IT17" s="79"/>
      <c r="IU17" s="79"/>
      <c r="IV17" s="79"/>
    </row>
    <row r="18" spans="1:256" x14ac:dyDescent="0.3">
      <c r="A18" s="16" t="s">
        <v>40</v>
      </c>
      <c r="B18" s="40" t="str">
        <f>IF('Houskeeping Hours'!B$24&gt;42,"1","0")</f>
        <v>0</v>
      </c>
      <c r="C18" s="40" t="str">
        <f>IF('Houskeeping Hours'!C$24&gt;42,"1","0")</f>
        <v>0</v>
      </c>
      <c r="D18" s="40" t="str">
        <f>IF('Houskeeping Hours'!D$24&gt;42,"1","0")</f>
        <v>0</v>
      </c>
      <c r="E18" s="40" t="str">
        <f>IF('Houskeeping Hours'!E$24&gt;42,"1","0")</f>
        <v>0</v>
      </c>
      <c r="F18" s="40" t="str">
        <f>IF('Houskeeping Hours'!F$24&gt;42,"1","0")</f>
        <v>0</v>
      </c>
      <c r="G18" s="40" t="str">
        <f>IF('Houskeeping Hours'!G$24&gt;42,"1","0")</f>
        <v>0</v>
      </c>
      <c r="H18" s="40" t="str">
        <f>IF('Houskeeping Hours'!H$24&gt;42,"1","0")</f>
        <v>0</v>
      </c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1" t="s">
        <v>41</v>
      </c>
      <c r="CN18" s="1" t="s">
        <v>41</v>
      </c>
      <c r="CO18" s="1" t="s">
        <v>41</v>
      </c>
      <c r="CP18" s="1" t="s">
        <v>41</v>
      </c>
      <c r="CQ18" s="1" t="s">
        <v>41</v>
      </c>
      <c r="CR18" s="1" t="s">
        <v>41</v>
      </c>
      <c r="CS18" s="1" t="s">
        <v>41</v>
      </c>
      <c r="CT18" s="1" t="s">
        <v>41</v>
      </c>
      <c r="CU18" s="1" t="s">
        <v>41</v>
      </c>
      <c r="CV18" s="1" t="s">
        <v>41</v>
      </c>
      <c r="CW18" s="1" t="s">
        <v>41</v>
      </c>
      <c r="CX18" s="1" t="s">
        <v>41</v>
      </c>
      <c r="CY18" s="1" t="s">
        <v>41</v>
      </c>
      <c r="CZ18" s="1" t="s">
        <v>41</v>
      </c>
      <c r="DA18" s="1" t="s">
        <v>41</v>
      </c>
      <c r="DB18" s="1" t="s">
        <v>41</v>
      </c>
      <c r="DC18" s="1" t="s">
        <v>41</v>
      </c>
      <c r="DD18" s="1" t="s">
        <v>41</v>
      </c>
      <c r="DE18" s="1" t="s">
        <v>41</v>
      </c>
      <c r="DF18" s="1" t="s">
        <v>41</v>
      </c>
      <c r="DG18" s="1" t="s">
        <v>41</v>
      </c>
      <c r="DH18" s="1" t="s">
        <v>41</v>
      </c>
      <c r="DI18" s="1" t="s">
        <v>41</v>
      </c>
      <c r="DJ18" s="1" t="s">
        <v>41</v>
      </c>
      <c r="DK18" s="1" t="s">
        <v>41</v>
      </c>
      <c r="DL18" s="1" t="s">
        <v>41</v>
      </c>
      <c r="DM18" s="1" t="s">
        <v>41</v>
      </c>
      <c r="DN18" s="1" t="s">
        <v>41</v>
      </c>
      <c r="DO18" s="1" t="s">
        <v>41</v>
      </c>
      <c r="DP18" s="1" t="s">
        <v>41</v>
      </c>
      <c r="DQ18" s="1" t="s">
        <v>41</v>
      </c>
      <c r="DR18" s="1" t="s">
        <v>41</v>
      </c>
      <c r="DS18" s="1" t="s">
        <v>41</v>
      </c>
      <c r="DT18" s="1" t="s">
        <v>41</v>
      </c>
      <c r="DU18" s="1" t="s">
        <v>41</v>
      </c>
      <c r="DV18" s="1" t="s">
        <v>41</v>
      </c>
      <c r="DW18" s="1" t="s">
        <v>41</v>
      </c>
      <c r="DX18" s="1" t="s">
        <v>41</v>
      </c>
      <c r="DY18" s="1" t="s">
        <v>41</v>
      </c>
      <c r="DZ18" s="1" t="s">
        <v>41</v>
      </c>
      <c r="EA18" s="1" t="s">
        <v>41</v>
      </c>
      <c r="EB18" s="1" t="s">
        <v>41</v>
      </c>
      <c r="EC18" s="1" t="s">
        <v>41</v>
      </c>
      <c r="ED18" s="1" t="s">
        <v>41</v>
      </c>
      <c r="EE18" s="1" t="s">
        <v>41</v>
      </c>
      <c r="EF18" s="1" t="s">
        <v>41</v>
      </c>
      <c r="EG18" s="1" t="s">
        <v>41</v>
      </c>
      <c r="EH18" s="1" t="s">
        <v>41</v>
      </c>
      <c r="EI18" s="1" t="s">
        <v>41</v>
      </c>
      <c r="EJ18" s="1" t="s">
        <v>41</v>
      </c>
      <c r="EK18" s="1" t="s">
        <v>41</v>
      </c>
      <c r="EL18" s="1" t="s">
        <v>41</v>
      </c>
      <c r="EM18" s="1" t="s">
        <v>41</v>
      </c>
      <c r="EN18" s="1" t="s">
        <v>41</v>
      </c>
      <c r="EO18" s="1" t="s">
        <v>41</v>
      </c>
      <c r="EP18" s="1" t="s">
        <v>41</v>
      </c>
      <c r="EQ18" s="1" t="s">
        <v>41</v>
      </c>
      <c r="ER18" s="1" t="s">
        <v>41</v>
      </c>
      <c r="ES18" s="1" t="s">
        <v>41</v>
      </c>
      <c r="ET18" s="1" t="s">
        <v>41</v>
      </c>
      <c r="EU18" s="1" t="s">
        <v>41</v>
      </c>
      <c r="EV18" s="1" t="s">
        <v>41</v>
      </c>
      <c r="EW18" s="1" t="s">
        <v>41</v>
      </c>
      <c r="EX18" s="1" t="s">
        <v>41</v>
      </c>
      <c r="EY18" s="1" t="s">
        <v>41</v>
      </c>
      <c r="EZ18" s="1" t="s">
        <v>41</v>
      </c>
      <c r="FA18" s="1" t="s">
        <v>41</v>
      </c>
      <c r="FB18" s="1" t="s">
        <v>41</v>
      </c>
      <c r="FC18" s="1" t="s">
        <v>41</v>
      </c>
      <c r="FD18" s="1" t="s">
        <v>41</v>
      </c>
      <c r="FE18" s="1" t="s">
        <v>41</v>
      </c>
      <c r="FF18" s="1" t="s">
        <v>41</v>
      </c>
      <c r="FG18" s="1" t="s">
        <v>41</v>
      </c>
      <c r="FH18" s="1" t="s">
        <v>41</v>
      </c>
      <c r="FI18" s="1" t="s">
        <v>41</v>
      </c>
      <c r="FJ18" s="1" t="s">
        <v>41</v>
      </c>
      <c r="FK18" s="1" t="s">
        <v>41</v>
      </c>
      <c r="FL18" s="1" t="s">
        <v>41</v>
      </c>
      <c r="FM18" s="1" t="s">
        <v>41</v>
      </c>
      <c r="FN18" s="1" t="s">
        <v>41</v>
      </c>
      <c r="FO18" s="1" t="s">
        <v>41</v>
      </c>
      <c r="FP18" s="1" t="s">
        <v>41</v>
      </c>
      <c r="FQ18" s="1" t="s">
        <v>41</v>
      </c>
      <c r="FR18" s="1" t="s">
        <v>41</v>
      </c>
      <c r="FS18" s="1" t="s">
        <v>41</v>
      </c>
      <c r="FT18" s="1" t="s">
        <v>41</v>
      </c>
      <c r="FU18" s="1" t="s">
        <v>41</v>
      </c>
      <c r="FV18" s="1" t="s">
        <v>41</v>
      </c>
      <c r="FW18" s="1" t="s">
        <v>41</v>
      </c>
      <c r="FX18" s="1" t="s">
        <v>41</v>
      </c>
      <c r="FY18" s="1" t="s">
        <v>41</v>
      </c>
      <c r="FZ18" s="1" t="s">
        <v>41</v>
      </c>
      <c r="GA18" s="1" t="s">
        <v>41</v>
      </c>
      <c r="GB18" s="1" t="s">
        <v>41</v>
      </c>
      <c r="GC18" s="1" t="s">
        <v>41</v>
      </c>
      <c r="GD18" s="1" t="s">
        <v>41</v>
      </c>
      <c r="GE18" s="1" t="s">
        <v>41</v>
      </c>
      <c r="GF18" s="1" t="s">
        <v>41</v>
      </c>
      <c r="GG18" s="1" t="s">
        <v>41</v>
      </c>
      <c r="GH18" s="1" t="s">
        <v>41</v>
      </c>
      <c r="GI18" s="1" t="s">
        <v>41</v>
      </c>
      <c r="GJ18" s="1" t="s">
        <v>41</v>
      </c>
      <c r="GK18" s="1" t="s">
        <v>41</v>
      </c>
      <c r="GL18" s="1" t="s">
        <v>41</v>
      </c>
      <c r="GM18" s="1" t="s">
        <v>41</v>
      </c>
      <c r="GN18" s="1" t="s">
        <v>41</v>
      </c>
      <c r="GO18" s="1" t="s">
        <v>41</v>
      </c>
      <c r="GP18" s="1" t="s">
        <v>41</v>
      </c>
      <c r="GQ18" s="1" t="s">
        <v>41</v>
      </c>
      <c r="GR18" s="1" t="s">
        <v>41</v>
      </c>
      <c r="GS18" s="1" t="s">
        <v>41</v>
      </c>
      <c r="GT18" s="1" t="s">
        <v>41</v>
      </c>
      <c r="GU18" s="1" t="s">
        <v>41</v>
      </c>
      <c r="GV18" s="1" t="s">
        <v>41</v>
      </c>
      <c r="GW18" s="1" t="s">
        <v>41</v>
      </c>
      <c r="GX18" s="1" t="s">
        <v>41</v>
      </c>
      <c r="GY18" s="1" t="s">
        <v>41</v>
      </c>
      <c r="GZ18" s="1" t="s">
        <v>41</v>
      </c>
      <c r="HA18" s="1" t="s">
        <v>41</v>
      </c>
      <c r="HB18" s="1" t="s">
        <v>41</v>
      </c>
      <c r="HC18" s="1" t="s">
        <v>41</v>
      </c>
      <c r="HD18" s="1" t="s">
        <v>41</v>
      </c>
      <c r="HE18" s="1" t="s">
        <v>41</v>
      </c>
      <c r="HF18" s="1" t="s">
        <v>41</v>
      </c>
      <c r="HG18" s="1" t="s">
        <v>41</v>
      </c>
      <c r="HH18" s="1" t="s">
        <v>41</v>
      </c>
      <c r="HI18" s="1" t="s">
        <v>41</v>
      </c>
      <c r="HJ18" s="1" t="s">
        <v>41</v>
      </c>
      <c r="HK18" s="1" t="s">
        <v>41</v>
      </c>
      <c r="HL18" s="1" t="s">
        <v>41</v>
      </c>
      <c r="HM18" s="1" t="s">
        <v>41</v>
      </c>
      <c r="HN18" s="1" t="s">
        <v>41</v>
      </c>
      <c r="HO18" s="1" t="s">
        <v>41</v>
      </c>
      <c r="HP18" s="1" t="s">
        <v>41</v>
      </c>
      <c r="HQ18" s="1" t="s">
        <v>41</v>
      </c>
      <c r="HR18" s="1" t="s">
        <v>41</v>
      </c>
      <c r="HS18" s="1" t="s">
        <v>41</v>
      </c>
      <c r="HT18" s="1" t="s">
        <v>41</v>
      </c>
      <c r="HU18" s="1" t="s">
        <v>41</v>
      </c>
      <c r="HV18" s="1" t="s">
        <v>41</v>
      </c>
      <c r="HW18" s="1" t="s">
        <v>41</v>
      </c>
      <c r="HX18" s="1" t="s">
        <v>41</v>
      </c>
      <c r="HY18" s="1" t="s">
        <v>41</v>
      </c>
      <c r="HZ18" s="1" t="s">
        <v>41</v>
      </c>
      <c r="IA18" s="1" t="s">
        <v>41</v>
      </c>
      <c r="IB18" s="1" t="s">
        <v>41</v>
      </c>
      <c r="IC18" s="1" t="s">
        <v>41</v>
      </c>
      <c r="ID18" s="1" t="s">
        <v>41</v>
      </c>
      <c r="IE18" s="1" t="s">
        <v>41</v>
      </c>
      <c r="IF18" s="1" t="s">
        <v>41</v>
      </c>
      <c r="IG18" s="1" t="s">
        <v>41</v>
      </c>
      <c r="IH18" s="1" t="s">
        <v>41</v>
      </c>
      <c r="II18" s="1" t="s">
        <v>41</v>
      </c>
      <c r="IJ18" s="1" t="s">
        <v>41</v>
      </c>
      <c r="IK18" s="1" t="s">
        <v>41</v>
      </c>
      <c r="IL18" s="1" t="s">
        <v>41</v>
      </c>
      <c r="IM18" s="1" t="s">
        <v>41</v>
      </c>
      <c r="IN18" s="1" t="s">
        <v>41</v>
      </c>
      <c r="IO18" s="1" t="s">
        <v>41</v>
      </c>
      <c r="IP18" s="1" t="s">
        <v>41</v>
      </c>
      <c r="IQ18" s="1" t="s">
        <v>41</v>
      </c>
      <c r="IR18" s="1" t="s">
        <v>41</v>
      </c>
      <c r="IS18" s="1" t="s">
        <v>41</v>
      </c>
      <c r="IT18" s="1" t="s">
        <v>41</v>
      </c>
      <c r="IU18" s="1" t="s">
        <v>41</v>
      </c>
      <c r="IV18" s="1" t="s">
        <v>41</v>
      </c>
    </row>
    <row r="19" spans="1:256" x14ac:dyDescent="0.3">
      <c r="A19" s="16" t="s">
        <v>42</v>
      </c>
      <c r="B19" s="40" t="str">
        <f>IF('Houskeeping Hours'!B$24&gt;48,"1","0")</f>
        <v>0</v>
      </c>
      <c r="C19" s="40" t="str">
        <f>IF('Houskeeping Hours'!C$24&gt;48,"1","0")</f>
        <v>0</v>
      </c>
      <c r="D19" s="40" t="str">
        <f>IF('Houskeeping Hours'!D$24&gt;48,"1","0")</f>
        <v>0</v>
      </c>
      <c r="E19" s="40" t="str">
        <f>IF('Houskeeping Hours'!E$24&gt;48,"1","0")</f>
        <v>0</v>
      </c>
      <c r="F19" s="40" t="str">
        <f>IF('Houskeeping Hours'!F$24&gt;48,"1","0")</f>
        <v>0</v>
      </c>
      <c r="G19" s="40" t="str">
        <f>IF('Houskeeping Hours'!G$24&gt;48,"1","0")</f>
        <v>0</v>
      </c>
      <c r="H19" s="40" t="str">
        <f>IF('Houskeeping Hours'!H$24&gt;48,"1","0")</f>
        <v>0</v>
      </c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1" t="s">
        <v>43</v>
      </c>
      <c r="CN19" s="1" t="s">
        <v>43</v>
      </c>
      <c r="CO19" s="1" t="s">
        <v>43</v>
      </c>
      <c r="CP19" s="1" t="s">
        <v>43</v>
      </c>
      <c r="CQ19" s="1" t="s">
        <v>43</v>
      </c>
      <c r="CR19" s="1" t="s">
        <v>43</v>
      </c>
      <c r="CS19" s="1" t="s">
        <v>43</v>
      </c>
      <c r="CT19" s="1" t="s">
        <v>43</v>
      </c>
      <c r="CU19" s="1" t="s">
        <v>43</v>
      </c>
      <c r="CV19" s="1" t="s">
        <v>43</v>
      </c>
      <c r="CW19" s="1" t="s">
        <v>43</v>
      </c>
      <c r="CX19" s="1" t="s">
        <v>43</v>
      </c>
      <c r="CY19" s="1" t="s">
        <v>43</v>
      </c>
      <c r="CZ19" s="1" t="s">
        <v>43</v>
      </c>
      <c r="DA19" s="1" t="s">
        <v>43</v>
      </c>
      <c r="DB19" s="1" t="s">
        <v>43</v>
      </c>
      <c r="DC19" s="1" t="s">
        <v>43</v>
      </c>
      <c r="DD19" s="1" t="s">
        <v>43</v>
      </c>
      <c r="DE19" s="1" t="s">
        <v>43</v>
      </c>
      <c r="DF19" s="1" t="s">
        <v>43</v>
      </c>
      <c r="DG19" s="1" t="s">
        <v>43</v>
      </c>
      <c r="DH19" s="1" t="s">
        <v>43</v>
      </c>
      <c r="DI19" s="1" t="s">
        <v>43</v>
      </c>
      <c r="DJ19" s="1" t="s">
        <v>43</v>
      </c>
      <c r="DK19" s="1" t="s">
        <v>43</v>
      </c>
      <c r="DL19" s="1" t="s">
        <v>43</v>
      </c>
      <c r="DM19" s="1" t="s">
        <v>43</v>
      </c>
      <c r="DN19" s="1" t="s">
        <v>43</v>
      </c>
      <c r="DO19" s="1" t="s">
        <v>43</v>
      </c>
      <c r="DP19" s="1" t="s">
        <v>43</v>
      </c>
      <c r="DQ19" s="1" t="s">
        <v>43</v>
      </c>
      <c r="DR19" s="1" t="s">
        <v>43</v>
      </c>
      <c r="DS19" s="1" t="s">
        <v>43</v>
      </c>
      <c r="DT19" s="1" t="s">
        <v>43</v>
      </c>
      <c r="DU19" s="1" t="s">
        <v>43</v>
      </c>
      <c r="DV19" s="1" t="s">
        <v>43</v>
      </c>
      <c r="DW19" s="1" t="s">
        <v>43</v>
      </c>
      <c r="DX19" s="1" t="s">
        <v>43</v>
      </c>
      <c r="DY19" s="1" t="s">
        <v>43</v>
      </c>
      <c r="DZ19" s="1" t="s">
        <v>43</v>
      </c>
      <c r="EA19" s="1" t="s">
        <v>43</v>
      </c>
      <c r="EB19" s="1" t="s">
        <v>43</v>
      </c>
      <c r="EC19" s="1" t="s">
        <v>43</v>
      </c>
      <c r="ED19" s="1" t="s">
        <v>43</v>
      </c>
      <c r="EE19" s="1" t="s">
        <v>43</v>
      </c>
      <c r="EF19" s="1" t="s">
        <v>43</v>
      </c>
      <c r="EG19" s="1" t="s">
        <v>43</v>
      </c>
      <c r="EH19" s="1" t="s">
        <v>43</v>
      </c>
      <c r="EI19" s="1" t="s">
        <v>43</v>
      </c>
      <c r="EJ19" s="1" t="s">
        <v>43</v>
      </c>
      <c r="EK19" s="1" t="s">
        <v>43</v>
      </c>
      <c r="EL19" s="1" t="s">
        <v>43</v>
      </c>
      <c r="EM19" s="1" t="s">
        <v>43</v>
      </c>
      <c r="EN19" s="1" t="s">
        <v>43</v>
      </c>
      <c r="EO19" s="1" t="s">
        <v>43</v>
      </c>
      <c r="EP19" s="1" t="s">
        <v>43</v>
      </c>
      <c r="EQ19" s="1" t="s">
        <v>43</v>
      </c>
      <c r="ER19" s="1" t="s">
        <v>43</v>
      </c>
      <c r="ES19" s="1" t="s">
        <v>43</v>
      </c>
      <c r="ET19" s="1" t="s">
        <v>43</v>
      </c>
      <c r="EU19" s="1" t="s">
        <v>43</v>
      </c>
      <c r="EV19" s="1" t="s">
        <v>43</v>
      </c>
      <c r="EW19" s="1" t="s">
        <v>43</v>
      </c>
      <c r="EX19" s="1" t="s">
        <v>43</v>
      </c>
      <c r="EY19" s="1" t="s">
        <v>43</v>
      </c>
      <c r="EZ19" s="1" t="s">
        <v>43</v>
      </c>
      <c r="FA19" s="1" t="s">
        <v>43</v>
      </c>
      <c r="FB19" s="1" t="s">
        <v>43</v>
      </c>
      <c r="FC19" s="1" t="s">
        <v>43</v>
      </c>
      <c r="FD19" s="1" t="s">
        <v>43</v>
      </c>
      <c r="FE19" s="1" t="s">
        <v>43</v>
      </c>
      <c r="FF19" s="1" t="s">
        <v>43</v>
      </c>
      <c r="FG19" s="1" t="s">
        <v>43</v>
      </c>
      <c r="FH19" s="1" t="s">
        <v>43</v>
      </c>
      <c r="FI19" s="1" t="s">
        <v>43</v>
      </c>
      <c r="FJ19" s="1" t="s">
        <v>43</v>
      </c>
      <c r="FK19" s="1" t="s">
        <v>43</v>
      </c>
      <c r="FL19" s="1" t="s">
        <v>43</v>
      </c>
      <c r="FM19" s="1" t="s">
        <v>43</v>
      </c>
      <c r="FN19" s="1" t="s">
        <v>43</v>
      </c>
      <c r="FO19" s="1" t="s">
        <v>43</v>
      </c>
      <c r="FP19" s="1" t="s">
        <v>43</v>
      </c>
      <c r="FQ19" s="1" t="s">
        <v>43</v>
      </c>
      <c r="FR19" s="1" t="s">
        <v>43</v>
      </c>
      <c r="FS19" s="1" t="s">
        <v>43</v>
      </c>
      <c r="FT19" s="1" t="s">
        <v>43</v>
      </c>
      <c r="FU19" s="1" t="s">
        <v>43</v>
      </c>
      <c r="FV19" s="1" t="s">
        <v>43</v>
      </c>
      <c r="FW19" s="1" t="s">
        <v>43</v>
      </c>
      <c r="FX19" s="1" t="s">
        <v>43</v>
      </c>
      <c r="FY19" s="1" t="s">
        <v>43</v>
      </c>
      <c r="FZ19" s="1" t="s">
        <v>43</v>
      </c>
      <c r="GA19" s="1" t="s">
        <v>43</v>
      </c>
      <c r="GB19" s="1" t="s">
        <v>43</v>
      </c>
      <c r="GC19" s="1" t="s">
        <v>43</v>
      </c>
      <c r="GD19" s="1" t="s">
        <v>43</v>
      </c>
      <c r="GE19" s="1" t="s">
        <v>43</v>
      </c>
      <c r="GF19" s="1" t="s">
        <v>43</v>
      </c>
      <c r="GG19" s="1" t="s">
        <v>43</v>
      </c>
      <c r="GH19" s="1" t="s">
        <v>43</v>
      </c>
      <c r="GI19" s="1" t="s">
        <v>43</v>
      </c>
      <c r="GJ19" s="1" t="s">
        <v>43</v>
      </c>
      <c r="GK19" s="1" t="s">
        <v>43</v>
      </c>
      <c r="GL19" s="1" t="s">
        <v>43</v>
      </c>
      <c r="GM19" s="1" t="s">
        <v>43</v>
      </c>
      <c r="GN19" s="1" t="s">
        <v>43</v>
      </c>
      <c r="GO19" s="1" t="s">
        <v>43</v>
      </c>
      <c r="GP19" s="1" t="s">
        <v>43</v>
      </c>
      <c r="GQ19" s="1" t="s">
        <v>43</v>
      </c>
      <c r="GR19" s="1" t="s">
        <v>43</v>
      </c>
      <c r="GS19" s="1" t="s">
        <v>43</v>
      </c>
      <c r="GT19" s="1" t="s">
        <v>43</v>
      </c>
      <c r="GU19" s="1" t="s">
        <v>43</v>
      </c>
      <c r="GV19" s="1" t="s">
        <v>43</v>
      </c>
      <c r="GW19" s="1" t="s">
        <v>43</v>
      </c>
      <c r="GX19" s="1" t="s">
        <v>43</v>
      </c>
      <c r="GY19" s="1" t="s">
        <v>43</v>
      </c>
      <c r="GZ19" s="1" t="s">
        <v>43</v>
      </c>
      <c r="HA19" s="1" t="s">
        <v>43</v>
      </c>
      <c r="HB19" s="1" t="s">
        <v>43</v>
      </c>
      <c r="HC19" s="1" t="s">
        <v>43</v>
      </c>
      <c r="HD19" s="1" t="s">
        <v>43</v>
      </c>
      <c r="HE19" s="1" t="s">
        <v>43</v>
      </c>
      <c r="HF19" s="1" t="s">
        <v>43</v>
      </c>
      <c r="HG19" s="1" t="s">
        <v>43</v>
      </c>
      <c r="HH19" s="1" t="s">
        <v>43</v>
      </c>
      <c r="HI19" s="1" t="s">
        <v>43</v>
      </c>
      <c r="HJ19" s="1" t="s">
        <v>43</v>
      </c>
      <c r="HK19" s="1" t="s">
        <v>43</v>
      </c>
      <c r="HL19" s="1" t="s">
        <v>43</v>
      </c>
      <c r="HM19" s="1" t="s">
        <v>43</v>
      </c>
      <c r="HN19" s="1" t="s">
        <v>43</v>
      </c>
      <c r="HO19" s="1" t="s">
        <v>43</v>
      </c>
      <c r="HP19" s="1" t="s">
        <v>43</v>
      </c>
      <c r="HQ19" s="1" t="s">
        <v>43</v>
      </c>
      <c r="HR19" s="1" t="s">
        <v>43</v>
      </c>
      <c r="HS19" s="1" t="s">
        <v>43</v>
      </c>
      <c r="HT19" s="1" t="s">
        <v>43</v>
      </c>
      <c r="HU19" s="1" t="s">
        <v>43</v>
      </c>
      <c r="HV19" s="1" t="s">
        <v>43</v>
      </c>
      <c r="HW19" s="1" t="s">
        <v>43</v>
      </c>
      <c r="HX19" s="1" t="s">
        <v>43</v>
      </c>
      <c r="HY19" s="1" t="s">
        <v>43</v>
      </c>
      <c r="HZ19" s="1" t="s">
        <v>43</v>
      </c>
      <c r="IA19" s="1" t="s">
        <v>43</v>
      </c>
      <c r="IB19" s="1" t="s">
        <v>43</v>
      </c>
      <c r="IC19" s="1" t="s">
        <v>43</v>
      </c>
      <c r="ID19" s="1" t="s">
        <v>43</v>
      </c>
      <c r="IE19" s="1" t="s">
        <v>43</v>
      </c>
      <c r="IF19" s="1" t="s">
        <v>43</v>
      </c>
      <c r="IG19" s="1" t="s">
        <v>43</v>
      </c>
      <c r="IH19" s="1" t="s">
        <v>43</v>
      </c>
      <c r="II19" s="1" t="s">
        <v>43</v>
      </c>
      <c r="IJ19" s="1" t="s">
        <v>43</v>
      </c>
      <c r="IK19" s="1" t="s">
        <v>43</v>
      </c>
      <c r="IL19" s="1" t="s">
        <v>43</v>
      </c>
      <c r="IM19" s="1" t="s">
        <v>43</v>
      </c>
      <c r="IN19" s="1" t="s">
        <v>43</v>
      </c>
      <c r="IO19" s="1" t="s">
        <v>43</v>
      </c>
      <c r="IP19" s="1" t="s">
        <v>43</v>
      </c>
      <c r="IQ19" s="1" t="s">
        <v>43</v>
      </c>
      <c r="IR19" s="1" t="s">
        <v>43</v>
      </c>
      <c r="IS19" s="1" t="s">
        <v>43</v>
      </c>
      <c r="IT19" s="1" t="s">
        <v>43</v>
      </c>
      <c r="IU19" s="1" t="s">
        <v>43</v>
      </c>
      <c r="IV19" s="1" t="s">
        <v>43</v>
      </c>
    </row>
    <row r="20" spans="1:256" ht="15" thickBot="1" x14ac:dyDescent="0.35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5" t="s">
        <v>44</v>
      </c>
      <c r="CN20" s="5" t="s">
        <v>44</v>
      </c>
      <c r="CO20" s="5" t="s">
        <v>44</v>
      </c>
      <c r="CP20" s="5" t="s">
        <v>44</v>
      </c>
      <c r="CQ20" s="5" t="s">
        <v>44</v>
      </c>
      <c r="CR20" s="5" t="s">
        <v>44</v>
      </c>
      <c r="CS20" s="5" t="s">
        <v>44</v>
      </c>
      <c r="CT20" s="5" t="s">
        <v>44</v>
      </c>
      <c r="CU20" s="5" t="s">
        <v>44</v>
      </c>
      <c r="CV20" s="5" t="s">
        <v>44</v>
      </c>
      <c r="CW20" s="5" t="s">
        <v>44</v>
      </c>
      <c r="CX20" s="5" t="s">
        <v>44</v>
      </c>
      <c r="CY20" s="5" t="s">
        <v>44</v>
      </c>
      <c r="CZ20" s="5" t="s">
        <v>44</v>
      </c>
      <c r="DA20" s="5" t="s">
        <v>44</v>
      </c>
      <c r="DB20" s="5" t="s">
        <v>44</v>
      </c>
      <c r="DC20" s="5" t="s">
        <v>44</v>
      </c>
      <c r="DD20" s="5" t="s">
        <v>44</v>
      </c>
      <c r="DE20" s="5" t="s">
        <v>44</v>
      </c>
      <c r="DF20" s="5" t="s">
        <v>44</v>
      </c>
      <c r="DG20" s="5" t="s">
        <v>44</v>
      </c>
      <c r="DH20" s="5" t="s">
        <v>44</v>
      </c>
      <c r="DI20" s="5" t="s">
        <v>44</v>
      </c>
      <c r="DJ20" s="5" t="s">
        <v>44</v>
      </c>
      <c r="DK20" s="5" t="s">
        <v>44</v>
      </c>
      <c r="DL20" s="5" t="s">
        <v>44</v>
      </c>
      <c r="DM20" s="5" t="s">
        <v>44</v>
      </c>
      <c r="DN20" s="5" t="s">
        <v>44</v>
      </c>
      <c r="DO20" s="5" t="s">
        <v>44</v>
      </c>
      <c r="DP20" s="5" t="s">
        <v>44</v>
      </c>
      <c r="DQ20" s="5" t="s">
        <v>44</v>
      </c>
      <c r="DR20" s="5" t="s">
        <v>44</v>
      </c>
      <c r="DS20" s="5" t="s">
        <v>44</v>
      </c>
      <c r="DT20" s="5" t="s">
        <v>44</v>
      </c>
      <c r="DU20" s="5" t="s">
        <v>44</v>
      </c>
      <c r="DV20" s="5" t="s">
        <v>44</v>
      </c>
      <c r="DW20" s="5" t="s">
        <v>44</v>
      </c>
      <c r="DX20" s="5" t="s">
        <v>44</v>
      </c>
      <c r="DY20" s="5" t="s">
        <v>44</v>
      </c>
      <c r="DZ20" s="5" t="s">
        <v>44</v>
      </c>
      <c r="EA20" s="5" t="s">
        <v>44</v>
      </c>
      <c r="EB20" s="5" t="s">
        <v>44</v>
      </c>
      <c r="EC20" s="5" t="s">
        <v>44</v>
      </c>
      <c r="ED20" s="5" t="s">
        <v>44</v>
      </c>
      <c r="EE20" s="5" t="s">
        <v>44</v>
      </c>
      <c r="EF20" s="5" t="s">
        <v>44</v>
      </c>
      <c r="EG20" s="5" t="s">
        <v>44</v>
      </c>
      <c r="EH20" s="5" t="s">
        <v>44</v>
      </c>
      <c r="EI20" s="5" t="s">
        <v>44</v>
      </c>
      <c r="EJ20" s="5" t="s">
        <v>44</v>
      </c>
      <c r="EK20" s="5" t="s">
        <v>44</v>
      </c>
      <c r="EL20" s="5" t="s">
        <v>44</v>
      </c>
      <c r="EM20" s="5" t="s">
        <v>44</v>
      </c>
      <c r="EN20" s="5" t="s">
        <v>44</v>
      </c>
      <c r="EO20" s="5" t="s">
        <v>44</v>
      </c>
      <c r="EP20" s="5" t="s">
        <v>44</v>
      </c>
      <c r="EQ20" s="5" t="s">
        <v>44</v>
      </c>
      <c r="ER20" s="5" t="s">
        <v>44</v>
      </c>
      <c r="ES20" s="5" t="s">
        <v>44</v>
      </c>
      <c r="ET20" s="5" t="s">
        <v>44</v>
      </c>
      <c r="EU20" s="5" t="s">
        <v>44</v>
      </c>
      <c r="EV20" s="5" t="s">
        <v>44</v>
      </c>
      <c r="EW20" s="5" t="s">
        <v>44</v>
      </c>
      <c r="EX20" s="5" t="s">
        <v>44</v>
      </c>
      <c r="EY20" s="5" t="s">
        <v>44</v>
      </c>
      <c r="EZ20" s="5" t="s">
        <v>44</v>
      </c>
      <c r="FA20" s="5" t="s">
        <v>44</v>
      </c>
      <c r="FB20" s="5" t="s">
        <v>44</v>
      </c>
      <c r="FC20" s="5" t="s">
        <v>44</v>
      </c>
      <c r="FD20" s="5" t="s">
        <v>44</v>
      </c>
      <c r="FE20" s="5" t="s">
        <v>44</v>
      </c>
      <c r="FF20" s="5" t="s">
        <v>44</v>
      </c>
      <c r="FG20" s="5" t="s">
        <v>44</v>
      </c>
      <c r="FH20" s="5" t="s">
        <v>44</v>
      </c>
      <c r="FI20" s="5" t="s">
        <v>44</v>
      </c>
      <c r="FJ20" s="5" t="s">
        <v>44</v>
      </c>
      <c r="FK20" s="5" t="s">
        <v>44</v>
      </c>
      <c r="FL20" s="5" t="s">
        <v>44</v>
      </c>
      <c r="FM20" s="5" t="s">
        <v>44</v>
      </c>
      <c r="FN20" s="5" t="s">
        <v>44</v>
      </c>
      <c r="FO20" s="5" t="s">
        <v>44</v>
      </c>
      <c r="FP20" s="5" t="s">
        <v>44</v>
      </c>
      <c r="FQ20" s="5" t="s">
        <v>44</v>
      </c>
      <c r="FR20" s="5" t="s">
        <v>44</v>
      </c>
      <c r="FS20" s="5" t="s">
        <v>44</v>
      </c>
      <c r="FT20" s="5" t="s">
        <v>44</v>
      </c>
      <c r="FU20" s="5" t="s">
        <v>44</v>
      </c>
      <c r="FV20" s="5" t="s">
        <v>44</v>
      </c>
      <c r="FW20" s="5" t="s">
        <v>44</v>
      </c>
      <c r="FX20" s="5" t="s">
        <v>44</v>
      </c>
      <c r="FY20" s="5" t="s">
        <v>44</v>
      </c>
      <c r="FZ20" s="5" t="s">
        <v>44</v>
      </c>
      <c r="GA20" s="5" t="s">
        <v>44</v>
      </c>
      <c r="GB20" s="5" t="s">
        <v>44</v>
      </c>
      <c r="GC20" s="5" t="s">
        <v>44</v>
      </c>
      <c r="GD20" s="5" t="s">
        <v>44</v>
      </c>
      <c r="GE20" s="5" t="s">
        <v>44</v>
      </c>
      <c r="GF20" s="5" t="s">
        <v>44</v>
      </c>
      <c r="GG20" s="5" t="s">
        <v>44</v>
      </c>
      <c r="GH20" s="5" t="s">
        <v>44</v>
      </c>
      <c r="GI20" s="5" t="s">
        <v>44</v>
      </c>
      <c r="GJ20" s="5" t="s">
        <v>44</v>
      </c>
      <c r="GK20" s="5" t="s">
        <v>44</v>
      </c>
      <c r="GL20" s="5" t="s">
        <v>44</v>
      </c>
      <c r="GM20" s="5" t="s">
        <v>44</v>
      </c>
      <c r="GN20" s="5" t="s">
        <v>44</v>
      </c>
      <c r="GO20" s="5" t="s">
        <v>44</v>
      </c>
      <c r="GP20" s="5" t="s">
        <v>44</v>
      </c>
      <c r="GQ20" s="5" t="s">
        <v>44</v>
      </c>
      <c r="GR20" s="5" t="s">
        <v>44</v>
      </c>
      <c r="GS20" s="5" t="s">
        <v>44</v>
      </c>
      <c r="GT20" s="5" t="s">
        <v>44</v>
      </c>
      <c r="GU20" s="5" t="s">
        <v>44</v>
      </c>
      <c r="GV20" s="5" t="s">
        <v>44</v>
      </c>
      <c r="GW20" s="5" t="s">
        <v>44</v>
      </c>
      <c r="GX20" s="5" t="s">
        <v>44</v>
      </c>
      <c r="GY20" s="5" t="s">
        <v>44</v>
      </c>
      <c r="GZ20" s="5" t="s">
        <v>44</v>
      </c>
      <c r="HA20" s="5" t="s">
        <v>44</v>
      </c>
      <c r="HB20" s="5" t="s">
        <v>44</v>
      </c>
      <c r="HC20" s="5" t="s">
        <v>44</v>
      </c>
      <c r="HD20" s="5" t="s">
        <v>44</v>
      </c>
      <c r="HE20" s="5" t="s">
        <v>44</v>
      </c>
      <c r="HF20" s="5" t="s">
        <v>44</v>
      </c>
      <c r="HG20" s="5" t="s">
        <v>44</v>
      </c>
      <c r="HH20" s="5" t="s">
        <v>44</v>
      </c>
      <c r="HI20" s="5" t="s">
        <v>44</v>
      </c>
      <c r="HJ20" s="5" t="s">
        <v>44</v>
      </c>
      <c r="HK20" s="5" t="s">
        <v>44</v>
      </c>
      <c r="HL20" s="5" t="s">
        <v>44</v>
      </c>
      <c r="HM20" s="5" t="s">
        <v>44</v>
      </c>
      <c r="HN20" s="5" t="s">
        <v>44</v>
      </c>
      <c r="HO20" s="5" t="s">
        <v>44</v>
      </c>
      <c r="HP20" s="5" t="s">
        <v>44</v>
      </c>
      <c r="HQ20" s="5" t="s">
        <v>44</v>
      </c>
      <c r="HR20" s="5" t="s">
        <v>44</v>
      </c>
      <c r="HS20" s="5" t="s">
        <v>44</v>
      </c>
      <c r="HT20" s="5" t="s">
        <v>44</v>
      </c>
      <c r="HU20" s="5" t="s">
        <v>44</v>
      </c>
      <c r="HV20" s="5" t="s">
        <v>44</v>
      </c>
      <c r="HW20" s="5" t="s">
        <v>44</v>
      </c>
      <c r="HX20" s="5" t="s">
        <v>44</v>
      </c>
      <c r="HY20" s="5" t="s">
        <v>44</v>
      </c>
      <c r="HZ20" s="5" t="s">
        <v>44</v>
      </c>
      <c r="IA20" s="5" t="s">
        <v>44</v>
      </c>
      <c r="IB20" s="5" t="s">
        <v>44</v>
      </c>
      <c r="IC20" s="5" t="s">
        <v>44</v>
      </c>
      <c r="ID20" s="5" t="s">
        <v>44</v>
      </c>
      <c r="IE20" s="5" t="s">
        <v>44</v>
      </c>
      <c r="IF20" s="5" t="s">
        <v>44</v>
      </c>
      <c r="IG20" s="5" t="s">
        <v>44</v>
      </c>
      <c r="IH20" s="5" t="s">
        <v>44</v>
      </c>
      <c r="II20" s="5" t="s">
        <v>44</v>
      </c>
      <c r="IJ20" s="5" t="s">
        <v>44</v>
      </c>
      <c r="IK20" s="5" t="s">
        <v>44</v>
      </c>
      <c r="IL20" s="5" t="s">
        <v>44</v>
      </c>
      <c r="IM20" s="5" t="s">
        <v>44</v>
      </c>
      <c r="IN20" s="5" t="s">
        <v>44</v>
      </c>
      <c r="IO20" s="5" t="s">
        <v>44</v>
      </c>
      <c r="IP20" s="5" t="s">
        <v>44</v>
      </c>
      <c r="IQ20" s="5" t="s">
        <v>44</v>
      </c>
      <c r="IR20" s="5" t="s">
        <v>44</v>
      </c>
      <c r="IS20" s="5" t="s">
        <v>44</v>
      </c>
      <c r="IT20" s="5" t="s">
        <v>44</v>
      </c>
      <c r="IU20" s="5" t="s">
        <v>44</v>
      </c>
      <c r="IV20" s="5" t="s">
        <v>44</v>
      </c>
    </row>
    <row r="21" spans="1:256" x14ac:dyDescent="0.3">
      <c r="A21" s="195" t="s">
        <v>45</v>
      </c>
      <c r="B21" s="20" t="s">
        <v>46</v>
      </c>
      <c r="C21" s="20" t="s">
        <v>46</v>
      </c>
      <c r="D21" s="20" t="s">
        <v>46</v>
      </c>
      <c r="E21" s="20" t="s">
        <v>46</v>
      </c>
      <c r="F21" s="20" t="s">
        <v>46</v>
      </c>
      <c r="G21" s="20" t="s">
        <v>46</v>
      </c>
      <c r="H21" s="20" t="s">
        <v>46</v>
      </c>
      <c r="I21" s="30" t="s">
        <v>47</v>
      </c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1" t="s">
        <v>48</v>
      </c>
      <c r="CN21" s="1" t="s">
        <v>48</v>
      </c>
      <c r="CO21" s="1" t="s">
        <v>48</v>
      </c>
      <c r="CP21" s="1" t="s">
        <v>48</v>
      </c>
      <c r="CQ21" s="1" t="s">
        <v>48</v>
      </c>
      <c r="CR21" s="1" t="s">
        <v>48</v>
      </c>
      <c r="CS21" s="1" t="s">
        <v>48</v>
      </c>
      <c r="CT21" s="1" t="s">
        <v>48</v>
      </c>
      <c r="CU21" s="1" t="s">
        <v>48</v>
      </c>
      <c r="CV21" s="1" t="s">
        <v>48</v>
      </c>
      <c r="CW21" s="1" t="s">
        <v>48</v>
      </c>
      <c r="CX21" s="1" t="s">
        <v>48</v>
      </c>
      <c r="CY21" s="1" t="s">
        <v>48</v>
      </c>
      <c r="CZ21" s="1" t="s">
        <v>48</v>
      </c>
      <c r="DA21" s="1" t="s">
        <v>48</v>
      </c>
      <c r="DB21" s="1" t="s">
        <v>48</v>
      </c>
      <c r="DC21" s="1" t="s">
        <v>48</v>
      </c>
      <c r="DD21" s="1" t="s">
        <v>48</v>
      </c>
      <c r="DE21" s="1" t="s">
        <v>48</v>
      </c>
      <c r="DF21" s="1" t="s">
        <v>48</v>
      </c>
      <c r="DG21" s="1" t="s">
        <v>48</v>
      </c>
      <c r="DH21" s="1" t="s">
        <v>48</v>
      </c>
      <c r="DI21" s="1" t="s">
        <v>48</v>
      </c>
      <c r="DJ21" s="1" t="s">
        <v>48</v>
      </c>
      <c r="DK21" s="1" t="s">
        <v>48</v>
      </c>
      <c r="DL21" s="1" t="s">
        <v>48</v>
      </c>
      <c r="DM21" s="1" t="s">
        <v>48</v>
      </c>
      <c r="DN21" s="1" t="s">
        <v>48</v>
      </c>
      <c r="DO21" s="1" t="s">
        <v>48</v>
      </c>
      <c r="DP21" s="1" t="s">
        <v>48</v>
      </c>
      <c r="DQ21" s="1" t="s">
        <v>48</v>
      </c>
      <c r="DR21" s="1" t="s">
        <v>48</v>
      </c>
      <c r="DS21" s="1" t="s">
        <v>48</v>
      </c>
      <c r="DT21" s="1" t="s">
        <v>48</v>
      </c>
      <c r="DU21" s="1" t="s">
        <v>48</v>
      </c>
      <c r="DV21" s="1" t="s">
        <v>48</v>
      </c>
      <c r="DW21" s="1" t="s">
        <v>48</v>
      </c>
      <c r="DX21" s="1" t="s">
        <v>48</v>
      </c>
      <c r="DY21" s="1" t="s">
        <v>48</v>
      </c>
      <c r="DZ21" s="1" t="s">
        <v>48</v>
      </c>
      <c r="EA21" s="1" t="s">
        <v>48</v>
      </c>
      <c r="EB21" s="1" t="s">
        <v>48</v>
      </c>
      <c r="EC21" s="1" t="s">
        <v>48</v>
      </c>
      <c r="ED21" s="1" t="s">
        <v>48</v>
      </c>
      <c r="EE21" s="1" t="s">
        <v>48</v>
      </c>
      <c r="EF21" s="1" t="s">
        <v>48</v>
      </c>
      <c r="EG21" s="1" t="s">
        <v>48</v>
      </c>
      <c r="EH21" s="1" t="s">
        <v>48</v>
      </c>
      <c r="EI21" s="1" t="s">
        <v>48</v>
      </c>
      <c r="EJ21" s="1" t="s">
        <v>48</v>
      </c>
      <c r="EK21" s="1" t="s">
        <v>48</v>
      </c>
      <c r="EL21" s="1" t="s">
        <v>48</v>
      </c>
      <c r="EM21" s="1" t="s">
        <v>48</v>
      </c>
      <c r="EN21" s="1" t="s">
        <v>48</v>
      </c>
      <c r="EO21" s="1" t="s">
        <v>48</v>
      </c>
      <c r="EP21" s="1" t="s">
        <v>48</v>
      </c>
      <c r="EQ21" s="1" t="s">
        <v>48</v>
      </c>
      <c r="ER21" s="1" t="s">
        <v>48</v>
      </c>
      <c r="ES21" s="1" t="s">
        <v>48</v>
      </c>
      <c r="ET21" s="1" t="s">
        <v>48</v>
      </c>
      <c r="EU21" s="1" t="s">
        <v>48</v>
      </c>
      <c r="EV21" s="1" t="s">
        <v>48</v>
      </c>
      <c r="EW21" s="1" t="s">
        <v>48</v>
      </c>
      <c r="EX21" s="1" t="s">
        <v>48</v>
      </c>
      <c r="EY21" s="1" t="s">
        <v>48</v>
      </c>
      <c r="EZ21" s="1" t="s">
        <v>48</v>
      </c>
      <c r="FA21" s="1" t="s">
        <v>48</v>
      </c>
      <c r="FB21" s="1" t="s">
        <v>48</v>
      </c>
      <c r="FC21" s="1" t="s">
        <v>48</v>
      </c>
      <c r="FD21" s="1" t="s">
        <v>48</v>
      </c>
      <c r="FE21" s="1" t="s">
        <v>48</v>
      </c>
      <c r="FF21" s="1" t="s">
        <v>48</v>
      </c>
      <c r="FG21" s="1" t="s">
        <v>48</v>
      </c>
      <c r="FH21" s="1" t="s">
        <v>48</v>
      </c>
      <c r="FI21" s="1" t="s">
        <v>48</v>
      </c>
      <c r="FJ21" s="1" t="s">
        <v>48</v>
      </c>
      <c r="FK21" s="1" t="s">
        <v>48</v>
      </c>
      <c r="FL21" s="1" t="s">
        <v>48</v>
      </c>
      <c r="FM21" s="1" t="s">
        <v>48</v>
      </c>
      <c r="FN21" s="1" t="s">
        <v>48</v>
      </c>
      <c r="FO21" s="1" t="s">
        <v>48</v>
      </c>
      <c r="FP21" s="1" t="s">
        <v>48</v>
      </c>
      <c r="FQ21" s="1" t="s">
        <v>48</v>
      </c>
      <c r="FR21" s="1" t="s">
        <v>48</v>
      </c>
      <c r="FS21" s="1" t="s">
        <v>48</v>
      </c>
      <c r="FT21" s="1" t="s">
        <v>48</v>
      </c>
      <c r="FU21" s="1" t="s">
        <v>48</v>
      </c>
      <c r="FV21" s="1" t="s">
        <v>48</v>
      </c>
      <c r="FW21" s="1" t="s">
        <v>48</v>
      </c>
      <c r="FX21" s="1" t="s">
        <v>48</v>
      </c>
      <c r="FY21" s="1" t="s">
        <v>48</v>
      </c>
      <c r="FZ21" s="1" t="s">
        <v>48</v>
      </c>
      <c r="GA21" s="1" t="s">
        <v>48</v>
      </c>
      <c r="GB21" s="1" t="s">
        <v>48</v>
      </c>
      <c r="GC21" s="1" t="s">
        <v>48</v>
      </c>
      <c r="GD21" s="1" t="s">
        <v>48</v>
      </c>
      <c r="GE21" s="1" t="s">
        <v>48</v>
      </c>
      <c r="GF21" s="1" t="s">
        <v>48</v>
      </c>
      <c r="GG21" s="1" t="s">
        <v>48</v>
      </c>
      <c r="GH21" s="1" t="s">
        <v>48</v>
      </c>
      <c r="GI21" s="1" t="s">
        <v>48</v>
      </c>
      <c r="GJ21" s="1" t="s">
        <v>48</v>
      </c>
      <c r="GK21" s="1" t="s">
        <v>48</v>
      </c>
      <c r="GL21" s="1" t="s">
        <v>48</v>
      </c>
      <c r="GM21" s="1" t="s">
        <v>48</v>
      </c>
      <c r="GN21" s="1" t="s">
        <v>48</v>
      </c>
      <c r="GO21" s="1" t="s">
        <v>48</v>
      </c>
      <c r="GP21" s="1" t="s">
        <v>48</v>
      </c>
      <c r="GQ21" s="1" t="s">
        <v>48</v>
      </c>
      <c r="GR21" s="1" t="s">
        <v>48</v>
      </c>
      <c r="GS21" s="1" t="s">
        <v>48</v>
      </c>
      <c r="GT21" s="1" t="s">
        <v>48</v>
      </c>
      <c r="GU21" s="1" t="s">
        <v>48</v>
      </c>
      <c r="GV21" s="1" t="s">
        <v>48</v>
      </c>
      <c r="GW21" s="1" t="s">
        <v>48</v>
      </c>
      <c r="GX21" s="1" t="s">
        <v>48</v>
      </c>
      <c r="GY21" s="1" t="s">
        <v>48</v>
      </c>
      <c r="GZ21" s="1" t="s">
        <v>48</v>
      </c>
      <c r="HA21" s="1" t="s">
        <v>48</v>
      </c>
      <c r="HB21" s="1" t="s">
        <v>48</v>
      </c>
      <c r="HC21" s="1" t="s">
        <v>48</v>
      </c>
      <c r="HD21" s="1" t="s">
        <v>48</v>
      </c>
      <c r="HE21" s="1" t="s">
        <v>48</v>
      </c>
      <c r="HF21" s="1" t="s">
        <v>48</v>
      </c>
      <c r="HG21" s="1" t="s">
        <v>48</v>
      </c>
      <c r="HH21" s="1" t="s">
        <v>48</v>
      </c>
      <c r="HI21" s="1" t="s">
        <v>48</v>
      </c>
      <c r="HJ21" s="1" t="s">
        <v>48</v>
      </c>
      <c r="HK21" s="1" t="s">
        <v>48</v>
      </c>
      <c r="HL21" s="1" t="s">
        <v>48</v>
      </c>
      <c r="HM21" s="1" t="s">
        <v>48</v>
      </c>
      <c r="HN21" s="1" t="s">
        <v>48</v>
      </c>
      <c r="HO21" s="1" t="s">
        <v>48</v>
      </c>
      <c r="HP21" s="1" t="s">
        <v>48</v>
      </c>
      <c r="HQ21" s="1" t="s">
        <v>48</v>
      </c>
      <c r="HR21" s="1" t="s">
        <v>48</v>
      </c>
      <c r="HS21" s="1" t="s">
        <v>48</v>
      </c>
      <c r="HT21" s="1" t="s">
        <v>48</v>
      </c>
      <c r="HU21" s="1" t="s">
        <v>48</v>
      </c>
      <c r="HV21" s="1" t="s">
        <v>48</v>
      </c>
      <c r="HW21" s="1" t="s">
        <v>48</v>
      </c>
      <c r="HX21" s="1" t="s">
        <v>48</v>
      </c>
      <c r="HY21" s="1" t="s">
        <v>48</v>
      </c>
      <c r="HZ21" s="1" t="s">
        <v>48</v>
      </c>
      <c r="IA21" s="1" t="s">
        <v>48</v>
      </c>
      <c r="IB21" s="1" t="s">
        <v>48</v>
      </c>
      <c r="IC21" s="1" t="s">
        <v>48</v>
      </c>
      <c r="ID21" s="1" t="s">
        <v>48</v>
      </c>
      <c r="IE21" s="1" t="s">
        <v>48</v>
      </c>
      <c r="IF21" s="1" t="s">
        <v>48</v>
      </c>
      <c r="IG21" s="1" t="s">
        <v>48</v>
      </c>
      <c r="IH21" s="1" t="s">
        <v>48</v>
      </c>
      <c r="II21" s="1" t="s">
        <v>48</v>
      </c>
      <c r="IJ21" s="1" t="s">
        <v>48</v>
      </c>
      <c r="IK21" s="1" t="s">
        <v>48</v>
      </c>
      <c r="IL21" s="1" t="s">
        <v>48</v>
      </c>
      <c r="IM21" s="1" t="s">
        <v>48</v>
      </c>
      <c r="IN21" s="1" t="s">
        <v>48</v>
      </c>
      <c r="IO21" s="1" t="s">
        <v>48</v>
      </c>
      <c r="IP21" s="1" t="s">
        <v>48</v>
      </c>
      <c r="IQ21" s="1" t="s">
        <v>48</v>
      </c>
      <c r="IR21" s="1" t="s">
        <v>48</v>
      </c>
      <c r="IS21" s="1" t="s">
        <v>48</v>
      </c>
      <c r="IT21" s="1" t="s">
        <v>48</v>
      </c>
      <c r="IU21" s="1" t="s">
        <v>48</v>
      </c>
      <c r="IV21" s="1" t="s">
        <v>48</v>
      </c>
    </row>
    <row r="22" spans="1:256" x14ac:dyDescent="0.3">
      <c r="A22" s="12" t="s">
        <v>33</v>
      </c>
      <c r="B22" s="40" t="str">
        <f>IF('Houskeeping Hours'!B$24&lt;&gt;6,"6","0")</f>
        <v>6</v>
      </c>
      <c r="C22" s="40" t="str">
        <f>IF('Houskeeping Hours'!C$24&lt;&gt;5.99,"6","0")</f>
        <v>6</v>
      </c>
      <c r="D22" s="40" t="str">
        <f>IF('Houskeeping Hours'!D$24&lt;&gt;6,"6","0")</f>
        <v>6</v>
      </c>
      <c r="E22" s="40" t="str">
        <f>IF('Houskeeping Hours'!E$24&lt;&gt;6,"6","0")</f>
        <v>6</v>
      </c>
      <c r="F22" s="40" t="str">
        <f>IF('Houskeeping Hours'!F$24&lt;&gt;6,"6","0")</f>
        <v>6</v>
      </c>
      <c r="G22" s="40" t="str">
        <f>IF('Houskeeping Hours'!G$24&lt;&gt;6,"6","0")</f>
        <v>6</v>
      </c>
      <c r="H22" s="40" t="str">
        <f>IF('Houskeeping Hours'!H$24&lt;&gt;6,"6","0")</f>
        <v>6</v>
      </c>
      <c r="I22" s="1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79"/>
      <c r="DV22" s="79"/>
      <c r="DW22" s="79"/>
      <c r="DX22" s="79"/>
      <c r="DY22" s="79"/>
      <c r="DZ22" s="79"/>
      <c r="EA22" s="79"/>
      <c r="EB22" s="79"/>
      <c r="EC22" s="79"/>
      <c r="ED22" s="79"/>
      <c r="EE22" s="79"/>
      <c r="EF22" s="79"/>
      <c r="EG22" s="79"/>
      <c r="EH22" s="79"/>
      <c r="EI22" s="79"/>
      <c r="EJ22" s="79"/>
      <c r="EK22" s="79"/>
      <c r="EL22" s="79"/>
      <c r="EM22" s="79"/>
      <c r="EN22" s="79"/>
      <c r="EO22" s="79"/>
      <c r="EP22" s="79"/>
      <c r="EQ22" s="79"/>
      <c r="ER22" s="79"/>
      <c r="ES22" s="79"/>
      <c r="ET22" s="79"/>
      <c r="EU22" s="79"/>
      <c r="EV22" s="79"/>
      <c r="EW22" s="79"/>
      <c r="EX22" s="79"/>
      <c r="EY22" s="79"/>
      <c r="EZ22" s="79"/>
      <c r="FA22" s="79"/>
      <c r="FB22" s="79"/>
      <c r="FC22" s="79"/>
      <c r="FD22" s="79"/>
      <c r="FE22" s="79"/>
      <c r="FF22" s="79"/>
      <c r="FG22" s="79"/>
      <c r="FH22" s="79"/>
      <c r="FI22" s="79"/>
      <c r="FJ22" s="79"/>
      <c r="FK22" s="79"/>
      <c r="FL22" s="79"/>
      <c r="FM22" s="79"/>
      <c r="FN22" s="79"/>
      <c r="FO22" s="79"/>
      <c r="FP22" s="79"/>
      <c r="FQ22" s="79"/>
      <c r="FR22" s="79"/>
      <c r="FS22" s="79"/>
      <c r="FT22" s="79"/>
      <c r="FU22" s="79"/>
      <c r="FV22" s="79"/>
      <c r="FW22" s="79"/>
      <c r="FX22" s="79"/>
      <c r="FY22" s="79"/>
      <c r="FZ22" s="79"/>
      <c r="GA22" s="79"/>
      <c r="GB22" s="79"/>
      <c r="GC22" s="79"/>
      <c r="GD22" s="79"/>
      <c r="GE22" s="79"/>
      <c r="GF22" s="79"/>
      <c r="GG22" s="79"/>
      <c r="GH22" s="79"/>
      <c r="GI22" s="79"/>
      <c r="GJ22" s="79"/>
      <c r="GK22" s="79"/>
      <c r="GL22" s="79"/>
      <c r="GM22" s="79"/>
      <c r="GN22" s="79"/>
      <c r="GO22" s="79"/>
      <c r="GP22" s="79"/>
      <c r="GQ22" s="79"/>
      <c r="GR22" s="79"/>
      <c r="GS22" s="79"/>
      <c r="GT22" s="79"/>
      <c r="GU22" s="79"/>
      <c r="GV22" s="79"/>
      <c r="GW22" s="79"/>
      <c r="GX22" s="79"/>
      <c r="GY22" s="79"/>
      <c r="GZ22" s="79"/>
      <c r="HA22" s="79"/>
      <c r="HB22" s="79"/>
      <c r="HC22" s="79"/>
      <c r="HD22" s="79"/>
      <c r="HE22" s="79"/>
      <c r="HF22" s="79"/>
      <c r="HG22" s="79"/>
      <c r="HH22" s="79"/>
      <c r="HI22" s="79"/>
      <c r="HJ22" s="79"/>
      <c r="HK22" s="79"/>
      <c r="HL22" s="79"/>
      <c r="HM22" s="79"/>
      <c r="HN22" s="79"/>
      <c r="HO22" s="79"/>
      <c r="HP22" s="79"/>
      <c r="HQ22" s="79"/>
      <c r="HR22" s="79"/>
      <c r="HS22" s="79"/>
      <c r="HT22" s="79"/>
      <c r="HU22" s="79"/>
      <c r="HV22" s="79"/>
      <c r="HW22" s="79"/>
      <c r="HX22" s="79"/>
      <c r="HY22" s="79"/>
      <c r="HZ22" s="79"/>
      <c r="IA22" s="79"/>
      <c r="IB22" s="79"/>
      <c r="IC22" s="79"/>
      <c r="ID22" s="79"/>
      <c r="IE22" s="79"/>
      <c r="IF22" s="79"/>
      <c r="IG22" s="79"/>
      <c r="IH22" s="79"/>
      <c r="II22" s="79"/>
      <c r="IJ22" s="79"/>
      <c r="IK22" s="79"/>
      <c r="IL22" s="79"/>
      <c r="IM22" s="79"/>
      <c r="IN22" s="79"/>
      <c r="IO22" s="79"/>
      <c r="IP22" s="79"/>
      <c r="IQ22" s="79"/>
      <c r="IR22" s="79"/>
      <c r="IS22" s="79"/>
      <c r="IT22" s="79"/>
      <c r="IU22" s="79"/>
      <c r="IV22" s="79"/>
    </row>
    <row r="23" spans="1:256" x14ac:dyDescent="0.3">
      <c r="A23" s="12" t="s">
        <v>34</v>
      </c>
      <c r="B23" s="40" t="str">
        <f>IF('Houskeeping Hours'!B$24&gt;6,"6","0")</f>
        <v>6</v>
      </c>
      <c r="C23" s="40" t="str">
        <f>IF('Houskeeping Hours'!C$24&gt;6,"6","0")</f>
        <v>6</v>
      </c>
      <c r="D23" s="40" t="str">
        <f>IF('Houskeeping Hours'!D$24&gt;6,"6","0")</f>
        <v>6</v>
      </c>
      <c r="E23" s="40" t="str">
        <f>IF('Houskeeping Hours'!E$24&gt;6,"6","0")</f>
        <v>6</v>
      </c>
      <c r="F23" s="40" t="str">
        <f>IF('Houskeeping Hours'!F$24&gt;6,"6","0")</f>
        <v>6</v>
      </c>
      <c r="G23" s="40" t="str">
        <f>IF('Houskeeping Hours'!G$24&gt;6,"6","0")</f>
        <v>6</v>
      </c>
      <c r="H23" s="40" t="str">
        <f>IF('Houskeeping Hours'!H$24&gt;6,"6","0")</f>
        <v>6</v>
      </c>
      <c r="I23" s="1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9"/>
      <c r="DR23" s="79"/>
      <c r="DS23" s="79"/>
      <c r="DT23" s="79"/>
      <c r="DU23" s="79"/>
      <c r="DV23" s="79"/>
      <c r="DW23" s="79"/>
      <c r="DX23" s="79"/>
      <c r="DY23" s="79"/>
      <c r="DZ23" s="79"/>
      <c r="EA23" s="79"/>
      <c r="EB23" s="79"/>
      <c r="EC23" s="79"/>
      <c r="ED23" s="79"/>
      <c r="EE23" s="79"/>
      <c r="EF23" s="79"/>
      <c r="EG23" s="79"/>
      <c r="EH23" s="79"/>
      <c r="EI23" s="79"/>
      <c r="EJ23" s="79"/>
      <c r="EK23" s="79"/>
      <c r="EL23" s="79"/>
      <c r="EM23" s="79"/>
      <c r="EN23" s="79"/>
      <c r="EO23" s="79"/>
      <c r="EP23" s="79"/>
      <c r="EQ23" s="79"/>
      <c r="ER23" s="79"/>
      <c r="ES23" s="79"/>
      <c r="ET23" s="79"/>
      <c r="EU23" s="79"/>
      <c r="EV23" s="79"/>
      <c r="EW23" s="79"/>
      <c r="EX23" s="79"/>
      <c r="EY23" s="79"/>
      <c r="EZ23" s="79"/>
      <c r="FA23" s="79"/>
      <c r="FB23" s="79"/>
      <c r="FC23" s="79"/>
      <c r="FD23" s="79"/>
      <c r="FE23" s="79"/>
      <c r="FF23" s="79"/>
      <c r="FG23" s="79"/>
      <c r="FH23" s="79"/>
      <c r="FI23" s="79"/>
      <c r="FJ23" s="79"/>
      <c r="FK23" s="79"/>
      <c r="FL23" s="79"/>
      <c r="FM23" s="79"/>
      <c r="FN23" s="79"/>
      <c r="FO23" s="79"/>
      <c r="FP23" s="79"/>
      <c r="FQ23" s="79"/>
      <c r="FR23" s="79"/>
      <c r="FS23" s="79"/>
      <c r="FT23" s="79"/>
      <c r="FU23" s="79"/>
      <c r="FV23" s="79"/>
      <c r="FW23" s="79"/>
      <c r="FX23" s="79"/>
      <c r="FY23" s="79"/>
      <c r="FZ23" s="79"/>
      <c r="GA23" s="79"/>
      <c r="GB23" s="79"/>
      <c r="GC23" s="79"/>
      <c r="GD23" s="79"/>
      <c r="GE23" s="79"/>
      <c r="GF23" s="79"/>
      <c r="GG23" s="79"/>
      <c r="GH23" s="79"/>
      <c r="GI23" s="79"/>
      <c r="GJ23" s="79"/>
      <c r="GK23" s="79"/>
      <c r="GL23" s="79"/>
      <c r="GM23" s="79"/>
      <c r="GN23" s="79"/>
      <c r="GO23" s="79"/>
      <c r="GP23" s="79"/>
      <c r="GQ23" s="79"/>
      <c r="GR23" s="79"/>
      <c r="GS23" s="79"/>
      <c r="GT23" s="79"/>
      <c r="GU23" s="79"/>
      <c r="GV23" s="79"/>
      <c r="GW23" s="79"/>
      <c r="GX23" s="79"/>
      <c r="GY23" s="79"/>
      <c r="GZ23" s="79"/>
      <c r="HA23" s="79"/>
      <c r="HB23" s="79"/>
      <c r="HC23" s="79"/>
      <c r="HD23" s="79"/>
      <c r="HE23" s="79"/>
      <c r="HF23" s="79"/>
      <c r="HG23" s="79"/>
      <c r="HH23" s="79"/>
      <c r="HI23" s="79"/>
      <c r="HJ23" s="79"/>
      <c r="HK23" s="79"/>
      <c r="HL23" s="79"/>
      <c r="HM23" s="79"/>
      <c r="HN23" s="79"/>
      <c r="HO23" s="79"/>
      <c r="HP23" s="79"/>
      <c r="HQ23" s="79"/>
      <c r="HR23" s="79"/>
      <c r="HS23" s="79"/>
      <c r="HT23" s="79"/>
      <c r="HU23" s="79"/>
      <c r="HV23" s="79"/>
      <c r="HW23" s="79"/>
      <c r="HX23" s="79"/>
      <c r="HY23" s="79"/>
      <c r="HZ23" s="79"/>
      <c r="IA23" s="79"/>
      <c r="IB23" s="79"/>
      <c r="IC23" s="79"/>
      <c r="ID23" s="79"/>
      <c r="IE23" s="79"/>
      <c r="IF23" s="79"/>
      <c r="IG23" s="79"/>
      <c r="IH23" s="79"/>
      <c r="II23" s="79"/>
      <c r="IJ23" s="79"/>
      <c r="IK23" s="79"/>
      <c r="IL23" s="79"/>
      <c r="IM23" s="79"/>
      <c r="IN23" s="79"/>
      <c r="IO23" s="79"/>
      <c r="IP23" s="79"/>
      <c r="IQ23" s="79"/>
      <c r="IR23" s="79"/>
      <c r="IS23" s="79"/>
      <c r="IT23" s="79"/>
      <c r="IU23" s="79"/>
      <c r="IV23" s="79"/>
    </row>
    <row r="24" spans="1:256" x14ac:dyDescent="0.3">
      <c r="A24" s="12" t="s">
        <v>35</v>
      </c>
      <c r="B24" s="40" t="str">
        <f>IF('Houskeeping Hours'!B$24&gt;12,"6","0")</f>
        <v>6</v>
      </c>
      <c r="C24" s="40" t="str">
        <f>IF('Houskeeping Hours'!C$24&gt;12,"6","0")</f>
        <v>0</v>
      </c>
      <c r="D24" s="40" t="str">
        <f>IF('Houskeeping Hours'!D$24&gt;12,"6","0")</f>
        <v>6</v>
      </c>
      <c r="E24" s="40" t="str">
        <f>IF('Houskeeping Hours'!E$24&gt;12,"6","0")</f>
        <v>6</v>
      </c>
      <c r="F24" s="40" t="str">
        <f>IF('Houskeeping Hours'!F$24&gt;12,"6","0")</f>
        <v>6</v>
      </c>
      <c r="G24" s="40" t="str">
        <f>IF('Houskeeping Hours'!G$24&gt;12,"6","0")</f>
        <v>6</v>
      </c>
      <c r="H24" s="40" t="str">
        <f>IF('Houskeeping Hours'!H$24&gt;12,"6","0")</f>
        <v>0</v>
      </c>
      <c r="I24" s="1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79"/>
      <c r="DV24" s="79"/>
      <c r="DW24" s="79"/>
      <c r="DX24" s="79"/>
      <c r="DY24" s="79"/>
      <c r="DZ24" s="79"/>
      <c r="EA24" s="79"/>
      <c r="EB24" s="79"/>
      <c r="EC24" s="79"/>
      <c r="ED24" s="79"/>
      <c r="EE24" s="79"/>
      <c r="EF24" s="79"/>
      <c r="EG24" s="79"/>
      <c r="EH24" s="79"/>
      <c r="EI24" s="79"/>
      <c r="EJ24" s="79"/>
      <c r="EK24" s="79"/>
      <c r="EL24" s="79"/>
      <c r="EM24" s="79"/>
      <c r="EN24" s="79"/>
      <c r="EO24" s="79"/>
      <c r="EP24" s="79"/>
      <c r="EQ24" s="79"/>
      <c r="ER24" s="79"/>
      <c r="ES24" s="79"/>
      <c r="ET24" s="79"/>
      <c r="EU24" s="79"/>
      <c r="EV24" s="79"/>
      <c r="EW24" s="79"/>
      <c r="EX24" s="79"/>
      <c r="EY24" s="79"/>
      <c r="EZ24" s="79"/>
      <c r="FA24" s="79"/>
      <c r="FB24" s="79"/>
      <c r="FC24" s="79"/>
      <c r="FD24" s="79"/>
      <c r="FE24" s="79"/>
      <c r="FF24" s="79"/>
      <c r="FG24" s="79"/>
      <c r="FH24" s="79"/>
      <c r="FI24" s="79"/>
      <c r="FJ24" s="79"/>
      <c r="FK24" s="79"/>
      <c r="FL24" s="79"/>
      <c r="FM24" s="79"/>
      <c r="FN24" s="79"/>
      <c r="FO24" s="79"/>
      <c r="FP24" s="79"/>
      <c r="FQ24" s="79"/>
      <c r="FR24" s="79"/>
      <c r="FS24" s="79"/>
      <c r="FT24" s="79"/>
      <c r="FU24" s="79"/>
      <c r="FV24" s="79"/>
      <c r="FW24" s="79"/>
      <c r="FX24" s="79"/>
      <c r="FY24" s="79"/>
      <c r="FZ24" s="79"/>
      <c r="GA24" s="79"/>
      <c r="GB24" s="79"/>
      <c r="GC24" s="79"/>
      <c r="GD24" s="79"/>
      <c r="GE24" s="79"/>
      <c r="GF24" s="79"/>
      <c r="GG24" s="79"/>
      <c r="GH24" s="79"/>
      <c r="GI24" s="79"/>
      <c r="GJ24" s="79"/>
      <c r="GK24" s="79"/>
      <c r="GL24" s="79"/>
      <c r="GM24" s="79"/>
      <c r="GN24" s="79"/>
      <c r="GO24" s="79"/>
      <c r="GP24" s="79"/>
      <c r="GQ24" s="79"/>
      <c r="GR24" s="79"/>
      <c r="GS24" s="79"/>
      <c r="GT24" s="79"/>
      <c r="GU24" s="79"/>
      <c r="GV24" s="79"/>
      <c r="GW24" s="79"/>
      <c r="GX24" s="79"/>
      <c r="GY24" s="79"/>
      <c r="GZ24" s="79"/>
      <c r="HA24" s="79"/>
      <c r="HB24" s="79"/>
      <c r="HC24" s="79"/>
      <c r="HD24" s="79"/>
      <c r="HE24" s="79"/>
      <c r="HF24" s="79"/>
      <c r="HG24" s="79"/>
      <c r="HH24" s="79"/>
      <c r="HI24" s="79"/>
      <c r="HJ24" s="79"/>
      <c r="HK24" s="79"/>
      <c r="HL24" s="79"/>
      <c r="HM24" s="79"/>
      <c r="HN24" s="79"/>
      <c r="HO24" s="79"/>
      <c r="HP24" s="79"/>
      <c r="HQ24" s="79"/>
      <c r="HR24" s="79"/>
      <c r="HS24" s="79"/>
      <c r="HT24" s="79"/>
      <c r="HU24" s="79"/>
      <c r="HV24" s="79"/>
      <c r="HW24" s="79"/>
      <c r="HX24" s="79"/>
      <c r="HY24" s="79"/>
      <c r="HZ24" s="79"/>
      <c r="IA24" s="79"/>
      <c r="IB24" s="79"/>
      <c r="IC24" s="79"/>
      <c r="ID24" s="79"/>
      <c r="IE24" s="79"/>
      <c r="IF24" s="79"/>
      <c r="IG24" s="79"/>
      <c r="IH24" s="79"/>
      <c r="II24" s="79"/>
      <c r="IJ24" s="79"/>
      <c r="IK24" s="79"/>
      <c r="IL24" s="79"/>
      <c r="IM24" s="79"/>
      <c r="IN24" s="79"/>
      <c r="IO24" s="79"/>
      <c r="IP24" s="79"/>
      <c r="IQ24" s="79"/>
      <c r="IR24" s="79"/>
      <c r="IS24" s="79"/>
      <c r="IT24" s="79"/>
      <c r="IU24" s="79"/>
      <c r="IV24" s="79"/>
    </row>
    <row r="25" spans="1:256" x14ac:dyDescent="0.3">
      <c r="A25" s="12" t="s">
        <v>36</v>
      </c>
      <c r="B25" s="40" t="str">
        <f>IF('Houskeeping Hours'!B$24&gt;18,"6","0")</f>
        <v>0</v>
      </c>
      <c r="C25" s="40" t="str">
        <f>IF('Houskeeping Hours'!C$24&gt;18,"6","0")</f>
        <v>0</v>
      </c>
      <c r="D25" s="40" t="str">
        <f>IF('Houskeeping Hours'!D$24&gt;18,"6","0")</f>
        <v>0</v>
      </c>
      <c r="E25" s="40" t="str">
        <f>IF('Houskeeping Hours'!E$24&gt;18,"6","0")</f>
        <v>0</v>
      </c>
      <c r="F25" s="40" t="str">
        <f>IF('Houskeeping Hours'!F$24&gt;18,"6","0")</f>
        <v>0</v>
      </c>
      <c r="G25" s="40" t="str">
        <f>IF('Houskeeping Hours'!G$24&gt;18,"6","0")</f>
        <v>6</v>
      </c>
      <c r="H25" s="40" t="str">
        <f>IF('Houskeeping Hours'!H$24&gt;18,"6","0")</f>
        <v>0</v>
      </c>
      <c r="I25" s="1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 t="s">
        <v>49</v>
      </c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O25" s="79"/>
      <c r="FP25" s="79"/>
      <c r="FQ25" s="79"/>
      <c r="FR25" s="79"/>
      <c r="FS25" s="79"/>
      <c r="FT25" s="79"/>
      <c r="FU25" s="79"/>
      <c r="FV25" s="79"/>
      <c r="FW25" s="79"/>
      <c r="FX25" s="79"/>
      <c r="FY25" s="79"/>
      <c r="FZ25" s="79"/>
      <c r="GA25" s="79"/>
      <c r="GB25" s="79"/>
      <c r="GC25" s="79"/>
      <c r="GD25" s="79"/>
      <c r="GE25" s="79"/>
      <c r="GF25" s="79"/>
      <c r="GG25" s="79"/>
      <c r="GH25" s="79"/>
      <c r="GI25" s="79"/>
      <c r="GJ25" s="79"/>
      <c r="GK25" s="79"/>
      <c r="GL25" s="79"/>
      <c r="GM25" s="79"/>
      <c r="GN25" s="79"/>
      <c r="GO25" s="79"/>
      <c r="GP25" s="79"/>
      <c r="GQ25" s="79"/>
      <c r="GR25" s="79"/>
      <c r="GS25" s="79"/>
      <c r="GT25" s="79"/>
      <c r="GU25" s="79"/>
      <c r="GV25" s="79"/>
      <c r="GW25" s="79"/>
      <c r="GX25" s="79"/>
      <c r="GY25" s="79"/>
      <c r="GZ25" s="79"/>
      <c r="HA25" s="79"/>
      <c r="HB25" s="79"/>
      <c r="HC25" s="79"/>
      <c r="HD25" s="79"/>
      <c r="HE25" s="79"/>
      <c r="HF25" s="79"/>
      <c r="HG25" s="79"/>
      <c r="HH25" s="79"/>
      <c r="HI25" s="79"/>
      <c r="HJ25" s="79"/>
      <c r="HK25" s="79"/>
      <c r="HL25" s="79"/>
      <c r="HM25" s="79"/>
      <c r="HN25" s="79"/>
      <c r="HO25" s="79"/>
      <c r="HP25" s="79"/>
      <c r="HQ25" s="79"/>
      <c r="HR25" s="79"/>
      <c r="HS25" s="79"/>
      <c r="HT25" s="79"/>
      <c r="HU25" s="79"/>
      <c r="HV25" s="79"/>
      <c r="HW25" s="79"/>
      <c r="HX25" s="79"/>
      <c r="HY25" s="79"/>
      <c r="HZ25" s="79"/>
      <c r="IA25" s="79"/>
      <c r="IB25" s="79"/>
      <c r="IC25" s="79"/>
      <c r="ID25" s="79"/>
      <c r="IE25" s="79"/>
      <c r="IF25" s="79"/>
      <c r="IG25" s="79"/>
      <c r="IH25" s="79"/>
      <c r="II25" s="79"/>
      <c r="IJ25" s="79"/>
      <c r="IK25" s="79"/>
      <c r="IL25" s="79"/>
      <c r="IM25" s="79"/>
      <c r="IN25" s="79"/>
      <c r="IO25" s="79"/>
      <c r="IP25" s="79"/>
      <c r="IQ25" s="79"/>
      <c r="IR25" s="79"/>
      <c r="IS25" s="79"/>
      <c r="IT25" s="79"/>
      <c r="IU25" s="79"/>
      <c r="IV25" s="79"/>
    </row>
    <row r="26" spans="1:256" x14ac:dyDescent="0.3">
      <c r="A26" s="12" t="s">
        <v>37</v>
      </c>
      <c r="B26" s="40" t="str">
        <f>IF('Houskeeping Hours'!B$24&gt;24,"6","0")</f>
        <v>0</v>
      </c>
      <c r="C26" s="40" t="str">
        <f>IF('Houskeeping Hours'!C$24&gt;24,"6","0")</f>
        <v>0</v>
      </c>
      <c r="D26" s="40" t="str">
        <f>IF('Houskeeping Hours'!D$24&gt;24,"6","0")</f>
        <v>0</v>
      </c>
      <c r="E26" s="40" t="str">
        <f>IF('Houskeeping Hours'!E$24&gt;24,"6","0")</f>
        <v>0</v>
      </c>
      <c r="F26" s="40" t="str">
        <f>IF('Houskeeping Hours'!F$24&gt;24,"6","0")</f>
        <v>0</v>
      </c>
      <c r="G26" s="40" t="str">
        <f>IF('Houskeeping Hours'!G$24&gt;24,"6","0")</f>
        <v>0</v>
      </c>
      <c r="H26" s="40" t="str">
        <f>IF('Houskeeping Hours'!H$24&gt;24,"6","0")</f>
        <v>0</v>
      </c>
      <c r="I26" s="1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 t="s">
        <v>50</v>
      </c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  <c r="DG26" s="79"/>
      <c r="DH26" s="79"/>
      <c r="DI26" s="79"/>
      <c r="DJ26" s="79"/>
      <c r="DK26" s="79"/>
      <c r="DL26" s="79"/>
      <c r="DM26" s="79"/>
      <c r="DN26" s="79"/>
      <c r="DO26" s="79"/>
      <c r="DP26" s="79"/>
      <c r="DQ26" s="79"/>
      <c r="DR26" s="79"/>
      <c r="DS26" s="79"/>
      <c r="DT26" s="79"/>
      <c r="DU26" s="79"/>
      <c r="DV26" s="79"/>
      <c r="DW26" s="79"/>
      <c r="DX26" s="79"/>
      <c r="DY26" s="79"/>
      <c r="DZ26" s="79"/>
      <c r="EA26" s="79"/>
      <c r="EB26" s="79"/>
      <c r="EC26" s="79"/>
      <c r="ED26" s="79"/>
      <c r="EE26" s="79"/>
      <c r="EF26" s="79"/>
      <c r="EG26" s="79"/>
      <c r="EH26" s="79"/>
      <c r="EI26" s="79"/>
      <c r="EJ26" s="79"/>
      <c r="EK26" s="79"/>
      <c r="EL26" s="79"/>
      <c r="EM26" s="79"/>
      <c r="EN26" s="79"/>
      <c r="EO26" s="79"/>
      <c r="EP26" s="79"/>
      <c r="EQ26" s="79"/>
      <c r="ER26" s="79"/>
      <c r="ES26" s="79"/>
      <c r="ET26" s="79"/>
      <c r="EU26" s="79"/>
      <c r="EV26" s="79"/>
      <c r="EW26" s="79"/>
      <c r="EX26" s="79"/>
      <c r="EY26" s="79"/>
      <c r="EZ26" s="79"/>
      <c r="FA26" s="79"/>
      <c r="FB26" s="79"/>
      <c r="FC26" s="79"/>
      <c r="FD26" s="79"/>
      <c r="FE26" s="79"/>
      <c r="FF26" s="79"/>
      <c r="FG26" s="79"/>
      <c r="FH26" s="79"/>
      <c r="FI26" s="79"/>
      <c r="FJ26" s="79"/>
      <c r="FK26" s="79"/>
      <c r="FL26" s="79"/>
      <c r="FM26" s="79"/>
      <c r="FN26" s="79"/>
      <c r="FO26" s="79"/>
      <c r="FP26" s="79"/>
      <c r="FQ26" s="79"/>
      <c r="FR26" s="79"/>
      <c r="FS26" s="79"/>
      <c r="FT26" s="79"/>
      <c r="FU26" s="79"/>
      <c r="FV26" s="79"/>
      <c r="FW26" s="79"/>
      <c r="FX26" s="79"/>
      <c r="FY26" s="79"/>
      <c r="FZ26" s="79"/>
      <c r="GA26" s="79"/>
      <c r="GB26" s="79"/>
      <c r="GC26" s="79"/>
      <c r="GD26" s="79"/>
      <c r="GE26" s="79"/>
      <c r="GF26" s="79"/>
      <c r="GG26" s="79"/>
      <c r="GH26" s="79"/>
      <c r="GI26" s="79"/>
      <c r="GJ26" s="79"/>
      <c r="GK26" s="79"/>
      <c r="GL26" s="79"/>
      <c r="GM26" s="79"/>
      <c r="GN26" s="79"/>
      <c r="GO26" s="79"/>
      <c r="GP26" s="79"/>
      <c r="GQ26" s="79"/>
      <c r="GR26" s="79"/>
      <c r="GS26" s="79"/>
      <c r="GT26" s="79"/>
      <c r="GU26" s="79"/>
      <c r="GV26" s="79"/>
      <c r="GW26" s="79"/>
      <c r="GX26" s="79"/>
      <c r="GY26" s="79"/>
      <c r="GZ26" s="79"/>
      <c r="HA26" s="79"/>
      <c r="HB26" s="79"/>
      <c r="HC26" s="79"/>
      <c r="HD26" s="79"/>
      <c r="HE26" s="79"/>
      <c r="HF26" s="79"/>
      <c r="HG26" s="79"/>
      <c r="HH26" s="79"/>
      <c r="HI26" s="79"/>
      <c r="HJ26" s="79"/>
      <c r="HK26" s="79"/>
      <c r="HL26" s="79"/>
      <c r="HM26" s="79"/>
      <c r="HN26" s="79"/>
      <c r="HO26" s="79"/>
      <c r="HP26" s="79"/>
      <c r="HQ26" s="79"/>
      <c r="HR26" s="79"/>
      <c r="HS26" s="79"/>
      <c r="HT26" s="79"/>
      <c r="HU26" s="79"/>
      <c r="HV26" s="79"/>
      <c r="HW26" s="79"/>
      <c r="HX26" s="79"/>
      <c r="HY26" s="79"/>
      <c r="HZ26" s="79"/>
      <c r="IA26" s="79"/>
      <c r="IB26" s="79"/>
      <c r="IC26" s="79"/>
      <c r="ID26" s="79"/>
      <c r="IE26" s="79"/>
      <c r="IF26" s="79"/>
      <c r="IG26" s="79"/>
      <c r="IH26" s="79"/>
      <c r="II26" s="79"/>
      <c r="IJ26" s="79"/>
      <c r="IK26" s="79"/>
      <c r="IL26" s="79"/>
      <c r="IM26" s="79"/>
      <c r="IN26" s="79"/>
      <c r="IO26" s="79"/>
      <c r="IP26" s="79"/>
      <c r="IQ26" s="79"/>
      <c r="IR26" s="79"/>
      <c r="IS26" s="79"/>
      <c r="IT26" s="79"/>
      <c r="IU26" s="79"/>
      <c r="IV26" s="79"/>
    </row>
    <row r="27" spans="1:256" x14ac:dyDescent="0.3">
      <c r="A27" s="12" t="s">
        <v>38</v>
      </c>
      <c r="B27" s="40" t="str">
        <f>IF('Houskeeping Hours'!B$24&gt;30,"6","0")</f>
        <v>0</v>
      </c>
      <c r="C27" s="40" t="str">
        <f>IF('Houskeeping Hours'!C$24&gt;30,"6","0")</f>
        <v>0</v>
      </c>
      <c r="D27" s="40" t="str">
        <f>IF('Houskeeping Hours'!D$24&gt;30,"6","0")</f>
        <v>0</v>
      </c>
      <c r="E27" s="40" t="str">
        <f>IF('Houskeeping Hours'!E$24&gt;30,"6","0")</f>
        <v>0</v>
      </c>
      <c r="F27" s="40" t="str">
        <f>IF('Houskeeping Hours'!F$24&gt;30,"6","0")</f>
        <v>0</v>
      </c>
      <c r="G27" s="40" t="str">
        <f>IF('Houskeeping Hours'!G$24&gt;30,"6","0")</f>
        <v>0</v>
      </c>
      <c r="H27" s="40" t="str">
        <f>IF('Houskeeping Hours'!H$24&gt;30,"6","0")</f>
        <v>0</v>
      </c>
      <c r="I27" s="1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 t="s">
        <v>50</v>
      </c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  <c r="EM27" s="79"/>
      <c r="EN27" s="79"/>
      <c r="EO27" s="79"/>
      <c r="EP27" s="79"/>
      <c r="EQ27" s="79"/>
      <c r="ER27" s="79"/>
      <c r="ES27" s="79"/>
      <c r="ET27" s="79"/>
      <c r="EU27" s="79"/>
      <c r="EV27" s="79"/>
      <c r="EW27" s="79"/>
      <c r="EX27" s="79"/>
      <c r="EY27" s="79"/>
      <c r="EZ27" s="79"/>
      <c r="FA27" s="79"/>
      <c r="FB27" s="79"/>
      <c r="FC27" s="79"/>
      <c r="FD27" s="79"/>
      <c r="FE27" s="79"/>
      <c r="FF27" s="79"/>
      <c r="FG27" s="79"/>
      <c r="FH27" s="79"/>
      <c r="FI27" s="79"/>
      <c r="FJ27" s="79"/>
      <c r="FK27" s="79"/>
      <c r="FL27" s="79"/>
      <c r="FM27" s="79"/>
      <c r="FN27" s="79"/>
      <c r="FO27" s="79"/>
      <c r="FP27" s="79"/>
      <c r="FQ27" s="79"/>
      <c r="FR27" s="79"/>
      <c r="FS27" s="79"/>
      <c r="FT27" s="79"/>
      <c r="FU27" s="79"/>
      <c r="FV27" s="79"/>
      <c r="FW27" s="79"/>
      <c r="FX27" s="79"/>
      <c r="FY27" s="79"/>
      <c r="FZ27" s="79"/>
      <c r="GA27" s="79"/>
      <c r="GB27" s="79"/>
      <c r="GC27" s="79"/>
      <c r="GD27" s="79"/>
      <c r="GE27" s="79"/>
      <c r="GF27" s="79"/>
      <c r="GG27" s="79"/>
      <c r="GH27" s="79"/>
      <c r="GI27" s="79"/>
      <c r="GJ27" s="79"/>
      <c r="GK27" s="79"/>
      <c r="GL27" s="79"/>
      <c r="GM27" s="79"/>
      <c r="GN27" s="79"/>
      <c r="GO27" s="79"/>
      <c r="GP27" s="79"/>
      <c r="GQ27" s="79"/>
      <c r="GR27" s="79"/>
      <c r="GS27" s="79"/>
      <c r="GT27" s="79"/>
      <c r="GU27" s="79"/>
      <c r="GV27" s="79"/>
      <c r="GW27" s="79"/>
      <c r="GX27" s="79"/>
      <c r="GY27" s="79"/>
      <c r="GZ27" s="79"/>
      <c r="HA27" s="79"/>
      <c r="HB27" s="79"/>
      <c r="HC27" s="79"/>
      <c r="HD27" s="79"/>
      <c r="HE27" s="79"/>
      <c r="HF27" s="79"/>
      <c r="HG27" s="79"/>
      <c r="HH27" s="79"/>
      <c r="HI27" s="79"/>
      <c r="HJ27" s="79"/>
      <c r="HK27" s="79"/>
      <c r="HL27" s="79"/>
      <c r="HM27" s="79"/>
      <c r="HN27" s="79"/>
      <c r="HO27" s="79"/>
      <c r="HP27" s="79"/>
      <c r="HQ27" s="79"/>
      <c r="HR27" s="79"/>
      <c r="HS27" s="79"/>
      <c r="HT27" s="79"/>
      <c r="HU27" s="79"/>
      <c r="HV27" s="79"/>
      <c r="HW27" s="79"/>
      <c r="HX27" s="79"/>
      <c r="HY27" s="79"/>
      <c r="HZ27" s="79"/>
      <c r="IA27" s="79"/>
      <c r="IB27" s="79"/>
      <c r="IC27" s="79"/>
      <c r="ID27" s="79"/>
      <c r="IE27" s="79"/>
      <c r="IF27" s="79"/>
      <c r="IG27" s="79"/>
      <c r="IH27" s="79"/>
      <c r="II27" s="79"/>
      <c r="IJ27" s="79"/>
      <c r="IK27" s="79"/>
      <c r="IL27" s="79"/>
      <c r="IM27" s="79"/>
      <c r="IN27" s="79"/>
      <c r="IO27" s="79"/>
      <c r="IP27" s="79"/>
      <c r="IQ27" s="79"/>
      <c r="IR27" s="79"/>
      <c r="IS27" s="79"/>
      <c r="IT27" s="79"/>
      <c r="IU27" s="79"/>
      <c r="IV27" s="79"/>
    </row>
    <row r="28" spans="1:256" x14ac:dyDescent="0.3">
      <c r="A28" s="12" t="s">
        <v>39</v>
      </c>
      <c r="B28" s="40" t="str">
        <f>IF('Houskeeping Hours'!B$24&gt;36,"6","0")</f>
        <v>0</v>
      </c>
      <c r="C28" s="40" t="str">
        <f>IF('Houskeeping Hours'!C$24&gt;36,"6","0")</f>
        <v>0</v>
      </c>
      <c r="D28" s="40" t="str">
        <f>IF('Houskeeping Hours'!D$24&gt;36,"6","0")</f>
        <v>0</v>
      </c>
      <c r="E28" s="40" t="str">
        <f>IF('Houskeeping Hours'!E$24&gt;36,"6","0")</f>
        <v>0</v>
      </c>
      <c r="F28" s="40" t="str">
        <f>IF('Houskeeping Hours'!F$24&gt;36,"6","0")</f>
        <v>0</v>
      </c>
      <c r="G28" s="40" t="str">
        <f>IF('Houskeeping Hours'!G$24&gt;36,"6","0")</f>
        <v>0</v>
      </c>
      <c r="H28" s="40" t="str">
        <f>IF('Houskeeping Hours'!H$24&gt;36,"6","0")</f>
        <v>0</v>
      </c>
      <c r="I28" s="1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  <c r="GH28" s="79"/>
      <c r="GI28" s="79"/>
      <c r="GJ28" s="79"/>
      <c r="GK28" s="79"/>
      <c r="GL28" s="79"/>
      <c r="GM28" s="79"/>
      <c r="GN28" s="79"/>
      <c r="GO28" s="79"/>
      <c r="GP28" s="79"/>
      <c r="GQ28" s="79"/>
      <c r="GR28" s="79"/>
      <c r="GS28" s="79"/>
      <c r="GT28" s="79"/>
      <c r="GU28" s="79"/>
      <c r="GV28" s="79"/>
      <c r="GW28" s="79"/>
      <c r="GX28" s="79"/>
      <c r="GY28" s="79"/>
      <c r="GZ28" s="79"/>
      <c r="HA28" s="79"/>
      <c r="HB28" s="79"/>
      <c r="HC28" s="79"/>
      <c r="HD28" s="79"/>
      <c r="HE28" s="79"/>
      <c r="HF28" s="79"/>
      <c r="HG28" s="79"/>
      <c r="HH28" s="79"/>
      <c r="HI28" s="79"/>
      <c r="HJ28" s="79"/>
      <c r="HK28" s="79"/>
      <c r="HL28" s="79"/>
      <c r="HM28" s="79"/>
      <c r="HN28" s="79"/>
      <c r="HO28" s="79"/>
      <c r="HP28" s="79"/>
      <c r="HQ28" s="79"/>
      <c r="HR28" s="79"/>
      <c r="HS28" s="79"/>
      <c r="HT28" s="79"/>
      <c r="HU28" s="79"/>
      <c r="HV28" s="79"/>
      <c r="HW28" s="79"/>
      <c r="HX28" s="79"/>
      <c r="HY28" s="79"/>
      <c r="HZ28" s="79"/>
      <c r="IA28" s="79"/>
      <c r="IB28" s="79"/>
      <c r="IC28" s="79"/>
      <c r="ID28" s="79"/>
      <c r="IE28" s="79"/>
      <c r="IF28" s="79"/>
      <c r="IG28" s="79"/>
      <c r="IH28" s="79"/>
      <c r="II28" s="79"/>
      <c r="IJ28" s="79"/>
      <c r="IK28" s="79"/>
      <c r="IL28" s="79"/>
      <c r="IM28" s="79"/>
      <c r="IN28" s="79"/>
      <c r="IO28" s="79"/>
      <c r="IP28" s="79"/>
      <c r="IQ28" s="79"/>
      <c r="IR28" s="79"/>
      <c r="IS28" s="79"/>
      <c r="IT28" s="79"/>
      <c r="IU28" s="79"/>
      <c r="IV28" s="79"/>
    </row>
    <row r="29" spans="1:256" x14ac:dyDescent="0.3">
      <c r="A29" s="12" t="s">
        <v>40</v>
      </c>
      <c r="B29" s="40" t="str">
        <f>IF('Houskeeping Hours'!B$24&gt;42,"6","0")</f>
        <v>0</v>
      </c>
      <c r="C29" s="40" t="str">
        <f>IF('Houskeeping Hours'!C$24&gt;42,"6","0")</f>
        <v>0</v>
      </c>
      <c r="D29" s="40" t="str">
        <f>IF('Houskeeping Hours'!D$24&gt;42,"6","0")</f>
        <v>0</v>
      </c>
      <c r="E29" s="40" t="str">
        <f>IF('Houskeeping Hours'!E$24&gt;42,"6","0")</f>
        <v>0</v>
      </c>
      <c r="F29" s="40" t="str">
        <f>IF('Houskeeping Hours'!F$24&gt;42,"6","0")</f>
        <v>0</v>
      </c>
      <c r="G29" s="40" t="str">
        <f>IF('Houskeeping Hours'!G$24&gt;42,"6","0")</f>
        <v>0</v>
      </c>
      <c r="H29" s="40" t="str">
        <f>IF('Houskeeping Hours'!H$24&gt;42,"6","0")</f>
        <v>0</v>
      </c>
      <c r="I29" s="32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 t="s">
        <v>50</v>
      </c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  <c r="DN29" s="79"/>
      <c r="DO29" s="79"/>
      <c r="DP29" s="79"/>
      <c r="DQ29" s="79"/>
      <c r="DR29" s="79"/>
      <c r="DS29" s="79"/>
      <c r="DT29" s="79"/>
      <c r="DU29" s="79"/>
      <c r="DV29" s="79"/>
      <c r="DW29" s="79"/>
      <c r="DX29" s="79"/>
      <c r="DY29" s="79"/>
      <c r="DZ29" s="79"/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  <c r="EL29" s="79"/>
      <c r="EM29" s="79"/>
      <c r="EN29" s="79"/>
      <c r="EO29" s="79"/>
      <c r="EP29" s="79"/>
      <c r="EQ29" s="79"/>
      <c r="ER29" s="79"/>
      <c r="ES29" s="79"/>
      <c r="ET29" s="79"/>
      <c r="EU29" s="79"/>
      <c r="EV29" s="79"/>
      <c r="EW29" s="79"/>
      <c r="EX29" s="79"/>
      <c r="EY29" s="79"/>
      <c r="EZ29" s="79"/>
      <c r="FA29" s="79"/>
      <c r="FB29" s="79"/>
      <c r="FC29" s="79"/>
      <c r="FD29" s="79"/>
      <c r="FE29" s="79"/>
      <c r="FF29" s="79"/>
      <c r="FG29" s="79"/>
      <c r="FH29" s="79"/>
      <c r="FI29" s="79"/>
      <c r="FJ29" s="79"/>
      <c r="FK29" s="79"/>
      <c r="FL29" s="79"/>
      <c r="FM29" s="79"/>
      <c r="FN29" s="79"/>
      <c r="FO29" s="79"/>
      <c r="FP29" s="79"/>
      <c r="FQ29" s="79"/>
      <c r="FR29" s="79"/>
      <c r="FS29" s="79"/>
      <c r="FT29" s="79"/>
      <c r="FU29" s="79"/>
      <c r="FV29" s="79"/>
      <c r="FW29" s="79"/>
      <c r="FX29" s="79"/>
      <c r="FY29" s="79"/>
      <c r="FZ29" s="79"/>
      <c r="GA29" s="79"/>
      <c r="GB29" s="79"/>
      <c r="GC29" s="79"/>
      <c r="GD29" s="79"/>
      <c r="GE29" s="79"/>
      <c r="GF29" s="79"/>
      <c r="GG29" s="79"/>
      <c r="GH29" s="79"/>
      <c r="GI29" s="79"/>
      <c r="GJ29" s="79"/>
      <c r="GK29" s="79"/>
      <c r="GL29" s="79"/>
      <c r="GM29" s="79"/>
      <c r="GN29" s="79"/>
      <c r="GO29" s="79"/>
      <c r="GP29" s="79"/>
      <c r="GQ29" s="79"/>
      <c r="GR29" s="79"/>
      <c r="GS29" s="79"/>
      <c r="GT29" s="79"/>
      <c r="GU29" s="79"/>
      <c r="GV29" s="79"/>
      <c r="GW29" s="79"/>
      <c r="GX29" s="79"/>
      <c r="GY29" s="79"/>
      <c r="GZ29" s="79"/>
      <c r="HA29" s="79"/>
      <c r="HB29" s="79"/>
      <c r="HC29" s="79"/>
      <c r="HD29" s="79"/>
      <c r="HE29" s="79"/>
      <c r="HF29" s="79"/>
      <c r="HG29" s="79"/>
      <c r="HH29" s="79"/>
      <c r="HI29" s="79"/>
      <c r="HJ29" s="79"/>
      <c r="HK29" s="79"/>
      <c r="HL29" s="79"/>
      <c r="HM29" s="79"/>
      <c r="HN29" s="79"/>
      <c r="HO29" s="79"/>
      <c r="HP29" s="79"/>
      <c r="HQ29" s="79"/>
      <c r="HR29" s="79"/>
      <c r="HS29" s="79"/>
      <c r="HT29" s="79"/>
      <c r="HU29" s="79"/>
      <c r="HV29" s="79"/>
      <c r="HW29" s="79"/>
      <c r="HX29" s="79"/>
      <c r="HY29" s="79"/>
      <c r="HZ29" s="79"/>
      <c r="IA29" s="79"/>
      <c r="IB29" s="79"/>
      <c r="IC29" s="79"/>
      <c r="ID29" s="79"/>
      <c r="IE29" s="79"/>
      <c r="IF29" s="79"/>
      <c r="IG29" s="79"/>
      <c r="IH29" s="79"/>
      <c r="II29" s="79"/>
      <c r="IJ29" s="79"/>
      <c r="IK29" s="79"/>
      <c r="IL29" s="79"/>
      <c r="IM29" s="79"/>
      <c r="IN29" s="79"/>
      <c r="IO29" s="79"/>
      <c r="IP29" s="79"/>
      <c r="IQ29" s="79"/>
      <c r="IR29" s="79"/>
      <c r="IS29" s="79"/>
      <c r="IT29" s="79"/>
      <c r="IU29" s="79"/>
      <c r="IV29" s="79"/>
    </row>
    <row r="30" spans="1:256" x14ac:dyDescent="0.3">
      <c r="A30" s="12" t="s">
        <v>42</v>
      </c>
      <c r="B30" s="40" t="str">
        <f>IF('Houskeeping Hours'!B$24&gt;48,"6","0")</f>
        <v>0</v>
      </c>
      <c r="C30" s="40" t="str">
        <f>IF('Houskeeping Hours'!C$24&gt;48,"6","0")</f>
        <v>0</v>
      </c>
      <c r="D30" s="40" t="str">
        <f>IF('Houskeeping Hours'!D$24&gt;48,"6","0")</f>
        <v>0</v>
      </c>
      <c r="E30" s="40" t="str">
        <f>IF('Houskeeping Hours'!E$24&gt;48,"6","0")</f>
        <v>0</v>
      </c>
      <c r="F30" s="40" t="str">
        <f>IF('Houskeeping Hours'!F$24&gt;48,"6","0")</f>
        <v>0</v>
      </c>
      <c r="G30" s="40" t="str">
        <f>IF('Houskeeping Hours'!G$24&gt;48,"6","0")</f>
        <v>0</v>
      </c>
      <c r="H30" s="40" t="str">
        <f>IF('Houskeeping Hours'!H$24&gt;48,"6","0")</f>
        <v>0</v>
      </c>
      <c r="I30" s="1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 t="s">
        <v>50</v>
      </c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/>
      <c r="DL30" s="79"/>
      <c r="DM30" s="79"/>
      <c r="DN30" s="79"/>
      <c r="DO30" s="79"/>
      <c r="DP30" s="79"/>
      <c r="DQ30" s="79"/>
      <c r="DR30" s="79"/>
      <c r="DS30" s="79"/>
      <c r="DT30" s="79"/>
      <c r="DU30" s="79"/>
      <c r="DV30" s="79"/>
      <c r="DW30" s="79"/>
      <c r="DX30" s="79"/>
      <c r="DY30" s="79"/>
      <c r="DZ30" s="79"/>
      <c r="EA30" s="79"/>
      <c r="EB30" s="79"/>
      <c r="EC30" s="79"/>
      <c r="ED30" s="79"/>
      <c r="EE30" s="79"/>
      <c r="EF30" s="79"/>
      <c r="EG30" s="79"/>
      <c r="EH30" s="79"/>
      <c r="EI30" s="79"/>
      <c r="EJ30" s="79"/>
      <c r="EK30" s="79"/>
      <c r="EL30" s="79"/>
      <c r="EM30" s="79"/>
      <c r="EN30" s="79"/>
      <c r="EO30" s="79"/>
      <c r="EP30" s="79"/>
      <c r="EQ30" s="79"/>
      <c r="ER30" s="79"/>
      <c r="ES30" s="79"/>
      <c r="ET30" s="79"/>
      <c r="EU30" s="79"/>
      <c r="EV30" s="79"/>
      <c r="EW30" s="79"/>
      <c r="EX30" s="79"/>
      <c r="EY30" s="79"/>
      <c r="EZ30" s="79"/>
      <c r="FA30" s="79"/>
      <c r="FB30" s="79"/>
      <c r="FC30" s="79"/>
      <c r="FD30" s="79"/>
      <c r="FE30" s="79"/>
      <c r="FF30" s="79"/>
      <c r="FG30" s="79"/>
      <c r="FH30" s="79"/>
      <c r="FI30" s="79"/>
      <c r="FJ30" s="79"/>
      <c r="FK30" s="79"/>
      <c r="FL30" s="79"/>
      <c r="FM30" s="79"/>
      <c r="FN30" s="79"/>
      <c r="FO30" s="79"/>
      <c r="FP30" s="79"/>
      <c r="FQ30" s="79"/>
      <c r="FR30" s="79"/>
      <c r="FS30" s="79"/>
      <c r="FT30" s="79"/>
      <c r="FU30" s="79"/>
      <c r="FV30" s="79"/>
      <c r="FW30" s="79"/>
      <c r="FX30" s="79"/>
      <c r="FY30" s="79"/>
      <c r="FZ30" s="79"/>
      <c r="GA30" s="79"/>
      <c r="GB30" s="79"/>
      <c r="GC30" s="79"/>
      <c r="GD30" s="79"/>
      <c r="GE30" s="79"/>
      <c r="GF30" s="79"/>
      <c r="GG30" s="79"/>
      <c r="GH30" s="79"/>
      <c r="GI30" s="79"/>
      <c r="GJ30" s="79"/>
      <c r="GK30" s="79"/>
      <c r="GL30" s="79"/>
      <c r="GM30" s="79"/>
      <c r="GN30" s="79"/>
      <c r="GO30" s="79"/>
      <c r="GP30" s="79"/>
      <c r="GQ30" s="79"/>
      <c r="GR30" s="79"/>
      <c r="GS30" s="79"/>
      <c r="GT30" s="79"/>
      <c r="GU30" s="79"/>
      <c r="GV30" s="79"/>
      <c r="GW30" s="79"/>
      <c r="GX30" s="79"/>
      <c r="GY30" s="79"/>
      <c r="GZ30" s="79"/>
      <c r="HA30" s="79"/>
      <c r="HB30" s="79"/>
      <c r="HC30" s="79"/>
      <c r="HD30" s="79"/>
      <c r="HE30" s="79"/>
      <c r="HF30" s="79"/>
      <c r="HG30" s="79"/>
      <c r="HH30" s="79"/>
      <c r="HI30" s="79"/>
      <c r="HJ30" s="79"/>
      <c r="HK30" s="79"/>
      <c r="HL30" s="79"/>
      <c r="HM30" s="79"/>
      <c r="HN30" s="79"/>
      <c r="HO30" s="79"/>
      <c r="HP30" s="79"/>
      <c r="HQ30" s="79"/>
      <c r="HR30" s="79"/>
      <c r="HS30" s="79"/>
      <c r="HT30" s="79"/>
      <c r="HU30" s="79"/>
      <c r="HV30" s="79"/>
      <c r="HW30" s="79"/>
      <c r="HX30" s="79"/>
      <c r="HY30" s="79"/>
      <c r="HZ30" s="79"/>
      <c r="IA30" s="79"/>
      <c r="IB30" s="79"/>
      <c r="IC30" s="79"/>
      <c r="ID30" s="79"/>
      <c r="IE30" s="79"/>
      <c r="IF30" s="79"/>
      <c r="IG30" s="79"/>
      <c r="IH30" s="79"/>
      <c r="II30" s="79"/>
      <c r="IJ30" s="79"/>
      <c r="IK30" s="79"/>
      <c r="IL30" s="79"/>
      <c r="IM30" s="79"/>
      <c r="IN30" s="79"/>
      <c r="IO30" s="79"/>
      <c r="IP30" s="79"/>
      <c r="IQ30" s="79"/>
      <c r="IR30" s="79"/>
      <c r="IS30" s="79"/>
      <c r="IT30" s="79"/>
      <c r="IU30" s="79"/>
      <c r="IV30" s="79"/>
    </row>
    <row r="31" spans="1:256" ht="18" thickBot="1" x14ac:dyDescent="0.5">
      <c r="A31" s="6" t="s">
        <v>25</v>
      </c>
      <c r="B31" s="29">
        <f>(SUM(B22+B23+B24+B26+B27+B28+B29+B30+B25))</f>
        <v>18</v>
      </c>
      <c r="C31" s="29">
        <f t="shared" ref="C31:H31" si="2">(SUM(C22+C23+C24+C26+C27+C28+C29+C30+C25))</f>
        <v>12</v>
      </c>
      <c r="D31" s="29">
        <f t="shared" si="2"/>
        <v>18</v>
      </c>
      <c r="E31" s="29">
        <f t="shared" si="2"/>
        <v>18</v>
      </c>
      <c r="F31" s="29">
        <f t="shared" si="2"/>
        <v>18</v>
      </c>
      <c r="G31" s="29">
        <f t="shared" si="2"/>
        <v>24</v>
      </c>
      <c r="H31" s="29">
        <f t="shared" si="2"/>
        <v>12</v>
      </c>
      <c r="I31" s="31">
        <f>SUM(B31:H31)</f>
        <v>120</v>
      </c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 t="s">
        <v>50</v>
      </c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  <c r="CU31" s="79"/>
      <c r="CV31" s="79"/>
      <c r="CW31" s="79"/>
      <c r="CX31" s="79"/>
      <c r="CY31" s="79"/>
      <c r="CZ31" s="79"/>
      <c r="DA31" s="79"/>
      <c r="DB31" s="79"/>
      <c r="DC31" s="79"/>
      <c r="DD31" s="79"/>
      <c r="DE31" s="79"/>
      <c r="DF31" s="79"/>
      <c r="DG31" s="79"/>
      <c r="DH31" s="79"/>
      <c r="DI31" s="79"/>
      <c r="DJ31" s="79"/>
      <c r="DK31" s="79"/>
      <c r="DL31" s="79"/>
      <c r="DM31" s="79"/>
      <c r="DN31" s="79"/>
      <c r="DO31" s="79"/>
      <c r="DP31" s="79"/>
      <c r="DQ31" s="79"/>
      <c r="DR31" s="79"/>
      <c r="DS31" s="79"/>
      <c r="DT31" s="79"/>
      <c r="DU31" s="79"/>
      <c r="DV31" s="79"/>
      <c r="DW31" s="79"/>
      <c r="DX31" s="79"/>
      <c r="DY31" s="79"/>
      <c r="DZ31" s="79"/>
      <c r="EA31" s="79"/>
      <c r="EB31" s="79"/>
      <c r="EC31" s="79"/>
      <c r="ED31" s="79"/>
      <c r="EE31" s="79"/>
      <c r="EF31" s="79"/>
      <c r="EG31" s="79"/>
      <c r="EH31" s="79"/>
      <c r="EI31" s="79"/>
      <c r="EJ31" s="79"/>
      <c r="EK31" s="79"/>
      <c r="EL31" s="79"/>
      <c r="EM31" s="79"/>
      <c r="EN31" s="79"/>
      <c r="EO31" s="79"/>
      <c r="EP31" s="79"/>
      <c r="EQ31" s="79"/>
      <c r="ER31" s="79"/>
      <c r="ES31" s="79"/>
      <c r="ET31" s="79"/>
      <c r="EU31" s="79"/>
      <c r="EV31" s="79"/>
      <c r="EW31" s="79"/>
      <c r="EX31" s="79"/>
      <c r="EY31" s="79"/>
      <c r="EZ31" s="79"/>
      <c r="FA31" s="79"/>
      <c r="FB31" s="79"/>
      <c r="FC31" s="79"/>
      <c r="FD31" s="79"/>
      <c r="FE31" s="79"/>
      <c r="FF31" s="79"/>
      <c r="FG31" s="79"/>
      <c r="FH31" s="79"/>
      <c r="FI31" s="79"/>
      <c r="FJ31" s="79"/>
      <c r="FK31" s="79"/>
      <c r="FL31" s="79"/>
      <c r="FM31" s="79"/>
      <c r="FN31" s="79"/>
      <c r="FO31" s="79"/>
      <c r="FP31" s="79"/>
      <c r="FQ31" s="79"/>
      <c r="FR31" s="79"/>
      <c r="FS31" s="79"/>
      <c r="FT31" s="79"/>
      <c r="FU31" s="79"/>
      <c r="FV31" s="79"/>
      <c r="FW31" s="79"/>
      <c r="FX31" s="79"/>
      <c r="FY31" s="79"/>
      <c r="FZ31" s="79"/>
      <c r="GA31" s="79"/>
      <c r="GB31" s="79"/>
      <c r="GC31" s="79"/>
      <c r="GD31" s="79"/>
      <c r="GE31" s="79"/>
      <c r="GF31" s="79"/>
      <c r="GG31" s="79"/>
      <c r="GH31" s="79"/>
      <c r="GI31" s="79"/>
      <c r="GJ31" s="79"/>
      <c r="GK31" s="79"/>
      <c r="GL31" s="79"/>
      <c r="GM31" s="79"/>
      <c r="GN31" s="79"/>
      <c r="GO31" s="79"/>
      <c r="GP31" s="79"/>
      <c r="GQ31" s="79"/>
      <c r="GR31" s="79"/>
      <c r="GS31" s="79"/>
      <c r="GT31" s="79"/>
      <c r="GU31" s="79"/>
      <c r="GV31" s="79"/>
      <c r="GW31" s="79"/>
      <c r="GX31" s="79"/>
      <c r="GY31" s="79"/>
      <c r="GZ31" s="79"/>
      <c r="HA31" s="79"/>
      <c r="HB31" s="79"/>
      <c r="HC31" s="79"/>
      <c r="HD31" s="79"/>
      <c r="HE31" s="79"/>
      <c r="HF31" s="79"/>
      <c r="HG31" s="79"/>
      <c r="HH31" s="79"/>
      <c r="HI31" s="79"/>
      <c r="HJ31" s="79"/>
      <c r="HK31" s="79"/>
      <c r="HL31" s="79"/>
      <c r="HM31" s="79"/>
      <c r="HN31" s="79"/>
      <c r="HO31" s="79"/>
      <c r="HP31" s="79"/>
      <c r="HQ31" s="79"/>
      <c r="HR31" s="79"/>
      <c r="HS31" s="79"/>
      <c r="HT31" s="79"/>
      <c r="HU31" s="79"/>
      <c r="HV31" s="79"/>
      <c r="HW31" s="79"/>
      <c r="HX31" s="79"/>
      <c r="HY31" s="79"/>
      <c r="HZ31" s="79"/>
      <c r="IA31" s="79"/>
      <c r="IB31" s="79"/>
      <c r="IC31" s="79"/>
      <c r="ID31" s="79"/>
      <c r="IE31" s="79"/>
      <c r="IF31" s="79"/>
      <c r="IG31" s="79"/>
      <c r="IH31" s="79"/>
      <c r="II31" s="79"/>
      <c r="IJ31" s="79"/>
      <c r="IK31" s="79"/>
      <c r="IL31" s="79"/>
      <c r="IM31" s="79"/>
      <c r="IN31" s="79"/>
      <c r="IO31" s="79"/>
      <c r="IP31" s="79"/>
      <c r="IQ31" s="79"/>
      <c r="IR31" s="79"/>
      <c r="IS31" s="79"/>
      <c r="IT31" s="79"/>
      <c r="IU31" s="79"/>
      <c r="IV31" s="79"/>
    </row>
    <row r="32" spans="1:256" ht="15.6" thickTop="1" thickBot="1" x14ac:dyDescent="0.3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 t="s">
        <v>51</v>
      </c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  <c r="HI32" s="79"/>
      <c r="HJ32" s="79"/>
      <c r="HK32" s="79"/>
      <c r="HL32" s="79"/>
      <c r="HM32" s="79"/>
      <c r="HN32" s="79"/>
      <c r="HO32" s="79"/>
      <c r="HP32" s="79"/>
      <c r="HQ32" s="79"/>
      <c r="HR32" s="79"/>
      <c r="HS32" s="79"/>
      <c r="HT32" s="79"/>
      <c r="HU32" s="79"/>
      <c r="HV32" s="79"/>
      <c r="HW32" s="79"/>
      <c r="HX32" s="79"/>
      <c r="HY32" s="79"/>
      <c r="HZ32" s="79"/>
      <c r="IA32" s="79"/>
      <c r="IB32" s="79"/>
      <c r="IC32" s="79"/>
      <c r="ID32" s="79"/>
      <c r="IE32" s="79"/>
      <c r="IF32" s="79"/>
      <c r="IG32" s="79"/>
      <c r="IH32" s="79"/>
      <c r="II32" s="79"/>
      <c r="IJ32" s="79"/>
      <c r="IK32" s="79"/>
      <c r="IL32" s="79"/>
      <c r="IM32" s="79"/>
      <c r="IN32" s="79"/>
      <c r="IO32" s="79"/>
      <c r="IP32" s="79"/>
      <c r="IQ32" s="79"/>
      <c r="IR32" s="79"/>
      <c r="IS32" s="79"/>
      <c r="IT32" s="79"/>
      <c r="IU32" s="79"/>
      <c r="IV32" s="79"/>
    </row>
    <row r="33" spans="1:18" ht="15" thickBot="1" x14ac:dyDescent="0.35">
      <c r="A33" s="195" t="s">
        <v>52</v>
      </c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19" t="s">
        <v>53</v>
      </c>
      <c r="R33" s="19">
        <v>35</v>
      </c>
    </row>
    <row r="34" spans="1:18" ht="15" thickBot="1" x14ac:dyDescent="0.35">
      <c r="A34" s="12" t="s">
        <v>33</v>
      </c>
      <c r="B34" s="33">
        <f>B22*28</f>
        <v>168</v>
      </c>
      <c r="C34" s="33">
        <f t="shared" ref="C34:H34" si="3">C22*28</f>
        <v>168</v>
      </c>
      <c r="D34" s="33">
        <f t="shared" si="3"/>
        <v>168</v>
      </c>
      <c r="E34" s="33">
        <f t="shared" si="3"/>
        <v>168</v>
      </c>
      <c r="F34" s="33">
        <f t="shared" si="3"/>
        <v>168</v>
      </c>
      <c r="G34" s="33">
        <f t="shared" si="3"/>
        <v>168</v>
      </c>
      <c r="H34" s="33">
        <f t="shared" si="3"/>
        <v>168</v>
      </c>
      <c r="I34" s="8" t="s">
        <v>54</v>
      </c>
      <c r="J34" s="79"/>
      <c r="K34" s="79"/>
      <c r="L34" s="79"/>
      <c r="M34" s="79"/>
      <c r="N34" s="79"/>
      <c r="O34" s="79"/>
      <c r="P34" s="79"/>
      <c r="Q34" s="19" t="s">
        <v>55</v>
      </c>
      <c r="R34" s="19">
        <v>24.45</v>
      </c>
    </row>
    <row r="35" spans="1:18" ht="15" thickBot="1" x14ac:dyDescent="0.35">
      <c r="A35" s="12" t="s">
        <v>34</v>
      </c>
      <c r="B35" s="33">
        <f>B23*28</f>
        <v>168</v>
      </c>
      <c r="C35" s="33">
        <f t="shared" ref="C35:H35" si="4">C23*28</f>
        <v>168</v>
      </c>
      <c r="D35" s="33">
        <f t="shared" si="4"/>
        <v>168</v>
      </c>
      <c r="E35" s="33">
        <f t="shared" si="4"/>
        <v>168</v>
      </c>
      <c r="F35" s="33">
        <f t="shared" si="4"/>
        <v>168</v>
      </c>
      <c r="G35" s="33">
        <f t="shared" si="4"/>
        <v>168</v>
      </c>
      <c r="H35" s="33">
        <f t="shared" si="4"/>
        <v>168</v>
      </c>
      <c r="I35" s="1"/>
      <c r="J35" s="79"/>
      <c r="K35" s="79"/>
      <c r="L35" s="79"/>
      <c r="M35" s="79"/>
      <c r="N35" s="79"/>
      <c r="O35" s="79"/>
      <c r="P35" s="79"/>
      <c r="Q35" s="19" t="s">
        <v>56</v>
      </c>
      <c r="R35" s="19">
        <v>25</v>
      </c>
    </row>
    <row r="36" spans="1:18" ht="15" thickBot="1" x14ac:dyDescent="0.35">
      <c r="A36" s="12" t="s">
        <v>35</v>
      </c>
      <c r="B36" s="33">
        <f>B24*28</f>
        <v>168</v>
      </c>
      <c r="C36" s="33">
        <f t="shared" ref="C36:H36" si="5">C24*28</f>
        <v>0</v>
      </c>
      <c r="D36" s="33">
        <f t="shared" si="5"/>
        <v>168</v>
      </c>
      <c r="E36" s="33">
        <f t="shared" si="5"/>
        <v>168</v>
      </c>
      <c r="F36" s="33">
        <f t="shared" si="5"/>
        <v>168</v>
      </c>
      <c r="G36" s="33">
        <f t="shared" si="5"/>
        <v>168</v>
      </c>
      <c r="H36" s="33">
        <f t="shared" si="5"/>
        <v>0</v>
      </c>
      <c r="I36" s="1"/>
      <c r="J36" s="79"/>
      <c r="K36" s="79"/>
      <c r="L36" s="79"/>
      <c r="M36" s="79"/>
      <c r="N36" s="79"/>
      <c r="O36" s="79"/>
      <c r="P36" s="79"/>
      <c r="Q36" s="19" t="s">
        <v>57</v>
      </c>
      <c r="R36" s="19">
        <v>22.15</v>
      </c>
    </row>
    <row r="37" spans="1:18" ht="15" thickBot="1" x14ac:dyDescent="0.35">
      <c r="A37" s="12" t="s">
        <v>36</v>
      </c>
      <c r="B37" s="33">
        <f>B25*28</f>
        <v>0</v>
      </c>
      <c r="C37" s="33">
        <f t="shared" ref="C37:H37" si="6">C25*28</f>
        <v>0</v>
      </c>
      <c r="D37" s="33">
        <f t="shared" si="6"/>
        <v>0</v>
      </c>
      <c r="E37" s="33">
        <f t="shared" si="6"/>
        <v>0</v>
      </c>
      <c r="F37" s="33">
        <f t="shared" si="6"/>
        <v>0</v>
      </c>
      <c r="G37" s="33">
        <f t="shared" si="6"/>
        <v>168</v>
      </c>
      <c r="H37" s="33">
        <f t="shared" si="6"/>
        <v>0</v>
      </c>
      <c r="I37" s="1"/>
      <c r="J37" s="79"/>
      <c r="K37" s="79"/>
      <c r="L37" s="79"/>
      <c r="M37" s="79"/>
      <c r="N37" s="79"/>
      <c r="O37" s="79"/>
      <c r="P37" s="79"/>
      <c r="Q37" s="19" t="s">
        <v>57</v>
      </c>
      <c r="R37" s="19">
        <v>22.15</v>
      </c>
    </row>
    <row r="38" spans="1:18" ht="15" thickBot="1" x14ac:dyDescent="0.35">
      <c r="A38" s="12" t="s">
        <v>37</v>
      </c>
      <c r="B38" s="33">
        <f>B26*28</f>
        <v>0</v>
      </c>
      <c r="C38" s="33">
        <f t="shared" ref="C38:H38" si="7">C26*28</f>
        <v>0</v>
      </c>
      <c r="D38" s="33">
        <f t="shared" si="7"/>
        <v>0</v>
      </c>
      <c r="E38" s="33">
        <f t="shared" si="7"/>
        <v>0</v>
      </c>
      <c r="F38" s="33">
        <f t="shared" si="7"/>
        <v>0</v>
      </c>
      <c r="G38" s="33">
        <f t="shared" si="7"/>
        <v>0</v>
      </c>
      <c r="H38" s="33">
        <f t="shared" si="7"/>
        <v>0</v>
      </c>
      <c r="I38" s="1"/>
      <c r="J38" s="79"/>
      <c r="K38" s="79"/>
      <c r="L38" s="79"/>
      <c r="M38" s="79"/>
      <c r="N38" s="79"/>
      <c r="O38" s="79"/>
      <c r="P38" s="79"/>
      <c r="Q38" s="19" t="s">
        <v>57</v>
      </c>
      <c r="R38" s="19">
        <v>22.15</v>
      </c>
    </row>
    <row r="39" spans="1:18" x14ac:dyDescent="0.3">
      <c r="A39" s="12" t="s">
        <v>38</v>
      </c>
      <c r="B39" s="33">
        <f t="shared" ref="B39:H42" si="8">B27*22.15</f>
        <v>0</v>
      </c>
      <c r="C39" s="33">
        <f t="shared" si="8"/>
        <v>0</v>
      </c>
      <c r="D39" s="33">
        <f t="shared" si="8"/>
        <v>0</v>
      </c>
      <c r="E39" s="33">
        <f t="shared" si="8"/>
        <v>0</v>
      </c>
      <c r="F39" s="33">
        <f t="shared" si="8"/>
        <v>0</v>
      </c>
      <c r="G39" s="33">
        <f t="shared" si="8"/>
        <v>0</v>
      </c>
      <c r="H39" s="33">
        <f t="shared" si="8"/>
        <v>0</v>
      </c>
      <c r="I39" s="1"/>
      <c r="J39" s="79"/>
      <c r="K39" s="79"/>
      <c r="L39" s="79"/>
      <c r="M39" s="79"/>
      <c r="N39" s="79"/>
      <c r="O39" s="79"/>
      <c r="P39" s="79"/>
      <c r="Q39" s="79"/>
      <c r="R39" s="21">
        <f>AVERAGE(R34:R38)</f>
        <v>23.18</v>
      </c>
    </row>
    <row r="40" spans="1:18" x14ac:dyDescent="0.3">
      <c r="A40" s="12" t="s">
        <v>39</v>
      </c>
      <c r="B40" s="33">
        <f t="shared" si="8"/>
        <v>0</v>
      </c>
      <c r="C40" s="33">
        <f t="shared" si="8"/>
        <v>0</v>
      </c>
      <c r="D40" s="33">
        <f t="shared" si="8"/>
        <v>0</v>
      </c>
      <c r="E40" s="33">
        <f t="shared" si="8"/>
        <v>0</v>
      </c>
      <c r="F40" s="33">
        <f t="shared" si="8"/>
        <v>0</v>
      </c>
      <c r="G40" s="33">
        <f t="shared" si="8"/>
        <v>0</v>
      </c>
      <c r="H40" s="33">
        <f t="shared" si="8"/>
        <v>0</v>
      </c>
      <c r="I40" s="1"/>
      <c r="J40" s="79"/>
      <c r="K40" s="79"/>
      <c r="L40" s="79"/>
      <c r="M40" s="79"/>
      <c r="N40" s="79"/>
      <c r="O40" s="79"/>
      <c r="P40" s="79"/>
      <c r="Q40" s="79"/>
      <c r="R40" s="79"/>
    </row>
    <row r="41" spans="1:18" x14ac:dyDescent="0.3">
      <c r="A41" s="12" t="s">
        <v>40</v>
      </c>
      <c r="B41" s="33">
        <f t="shared" si="8"/>
        <v>0</v>
      </c>
      <c r="C41" s="33">
        <f t="shared" si="8"/>
        <v>0</v>
      </c>
      <c r="D41" s="33">
        <f t="shared" si="8"/>
        <v>0</v>
      </c>
      <c r="E41" s="33">
        <f t="shared" si="8"/>
        <v>0</v>
      </c>
      <c r="F41" s="33">
        <f t="shared" si="8"/>
        <v>0</v>
      </c>
      <c r="G41" s="33">
        <f t="shared" si="8"/>
        <v>0</v>
      </c>
      <c r="H41" s="33">
        <f t="shared" si="8"/>
        <v>0</v>
      </c>
      <c r="I41" s="32"/>
      <c r="J41" s="79"/>
      <c r="K41" s="79"/>
      <c r="L41" s="79"/>
      <c r="M41" s="79"/>
      <c r="N41" s="79"/>
      <c r="O41" s="79"/>
      <c r="P41" s="79"/>
      <c r="Q41" s="79"/>
      <c r="R41" s="79"/>
    </row>
    <row r="42" spans="1:18" x14ac:dyDescent="0.3">
      <c r="A42" s="12" t="s">
        <v>42</v>
      </c>
      <c r="B42" s="33">
        <f t="shared" si="8"/>
        <v>0</v>
      </c>
      <c r="C42" s="33">
        <f t="shared" si="8"/>
        <v>0</v>
      </c>
      <c r="D42" s="33">
        <f t="shared" si="8"/>
        <v>0</v>
      </c>
      <c r="E42" s="33">
        <f t="shared" si="8"/>
        <v>0</v>
      </c>
      <c r="F42" s="33">
        <f t="shared" si="8"/>
        <v>0</v>
      </c>
      <c r="G42" s="33">
        <f t="shared" si="8"/>
        <v>0</v>
      </c>
      <c r="H42" s="33">
        <f t="shared" si="8"/>
        <v>0</v>
      </c>
      <c r="I42" s="1"/>
      <c r="J42" s="79"/>
      <c r="K42" s="79"/>
      <c r="L42" s="79"/>
      <c r="M42" s="79"/>
      <c r="N42" s="79"/>
      <c r="O42" s="79"/>
      <c r="P42" s="79"/>
      <c r="Q42" s="79"/>
      <c r="R42" s="79"/>
    </row>
    <row r="43" spans="1:18" ht="18" thickBot="1" x14ac:dyDescent="0.5">
      <c r="A43" s="6" t="s">
        <v>25</v>
      </c>
      <c r="B43" s="34">
        <f>(SUM(B34+B35+B36+B38+B39+B40+B41))+5</f>
        <v>509</v>
      </c>
      <c r="C43" s="34">
        <f>SUM(C34+C35+C36+C38+C39+C40+C41)</f>
        <v>336</v>
      </c>
      <c r="D43" s="34">
        <f>SUM(D34+D35+D36+D38+D39+D40+D41)</f>
        <v>504</v>
      </c>
      <c r="E43" s="34">
        <f>SUM(E34+E35+E36+E38+E39+E40+E41)</f>
        <v>504</v>
      </c>
      <c r="F43" s="34">
        <f>SUM((F34+F35+F36+F38+F39+F40+F41))+5</f>
        <v>509</v>
      </c>
      <c r="G43" s="34">
        <f>SUM(G34+G35+G36+G38+G39+G40+G41)</f>
        <v>504</v>
      </c>
      <c r="H43" s="34">
        <f>SUM(H34+H35+H36+H38+H39+H40+H41)</f>
        <v>336</v>
      </c>
      <c r="I43" s="35">
        <f>SUM(B43:H43)</f>
        <v>3202</v>
      </c>
      <c r="J43" s="79"/>
      <c r="K43" s="79"/>
      <c r="L43" s="79"/>
      <c r="M43" s="79"/>
      <c r="N43" s="79"/>
      <c r="O43" s="79"/>
      <c r="P43" s="79"/>
      <c r="Q43" s="79"/>
      <c r="R43" s="79"/>
    </row>
    <row r="44" spans="1:18" ht="15" thickTop="1" x14ac:dyDescent="0.3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</sheetData>
  <mergeCells count="1">
    <mergeCell ref="A1:H1"/>
  </mergeCells>
  <conditionalFormatting sqref="B11:H19">
    <cfRule type="containsText" dxfId="32" priority="7" operator="containsText" text="1">
      <formula>NOT(ISERROR(SEARCH("1",B11)))</formula>
    </cfRule>
    <cfRule type="cellIs" dxfId="31" priority="8" operator="equal">
      <formula>1</formula>
    </cfRule>
  </conditionalFormatting>
  <conditionalFormatting sqref="B34:H42">
    <cfRule type="cellIs" dxfId="30" priority="3" operator="greaterThan">
      <formula>1</formula>
    </cfRule>
  </conditionalFormatting>
  <conditionalFormatting sqref="B22:H30">
    <cfRule type="containsText" dxfId="29" priority="1" operator="containsText" text="1">
      <formula>NOT(ISERROR(SEARCH("1",B22)))</formula>
    </cfRule>
    <cfRule type="cellIs" dxfId="28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IV41"/>
  <sheetViews>
    <sheetView workbookViewId="0">
      <selection activeCell="C7" sqref="C7"/>
    </sheetView>
  </sheetViews>
  <sheetFormatPr defaultRowHeight="14.4" x14ac:dyDescent="0.3"/>
  <cols>
    <col min="1" max="1" width="25" bestFit="1" customWidth="1"/>
    <col min="2" max="2" width="17.44140625" customWidth="1"/>
    <col min="3" max="5" width="14.33203125" bestFit="1" customWidth="1"/>
    <col min="6" max="6" width="15.5546875" bestFit="1" customWidth="1"/>
    <col min="7" max="8" width="14.33203125" bestFit="1" customWidth="1"/>
    <col min="9" max="9" width="23.88671875" bestFit="1" customWidth="1"/>
    <col min="10" max="10" width="12.44140625" customWidth="1"/>
    <col min="11" max="11" width="16.44140625" customWidth="1"/>
    <col min="16" max="16" width="18.6640625" bestFit="1" customWidth="1"/>
    <col min="17" max="18" width="11.33203125" customWidth="1"/>
    <col min="19" max="19" width="12.33203125" customWidth="1"/>
    <col min="20" max="20" width="18.6640625" bestFit="1" customWidth="1"/>
    <col min="21" max="21" width="10.44140625" bestFit="1" customWidth="1"/>
    <col min="22" max="22" width="11.44140625" bestFit="1" customWidth="1"/>
    <col min="23" max="23" width="11.5546875" bestFit="1" customWidth="1"/>
    <col min="24" max="24" width="18.6640625" bestFit="1" customWidth="1"/>
    <col min="25" max="25" width="10.44140625" bestFit="1" customWidth="1"/>
    <col min="26" max="26" width="11.44140625" bestFit="1" customWidth="1"/>
    <col min="27" max="27" width="11.5546875" bestFit="1" customWidth="1"/>
    <col min="28" max="28" width="18.6640625" bestFit="1" customWidth="1"/>
    <col min="29" max="29" width="10.44140625" bestFit="1" customWidth="1"/>
    <col min="30" max="30" width="11.44140625" bestFit="1" customWidth="1"/>
    <col min="31" max="31" width="11.5546875" bestFit="1" customWidth="1"/>
    <col min="32" max="32" width="18.6640625" bestFit="1" customWidth="1"/>
    <col min="33" max="33" width="10.44140625" bestFit="1" customWidth="1"/>
    <col min="34" max="34" width="11.44140625" bestFit="1" customWidth="1"/>
    <col min="35" max="35" width="11.5546875" bestFit="1" customWidth="1"/>
    <col min="36" max="36" width="18.6640625" bestFit="1" customWidth="1"/>
    <col min="37" max="37" width="10.44140625" bestFit="1" customWidth="1"/>
    <col min="38" max="38" width="11.44140625" bestFit="1" customWidth="1"/>
    <col min="39" max="39" width="11.5546875" bestFit="1" customWidth="1"/>
    <col min="40" max="40" width="18.6640625" bestFit="1" customWidth="1"/>
    <col min="41" max="41" width="10.44140625" bestFit="1" customWidth="1"/>
    <col min="42" max="42" width="11.44140625" bestFit="1" customWidth="1"/>
    <col min="43" max="43" width="11.5546875" bestFit="1" customWidth="1"/>
  </cols>
  <sheetData>
    <row r="1" spans="1:10" ht="21.6" thickBot="1" x14ac:dyDescent="0.45">
      <c r="A1" s="202" t="s">
        <v>58</v>
      </c>
      <c r="B1" s="202"/>
      <c r="C1" s="202"/>
      <c r="D1" s="202"/>
      <c r="E1" s="202"/>
      <c r="F1" s="202"/>
      <c r="G1" s="202"/>
      <c r="H1" s="202"/>
      <c r="I1" s="79"/>
      <c r="J1" s="79"/>
    </row>
    <row r="2" spans="1:10" x14ac:dyDescent="0.3">
      <c r="A2" s="37" t="s">
        <v>1</v>
      </c>
      <c r="B2" s="7">
        <f>'House Keeping Forecast '!B2</f>
        <v>44389</v>
      </c>
      <c r="C2" s="7">
        <f>'House Keeping Forecast '!C2</f>
        <v>44390</v>
      </c>
      <c r="D2" s="7">
        <f>'House Keeping Forecast '!D2</f>
        <v>44391</v>
      </c>
      <c r="E2" s="7">
        <f>'House Keeping Forecast '!E2</f>
        <v>44392</v>
      </c>
      <c r="F2" s="7">
        <f>'House Keeping Forecast '!F2</f>
        <v>44393</v>
      </c>
      <c r="G2" s="7">
        <f>'House Keeping Forecast '!G2</f>
        <v>44394</v>
      </c>
      <c r="H2" s="7">
        <f>'House Keeping Forecast '!H2</f>
        <v>44395</v>
      </c>
      <c r="I2" s="79"/>
      <c r="J2" s="79"/>
    </row>
    <row r="3" spans="1:10" x14ac:dyDescent="0.3">
      <c r="A3" s="38" t="s">
        <v>27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54" t="s">
        <v>9</v>
      </c>
      <c r="I3" s="55" t="s">
        <v>28</v>
      </c>
      <c r="J3" s="79"/>
    </row>
    <row r="4" spans="1:10" x14ac:dyDescent="0.3">
      <c r="A4" s="38" t="s">
        <v>29</v>
      </c>
      <c r="B4" s="3" t="e">
        <f>(('House Keeping Forecast '!B23+'House Keeping Forecast '!B31)*30)+'House Keeping Forecast '!#REF!</f>
        <v>#REF!</v>
      </c>
      <c r="C4" s="3" t="e">
        <f>(('House Keeping Forecast '!C23+'House Keeping Forecast '!C31)*30)+'House Keeping Forecast '!#REF!</f>
        <v>#REF!</v>
      </c>
      <c r="D4" s="3" t="e">
        <f>(('House Keeping Forecast '!D23+'House Keeping Forecast '!D31)*30)+'House Keeping Forecast '!#REF!</f>
        <v>#REF!</v>
      </c>
      <c r="E4" s="3" t="e">
        <f>(('House Keeping Forecast '!E23+'House Keeping Forecast '!E31)*30)+'House Keeping Forecast '!#REF!</f>
        <v>#REF!</v>
      </c>
      <c r="F4" s="3" t="e">
        <f>(('House Keeping Forecast '!F23+'House Keeping Forecast '!F31)*30)+'House Keeping Forecast '!#REF!</f>
        <v>#REF!</v>
      </c>
      <c r="G4" s="3" t="e">
        <f>(('House Keeping Forecast '!G23+'House Keeping Forecast '!G31)*30)+'House Keeping Forecast '!#REF!</f>
        <v>#REF!</v>
      </c>
      <c r="H4" s="52" t="e">
        <f>(('House Keeping Forecast '!H23+'House Keeping Forecast '!H31)*30)+'House Keeping Forecast '!#REF!</f>
        <v>#REF!</v>
      </c>
      <c r="I4" s="3" t="e">
        <f>SUM(B4:H4)+('House Keeping Forecast '!#REF!)+'House Keeping Forecast '!#REF!</f>
        <v>#REF!</v>
      </c>
      <c r="J4" s="79"/>
    </row>
    <row r="5" spans="1:10" x14ac:dyDescent="0.3">
      <c r="A5" s="38" t="s">
        <v>59</v>
      </c>
      <c r="B5" s="3" t="e">
        <f>B4*0.3</f>
        <v>#REF!</v>
      </c>
      <c r="C5" s="3" t="e">
        <f t="shared" ref="C5:H5" si="0">C4*0.3</f>
        <v>#REF!</v>
      </c>
      <c r="D5" s="3" t="e">
        <f t="shared" si="0"/>
        <v>#REF!</v>
      </c>
      <c r="E5" s="3" t="e">
        <f t="shared" si="0"/>
        <v>#REF!</v>
      </c>
      <c r="F5" s="3" t="e">
        <f t="shared" si="0"/>
        <v>#REF!</v>
      </c>
      <c r="G5" s="3" t="e">
        <f t="shared" si="0"/>
        <v>#REF!</v>
      </c>
      <c r="H5" s="52" t="e">
        <f t="shared" si="0"/>
        <v>#REF!</v>
      </c>
      <c r="I5" s="3" t="e">
        <f>SUM(B5:H5)</f>
        <v>#REF!</v>
      </c>
      <c r="J5" s="79"/>
    </row>
    <row r="6" spans="1:10" x14ac:dyDescent="0.3">
      <c r="A6" s="38"/>
      <c r="B6" s="1"/>
      <c r="C6" s="1"/>
      <c r="D6" s="1"/>
      <c r="E6" s="1"/>
      <c r="F6" s="1"/>
      <c r="G6" s="1"/>
      <c r="H6" s="109"/>
      <c r="I6" s="1"/>
      <c r="J6" s="79"/>
    </row>
    <row r="7" spans="1:10" x14ac:dyDescent="0.3">
      <c r="A7" s="38" t="s">
        <v>31</v>
      </c>
      <c r="B7" s="4" t="e">
        <f t="shared" ref="B7:H7" si="1">B5/23.18</f>
        <v>#REF!</v>
      </c>
      <c r="C7" s="4" t="e">
        <f t="shared" si="1"/>
        <v>#REF!</v>
      </c>
      <c r="D7" s="4" t="e">
        <f t="shared" si="1"/>
        <v>#REF!</v>
      </c>
      <c r="E7" s="4" t="e">
        <f t="shared" si="1"/>
        <v>#REF!</v>
      </c>
      <c r="F7" s="4" t="e">
        <f t="shared" si="1"/>
        <v>#REF!</v>
      </c>
      <c r="G7" s="4" t="e">
        <f t="shared" si="1"/>
        <v>#REF!</v>
      </c>
      <c r="H7" s="53" t="e">
        <f t="shared" si="1"/>
        <v>#REF!</v>
      </c>
      <c r="I7" s="4" t="e">
        <f>SUM(B7:H7)</f>
        <v>#REF!</v>
      </c>
      <c r="J7" s="79"/>
    </row>
    <row r="9" spans="1:10" x14ac:dyDescent="0.3">
      <c r="A9" s="16"/>
      <c r="B9" s="4"/>
      <c r="C9" s="4"/>
      <c r="D9" s="4"/>
      <c r="E9" s="4"/>
      <c r="F9" s="4"/>
      <c r="G9" s="4"/>
      <c r="H9" s="15"/>
      <c r="I9" s="79"/>
      <c r="J9" s="28"/>
    </row>
    <row r="10" spans="1:10" x14ac:dyDescent="0.3">
      <c r="A10" s="17" t="s">
        <v>32</v>
      </c>
      <c r="B10" s="1"/>
      <c r="C10" s="1"/>
      <c r="D10" s="1"/>
      <c r="E10" s="1"/>
      <c r="F10" s="1"/>
      <c r="G10" s="1"/>
      <c r="H10" s="14"/>
      <c r="I10" s="79"/>
      <c r="J10" s="79"/>
    </row>
    <row r="11" spans="1:10" x14ac:dyDescent="0.3">
      <c r="A11" s="16" t="s">
        <v>60</v>
      </c>
      <c r="B11" s="40" t="e">
        <f>IF(B$7&lt;&gt;0,"1","0")</f>
        <v>#REF!</v>
      </c>
      <c r="C11" s="40" t="e">
        <f t="shared" ref="C11:H11" si="2">IF(C7&lt;&gt;6,"1","0")</f>
        <v>#REF!</v>
      </c>
      <c r="D11" s="40" t="e">
        <f t="shared" si="2"/>
        <v>#REF!</v>
      </c>
      <c r="E11" s="40" t="e">
        <f t="shared" si="2"/>
        <v>#REF!</v>
      </c>
      <c r="F11" s="40" t="e">
        <f t="shared" si="2"/>
        <v>#REF!</v>
      </c>
      <c r="G11" s="40" t="e">
        <f t="shared" si="2"/>
        <v>#REF!</v>
      </c>
      <c r="H11" s="40" t="e">
        <f t="shared" si="2"/>
        <v>#REF!</v>
      </c>
      <c r="I11" s="79"/>
      <c r="J11" s="79"/>
    </row>
    <row r="12" spans="1:10" x14ac:dyDescent="0.3">
      <c r="A12" s="16" t="s">
        <v>61</v>
      </c>
      <c r="B12" s="40" t="e">
        <f>IF(B$7&gt;0,"1","0")</f>
        <v>#REF!</v>
      </c>
      <c r="C12" s="40" t="e">
        <f>IF(C$7&gt;0,"1","0")</f>
        <v>#REF!</v>
      </c>
      <c r="D12" s="40" t="e">
        <f t="shared" ref="C12:H13" si="3">IF(D$7&gt;0,"1","0")</f>
        <v>#REF!</v>
      </c>
      <c r="E12" s="40" t="e">
        <f t="shared" si="3"/>
        <v>#REF!</v>
      </c>
      <c r="F12" s="40" t="e">
        <f t="shared" si="3"/>
        <v>#REF!</v>
      </c>
      <c r="G12" s="40" t="e">
        <f t="shared" si="3"/>
        <v>#REF!</v>
      </c>
      <c r="H12" s="40" t="e">
        <f t="shared" si="3"/>
        <v>#REF!</v>
      </c>
      <c r="I12" s="79"/>
      <c r="J12" s="79"/>
    </row>
    <row r="13" spans="1:10" x14ac:dyDescent="0.3">
      <c r="A13" s="16" t="s">
        <v>62</v>
      </c>
      <c r="B13" s="40" t="e">
        <f>IF(B$7&gt;0,"1","0")</f>
        <v>#REF!</v>
      </c>
      <c r="C13" s="40" t="e">
        <f t="shared" si="3"/>
        <v>#REF!</v>
      </c>
      <c r="D13" s="40" t="e">
        <f t="shared" si="3"/>
        <v>#REF!</v>
      </c>
      <c r="E13" s="40" t="e">
        <f t="shared" si="3"/>
        <v>#REF!</v>
      </c>
      <c r="F13" s="40" t="e">
        <f t="shared" si="3"/>
        <v>#REF!</v>
      </c>
      <c r="G13" s="40" t="e">
        <f t="shared" si="3"/>
        <v>#REF!</v>
      </c>
      <c r="H13" s="40" t="e">
        <f t="shared" si="3"/>
        <v>#REF!</v>
      </c>
      <c r="I13" s="79"/>
      <c r="J13" s="79" t="s">
        <v>63</v>
      </c>
    </row>
    <row r="14" spans="1:10" x14ac:dyDescent="0.3">
      <c r="A14" s="16" t="s">
        <v>64</v>
      </c>
      <c r="B14" s="40" t="str">
        <f>IF('House Keeping Forecast '!B23&gt;30,"1","0")</f>
        <v>0</v>
      </c>
      <c r="C14" s="40" t="str">
        <f>IF('House Keeping Forecast '!C23&gt;30,"1","0")</f>
        <v>0</v>
      </c>
      <c r="D14" s="40" t="str">
        <f>IF('House Keeping Forecast '!D23&gt;30,"1","0")</f>
        <v>0</v>
      </c>
      <c r="E14" s="40" t="str">
        <f>IF('House Keeping Forecast '!E23&gt;30,"1","0")</f>
        <v>0</v>
      </c>
      <c r="F14" s="40" t="str">
        <f>IF('House Keeping Forecast '!F23&gt;30,"1","0")</f>
        <v>0</v>
      </c>
      <c r="G14" s="40" t="str">
        <f>IF('House Keeping Forecast '!G23&gt;30,"1","0")</f>
        <v>0</v>
      </c>
      <c r="H14" s="40" t="str">
        <f>IF('House Keeping Forecast '!H23&gt;30,"1","0")</f>
        <v>0</v>
      </c>
      <c r="I14" s="79"/>
      <c r="J14" s="79" t="s">
        <v>65</v>
      </c>
    </row>
    <row r="15" spans="1:10" x14ac:dyDescent="0.3">
      <c r="A15" s="16" t="s">
        <v>66</v>
      </c>
      <c r="B15" s="40" t="str">
        <f>IF('House Keeping Forecast '!B23&gt;30,"1","0")</f>
        <v>0</v>
      </c>
      <c r="C15" s="40" t="str">
        <f>IF('House Keeping Forecast '!C23&gt;30,"1","0")</f>
        <v>0</v>
      </c>
      <c r="D15" s="40" t="str">
        <f>IF('House Keeping Forecast '!D23&gt;30,"1","0")</f>
        <v>0</v>
      </c>
      <c r="E15" s="40" t="str">
        <f>IF('House Keeping Forecast '!E23&gt;30,"1","0")</f>
        <v>0</v>
      </c>
      <c r="F15" s="40" t="str">
        <f>IF('House Keeping Forecast '!F23&gt;30,"1","0")</f>
        <v>0</v>
      </c>
      <c r="G15" s="40" t="str">
        <f>IF('House Keeping Forecast '!G23&gt;30,"1","0")</f>
        <v>0</v>
      </c>
      <c r="H15" s="40" t="str">
        <f>IF('House Keeping Forecast '!H23&gt;30,"1","0")</f>
        <v>0</v>
      </c>
      <c r="I15" s="79"/>
      <c r="J15" s="79"/>
    </row>
    <row r="16" spans="1:10" x14ac:dyDescent="0.3">
      <c r="A16" s="16" t="s">
        <v>67</v>
      </c>
      <c r="B16" s="40" t="str">
        <f>IF('House Keeping Forecast '!B23&gt;15,"1","0")</f>
        <v>0</v>
      </c>
      <c r="C16" s="40" t="str">
        <f>IF('House Keeping Forecast '!C23&gt;15,"1","0")</f>
        <v>0</v>
      </c>
      <c r="D16" s="40" t="str">
        <f>IF('House Keeping Forecast '!D23&gt;15,"1","0")</f>
        <v>0</v>
      </c>
      <c r="E16" s="40" t="str">
        <f>IF('House Keeping Forecast '!E23&gt;15,"1","0")</f>
        <v>0</v>
      </c>
      <c r="F16" s="40" t="str">
        <f>IF('House Keeping Forecast '!F23&gt;15,"1","0")</f>
        <v>0</v>
      </c>
      <c r="G16" s="40" t="str">
        <f>IF('House Keeping Forecast '!G23&gt;15,"1","0")</f>
        <v>0</v>
      </c>
      <c r="H16" s="40" t="str">
        <f>IF('House Keeping Forecast '!H23&gt;15,"1","0")</f>
        <v>0</v>
      </c>
      <c r="I16" s="79"/>
      <c r="J16" s="79"/>
    </row>
    <row r="17" spans="1:256" x14ac:dyDescent="0.3">
      <c r="A17" s="16" t="s">
        <v>68</v>
      </c>
      <c r="B17" s="40" t="str">
        <f>IF('House Keeping Forecast '!B23&gt;15,"1","0")</f>
        <v>0</v>
      </c>
      <c r="C17" s="40" t="str">
        <f>IF('House Keeping Forecast '!C23&gt;15,"1","0")</f>
        <v>0</v>
      </c>
      <c r="D17" s="40" t="str">
        <f>IF('House Keeping Forecast '!D23&gt;15,"1","0")</f>
        <v>0</v>
      </c>
      <c r="E17" s="40" t="str">
        <f>IF('House Keeping Forecast '!E23&gt;15,"1","0")</f>
        <v>0</v>
      </c>
      <c r="F17" s="40" t="str">
        <f>IF('House Keeping Forecast '!F23&gt;15,"1","0")</f>
        <v>0</v>
      </c>
      <c r="G17" s="40" t="str">
        <f>IF('House Keeping Forecast '!G23&gt;15,"1","0")</f>
        <v>0</v>
      </c>
      <c r="H17" s="40" t="str">
        <f>IF('House Keeping Forecast '!H23&gt;15,"1","0")</f>
        <v>0</v>
      </c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/>
      <c r="DR17" s="79"/>
      <c r="DS17" s="79"/>
      <c r="DT17" s="79"/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/>
      <c r="EL17" s="79"/>
      <c r="EM17" s="79"/>
      <c r="EN17" s="79"/>
      <c r="EO17" s="79"/>
      <c r="EP17" s="79"/>
      <c r="EQ17" s="79"/>
      <c r="ER17" s="79"/>
      <c r="ES17" s="79"/>
      <c r="ET17" s="79"/>
      <c r="EU17" s="79"/>
      <c r="EV17" s="79"/>
      <c r="EW17" s="79"/>
      <c r="EX17" s="79"/>
      <c r="EY17" s="79"/>
      <c r="EZ17" s="79"/>
      <c r="FA17" s="79"/>
      <c r="FB17" s="79"/>
      <c r="FC17" s="79"/>
      <c r="FD17" s="79"/>
      <c r="FE17" s="79"/>
      <c r="FF17" s="79"/>
      <c r="FG17" s="79"/>
      <c r="FH17" s="79"/>
      <c r="FI17" s="79"/>
      <c r="FJ17" s="79"/>
      <c r="FK17" s="79"/>
      <c r="FL17" s="79"/>
      <c r="FM17" s="79"/>
      <c r="FN17" s="79"/>
      <c r="FO17" s="79"/>
      <c r="FP17" s="79"/>
      <c r="FQ17" s="79"/>
      <c r="FR17" s="79"/>
      <c r="FS17" s="79"/>
      <c r="FT17" s="79"/>
      <c r="FU17" s="79"/>
      <c r="FV17" s="79"/>
      <c r="FW17" s="79"/>
      <c r="FX17" s="79"/>
      <c r="FY17" s="79"/>
      <c r="FZ17" s="79"/>
      <c r="GA17" s="79"/>
      <c r="GB17" s="79"/>
      <c r="GC17" s="79"/>
      <c r="GD17" s="79"/>
      <c r="GE17" s="79"/>
      <c r="GF17" s="79"/>
      <c r="GG17" s="79"/>
      <c r="GH17" s="79"/>
      <c r="GI17" s="79"/>
      <c r="GJ17" s="79"/>
      <c r="GK17" s="79"/>
      <c r="GL17" s="79"/>
      <c r="GM17" s="79"/>
      <c r="GN17" s="79"/>
      <c r="GO17" s="79"/>
      <c r="GP17" s="79"/>
      <c r="GQ17" s="79"/>
      <c r="GR17" s="79"/>
      <c r="GS17" s="79"/>
      <c r="GT17" s="79"/>
      <c r="GU17" s="79"/>
      <c r="GV17" s="79"/>
      <c r="GW17" s="79"/>
      <c r="GX17" s="79"/>
      <c r="GY17" s="79"/>
      <c r="GZ17" s="79"/>
      <c r="HA17" s="79"/>
      <c r="HB17" s="79"/>
      <c r="HC17" s="79"/>
      <c r="HD17" s="79"/>
      <c r="HE17" s="79"/>
      <c r="HF17" s="79"/>
      <c r="HG17" s="79"/>
      <c r="HH17" s="79"/>
      <c r="HI17" s="79"/>
      <c r="HJ17" s="79"/>
      <c r="HK17" s="79"/>
      <c r="HL17" s="79"/>
      <c r="HM17" s="79"/>
      <c r="HN17" s="79"/>
      <c r="HO17" s="79"/>
      <c r="HP17" s="79"/>
      <c r="HQ17" s="79"/>
      <c r="HR17" s="79"/>
      <c r="HS17" s="79"/>
      <c r="HT17" s="79"/>
      <c r="HU17" s="79"/>
      <c r="HV17" s="79"/>
      <c r="HW17" s="79"/>
      <c r="HX17" s="79"/>
      <c r="HY17" s="79"/>
      <c r="HZ17" s="79"/>
      <c r="IA17" s="79"/>
      <c r="IB17" s="79"/>
      <c r="IC17" s="79"/>
      <c r="ID17" s="79"/>
      <c r="IE17" s="79"/>
      <c r="IF17" s="79"/>
      <c r="IG17" s="79"/>
      <c r="IH17" s="79"/>
      <c r="II17" s="79"/>
      <c r="IJ17" s="79"/>
      <c r="IK17" s="79"/>
      <c r="IL17" s="79"/>
      <c r="IM17" s="79"/>
      <c r="IN17" s="79"/>
      <c r="IO17" s="79"/>
      <c r="IP17" s="79"/>
      <c r="IQ17" s="79"/>
      <c r="IR17" s="79"/>
      <c r="IS17" s="79"/>
      <c r="IT17" s="79"/>
      <c r="IU17" s="79"/>
      <c r="IV17" s="79"/>
    </row>
    <row r="18" spans="1:256" x14ac:dyDescent="0.3">
      <c r="A18" s="16" t="s">
        <v>69</v>
      </c>
      <c r="B18" s="40" t="str">
        <f>IF('House Keeping Forecast '!B31&gt;1,"1","0")</f>
        <v>0</v>
      </c>
      <c r="C18" s="40" t="str">
        <f>IF('House Keeping Forecast '!C31&gt;1,"1","0")</f>
        <v>0</v>
      </c>
      <c r="D18" s="40" t="str">
        <f>IF('House Keeping Forecast '!D31&gt;1,"1","0")</f>
        <v>0</v>
      </c>
      <c r="E18" s="40" t="str">
        <f>IF('House Keeping Forecast '!E31&gt;1,"1","0")</f>
        <v>0</v>
      </c>
      <c r="F18" s="40" t="str">
        <f>IF('House Keeping Forecast '!F31&gt;1,"1","0")</f>
        <v>0</v>
      </c>
      <c r="G18" s="40" t="str">
        <f>IF('House Keeping Forecast '!G31&gt;1,"1","0")</f>
        <v>0</v>
      </c>
      <c r="H18" s="40" t="str">
        <f>IF('House Keeping Forecast '!H31&gt;1,"1","0")</f>
        <v>0</v>
      </c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1" t="s">
        <v>41</v>
      </c>
      <c r="CF18" s="1" t="s">
        <v>41</v>
      </c>
      <c r="CG18" s="1" t="s">
        <v>41</v>
      </c>
      <c r="CH18" s="1" t="s">
        <v>41</v>
      </c>
      <c r="CI18" s="1" t="s">
        <v>41</v>
      </c>
      <c r="CJ18" s="1" t="s">
        <v>41</v>
      </c>
      <c r="CK18" s="1" t="s">
        <v>41</v>
      </c>
      <c r="CL18" s="1" t="s">
        <v>41</v>
      </c>
      <c r="CM18" s="1" t="s">
        <v>41</v>
      </c>
      <c r="CN18" s="1" t="s">
        <v>41</v>
      </c>
      <c r="CO18" s="1" t="s">
        <v>41</v>
      </c>
      <c r="CP18" s="1" t="s">
        <v>41</v>
      </c>
      <c r="CQ18" s="1" t="s">
        <v>41</v>
      </c>
      <c r="CR18" s="1" t="s">
        <v>41</v>
      </c>
      <c r="CS18" s="1" t="s">
        <v>41</v>
      </c>
      <c r="CT18" s="1" t="s">
        <v>41</v>
      </c>
      <c r="CU18" s="1" t="s">
        <v>41</v>
      </c>
      <c r="CV18" s="1" t="s">
        <v>41</v>
      </c>
      <c r="CW18" s="1" t="s">
        <v>41</v>
      </c>
      <c r="CX18" s="1" t="s">
        <v>41</v>
      </c>
      <c r="CY18" s="1" t="s">
        <v>41</v>
      </c>
      <c r="CZ18" s="1" t="s">
        <v>41</v>
      </c>
      <c r="DA18" s="1" t="s">
        <v>41</v>
      </c>
      <c r="DB18" s="1" t="s">
        <v>41</v>
      </c>
      <c r="DC18" s="1" t="s">
        <v>41</v>
      </c>
      <c r="DD18" s="1" t="s">
        <v>41</v>
      </c>
      <c r="DE18" s="1" t="s">
        <v>41</v>
      </c>
      <c r="DF18" s="1" t="s">
        <v>41</v>
      </c>
      <c r="DG18" s="1" t="s">
        <v>41</v>
      </c>
      <c r="DH18" s="1" t="s">
        <v>41</v>
      </c>
      <c r="DI18" s="1" t="s">
        <v>41</v>
      </c>
      <c r="DJ18" s="1" t="s">
        <v>41</v>
      </c>
      <c r="DK18" s="1" t="s">
        <v>41</v>
      </c>
      <c r="DL18" s="1" t="s">
        <v>41</v>
      </c>
      <c r="DM18" s="1" t="s">
        <v>41</v>
      </c>
      <c r="DN18" s="1" t="s">
        <v>41</v>
      </c>
      <c r="DO18" s="1" t="s">
        <v>41</v>
      </c>
      <c r="DP18" s="1" t="s">
        <v>41</v>
      </c>
      <c r="DQ18" s="1" t="s">
        <v>41</v>
      </c>
      <c r="DR18" s="1" t="s">
        <v>41</v>
      </c>
      <c r="DS18" s="1" t="s">
        <v>41</v>
      </c>
      <c r="DT18" s="1" t="s">
        <v>41</v>
      </c>
      <c r="DU18" s="1" t="s">
        <v>41</v>
      </c>
      <c r="DV18" s="1" t="s">
        <v>41</v>
      </c>
      <c r="DW18" s="1" t="s">
        <v>41</v>
      </c>
      <c r="DX18" s="1" t="s">
        <v>41</v>
      </c>
      <c r="DY18" s="1" t="s">
        <v>41</v>
      </c>
      <c r="DZ18" s="1" t="s">
        <v>41</v>
      </c>
      <c r="EA18" s="1" t="s">
        <v>41</v>
      </c>
      <c r="EB18" s="1" t="s">
        <v>41</v>
      </c>
      <c r="EC18" s="1" t="s">
        <v>41</v>
      </c>
      <c r="ED18" s="1" t="s">
        <v>41</v>
      </c>
      <c r="EE18" s="1" t="s">
        <v>41</v>
      </c>
      <c r="EF18" s="1" t="s">
        <v>41</v>
      </c>
      <c r="EG18" s="1" t="s">
        <v>41</v>
      </c>
      <c r="EH18" s="1" t="s">
        <v>41</v>
      </c>
      <c r="EI18" s="1" t="s">
        <v>41</v>
      </c>
      <c r="EJ18" s="1" t="s">
        <v>41</v>
      </c>
      <c r="EK18" s="1" t="s">
        <v>41</v>
      </c>
      <c r="EL18" s="1" t="s">
        <v>41</v>
      </c>
      <c r="EM18" s="1" t="s">
        <v>41</v>
      </c>
      <c r="EN18" s="1" t="s">
        <v>41</v>
      </c>
      <c r="EO18" s="1" t="s">
        <v>41</v>
      </c>
      <c r="EP18" s="1" t="s">
        <v>41</v>
      </c>
      <c r="EQ18" s="1" t="s">
        <v>41</v>
      </c>
      <c r="ER18" s="1" t="s">
        <v>41</v>
      </c>
      <c r="ES18" s="1" t="s">
        <v>41</v>
      </c>
      <c r="ET18" s="1" t="s">
        <v>41</v>
      </c>
      <c r="EU18" s="1" t="s">
        <v>41</v>
      </c>
      <c r="EV18" s="1" t="s">
        <v>41</v>
      </c>
      <c r="EW18" s="1" t="s">
        <v>41</v>
      </c>
      <c r="EX18" s="1" t="s">
        <v>41</v>
      </c>
      <c r="EY18" s="1" t="s">
        <v>41</v>
      </c>
      <c r="EZ18" s="1" t="s">
        <v>41</v>
      </c>
      <c r="FA18" s="1" t="s">
        <v>41</v>
      </c>
      <c r="FB18" s="1" t="s">
        <v>41</v>
      </c>
      <c r="FC18" s="1" t="s">
        <v>41</v>
      </c>
      <c r="FD18" s="1" t="s">
        <v>41</v>
      </c>
      <c r="FE18" s="1" t="s">
        <v>41</v>
      </c>
      <c r="FF18" s="1" t="s">
        <v>41</v>
      </c>
      <c r="FG18" s="1" t="s">
        <v>41</v>
      </c>
      <c r="FH18" s="1" t="s">
        <v>41</v>
      </c>
      <c r="FI18" s="1" t="s">
        <v>41</v>
      </c>
      <c r="FJ18" s="1" t="s">
        <v>41</v>
      </c>
      <c r="FK18" s="1" t="s">
        <v>41</v>
      </c>
      <c r="FL18" s="1" t="s">
        <v>41</v>
      </c>
      <c r="FM18" s="1" t="s">
        <v>41</v>
      </c>
      <c r="FN18" s="1" t="s">
        <v>41</v>
      </c>
      <c r="FO18" s="1" t="s">
        <v>41</v>
      </c>
      <c r="FP18" s="1" t="s">
        <v>41</v>
      </c>
      <c r="FQ18" s="1" t="s">
        <v>41</v>
      </c>
      <c r="FR18" s="1" t="s">
        <v>41</v>
      </c>
      <c r="FS18" s="1" t="s">
        <v>41</v>
      </c>
      <c r="FT18" s="1" t="s">
        <v>41</v>
      </c>
      <c r="FU18" s="1" t="s">
        <v>41</v>
      </c>
      <c r="FV18" s="1" t="s">
        <v>41</v>
      </c>
      <c r="FW18" s="1" t="s">
        <v>41</v>
      </c>
      <c r="FX18" s="1" t="s">
        <v>41</v>
      </c>
      <c r="FY18" s="1" t="s">
        <v>41</v>
      </c>
      <c r="FZ18" s="1" t="s">
        <v>41</v>
      </c>
      <c r="GA18" s="1" t="s">
        <v>41</v>
      </c>
      <c r="GB18" s="1" t="s">
        <v>41</v>
      </c>
      <c r="GC18" s="1" t="s">
        <v>41</v>
      </c>
      <c r="GD18" s="1" t="s">
        <v>41</v>
      </c>
      <c r="GE18" s="1" t="s">
        <v>41</v>
      </c>
      <c r="GF18" s="1" t="s">
        <v>41</v>
      </c>
      <c r="GG18" s="1" t="s">
        <v>41</v>
      </c>
      <c r="GH18" s="1" t="s">
        <v>41</v>
      </c>
      <c r="GI18" s="1" t="s">
        <v>41</v>
      </c>
      <c r="GJ18" s="1" t="s">
        <v>41</v>
      </c>
      <c r="GK18" s="1" t="s">
        <v>41</v>
      </c>
      <c r="GL18" s="1" t="s">
        <v>41</v>
      </c>
      <c r="GM18" s="1" t="s">
        <v>41</v>
      </c>
      <c r="GN18" s="1" t="s">
        <v>41</v>
      </c>
      <c r="GO18" s="1" t="s">
        <v>41</v>
      </c>
      <c r="GP18" s="1" t="s">
        <v>41</v>
      </c>
      <c r="GQ18" s="1" t="s">
        <v>41</v>
      </c>
      <c r="GR18" s="1" t="s">
        <v>41</v>
      </c>
      <c r="GS18" s="1" t="s">
        <v>41</v>
      </c>
      <c r="GT18" s="1" t="s">
        <v>41</v>
      </c>
      <c r="GU18" s="1" t="s">
        <v>41</v>
      </c>
      <c r="GV18" s="1" t="s">
        <v>41</v>
      </c>
      <c r="GW18" s="1" t="s">
        <v>41</v>
      </c>
      <c r="GX18" s="1" t="s">
        <v>41</v>
      </c>
      <c r="GY18" s="1" t="s">
        <v>41</v>
      </c>
      <c r="GZ18" s="1" t="s">
        <v>41</v>
      </c>
      <c r="HA18" s="1" t="s">
        <v>41</v>
      </c>
      <c r="HB18" s="1" t="s">
        <v>41</v>
      </c>
      <c r="HC18" s="1" t="s">
        <v>41</v>
      </c>
      <c r="HD18" s="1" t="s">
        <v>41</v>
      </c>
      <c r="HE18" s="1" t="s">
        <v>41</v>
      </c>
      <c r="HF18" s="1" t="s">
        <v>41</v>
      </c>
      <c r="HG18" s="1" t="s">
        <v>41</v>
      </c>
      <c r="HH18" s="1" t="s">
        <v>41</v>
      </c>
      <c r="HI18" s="1" t="s">
        <v>41</v>
      </c>
      <c r="HJ18" s="1" t="s">
        <v>41</v>
      </c>
      <c r="HK18" s="1" t="s">
        <v>41</v>
      </c>
      <c r="HL18" s="1" t="s">
        <v>41</v>
      </c>
      <c r="HM18" s="1" t="s">
        <v>41</v>
      </c>
      <c r="HN18" s="1" t="s">
        <v>41</v>
      </c>
      <c r="HO18" s="1" t="s">
        <v>41</v>
      </c>
      <c r="HP18" s="1" t="s">
        <v>41</v>
      </c>
      <c r="HQ18" s="1" t="s">
        <v>41</v>
      </c>
      <c r="HR18" s="1" t="s">
        <v>41</v>
      </c>
      <c r="HS18" s="1" t="s">
        <v>41</v>
      </c>
      <c r="HT18" s="1" t="s">
        <v>41</v>
      </c>
      <c r="HU18" s="1" t="s">
        <v>41</v>
      </c>
      <c r="HV18" s="1" t="s">
        <v>41</v>
      </c>
      <c r="HW18" s="1" t="s">
        <v>41</v>
      </c>
      <c r="HX18" s="1" t="s">
        <v>41</v>
      </c>
      <c r="HY18" s="1" t="s">
        <v>41</v>
      </c>
      <c r="HZ18" s="1" t="s">
        <v>41</v>
      </c>
      <c r="IA18" s="1" t="s">
        <v>41</v>
      </c>
      <c r="IB18" s="1" t="s">
        <v>41</v>
      </c>
      <c r="IC18" s="1" t="s">
        <v>41</v>
      </c>
      <c r="ID18" s="1" t="s">
        <v>41</v>
      </c>
      <c r="IE18" s="1" t="s">
        <v>41</v>
      </c>
      <c r="IF18" s="1" t="s">
        <v>41</v>
      </c>
      <c r="IG18" s="1" t="s">
        <v>41</v>
      </c>
      <c r="IH18" s="1" t="s">
        <v>41</v>
      </c>
      <c r="II18" s="1" t="s">
        <v>41</v>
      </c>
      <c r="IJ18" s="1" t="s">
        <v>41</v>
      </c>
      <c r="IK18" s="1" t="s">
        <v>41</v>
      </c>
      <c r="IL18" s="1" t="s">
        <v>41</v>
      </c>
      <c r="IM18" s="1" t="s">
        <v>41</v>
      </c>
      <c r="IN18" s="1" t="s">
        <v>41</v>
      </c>
      <c r="IO18" s="1" t="s">
        <v>41</v>
      </c>
      <c r="IP18" s="1" t="s">
        <v>41</v>
      </c>
      <c r="IQ18" s="1" t="s">
        <v>41</v>
      </c>
      <c r="IR18" s="1" t="s">
        <v>41</v>
      </c>
      <c r="IS18" s="1" t="s">
        <v>41</v>
      </c>
      <c r="IT18" s="1" t="s">
        <v>41</v>
      </c>
      <c r="IU18" s="1" t="s">
        <v>41</v>
      </c>
      <c r="IV18" s="1" t="s">
        <v>41</v>
      </c>
    </row>
    <row r="19" spans="1:256" ht="15" thickBot="1" x14ac:dyDescent="0.35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1" t="s">
        <v>43</v>
      </c>
      <c r="CF19" s="1" t="s">
        <v>43</v>
      </c>
      <c r="CG19" s="1" t="s">
        <v>43</v>
      </c>
      <c r="CH19" s="1" t="s">
        <v>43</v>
      </c>
      <c r="CI19" s="1" t="s">
        <v>43</v>
      </c>
      <c r="CJ19" s="1" t="s">
        <v>43</v>
      </c>
      <c r="CK19" s="1" t="s">
        <v>43</v>
      </c>
      <c r="CL19" s="1" t="s">
        <v>43</v>
      </c>
      <c r="CM19" s="1" t="s">
        <v>43</v>
      </c>
      <c r="CN19" s="1" t="s">
        <v>43</v>
      </c>
      <c r="CO19" s="1" t="s">
        <v>43</v>
      </c>
      <c r="CP19" s="1" t="s">
        <v>43</v>
      </c>
      <c r="CQ19" s="1" t="s">
        <v>43</v>
      </c>
      <c r="CR19" s="1" t="s">
        <v>43</v>
      </c>
      <c r="CS19" s="1" t="s">
        <v>43</v>
      </c>
      <c r="CT19" s="1" t="s">
        <v>43</v>
      </c>
      <c r="CU19" s="1" t="s">
        <v>43</v>
      </c>
      <c r="CV19" s="1" t="s">
        <v>43</v>
      </c>
      <c r="CW19" s="1" t="s">
        <v>43</v>
      </c>
      <c r="CX19" s="1" t="s">
        <v>43</v>
      </c>
      <c r="CY19" s="1" t="s">
        <v>43</v>
      </c>
      <c r="CZ19" s="1" t="s">
        <v>43</v>
      </c>
      <c r="DA19" s="1" t="s">
        <v>43</v>
      </c>
      <c r="DB19" s="1" t="s">
        <v>43</v>
      </c>
      <c r="DC19" s="1" t="s">
        <v>43</v>
      </c>
      <c r="DD19" s="1" t="s">
        <v>43</v>
      </c>
      <c r="DE19" s="1" t="s">
        <v>43</v>
      </c>
      <c r="DF19" s="1" t="s">
        <v>43</v>
      </c>
      <c r="DG19" s="1" t="s">
        <v>43</v>
      </c>
      <c r="DH19" s="1" t="s">
        <v>43</v>
      </c>
      <c r="DI19" s="1" t="s">
        <v>43</v>
      </c>
      <c r="DJ19" s="1" t="s">
        <v>43</v>
      </c>
      <c r="DK19" s="1" t="s">
        <v>43</v>
      </c>
      <c r="DL19" s="1" t="s">
        <v>43</v>
      </c>
      <c r="DM19" s="1" t="s">
        <v>43</v>
      </c>
      <c r="DN19" s="1" t="s">
        <v>43</v>
      </c>
      <c r="DO19" s="1" t="s">
        <v>43</v>
      </c>
      <c r="DP19" s="1" t="s">
        <v>43</v>
      </c>
      <c r="DQ19" s="1" t="s">
        <v>43</v>
      </c>
      <c r="DR19" s="1" t="s">
        <v>43</v>
      </c>
      <c r="DS19" s="1" t="s">
        <v>43</v>
      </c>
      <c r="DT19" s="1" t="s">
        <v>43</v>
      </c>
      <c r="DU19" s="1" t="s">
        <v>43</v>
      </c>
      <c r="DV19" s="1" t="s">
        <v>43</v>
      </c>
      <c r="DW19" s="1" t="s">
        <v>43</v>
      </c>
      <c r="DX19" s="1" t="s">
        <v>43</v>
      </c>
      <c r="DY19" s="1" t="s">
        <v>43</v>
      </c>
      <c r="DZ19" s="1" t="s">
        <v>43</v>
      </c>
      <c r="EA19" s="1" t="s">
        <v>43</v>
      </c>
      <c r="EB19" s="1" t="s">
        <v>43</v>
      </c>
      <c r="EC19" s="1" t="s">
        <v>43</v>
      </c>
      <c r="ED19" s="1" t="s">
        <v>43</v>
      </c>
      <c r="EE19" s="1" t="s">
        <v>43</v>
      </c>
      <c r="EF19" s="1" t="s">
        <v>43</v>
      </c>
      <c r="EG19" s="1" t="s">
        <v>43</v>
      </c>
      <c r="EH19" s="1" t="s">
        <v>43</v>
      </c>
      <c r="EI19" s="1" t="s">
        <v>43</v>
      </c>
      <c r="EJ19" s="1" t="s">
        <v>43</v>
      </c>
      <c r="EK19" s="1" t="s">
        <v>43</v>
      </c>
      <c r="EL19" s="1" t="s">
        <v>43</v>
      </c>
      <c r="EM19" s="1" t="s">
        <v>43</v>
      </c>
      <c r="EN19" s="1" t="s">
        <v>43</v>
      </c>
      <c r="EO19" s="1" t="s">
        <v>43</v>
      </c>
      <c r="EP19" s="1" t="s">
        <v>43</v>
      </c>
      <c r="EQ19" s="1" t="s">
        <v>43</v>
      </c>
      <c r="ER19" s="1" t="s">
        <v>43</v>
      </c>
      <c r="ES19" s="1" t="s">
        <v>43</v>
      </c>
      <c r="ET19" s="1" t="s">
        <v>43</v>
      </c>
      <c r="EU19" s="1" t="s">
        <v>43</v>
      </c>
      <c r="EV19" s="1" t="s">
        <v>43</v>
      </c>
      <c r="EW19" s="1" t="s">
        <v>43</v>
      </c>
      <c r="EX19" s="1" t="s">
        <v>43</v>
      </c>
      <c r="EY19" s="1" t="s">
        <v>43</v>
      </c>
      <c r="EZ19" s="1" t="s">
        <v>43</v>
      </c>
      <c r="FA19" s="1" t="s">
        <v>43</v>
      </c>
      <c r="FB19" s="1" t="s">
        <v>43</v>
      </c>
      <c r="FC19" s="1" t="s">
        <v>43</v>
      </c>
      <c r="FD19" s="1" t="s">
        <v>43</v>
      </c>
      <c r="FE19" s="1" t="s">
        <v>43</v>
      </c>
      <c r="FF19" s="1" t="s">
        <v>43</v>
      </c>
      <c r="FG19" s="1" t="s">
        <v>43</v>
      </c>
      <c r="FH19" s="1" t="s">
        <v>43</v>
      </c>
      <c r="FI19" s="1" t="s">
        <v>43</v>
      </c>
      <c r="FJ19" s="1" t="s">
        <v>43</v>
      </c>
      <c r="FK19" s="1" t="s">
        <v>43</v>
      </c>
      <c r="FL19" s="1" t="s">
        <v>43</v>
      </c>
      <c r="FM19" s="1" t="s">
        <v>43</v>
      </c>
      <c r="FN19" s="1" t="s">
        <v>43</v>
      </c>
      <c r="FO19" s="1" t="s">
        <v>43</v>
      </c>
      <c r="FP19" s="1" t="s">
        <v>43</v>
      </c>
      <c r="FQ19" s="1" t="s">
        <v>43</v>
      </c>
      <c r="FR19" s="1" t="s">
        <v>43</v>
      </c>
      <c r="FS19" s="1" t="s">
        <v>43</v>
      </c>
      <c r="FT19" s="1" t="s">
        <v>43</v>
      </c>
      <c r="FU19" s="1" t="s">
        <v>43</v>
      </c>
      <c r="FV19" s="1" t="s">
        <v>43</v>
      </c>
      <c r="FW19" s="1" t="s">
        <v>43</v>
      </c>
      <c r="FX19" s="1" t="s">
        <v>43</v>
      </c>
      <c r="FY19" s="1" t="s">
        <v>43</v>
      </c>
      <c r="FZ19" s="1" t="s">
        <v>43</v>
      </c>
      <c r="GA19" s="1" t="s">
        <v>43</v>
      </c>
      <c r="GB19" s="1" t="s">
        <v>43</v>
      </c>
      <c r="GC19" s="1" t="s">
        <v>43</v>
      </c>
      <c r="GD19" s="1" t="s">
        <v>43</v>
      </c>
      <c r="GE19" s="1" t="s">
        <v>43</v>
      </c>
      <c r="GF19" s="1" t="s">
        <v>43</v>
      </c>
      <c r="GG19" s="1" t="s">
        <v>43</v>
      </c>
      <c r="GH19" s="1" t="s">
        <v>43</v>
      </c>
      <c r="GI19" s="1" t="s">
        <v>43</v>
      </c>
      <c r="GJ19" s="1" t="s">
        <v>43</v>
      </c>
      <c r="GK19" s="1" t="s">
        <v>43</v>
      </c>
      <c r="GL19" s="1" t="s">
        <v>43</v>
      </c>
      <c r="GM19" s="1" t="s">
        <v>43</v>
      </c>
      <c r="GN19" s="1" t="s">
        <v>43</v>
      </c>
      <c r="GO19" s="1" t="s">
        <v>43</v>
      </c>
      <c r="GP19" s="1" t="s">
        <v>43</v>
      </c>
      <c r="GQ19" s="1" t="s">
        <v>43</v>
      </c>
      <c r="GR19" s="1" t="s">
        <v>43</v>
      </c>
      <c r="GS19" s="1" t="s">
        <v>43</v>
      </c>
      <c r="GT19" s="1" t="s">
        <v>43</v>
      </c>
      <c r="GU19" s="1" t="s">
        <v>43</v>
      </c>
      <c r="GV19" s="1" t="s">
        <v>43</v>
      </c>
      <c r="GW19" s="1" t="s">
        <v>43</v>
      </c>
      <c r="GX19" s="1" t="s">
        <v>43</v>
      </c>
      <c r="GY19" s="1" t="s">
        <v>43</v>
      </c>
      <c r="GZ19" s="1" t="s">
        <v>43</v>
      </c>
      <c r="HA19" s="1" t="s">
        <v>43</v>
      </c>
      <c r="HB19" s="1" t="s">
        <v>43</v>
      </c>
      <c r="HC19" s="1" t="s">
        <v>43</v>
      </c>
      <c r="HD19" s="1" t="s">
        <v>43</v>
      </c>
      <c r="HE19" s="1" t="s">
        <v>43</v>
      </c>
      <c r="HF19" s="1" t="s">
        <v>43</v>
      </c>
      <c r="HG19" s="1" t="s">
        <v>43</v>
      </c>
      <c r="HH19" s="1" t="s">
        <v>43</v>
      </c>
      <c r="HI19" s="1" t="s">
        <v>43</v>
      </c>
      <c r="HJ19" s="1" t="s">
        <v>43</v>
      </c>
      <c r="HK19" s="1" t="s">
        <v>43</v>
      </c>
      <c r="HL19" s="1" t="s">
        <v>43</v>
      </c>
      <c r="HM19" s="1" t="s">
        <v>43</v>
      </c>
      <c r="HN19" s="1" t="s">
        <v>43</v>
      </c>
      <c r="HO19" s="1" t="s">
        <v>43</v>
      </c>
      <c r="HP19" s="1" t="s">
        <v>43</v>
      </c>
      <c r="HQ19" s="1" t="s">
        <v>43</v>
      </c>
      <c r="HR19" s="1" t="s">
        <v>43</v>
      </c>
      <c r="HS19" s="1" t="s">
        <v>43</v>
      </c>
      <c r="HT19" s="1" t="s">
        <v>43</v>
      </c>
      <c r="HU19" s="1" t="s">
        <v>43</v>
      </c>
      <c r="HV19" s="1" t="s">
        <v>43</v>
      </c>
      <c r="HW19" s="1" t="s">
        <v>43</v>
      </c>
      <c r="HX19" s="1" t="s">
        <v>43</v>
      </c>
      <c r="HY19" s="1" t="s">
        <v>43</v>
      </c>
      <c r="HZ19" s="1" t="s">
        <v>43</v>
      </c>
      <c r="IA19" s="1" t="s">
        <v>43</v>
      </c>
      <c r="IB19" s="1" t="s">
        <v>43</v>
      </c>
      <c r="IC19" s="1" t="s">
        <v>43</v>
      </c>
      <c r="ID19" s="1" t="s">
        <v>43</v>
      </c>
      <c r="IE19" s="1" t="s">
        <v>43</v>
      </c>
      <c r="IF19" s="1" t="s">
        <v>43</v>
      </c>
      <c r="IG19" s="1" t="s">
        <v>43</v>
      </c>
      <c r="IH19" s="1" t="s">
        <v>43</v>
      </c>
      <c r="II19" s="1" t="s">
        <v>43</v>
      </c>
      <c r="IJ19" s="1" t="s">
        <v>43</v>
      </c>
      <c r="IK19" s="1" t="s">
        <v>43</v>
      </c>
      <c r="IL19" s="1" t="s">
        <v>43</v>
      </c>
      <c r="IM19" s="1" t="s">
        <v>43</v>
      </c>
      <c r="IN19" s="1" t="s">
        <v>43</v>
      </c>
      <c r="IO19" s="1" t="s">
        <v>43</v>
      </c>
      <c r="IP19" s="1" t="s">
        <v>43</v>
      </c>
      <c r="IQ19" s="1" t="s">
        <v>43</v>
      </c>
      <c r="IR19" s="1" t="s">
        <v>43</v>
      </c>
      <c r="IS19" s="1" t="s">
        <v>43</v>
      </c>
      <c r="IT19" s="1" t="s">
        <v>43</v>
      </c>
      <c r="IU19" s="1" t="s">
        <v>43</v>
      </c>
      <c r="IV19" s="1" t="s">
        <v>43</v>
      </c>
    </row>
    <row r="20" spans="1:256" x14ac:dyDescent="0.3">
      <c r="A20" s="18" t="s">
        <v>45</v>
      </c>
      <c r="B20" s="20" t="s">
        <v>46</v>
      </c>
      <c r="C20" s="20" t="s">
        <v>46</v>
      </c>
      <c r="D20" s="20" t="s">
        <v>46</v>
      </c>
      <c r="E20" s="20" t="s">
        <v>46</v>
      </c>
      <c r="F20" s="20" t="s">
        <v>46</v>
      </c>
      <c r="G20" s="20" t="s">
        <v>46</v>
      </c>
      <c r="H20" s="20" t="s">
        <v>46</v>
      </c>
      <c r="I20" s="30" t="s">
        <v>47</v>
      </c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5" t="s">
        <v>44</v>
      </c>
      <c r="CN20" s="5" t="s">
        <v>44</v>
      </c>
      <c r="CO20" s="5" t="s">
        <v>44</v>
      </c>
      <c r="CP20" s="5" t="s">
        <v>44</v>
      </c>
      <c r="CQ20" s="5" t="s">
        <v>44</v>
      </c>
      <c r="CR20" s="5" t="s">
        <v>44</v>
      </c>
      <c r="CS20" s="5" t="s">
        <v>44</v>
      </c>
      <c r="CT20" s="5" t="s">
        <v>44</v>
      </c>
      <c r="CU20" s="5" t="s">
        <v>44</v>
      </c>
      <c r="CV20" s="5" t="s">
        <v>44</v>
      </c>
      <c r="CW20" s="5" t="s">
        <v>44</v>
      </c>
      <c r="CX20" s="5" t="s">
        <v>44</v>
      </c>
      <c r="CY20" s="5" t="s">
        <v>44</v>
      </c>
      <c r="CZ20" s="5" t="s">
        <v>44</v>
      </c>
      <c r="DA20" s="5" t="s">
        <v>44</v>
      </c>
      <c r="DB20" s="5" t="s">
        <v>44</v>
      </c>
      <c r="DC20" s="5" t="s">
        <v>44</v>
      </c>
      <c r="DD20" s="5" t="s">
        <v>44</v>
      </c>
      <c r="DE20" s="5" t="s">
        <v>44</v>
      </c>
      <c r="DF20" s="5" t="s">
        <v>44</v>
      </c>
      <c r="DG20" s="5" t="s">
        <v>44</v>
      </c>
      <c r="DH20" s="5" t="s">
        <v>44</v>
      </c>
      <c r="DI20" s="5" t="s">
        <v>44</v>
      </c>
      <c r="DJ20" s="5" t="s">
        <v>44</v>
      </c>
      <c r="DK20" s="5" t="s">
        <v>44</v>
      </c>
      <c r="DL20" s="5" t="s">
        <v>44</v>
      </c>
      <c r="DM20" s="5" t="s">
        <v>44</v>
      </c>
      <c r="DN20" s="5" t="s">
        <v>44</v>
      </c>
      <c r="DO20" s="5" t="s">
        <v>44</v>
      </c>
      <c r="DP20" s="5" t="s">
        <v>44</v>
      </c>
      <c r="DQ20" s="5" t="s">
        <v>44</v>
      </c>
      <c r="DR20" s="5" t="s">
        <v>44</v>
      </c>
      <c r="DS20" s="5" t="s">
        <v>44</v>
      </c>
      <c r="DT20" s="5" t="s">
        <v>44</v>
      </c>
      <c r="DU20" s="5" t="s">
        <v>44</v>
      </c>
      <c r="DV20" s="5" t="s">
        <v>44</v>
      </c>
      <c r="DW20" s="5" t="s">
        <v>44</v>
      </c>
      <c r="DX20" s="5" t="s">
        <v>44</v>
      </c>
      <c r="DY20" s="5" t="s">
        <v>44</v>
      </c>
      <c r="DZ20" s="5" t="s">
        <v>44</v>
      </c>
      <c r="EA20" s="5" t="s">
        <v>44</v>
      </c>
      <c r="EB20" s="5" t="s">
        <v>44</v>
      </c>
      <c r="EC20" s="5" t="s">
        <v>44</v>
      </c>
      <c r="ED20" s="5" t="s">
        <v>44</v>
      </c>
      <c r="EE20" s="5" t="s">
        <v>44</v>
      </c>
      <c r="EF20" s="5" t="s">
        <v>44</v>
      </c>
      <c r="EG20" s="5" t="s">
        <v>44</v>
      </c>
      <c r="EH20" s="5" t="s">
        <v>44</v>
      </c>
      <c r="EI20" s="5" t="s">
        <v>44</v>
      </c>
      <c r="EJ20" s="5" t="s">
        <v>44</v>
      </c>
      <c r="EK20" s="5" t="s">
        <v>44</v>
      </c>
      <c r="EL20" s="5" t="s">
        <v>44</v>
      </c>
      <c r="EM20" s="5" t="s">
        <v>44</v>
      </c>
      <c r="EN20" s="5" t="s">
        <v>44</v>
      </c>
      <c r="EO20" s="5" t="s">
        <v>44</v>
      </c>
      <c r="EP20" s="5" t="s">
        <v>44</v>
      </c>
      <c r="EQ20" s="5" t="s">
        <v>44</v>
      </c>
      <c r="ER20" s="5" t="s">
        <v>44</v>
      </c>
      <c r="ES20" s="5" t="s">
        <v>44</v>
      </c>
      <c r="ET20" s="5" t="s">
        <v>44</v>
      </c>
      <c r="EU20" s="5" t="s">
        <v>44</v>
      </c>
      <c r="EV20" s="5" t="s">
        <v>44</v>
      </c>
      <c r="EW20" s="5" t="s">
        <v>44</v>
      </c>
      <c r="EX20" s="5" t="s">
        <v>44</v>
      </c>
      <c r="EY20" s="5" t="s">
        <v>44</v>
      </c>
      <c r="EZ20" s="5" t="s">
        <v>44</v>
      </c>
      <c r="FA20" s="5" t="s">
        <v>44</v>
      </c>
      <c r="FB20" s="5" t="s">
        <v>44</v>
      </c>
      <c r="FC20" s="5" t="s">
        <v>44</v>
      </c>
      <c r="FD20" s="5" t="s">
        <v>44</v>
      </c>
      <c r="FE20" s="5" t="s">
        <v>44</v>
      </c>
      <c r="FF20" s="5" t="s">
        <v>44</v>
      </c>
      <c r="FG20" s="5" t="s">
        <v>44</v>
      </c>
      <c r="FH20" s="5" t="s">
        <v>44</v>
      </c>
      <c r="FI20" s="5" t="s">
        <v>44</v>
      </c>
      <c r="FJ20" s="5" t="s">
        <v>44</v>
      </c>
      <c r="FK20" s="5" t="s">
        <v>44</v>
      </c>
      <c r="FL20" s="5" t="s">
        <v>44</v>
      </c>
      <c r="FM20" s="5" t="s">
        <v>44</v>
      </c>
      <c r="FN20" s="5" t="s">
        <v>44</v>
      </c>
      <c r="FO20" s="5" t="s">
        <v>44</v>
      </c>
      <c r="FP20" s="5" t="s">
        <v>44</v>
      </c>
      <c r="FQ20" s="5" t="s">
        <v>44</v>
      </c>
      <c r="FR20" s="5" t="s">
        <v>44</v>
      </c>
      <c r="FS20" s="5" t="s">
        <v>44</v>
      </c>
      <c r="FT20" s="5" t="s">
        <v>44</v>
      </c>
      <c r="FU20" s="5" t="s">
        <v>44</v>
      </c>
      <c r="FV20" s="5" t="s">
        <v>44</v>
      </c>
      <c r="FW20" s="5" t="s">
        <v>44</v>
      </c>
      <c r="FX20" s="5" t="s">
        <v>44</v>
      </c>
      <c r="FY20" s="5" t="s">
        <v>44</v>
      </c>
      <c r="FZ20" s="5" t="s">
        <v>44</v>
      </c>
      <c r="GA20" s="5" t="s">
        <v>44</v>
      </c>
      <c r="GB20" s="5" t="s">
        <v>44</v>
      </c>
      <c r="GC20" s="5" t="s">
        <v>44</v>
      </c>
      <c r="GD20" s="5" t="s">
        <v>44</v>
      </c>
      <c r="GE20" s="5" t="s">
        <v>44</v>
      </c>
      <c r="GF20" s="5" t="s">
        <v>44</v>
      </c>
      <c r="GG20" s="5" t="s">
        <v>44</v>
      </c>
      <c r="GH20" s="5" t="s">
        <v>44</v>
      </c>
      <c r="GI20" s="5" t="s">
        <v>44</v>
      </c>
      <c r="GJ20" s="5" t="s">
        <v>44</v>
      </c>
      <c r="GK20" s="5" t="s">
        <v>44</v>
      </c>
      <c r="GL20" s="5" t="s">
        <v>44</v>
      </c>
      <c r="GM20" s="5" t="s">
        <v>44</v>
      </c>
      <c r="GN20" s="5" t="s">
        <v>44</v>
      </c>
      <c r="GO20" s="5" t="s">
        <v>44</v>
      </c>
      <c r="GP20" s="5" t="s">
        <v>44</v>
      </c>
      <c r="GQ20" s="5" t="s">
        <v>44</v>
      </c>
      <c r="GR20" s="5" t="s">
        <v>44</v>
      </c>
      <c r="GS20" s="5" t="s">
        <v>44</v>
      </c>
      <c r="GT20" s="5" t="s">
        <v>44</v>
      </c>
      <c r="GU20" s="5" t="s">
        <v>44</v>
      </c>
      <c r="GV20" s="5" t="s">
        <v>44</v>
      </c>
      <c r="GW20" s="5" t="s">
        <v>44</v>
      </c>
      <c r="GX20" s="5" t="s">
        <v>44</v>
      </c>
      <c r="GY20" s="5" t="s">
        <v>44</v>
      </c>
      <c r="GZ20" s="5" t="s">
        <v>44</v>
      </c>
      <c r="HA20" s="5" t="s">
        <v>44</v>
      </c>
      <c r="HB20" s="5" t="s">
        <v>44</v>
      </c>
      <c r="HC20" s="5" t="s">
        <v>44</v>
      </c>
      <c r="HD20" s="5" t="s">
        <v>44</v>
      </c>
      <c r="HE20" s="5" t="s">
        <v>44</v>
      </c>
      <c r="HF20" s="5" t="s">
        <v>44</v>
      </c>
      <c r="HG20" s="5" t="s">
        <v>44</v>
      </c>
      <c r="HH20" s="5" t="s">
        <v>44</v>
      </c>
      <c r="HI20" s="5" t="s">
        <v>44</v>
      </c>
      <c r="HJ20" s="5" t="s">
        <v>44</v>
      </c>
      <c r="HK20" s="5" t="s">
        <v>44</v>
      </c>
      <c r="HL20" s="5" t="s">
        <v>44</v>
      </c>
      <c r="HM20" s="5" t="s">
        <v>44</v>
      </c>
      <c r="HN20" s="5" t="s">
        <v>44</v>
      </c>
      <c r="HO20" s="5" t="s">
        <v>44</v>
      </c>
      <c r="HP20" s="5" t="s">
        <v>44</v>
      </c>
      <c r="HQ20" s="5" t="s">
        <v>44</v>
      </c>
      <c r="HR20" s="5" t="s">
        <v>44</v>
      </c>
      <c r="HS20" s="5" t="s">
        <v>44</v>
      </c>
      <c r="HT20" s="5" t="s">
        <v>44</v>
      </c>
      <c r="HU20" s="5" t="s">
        <v>44</v>
      </c>
      <c r="HV20" s="5" t="s">
        <v>44</v>
      </c>
      <c r="HW20" s="5" t="s">
        <v>44</v>
      </c>
      <c r="HX20" s="5" t="s">
        <v>44</v>
      </c>
      <c r="HY20" s="5" t="s">
        <v>44</v>
      </c>
      <c r="HZ20" s="5" t="s">
        <v>44</v>
      </c>
      <c r="IA20" s="5" t="s">
        <v>44</v>
      </c>
      <c r="IB20" s="5" t="s">
        <v>44</v>
      </c>
      <c r="IC20" s="5" t="s">
        <v>44</v>
      </c>
      <c r="ID20" s="5" t="s">
        <v>44</v>
      </c>
      <c r="IE20" s="5" t="s">
        <v>44</v>
      </c>
      <c r="IF20" s="5" t="s">
        <v>44</v>
      </c>
      <c r="IG20" s="5" t="s">
        <v>44</v>
      </c>
      <c r="IH20" s="5" t="s">
        <v>44</v>
      </c>
      <c r="II20" s="5" t="s">
        <v>44</v>
      </c>
      <c r="IJ20" s="5" t="s">
        <v>44</v>
      </c>
      <c r="IK20" s="5" t="s">
        <v>44</v>
      </c>
      <c r="IL20" s="5" t="s">
        <v>44</v>
      </c>
      <c r="IM20" s="5" t="s">
        <v>44</v>
      </c>
      <c r="IN20" s="5" t="s">
        <v>44</v>
      </c>
      <c r="IO20" s="5" t="s">
        <v>44</v>
      </c>
      <c r="IP20" s="5" t="s">
        <v>44</v>
      </c>
      <c r="IQ20" s="5" t="s">
        <v>44</v>
      </c>
      <c r="IR20" s="5" t="s">
        <v>44</v>
      </c>
      <c r="IS20" s="5" t="s">
        <v>44</v>
      </c>
      <c r="IT20" s="5" t="s">
        <v>44</v>
      </c>
      <c r="IU20" s="5" t="s">
        <v>44</v>
      </c>
      <c r="IV20" s="5" t="s">
        <v>44</v>
      </c>
    </row>
    <row r="21" spans="1:256" x14ac:dyDescent="0.3">
      <c r="A21" s="16" t="s">
        <v>60</v>
      </c>
      <c r="B21" s="46" t="e">
        <f>IF(B$7&lt;&gt;0,"8","0")</f>
        <v>#REF!</v>
      </c>
      <c r="C21" s="46" t="e">
        <f t="shared" ref="C21:H21" si="4">IF(C$7&lt;&gt;0,"8","0")</f>
        <v>#REF!</v>
      </c>
      <c r="D21" s="46" t="e">
        <f t="shared" si="4"/>
        <v>#REF!</v>
      </c>
      <c r="E21" s="46" t="e">
        <f t="shared" si="4"/>
        <v>#REF!</v>
      </c>
      <c r="F21" s="46" t="e">
        <f t="shared" si="4"/>
        <v>#REF!</v>
      </c>
      <c r="G21" s="46" t="e">
        <f t="shared" si="4"/>
        <v>#REF!</v>
      </c>
      <c r="H21" s="46" t="e">
        <f t="shared" si="4"/>
        <v>#REF!</v>
      </c>
      <c r="I21" s="1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1" t="s">
        <v>48</v>
      </c>
      <c r="CN21" s="1" t="s">
        <v>48</v>
      </c>
      <c r="CO21" s="1" t="s">
        <v>48</v>
      </c>
      <c r="CP21" s="1" t="s">
        <v>48</v>
      </c>
      <c r="CQ21" s="1" t="s">
        <v>48</v>
      </c>
      <c r="CR21" s="1" t="s">
        <v>48</v>
      </c>
      <c r="CS21" s="1" t="s">
        <v>48</v>
      </c>
      <c r="CT21" s="1" t="s">
        <v>48</v>
      </c>
      <c r="CU21" s="1" t="s">
        <v>48</v>
      </c>
      <c r="CV21" s="1" t="s">
        <v>48</v>
      </c>
      <c r="CW21" s="1" t="s">
        <v>48</v>
      </c>
      <c r="CX21" s="1" t="s">
        <v>48</v>
      </c>
      <c r="CY21" s="1" t="s">
        <v>48</v>
      </c>
      <c r="CZ21" s="1" t="s">
        <v>48</v>
      </c>
      <c r="DA21" s="1" t="s">
        <v>48</v>
      </c>
      <c r="DB21" s="1" t="s">
        <v>48</v>
      </c>
      <c r="DC21" s="1" t="s">
        <v>48</v>
      </c>
      <c r="DD21" s="1" t="s">
        <v>48</v>
      </c>
      <c r="DE21" s="1" t="s">
        <v>48</v>
      </c>
      <c r="DF21" s="1" t="s">
        <v>48</v>
      </c>
      <c r="DG21" s="1" t="s">
        <v>48</v>
      </c>
      <c r="DH21" s="1" t="s">
        <v>48</v>
      </c>
      <c r="DI21" s="1" t="s">
        <v>48</v>
      </c>
      <c r="DJ21" s="1" t="s">
        <v>48</v>
      </c>
      <c r="DK21" s="1" t="s">
        <v>48</v>
      </c>
      <c r="DL21" s="1" t="s">
        <v>48</v>
      </c>
      <c r="DM21" s="1" t="s">
        <v>48</v>
      </c>
      <c r="DN21" s="1" t="s">
        <v>48</v>
      </c>
      <c r="DO21" s="1" t="s">
        <v>48</v>
      </c>
      <c r="DP21" s="1" t="s">
        <v>48</v>
      </c>
      <c r="DQ21" s="1" t="s">
        <v>48</v>
      </c>
      <c r="DR21" s="1" t="s">
        <v>48</v>
      </c>
      <c r="DS21" s="1" t="s">
        <v>48</v>
      </c>
      <c r="DT21" s="1" t="s">
        <v>48</v>
      </c>
      <c r="DU21" s="1" t="s">
        <v>48</v>
      </c>
      <c r="DV21" s="1" t="s">
        <v>48</v>
      </c>
      <c r="DW21" s="1" t="s">
        <v>48</v>
      </c>
      <c r="DX21" s="1" t="s">
        <v>48</v>
      </c>
      <c r="DY21" s="1" t="s">
        <v>48</v>
      </c>
      <c r="DZ21" s="1" t="s">
        <v>48</v>
      </c>
      <c r="EA21" s="1" t="s">
        <v>48</v>
      </c>
      <c r="EB21" s="1" t="s">
        <v>48</v>
      </c>
      <c r="EC21" s="1" t="s">
        <v>48</v>
      </c>
      <c r="ED21" s="1" t="s">
        <v>48</v>
      </c>
      <c r="EE21" s="1" t="s">
        <v>48</v>
      </c>
      <c r="EF21" s="1" t="s">
        <v>48</v>
      </c>
      <c r="EG21" s="1" t="s">
        <v>48</v>
      </c>
      <c r="EH21" s="1" t="s">
        <v>48</v>
      </c>
      <c r="EI21" s="1" t="s">
        <v>48</v>
      </c>
      <c r="EJ21" s="1" t="s">
        <v>48</v>
      </c>
      <c r="EK21" s="1" t="s">
        <v>48</v>
      </c>
      <c r="EL21" s="1" t="s">
        <v>48</v>
      </c>
      <c r="EM21" s="1" t="s">
        <v>48</v>
      </c>
      <c r="EN21" s="1" t="s">
        <v>48</v>
      </c>
      <c r="EO21" s="1" t="s">
        <v>48</v>
      </c>
      <c r="EP21" s="1" t="s">
        <v>48</v>
      </c>
      <c r="EQ21" s="1" t="s">
        <v>48</v>
      </c>
      <c r="ER21" s="1" t="s">
        <v>48</v>
      </c>
      <c r="ES21" s="1" t="s">
        <v>48</v>
      </c>
      <c r="ET21" s="1" t="s">
        <v>48</v>
      </c>
      <c r="EU21" s="1" t="s">
        <v>48</v>
      </c>
      <c r="EV21" s="1" t="s">
        <v>48</v>
      </c>
      <c r="EW21" s="1" t="s">
        <v>48</v>
      </c>
      <c r="EX21" s="1" t="s">
        <v>48</v>
      </c>
      <c r="EY21" s="1" t="s">
        <v>48</v>
      </c>
      <c r="EZ21" s="1" t="s">
        <v>48</v>
      </c>
      <c r="FA21" s="1" t="s">
        <v>48</v>
      </c>
      <c r="FB21" s="1" t="s">
        <v>48</v>
      </c>
      <c r="FC21" s="1" t="s">
        <v>48</v>
      </c>
      <c r="FD21" s="1" t="s">
        <v>48</v>
      </c>
      <c r="FE21" s="1" t="s">
        <v>48</v>
      </c>
      <c r="FF21" s="1" t="s">
        <v>48</v>
      </c>
      <c r="FG21" s="1" t="s">
        <v>48</v>
      </c>
      <c r="FH21" s="1" t="s">
        <v>48</v>
      </c>
      <c r="FI21" s="1" t="s">
        <v>48</v>
      </c>
      <c r="FJ21" s="1" t="s">
        <v>48</v>
      </c>
      <c r="FK21" s="1" t="s">
        <v>48</v>
      </c>
      <c r="FL21" s="1" t="s">
        <v>48</v>
      </c>
      <c r="FM21" s="1" t="s">
        <v>48</v>
      </c>
      <c r="FN21" s="1" t="s">
        <v>48</v>
      </c>
      <c r="FO21" s="1" t="s">
        <v>48</v>
      </c>
      <c r="FP21" s="1" t="s">
        <v>48</v>
      </c>
      <c r="FQ21" s="1" t="s">
        <v>48</v>
      </c>
      <c r="FR21" s="1" t="s">
        <v>48</v>
      </c>
      <c r="FS21" s="1" t="s">
        <v>48</v>
      </c>
      <c r="FT21" s="1" t="s">
        <v>48</v>
      </c>
      <c r="FU21" s="1" t="s">
        <v>48</v>
      </c>
      <c r="FV21" s="1" t="s">
        <v>48</v>
      </c>
      <c r="FW21" s="1" t="s">
        <v>48</v>
      </c>
      <c r="FX21" s="1" t="s">
        <v>48</v>
      </c>
      <c r="FY21" s="1" t="s">
        <v>48</v>
      </c>
      <c r="FZ21" s="1" t="s">
        <v>48</v>
      </c>
      <c r="GA21" s="1" t="s">
        <v>48</v>
      </c>
      <c r="GB21" s="1" t="s">
        <v>48</v>
      </c>
      <c r="GC21" s="1" t="s">
        <v>48</v>
      </c>
      <c r="GD21" s="1" t="s">
        <v>48</v>
      </c>
      <c r="GE21" s="1" t="s">
        <v>48</v>
      </c>
      <c r="GF21" s="1" t="s">
        <v>48</v>
      </c>
      <c r="GG21" s="1" t="s">
        <v>48</v>
      </c>
      <c r="GH21" s="1" t="s">
        <v>48</v>
      </c>
      <c r="GI21" s="1" t="s">
        <v>48</v>
      </c>
      <c r="GJ21" s="1" t="s">
        <v>48</v>
      </c>
      <c r="GK21" s="1" t="s">
        <v>48</v>
      </c>
      <c r="GL21" s="1" t="s">
        <v>48</v>
      </c>
      <c r="GM21" s="1" t="s">
        <v>48</v>
      </c>
      <c r="GN21" s="1" t="s">
        <v>48</v>
      </c>
      <c r="GO21" s="1" t="s">
        <v>48</v>
      </c>
      <c r="GP21" s="1" t="s">
        <v>48</v>
      </c>
      <c r="GQ21" s="1" t="s">
        <v>48</v>
      </c>
      <c r="GR21" s="1" t="s">
        <v>48</v>
      </c>
      <c r="GS21" s="1" t="s">
        <v>48</v>
      </c>
      <c r="GT21" s="1" t="s">
        <v>48</v>
      </c>
      <c r="GU21" s="1" t="s">
        <v>48</v>
      </c>
      <c r="GV21" s="1" t="s">
        <v>48</v>
      </c>
      <c r="GW21" s="1" t="s">
        <v>48</v>
      </c>
      <c r="GX21" s="1" t="s">
        <v>48</v>
      </c>
      <c r="GY21" s="1" t="s">
        <v>48</v>
      </c>
      <c r="GZ21" s="1" t="s">
        <v>48</v>
      </c>
      <c r="HA21" s="1" t="s">
        <v>48</v>
      </c>
      <c r="HB21" s="1" t="s">
        <v>48</v>
      </c>
      <c r="HC21" s="1" t="s">
        <v>48</v>
      </c>
      <c r="HD21" s="1" t="s">
        <v>48</v>
      </c>
      <c r="HE21" s="1" t="s">
        <v>48</v>
      </c>
      <c r="HF21" s="1" t="s">
        <v>48</v>
      </c>
      <c r="HG21" s="1" t="s">
        <v>48</v>
      </c>
      <c r="HH21" s="1" t="s">
        <v>48</v>
      </c>
      <c r="HI21" s="1" t="s">
        <v>48</v>
      </c>
      <c r="HJ21" s="1" t="s">
        <v>48</v>
      </c>
      <c r="HK21" s="1" t="s">
        <v>48</v>
      </c>
      <c r="HL21" s="1" t="s">
        <v>48</v>
      </c>
      <c r="HM21" s="1" t="s">
        <v>48</v>
      </c>
      <c r="HN21" s="1" t="s">
        <v>48</v>
      </c>
      <c r="HO21" s="1" t="s">
        <v>48</v>
      </c>
      <c r="HP21" s="1" t="s">
        <v>48</v>
      </c>
      <c r="HQ21" s="1" t="s">
        <v>48</v>
      </c>
      <c r="HR21" s="1" t="s">
        <v>48</v>
      </c>
      <c r="HS21" s="1" t="s">
        <v>48</v>
      </c>
      <c r="HT21" s="1" t="s">
        <v>48</v>
      </c>
      <c r="HU21" s="1" t="s">
        <v>48</v>
      </c>
      <c r="HV21" s="1" t="s">
        <v>48</v>
      </c>
      <c r="HW21" s="1" t="s">
        <v>48</v>
      </c>
      <c r="HX21" s="1" t="s">
        <v>48</v>
      </c>
      <c r="HY21" s="1" t="s">
        <v>48</v>
      </c>
      <c r="HZ21" s="1" t="s">
        <v>48</v>
      </c>
      <c r="IA21" s="1" t="s">
        <v>48</v>
      </c>
      <c r="IB21" s="1" t="s">
        <v>48</v>
      </c>
      <c r="IC21" s="1" t="s">
        <v>48</v>
      </c>
      <c r="ID21" s="1" t="s">
        <v>48</v>
      </c>
      <c r="IE21" s="1" t="s">
        <v>48</v>
      </c>
      <c r="IF21" s="1" t="s">
        <v>48</v>
      </c>
      <c r="IG21" s="1" t="s">
        <v>48</v>
      </c>
      <c r="IH21" s="1" t="s">
        <v>48</v>
      </c>
      <c r="II21" s="1" t="s">
        <v>48</v>
      </c>
      <c r="IJ21" s="1" t="s">
        <v>48</v>
      </c>
      <c r="IK21" s="1" t="s">
        <v>48</v>
      </c>
      <c r="IL21" s="1" t="s">
        <v>48</v>
      </c>
      <c r="IM21" s="1" t="s">
        <v>48</v>
      </c>
      <c r="IN21" s="1" t="s">
        <v>48</v>
      </c>
      <c r="IO21" s="1" t="s">
        <v>48</v>
      </c>
      <c r="IP21" s="1" t="s">
        <v>48</v>
      </c>
      <c r="IQ21" s="1" t="s">
        <v>48</v>
      </c>
      <c r="IR21" s="1" t="s">
        <v>48</v>
      </c>
      <c r="IS21" s="1" t="s">
        <v>48</v>
      </c>
      <c r="IT21" s="1" t="s">
        <v>48</v>
      </c>
      <c r="IU21" s="1" t="s">
        <v>48</v>
      </c>
      <c r="IV21" s="1" t="s">
        <v>48</v>
      </c>
    </row>
    <row r="22" spans="1:256" x14ac:dyDescent="0.3">
      <c r="A22" s="16" t="s">
        <v>61</v>
      </c>
      <c r="B22" s="46" t="e">
        <f>IF(B$7&gt;0,"4","0")</f>
        <v>#REF!</v>
      </c>
      <c r="C22" s="46" t="e">
        <f t="shared" ref="C22:H22" si="5">IF(C$7&gt;0,"4","0")</f>
        <v>#REF!</v>
      </c>
      <c r="D22" s="46" t="e">
        <f t="shared" si="5"/>
        <v>#REF!</v>
      </c>
      <c r="E22" s="46" t="e">
        <f t="shared" si="5"/>
        <v>#REF!</v>
      </c>
      <c r="F22" s="46" t="e">
        <f t="shared" si="5"/>
        <v>#REF!</v>
      </c>
      <c r="G22" s="46" t="e">
        <f t="shared" si="5"/>
        <v>#REF!</v>
      </c>
      <c r="H22" s="46" t="e">
        <f t="shared" si="5"/>
        <v>#REF!</v>
      </c>
      <c r="I22" s="1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79"/>
      <c r="DV22" s="79"/>
      <c r="DW22" s="79"/>
      <c r="DX22" s="79"/>
      <c r="DY22" s="79"/>
      <c r="DZ22" s="79"/>
      <c r="EA22" s="79"/>
      <c r="EB22" s="79"/>
      <c r="EC22" s="79"/>
      <c r="ED22" s="79"/>
      <c r="EE22" s="79"/>
      <c r="EF22" s="79"/>
      <c r="EG22" s="79"/>
      <c r="EH22" s="79"/>
      <c r="EI22" s="79"/>
      <c r="EJ22" s="79"/>
      <c r="EK22" s="79"/>
      <c r="EL22" s="79"/>
      <c r="EM22" s="79"/>
      <c r="EN22" s="79"/>
      <c r="EO22" s="79"/>
      <c r="EP22" s="79"/>
      <c r="EQ22" s="79"/>
      <c r="ER22" s="79"/>
      <c r="ES22" s="79"/>
      <c r="ET22" s="79"/>
      <c r="EU22" s="79"/>
      <c r="EV22" s="79"/>
      <c r="EW22" s="79"/>
      <c r="EX22" s="79"/>
      <c r="EY22" s="79"/>
      <c r="EZ22" s="79"/>
      <c r="FA22" s="79"/>
      <c r="FB22" s="79"/>
      <c r="FC22" s="79"/>
      <c r="FD22" s="79"/>
      <c r="FE22" s="79"/>
      <c r="FF22" s="79"/>
      <c r="FG22" s="79"/>
      <c r="FH22" s="79"/>
      <c r="FI22" s="79"/>
      <c r="FJ22" s="79"/>
      <c r="FK22" s="79"/>
      <c r="FL22" s="79"/>
      <c r="FM22" s="79"/>
      <c r="FN22" s="79"/>
      <c r="FO22" s="79"/>
      <c r="FP22" s="79"/>
      <c r="FQ22" s="79"/>
      <c r="FR22" s="79"/>
      <c r="FS22" s="79"/>
      <c r="FT22" s="79"/>
      <c r="FU22" s="79"/>
      <c r="FV22" s="79"/>
      <c r="FW22" s="79"/>
      <c r="FX22" s="79"/>
      <c r="FY22" s="79"/>
      <c r="FZ22" s="79"/>
      <c r="GA22" s="79"/>
      <c r="GB22" s="79"/>
      <c r="GC22" s="79"/>
      <c r="GD22" s="79"/>
      <c r="GE22" s="79"/>
      <c r="GF22" s="79"/>
      <c r="GG22" s="79"/>
      <c r="GH22" s="79"/>
      <c r="GI22" s="79"/>
      <c r="GJ22" s="79"/>
      <c r="GK22" s="79"/>
      <c r="GL22" s="79"/>
      <c r="GM22" s="79"/>
      <c r="GN22" s="79"/>
      <c r="GO22" s="79"/>
      <c r="GP22" s="79"/>
      <c r="GQ22" s="79"/>
      <c r="GR22" s="79"/>
      <c r="GS22" s="79"/>
      <c r="GT22" s="79"/>
      <c r="GU22" s="79"/>
      <c r="GV22" s="79"/>
      <c r="GW22" s="79"/>
      <c r="GX22" s="79"/>
      <c r="GY22" s="79"/>
      <c r="GZ22" s="79"/>
      <c r="HA22" s="79"/>
      <c r="HB22" s="79"/>
      <c r="HC22" s="79"/>
      <c r="HD22" s="79"/>
      <c r="HE22" s="79"/>
      <c r="HF22" s="79"/>
      <c r="HG22" s="79"/>
      <c r="HH22" s="79"/>
      <c r="HI22" s="79"/>
      <c r="HJ22" s="79"/>
      <c r="HK22" s="79"/>
      <c r="HL22" s="79"/>
      <c r="HM22" s="79"/>
      <c r="HN22" s="79"/>
      <c r="HO22" s="79"/>
      <c r="HP22" s="79"/>
      <c r="HQ22" s="79"/>
      <c r="HR22" s="79"/>
      <c r="HS22" s="79"/>
      <c r="HT22" s="79"/>
      <c r="HU22" s="79"/>
      <c r="HV22" s="79"/>
      <c r="HW22" s="79"/>
      <c r="HX22" s="79"/>
      <c r="HY22" s="79"/>
      <c r="HZ22" s="79"/>
      <c r="IA22" s="79"/>
      <c r="IB22" s="79"/>
      <c r="IC22" s="79"/>
      <c r="ID22" s="79"/>
      <c r="IE22" s="79"/>
      <c r="IF22" s="79"/>
      <c r="IG22" s="79"/>
      <c r="IH22" s="79"/>
      <c r="II22" s="79"/>
      <c r="IJ22" s="79"/>
      <c r="IK22" s="79"/>
      <c r="IL22" s="79"/>
      <c r="IM22" s="79"/>
      <c r="IN22" s="79"/>
      <c r="IO22" s="79"/>
      <c r="IP22" s="79"/>
      <c r="IQ22" s="79"/>
      <c r="IR22" s="79"/>
      <c r="IS22" s="79"/>
      <c r="IT22" s="79"/>
      <c r="IU22" s="79"/>
      <c r="IV22" s="79"/>
    </row>
    <row r="23" spans="1:256" x14ac:dyDescent="0.3">
      <c r="A23" s="16" t="s">
        <v>62</v>
      </c>
      <c r="B23" s="46" t="e">
        <f>IF(B$7&gt;0,"3","0")</f>
        <v>#REF!</v>
      </c>
      <c r="C23" s="46" t="e">
        <f t="shared" ref="C23:H23" si="6">IF(C$7&gt;0,"3","0")</f>
        <v>#REF!</v>
      </c>
      <c r="D23" s="46" t="e">
        <f t="shared" si="6"/>
        <v>#REF!</v>
      </c>
      <c r="E23" s="46" t="e">
        <f t="shared" si="6"/>
        <v>#REF!</v>
      </c>
      <c r="F23" s="46" t="e">
        <f t="shared" si="6"/>
        <v>#REF!</v>
      </c>
      <c r="G23" s="46" t="e">
        <f t="shared" si="6"/>
        <v>#REF!</v>
      </c>
      <c r="H23" s="46" t="e">
        <f t="shared" si="6"/>
        <v>#REF!</v>
      </c>
      <c r="I23" s="1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9"/>
      <c r="DR23" s="79"/>
      <c r="DS23" s="79"/>
      <c r="DT23" s="79"/>
      <c r="DU23" s="79"/>
      <c r="DV23" s="79"/>
      <c r="DW23" s="79"/>
      <c r="DX23" s="79"/>
      <c r="DY23" s="79"/>
      <c r="DZ23" s="79"/>
      <c r="EA23" s="79"/>
      <c r="EB23" s="79"/>
      <c r="EC23" s="79"/>
      <c r="ED23" s="79"/>
      <c r="EE23" s="79"/>
      <c r="EF23" s="79"/>
      <c r="EG23" s="79"/>
      <c r="EH23" s="79"/>
      <c r="EI23" s="79"/>
      <c r="EJ23" s="79"/>
      <c r="EK23" s="79"/>
      <c r="EL23" s="79"/>
      <c r="EM23" s="79"/>
      <c r="EN23" s="79"/>
      <c r="EO23" s="79"/>
      <c r="EP23" s="79"/>
      <c r="EQ23" s="79"/>
      <c r="ER23" s="79"/>
      <c r="ES23" s="79"/>
      <c r="ET23" s="79"/>
      <c r="EU23" s="79"/>
      <c r="EV23" s="79"/>
      <c r="EW23" s="79"/>
      <c r="EX23" s="79"/>
      <c r="EY23" s="79"/>
      <c r="EZ23" s="79"/>
      <c r="FA23" s="79"/>
      <c r="FB23" s="79"/>
      <c r="FC23" s="79"/>
      <c r="FD23" s="79"/>
      <c r="FE23" s="79"/>
      <c r="FF23" s="79"/>
      <c r="FG23" s="79"/>
      <c r="FH23" s="79"/>
      <c r="FI23" s="79"/>
      <c r="FJ23" s="79"/>
      <c r="FK23" s="79"/>
      <c r="FL23" s="79"/>
      <c r="FM23" s="79"/>
      <c r="FN23" s="79"/>
      <c r="FO23" s="79"/>
      <c r="FP23" s="79"/>
      <c r="FQ23" s="79"/>
      <c r="FR23" s="79"/>
      <c r="FS23" s="79"/>
      <c r="FT23" s="79"/>
      <c r="FU23" s="79"/>
      <c r="FV23" s="79"/>
      <c r="FW23" s="79"/>
      <c r="FX23" s="79"/>
      <c r="FY23" s="79"/>
      <c r="FZ23" s="79"/>
      <c r="GA23" s="79"/>
      <c r="GB23" s="79"/>
      <c r="GC23" s="79"/>
      <c r="GD23" s="79"/>
      <c r="GE23" s="79"/>
      <c r="GF23" s="79"/>
      <c r="GG23" s="79"/>
      <c r="GH23" s="79"/>
      <c r="GI23" s="79"/>
      <c r="GJ23" s="79"/>
      <c r="GK23" s="79"/>
      <c r="GL23" s="79"/>
      <c r="GM23" s="79"/>
      <c r="GN23" s="79"/>
      <c r="GO23" s="79"/>
      <c r="GP23" s="79"/>
      <c r="GQ23" s="79"/>
      <c r="GR23" s="79"/>
      <c r="GS23" s="79"/>
      <c r="GT23" s="79"/>
      <c r="GU23" s="79"/>
      <c r="GV23" s="79"/>
      <c r="GW23" s="79"/>
      <c r="GX23" s="79"/>
      <c r="GY23" s="79"/>
      <c r="GZ23" s="79"/>
      <c r="HA23" s="79"/>
      <c r="HB23" s="79"/>
      <c r="HC23" s="79"/>
      <c r="HD23" s="79"/>
      <c r="HE23" s="79"/>
      <c r="HF23" s="79"/>
      <c r="HG23" s="79"/>
      <c r="HH23" s="79"/>
      <c r="HI23" s="79"/>
      <c r="HJ23" s="79"/>
      <c r="HK23" s="79"/>
      <c r="HL23" s="79"/>
      <c r="HM23" s="79"/>
      <c r="HN23" s="79"/>
      <c r="HO23" s="79"/>
      <c r="HP23" s="79"/>
      <c r="HQ23" s="79"/>
      <c r="HR23" s="79"/>
      <c r="HS23" s="79"/>
      <c r="HT23" s="79"/>
      <c r="HU23" s="79"/>
      <c r="HV23" s="79"/>
      <c r="HW23" s="79"/>
      <c r="HX23" s="79"/>
      <c r="HY23" s="79"/>
      <c r="HZ23" s="79"/>
      <c r="IA23" s="79"/>
      <c r="IB23" s="79"/>
      <c r="IC23" s="79"/>
      <c r="ID23" s="79"/>
      <c r="IE23" s="79"/>
      <c r="IF23" s="79"/>
      <c r="IG23" s="79"/>
      <c r="IH23" s="79"/>
      <c r="II23" s="79"/>
      <c r="IJ23" s="79"/>
      <c r="IK23" s="79"/>
      <c r="IL23" s="79"/>
      <c r="IM23" s="79"/>
      <c r="IN23" s="79"/>
      <c r="IO23" s="79"/>
      <c r="IP23" s="79"/>
      <c r="IQ23" s="79"/>
      <c r="IR23" s="79"/>
      <c r="IS23" s="79"/>
      <c r="IT23" s="79"/>
      <c r="IU23" s="79"/>
      <c r="IV23" s="79"/>
    </row>
    <row r="24" spans="1:256" x14ac:dyDescent="0.3">
      <c r="A24" s="16" t="s">
        <v>64</v>
      </c>
      <c r="B24" s="46" t="str">
        <f>IF('House Keeping Forecast '!B23&gt;30,"2.5","0")</f>
        <v>0</v>
      </c>
      <c r="C24" s="46" t="str">
        <f>IF('House Keeping Forecast '!C23&gt;30,"2.5","0")</f>
        <v>0</v>
      </c>
      <c r="D24" s="46" t="str">
        <f>IF('House Keeping Forecast '!D23&gt;30,"2.5","0")</f>
        <v>0</v>
      </c>
      <c r="E24" s="46" t="str">
        <f>IF('House Keeping Forecast '!E23&gt;30,"2.5","0")</f>
        <v>0</v>
      </c>
      <c r="F24" s="46" t="str">
        <f>IF('House Keeping Forecast '!F23&gt;30,"2.5","0")</f>
        <v>0</v>
      </c>
      <c r="G24" s="46" t="str">
        <f>IF('House Keeping Forecast '!G23&gt;30,"2.5","0")</f>
        <v>0</v>
      </c>
      <c r="H24" s="46" t="str">
        <f>IF('House Keeping Forecast '!H23&gt;30,"2.5","0")</f>
        <v>0</v>
      </c>
      <c r="I24" s="1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79"/>
      <c r="DV24" s="79"/>
      <c r="DW24" s="79"/>
      <c r="DX24" s="79"/>
      <c r="DY24" s="79"/>
      <c r="DZ24" s="79"/>
      <c r="EA24" s="79"/>
      <c r="EB24" s="79"/>
      <c r="EC24" s="79"/>
      <c r="ED24" s="79"/>
      <c r="EE24" s="79"/>
      <c r="EF24" s="79"/>
      <c r="EG24" s="79"/>
      <c r="EH24" s="79"/>
      <c r="EI24" s="79"/>
      <c r="EJ24" s="79"/>
      <c r="EK24" s="79"/>
      <c r="EL24" s="79"/>
      <c r="EM24" s="79"/>
      <c r="EN24" s="79"/>
      <c r="EO24" s="79"/>
      <c r="EP24" s="79"/>
      <c r="EQ24" s="79"/>
      <c r="ER24" s="79"/>
      <c r="ES24" s="79"/>
      <c r="ET24" s="79"/>
      <c r="EU24" s="79"/>
      <c r="EV24" s="79"/>
      <c r="EW24" s="79"/>
      <c r="EX24" s="79"/>
      <c r="EY24" s="79"/>
      <c r="EZ24" s="79"/>
      <c r="FA24" s="79"/>
      <c r="FB24" s="79"/>
      <c r="FC24" s="79"/>
      <c r="FD24" s="79"/>
      <c r="FE24" s="79"/>
      <c r="FF24" s="79"/>
      <c r="FG24" s="79"/>
      <c r="FH24" s="79"/>
      <c r="FI24" s="79"/>
      <c r="FJ24" s="79"/>
      <c r="FK24" s="79"/>
      <c r="FL24" s="79"/>
      <c r="FM24" s="79"/>
      <c r="FN24" s="79"/>
      <c r="FO24" s="79"/>
      <c r="FP24" s="79"/>
      <c r="FQ24" s="79"/>
      <c r="FR24" s="79"/>
      <c r="FS24" s="79"/>
      <c r="FT24" s="79"/>
      <c r="FU24" s="79"/>
      <c r="FV24" s="79"/>
      <c r="FW24" s="79"/>
      <c r="FX24" s="79"/>
      <c r="FY24" s="79"/>
      <c r="FZ24" s="79"/>
      <c r="GA24" s="79"/>
      <c r="GB24" s="79"/>
      <c r="GC24" s="79"/>
      <c r="GD24" s="79"/>
      <c r="GE24" s="79"/>
      <c r="GF24" s="79"/>
      <c r="GG24" s="79"/>
      <c r="GH24" s="79"/>
      <c r="GI24" s="79"/>
      <c r="GJ24" s="79"/>
      <c r="GK24" s="79"/>
      <c r="GL24" s="79"/>
      <c r="GM24" s="79"/>
      <c r="GN24" s="79"/>
      <c r="GO24" s="79"/>
      <c r="GP24" s="79"/>
      <c r="GQ24" s="79"/>
      <c r="GR24" s="79"/>
      <c r="GS24" s="79"/>
      <c r="GT24" s="79"/>
      <c r="GU24" s="79"/>
      <c r="GV24" s="79"/>
      <c r="GW24" s="79"/>
      <c r="GX24" s="79"/>
      <c r="GY24" s="79"/>
      <c r="GZ24" s="79"/>
      <c r="HA24" s="79"/>
      <c r="HB24" s="79"/>
      <c r="HC24" s="79"/>
      <c r="HD24" s="79"/>
      <c r="HE24" s="79"/>
      <c r="HF24" s="79"/>
      <c r="HG24" s="79"/>
      <c r="HH24" s="79"/>
      <c r="HI24" s="79"/>
      <c r="HJ24" s="79"/>
      <c r="HK24" s="79"/>
      <c r="HL24" s="79"/>
      <c r="HM24" s="79"/>
      <c r="HN24" s="79"/>
      <c r="HO24" s="79"/>
      <c r="HP24" s="79"/>
      <c r="HQ24" s="79"/>
      <c r="HR24" s="79"/>
      <c r="HS24" s="79"/>
      <c r="HT24" s="79"/>
      <c r="HU24" s="79"/>
      <c r="HV24" s="79"/>
      <c r="HW24" s="79"/>
      <c r="HX24" s="79"/>
      <c r="HY24" s="79"/>
      <c r="HZ24" s="79"/>
      <c r="IA24" s="79"/>
      <c r="IB24" s="79"/>
      <c r="IC24" s="79"/>
      <c r="ID24" s="79"/>
      <c r="IE24" s="79"/>
      <c r="IF24" s="79"/>
      <c r="IG24" s="79"/>
      <c r="IH24" s="79"/>
      <c r="II24" s="79"/>
      <c r="IJ24" s="79"/>
      <c r="IK24" s="79"/>
      <c r="IL24" s="79"/>
      <c r="IM24" s="79"/>
      <c r="IN24" s="79"/>
      <c r="IO24" s="79"/>
      <c r="IP24" s="79"/>
      <c r="IQ24" s="79"/>
      <c r="IR24" s="79"/>
      <c r="IS24" s="79"/>
      <c r="IT24" s="79"/>
      <c r="IU24" s="79"/>
      <c r="IV24" s="79"/>
    </row>
    <row r="25" spans="1:256" x14ac:dyDescent="0.3">
      <c r="A25" s="16" t="s">
        <v>66</v>
      </c>
      <c r="B25" s="46" t="str">
        <f>IF('House Keeping Forecast '!B23&gt;30,"2.5","0")</f>
        <v>0</v>
      </c>
      <c r="C25" s="46" t="str">
        <f>IF('House Keeping Forecast '!C23&gt;30,"2.5","0")</f>
        <v>0</v>
      </c>
      <c r="D25" s="46" t="str">
        <f>IF('House Keeping Forecast '!D23&gt;30,"2.5","0")</f>
        <v>0</v>
      </c>
      <c r="E25" s="46" t="str">
        <f>IF('House Keeping Forecast '!E23&gt;30,"2.5","0")</f>
        <v>0</v>
      </c>
      <c r="F25" s="46" t="str">
        <f>IF('House Keeping Forecast '!F23&gt;30,"2.5","0")</f>
        <v>0</v>
      </c>
      <c r="G25" s="46" t="str">
        <f>IF('House Keeping Forecast '!G23&gt;30,"2.5","0")</f>
        <v>0</v>
      </c>
      <c r="H25" s="46" t="str">
        <f>IF('House Keeping Forecast '!H23&gt;30,"2.5","0")</f>
        <v>0</v>
      </c>
      <c r="I25" s="1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 t="s">
        <v>49</v>
      </c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O25" s="79"/>
      <c r="FP25" s="79"/>
      <c r="FQ25" s="79"/>
      <c r="FR25" s="79"/>
      <c r="FS25" s="79"/>
      <c r="FT25" s="79"/>
      <c r="FU25" s="79"/>
      <c r="FV25" s="79"/>
      <c r="FW25" s="79"/>
      <c r="FX25" s="79"/>
      <c r="FY25" s="79"/>
      <c r="FZ25" s="79"/>
      <c r="GA25" s="79"/>
      <c r="GB25" s="79"/>
      <c r="GC25" s="79"/>
      <c r="GD25" s="79"/>
      <c r="GE25" s="79"/>
      <c r="GF25" s="79"/>
      <c r="GG25" s="79"/>
      <c r="GH25" s="79"/>
      <c r="GI25" s="79"/>
      <c r="GJ25" s="79"/>
      <c r="GK25" s="79"/>
      <c r="GL25" s="79"/>
      <c r="GM25" s="79"/>
      <c r="GN25" s="79"/>
      <c r="GO25" s="79"/>
      <c r="GP25" s="79"/>
      <c r="GQ25" s="79"/>
      <c r="GR25" s="79"/>
      <c r="GS25" s="79"/>
      <c r="GT25" s="79"/>
      <c r="GU25" s="79"/>
      <c r="GV25" s="79"/>
      <c r="GW25" s="79"/>
      <c r="GX25" s="79"/>
      <c r="GY25" s="79"/>
      <c r="GZ25" s="79"/>
      <c r="HA25" s="79"/>
      <c r="HB25" s="79"/>
      <c r="HC25" s="79"/>
      <c r="HD25" s="79"/>
      <c r="HE25" s="79"/>
      <c r="HF25" s="79"/>
      <c r="HG25" s="79"/>
      <c r="HH25" s="79"/>
      <c r="HI25" s="79"/>
      <c r="HJ25" s="79"/>
      <c r="HK25" s="79"/>
      <c r="HL25" s="79"/>
      <c r="HM25" s="79"/>
      <c r="HN25" s="79"/>
      <c r="HO25" s="79"/>
      <c r="HP25" s="79"/>
      <c r="HQ25" s="79"/>
      <c r="HR25" s="79"/>
      <c r="HS25" s="79"/>
      <c r="HT25" s="79"/>
      <c r="HU25" s="79"/>
      <c r="HV25" s="79"/>
      <c r="HW25" s="79"/>
      <c r="HX25" s="79"/>
      <c r="HY25" s="79"/>
      <c r="HZ25" s="79"/>
      <c r="IA25" s="79"/>
      <c r="IB25" s="79"/>
      <c r="IC25" s="79"/>
      <c r="ID25" s="79"/>
      <c r="IE25" s="79"/>
      <c r="IF25" s="79"/>
      <c r="IG25" s="79"/>
      <c r="IH25" s="79"/>
      <c r="II25" s="79"/>
      <c r="IJ25" s="79"/>
      <c r="IK25" s="79"/>
      <c r="IL25" s="79"/>
      <c r="IM25" s="79"/>
      <c r="IN25" s="79"/>
      <c r="IO25" s="79"/>
      <c r="IP25" s="79"/>
      <c r="IQ25" s="79"/>
      <c r="IR25" s="79"/>
      <c r="IS25" s="79"/>
      <c r="IT25" s="79"/>
      <c r="IU25" s="79"/>
      <c r="IV25" s="79"/>
    </row>
    <row r="26" spans="1:256" x14ac:dyDescent="0.3">
      <c r="A26" s="16" t="s">
        <v>67</v>
      </c>
      <c r="B26" s="46" t="str">
        <f>IF('House Keeping Forecast '!B23&gt;15,"1","0")</f>
        <v>0</v>
      </c>
      <c r="C26" s="46" t="str">
        <f>IF('House Keeping Forecast '!C23&gt;15,"1","0")</f>
        <v>0</v>
      </c>
      <c r="D26" s="46" t="str">
        <f>IF('House Keeping Forecast '!D23&gt;15,"1","0")</f>
        <v>0</v>
      </c>
      <c r="E26" s="46" t="str">
        <f>IF('House Keeping Forecast '!E23&gt;15,"1","0")</f>
        <v>0</v>
      </c>
      <c r="F26" s="46" t="str">
        <f>IF('House Keeping Forecast '!F23&gt;15,"1","0")</f>
        <v>0</v>
      </c>
      <c r="G26" s="46" t="str">
        <f>IF('House Keeping Forecast '!G23&gt;15,"1","0")</f>
        <v>0</v>
      </c>
      <c r="H26" s="46" t="str">
        <f>IF('House Keeping Forecast '!H23&gt;15,"1","0")</f>
        <v>0</v>
      </c>
      <c r="I26" s="1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 t="s">
        <v>50</v>
      </c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  <c r="DG26" s="79"/>
      <c r="DH26" s="79"/>
      <c r="DI26" s="79"/>
      <c r="DJ26" s="79"/>
      <c r="DK26" s="79"/>
      <c r="DL26" s="79"/>
      <c r="DM26" s="79"/>
      <c r="DN26" s="79"/>
      <c r="DO26" s="79"/>
      <c r="DP26" s="79"/>
      <c r="DQ26" s="79"/>
      <c r="DR26" s="79"/>
      <c r="DS26" s="79"/>
      <c r="DT26" s="79"/>
      <c r="DU26" s="79"/>
      <c r="DV26" s="79"/>
      <c r="DW26" s="79"/>
      <c r="DX26" s="79"/>
      <c r="DY26" s="79"/>
      <c r="DZ26" s="79"/>
      <c r="EA26" s="79"/>
      <c r="EB26" s="79"/>
      <c r="EC26" s="79"/>
      <c r="ED26" s="79"/>
      <c r="EE26" s="79"/>
      <c r="EF26" s="79"/>
      <c r="EG26" s="79"/>
      <c r="EH26" s="79"/>
      <c r="EI26" s="79"/>
      <c r="EJ26" s="79"/>
      <c r="EK26" s="79"/>
      <c r="EL26" s="79"/>
      <c r="EM26" s="79"/>
      <c r="EN26" s="79"/>
      <c r="EO26" s="79"/>
      <c r="EP26" s="79"/>
      <c r="EQ26" s="79"/>
      <c r="ER26" s="79"/>
      <c r="ES26" s="79"/>
      <c r="ET26" s="79"/>
      <c r="EU26" s="79"/>
      <c r="EV26" s="79"/>
      <c r="EW26" s="79"/>
      <c r="EX26" s="79"/>
      <c r="EY26" s="79"/>
      <c r="EZ26" s="79"/>
      <c r="FA26" s="79"/>
      <c r="FB26" s="79"/>
      <c r="FC26" s="79"/>
      <c r="FD26" s="79"/>
      <c r="FE26" s="79"/>
      <c r="FF26" s="79"/>
      <c r="FG26" s="79"/>
      <c r="FH26" s="79"/>
      <c r="FI26" s="79"/>
      <c r="FJ26" s="79"/>
      <c r="FK26" s="79"/>
      <c r="FL26" s="79"/>
      <c r="FM26" s="79"/>
      <c r="FN26" s="79"/>
      <c r="FO26" s="79"/>
      <c r="FP26" s="79"/>
      <c r="FQ26" s="79"/>
      <c r="FR26" s="79"/>
      <c r="FS26" s="79"/>
      <c r="FT26" s="79"/>
      <c r="FU26" s="79"/>
      <c r="FV26" s="79"/>
      <c r="FW26" s="79"/>
      <c r="FX26" s="79"/>
      <c r="FY26" s="79"/>
      <c r="FZ26" s="79"/>
      <c r="GA26" s="79"/>
      <c r="GB26" s="79"/>
      <c r="GC26" s="79"/>
      <c r="GD26" s="79"/>
      <c r="GE26" s="79"/>
      <c r="GF26" s="79"/>
      <c r="GG26" s="79"/>
      <c r="GH26" s="79"/>
      <c r="GI26" s="79"/>
      <c r="GJ26" s="79"/>
      <c r="GK26" s="79"/>
      <c r="GL26" s="79"/>
      <c r="GM26" s="79"/>
      <c r="GN26" s="79"/>
      <c r="GO26" s="79"/>
      <c r="GP26" s="79"/>
      <c r="GQ26" s="79"/>
      <c r="GR26" s="79"/>
      <c r="GS26" s="79"/>
      <c r="GT26" s="79"/>
      <c r="GU26" s="79"/>
      <c r="GV26" s="79"/>
      <c r="GW26" s="79"/>
      <c r="GX26" s="79"/>
      <c r="GY26" s="79"/>
      <c r="GZ26" s="79"/>
      <c r="HA26" s="79"/>
      <c r="HB26" s="79"/>
      <c r="HC26" s="79"/>
      <c r="HD26" s="79"/>
      <c r="HE26" s="79"/>
      <c r="HF26" s="79"/>
      <c r="HG26" s="79"/>
      <c r="HH26" s="79"/>
      <c r="HI26" s="79"/>
      <c r="HJ26" s="79"/>
      <c r="HK26" s="79"/>
      <c r="HL26" s="79"/>
      <c r="HM26" s="79"/>
      <c r="HN26" s="79"/>
      <c r="HO26" s="79"/>
      <c r="HP26" s="79"/>
      <c r="HQ26" s="79"/>
      <c r="HR26" s="79"/>
      <c r="HS26" s="79"/>
      <c r="HT26" s="79"/>
      <c r="HU26" s="79"/>
      <c r="HV26" s="79"/>
      <c r="HW26" s="79"/>
      <c r="HX26" s="79"/>
      <c r="HY26" s="79"/>
      <c r="HZ26" s="79"/>
      <c r="IA26" s="79"/>
      <c r="IB26" s="79"/>
      <c r="IC26" s="79"/>
      <c r="ID26" s="79"/>
      <c r="IE26" s="79"/>
      <c r="IF26" s="79"/>
      <c r="IG26" s="79"/>
      <c r="IH26" s="79"/>
      <c r="II26" s="79"/>
      <c r="IJ26" s="79"/>
      <c r="IK26" s="79"/>
      <c r="IL26" s="79"/>
      <c r="IM26" s="79"/>
      <c r="IN26" s="79"/>
      <c r="IO26" s="79"/>
      <c r="IP26" s="79"/>
      <c r="IQ26" s="79"/>
      <c r="IR26" s="79"/>
      <c r="IS26" s="79"/>
      <c r="IT26" s="79"/>
      <c r="IU26" s="79"/>
      <c r="IV26" s="79"/>
    </row>
    <row r="27" spans="1:256" x14ac:dyDescent="0.3">
      <c r="A27" s="16" t="s">
        <v>68</v>
      </c>
      <c r="B27" s="46" t="str">
        <f>IF('House Keeping Forecast '!B23&gt;15,"1","0")</f>
        <v>0</v>
      </c>
      <c r="C27" s="46" t="str">
        <f>IF('House Keeping Forecast '!C23&gt;15,"1","0")</f>
        <v>0</v>
      </c>
      <c r="D27" s="46" t="str">
        <f>IF('House Keeping Forecast '!D23&gt;15,"1","0")</f>
        <v>0</v>
      </c>
      <c r="E27" s="46" t="str">
        <f>IF('House Keeping Forecast '!E23&gt;15,"1","0")</f>
        <v>0</v>
      </c>
      <c r="F27" s="46" t="str">
        <f>IF('House Keeping Forecast '!F23&gt;15,"1","0")</f>
        <v>0</v>
      </c>
      <c r="G27" s="46" t="str">
        <f>IF('House Keeping Forecast '!G23&gt;15,"1","0")</f>
        <v>0</v>
      </c>
      <c r="H27" s="46" t="str">
        <f>IF('House Keeping Forecast '!H23&gt;15,"1","0")</f>
        <v>0</v>
      </c>
      <c r="I27" s="1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 t="s">
        <v>50</v>
      </c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  <c r="EM27" s="79"/>
      <c r="EN27" s="79"/>
      <c r="EO27" s="79"/>
      <c r="EP27" s="79"/>
      <c r="EQ27" s="79"/>
      <c r="ER27" s="79"/>
      <c r="ES27" s="79"/>
      <c r="ET27" s="79"/>
      <c r="EU27" s="79"/>
      <c r="EV27" s="79"/>
      <c r="EW27" s="79"/>
      <c r="EX27" s="79"/>
      <c r="EY27" s="79"/>
      <c r="EZ27" s="79"/>
      <c r="FA27" s="79"/>
      <c r="FB27" s="79"/>
      <c r="FC27" s="79"/>
      <c r="FD27" s="79"/>
      <c r="FE27" s="79"/>
      <c r="FF27" s="79"/>
      <c r="FG27" s="79"/>
      <c r="FH27" s="79"/>
      <c r="FI27" s="79"/>
      <c r="FJ27" s="79"/>
      <c r="FK27" s="79"/>
      <c r="FL27" s="79"/>
      <c r="FM27" s="79"/>
      <c r="FN27" s="79"/>
      <c r="FO27" s="79"/>
      <c r="FP27" s="79"/>
      <c r="FQ27" s="79"/>
      <c r="FR27" s="79"/>
      <c r="FS27" s="79"/>
      <c r="FT27" s="79"/>
      <c r="FU27" s="79"/>
      <c r="FV27" s="79"/>
      <c r="FW27" s="79"/>
      <c r="FX27" s="79"/>
      <c r="FY27" s="79"/>
      <c r="FZ27" s="79"/>
      <c r="GA27" s="79"/>
      <c r="GB27" s="79"/>
      <c r="GC27" s="79"/>
      <c r="GD27" s="79"/>
      <c r="GE27" s="79"/>
      <c r="GF27" s="79"/>
      <c r="GG27" s="79"/>
      <c r="GH27" s="79"/>
      <c r="GI27" s="79"/>
      <c r="GJ27" s="79"/>
      <c r="GK27" s="79"/>
      <c r="GL27" s="79"/>
      <c r="GM27" s="79"/>
      <c r="GN27" s="79"/>
      <c r="GO27" s="79"/>
      <c r="GP27" s="79"/>
      <c r="GQ27" s="79"/>
      <c r="GR27" s="79"/>
      <c r="GS27" s="79"/>
      <c r="GT27" s="79"/>
      <c r="GU27" s="79"/>
      <c r="GV27" s="79"/>
      <c r="GW27" s="79"/>
      <c r="GX27" s="79"/>
      <c r="GY27" s="79"/>
      <c r="GZ27" s="79"/>
      <c r="HA27" s="79"/>
      <c r="HB27" s="79"/>
      <c r="HC27" s="79"/>
      <c r="HD27" s="79"/>
      <c r="HE27" s="79"/>
      <c r="HF27" s="79"/>
      <c r="HG27" s="79"/>
      <c r="HH27" s="79"/>
      <c r="HI27" s="79"/>
      <c r="HJ27" s="79"/>
      <c r="HK27" s="79"/>
      <c r="HL27" s="79"/>
      <c r="HM27" s="79"/>
      <c r="HN27" s="79"/>
      <c r="HO27" s="79"/>
      <c r="HP27" s="79"/>
      <c r="HQ27" s="79"/>
      <c r="HR27" s="79"/>
      <c r="HS27" s="79"/>
      <c r="HT27" s="79"/>
      <c r="HU27" s="79"/>
      <c r="HV27" s="79"/>
      <c r="HW27" s="79"/>
      <c r="HX27" s="79"/>
      <c r="HY27" s="79"/>
      <c r="HZ27" s="79"/>
      <c r="IA27" s="79"/>
      <c r="IB27" s="79"/>
      <c r="IC27" s="79"/>
      <c r="ID27" s="79"/>
      <c r="IE27" s="79"/>
      <c r="IF27" s="79"/>
      <c r="IG27" s="79"/>
      <c r="IH27" s="79"/>
      <c r="II27" s="79"/>
      <c r="IJ27" s="79"/>
      <c r="IK27" s="79"/>
      <c r="IL27" s="79"/>
      <c r="IM27" s="79"/>
      <c r="IN27" s="79"/>
      <c r="IO27" s="79"/>
      <c r="IP27" s="79"/>
      <c r="IQ27" s="79"/>
      <c r="IR27" s="79"/>
      <c r="IS27" s="79"/>
      <c r="IT27" s="79"/>
      <c r="IU27" s="79"/>
      <c r="IV27" s="79"/>
    </row>
    <row r="28" spans="1:256" x14ac:dyDescent="0.3">
      <c r="A28" s="16" t="s">
        <v>69</v>
      </c>
      <c r="B28" s="46" t="str">
        <f>IF('House Keeping Forecast '!B31&gt;1,"3","0")</f>
        <v>0</v>
      </c>
      <c r="C28" s="46" t="str">
        <f>IF('House Keeping Forecast '!C31&gt;1,"3","0")</f>
        <v>0</v>
      </c>
      <c r="D28" s="46" t="str">
        <f>IF('House Keeping Forecast '!D31&gt;1,"3","0")</f>
        <v>0</v>
      </c>
      <c r="E28" s="46" t="str">
        <f>IF('House Keeping Forecast '!E31&gt;1,"3","0")</f>
        <v>0</v>
      </c>
      <c r="F28" s="46" t="str">
        <f>IF('House Keeping Forecast '!F31&gt;1,"3","0")</f>
        <v>0</v>
      </c>
      <c r="G28" s="46" t="str">
        <f>IF('House Keeping Forecast '!G31&gt;1,"3","0")</f>
        <v>0</v>
      </c>
      <c r="H28" s="46" t="str">
        <f>IF('House Keeping Forecast '!H31&gt;1,"3","0")</f>
        <v>0</v>
      </c>
      <c r="I28" s="32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  <c r="GH28" s="79"/>
      <c r="GI28" s="79"/>
      <c r="GJ28" s="79"/>
      <c r="GK28" s="79"/>
      <c r="GL28" s="79"/>
      <c r="GM28" s="79"/>
      <c r="GN28" s="79"/>
      <c r="GO28" s="79"/>
      <c r="GP28" s="79"/>
      <c r="GQ28" s="79"/>
      <c r="GR28" s="79"/>
      <c r="GS28" s="79"/>
      <c r="GT28" s="79"/>
      <c r="GU28" s="79"/>
      <c r="GV28" s="79"/>
      <c r="GW28" s="79"/>
      <c r="GX28" s="79"/>
      <c r="GY28" s="79"/>
      <c r="GZ28" s="79"/>
      <c r="HA28" s="79"/>
      <c r="HB28" s="79"/>
      <c r="HC28" s="79"/>
      <c r="HD28" s="79"/>
      <c r="HE28" s="79"/>
      <c r="HF28" s="79"/>
      <c r="HG28" s="79"/>
      <c r="HH28" s="79"/>
      <c r="HI28" s="79"/>
      <c r="HJ28" s="79"/>
      <c r="HK28" s="79"/>
      <c r="HL28" s="79"/>
      <c r="HM28" s="79"/>
      <c r="HN28" s="79"/>
      <c r="HO28" s="79"/>
      <c r="HP28" s="79"/>
      <c r="HQ28" s="79"/>
      <c r="HR28" s="79"/>
      <c r="HS28" s="79"/>
      <c r="HT28" s="79"/>
      <c r="HU28" s="79"/>
      <c r="HV28" s="79"/>
      <c r="HW28" s="79"/>
      <c r="HX28" s="79"/>
      <c r="HY28" s="79"/>
      <c r="HZ28" s="79"/>
      <c r="IA28" s="79"/>
      <c r="IB28" s="79"/>
      <c r="IC28" s="79"/>
      <c r="ID28" s="79"/>
      <c r="IE28" s="79"/>
      <c r="IF28" s="79"/>
      <c r="IG28" s="79"/>
      <c r="IH28" s="79"/>
      <c r="II28" s="79"/>
      <c r="IJ28" s="79"/>
      <c r="IK28" s="79"/>
      <c r="IL28" s="79"/>
      <c r="IM28" s="79"/>
      <c r="IN28" s="79"/>
      <c r="IO28" s="79"/>
      <c r="IP28" s="79"/>
      <c r="IQ28" s="79"/>
      <c r="IR28" s="79"/>
      <c r="IS28" s="79"/>
      <c r="IT28" s="79"/>
      <c r="IU28" s="79"/>
      <c r="IV28" s="79"/>
    </row>
    <row r="29" spans="1:256" ht="18" thickBot="1" x14ac:dyDescent="0.5">
      <c r="A29" s="6" t="s">
        <v>25</v>
      </c>
      <c r="B29" s="44" t="e">
        <f>B21+B22+B23+B24+B25+B26+B27+B28</f>
        <v>#REF!</v>
      </c>
      <c r="C29" s="44" t="e">
        <f t="shared" ref="C29:H29" si="7">C21+C22+C23+C24+C25+C26+C27+C28</f>
        <v>#REF!</v>
      </c>
      <c r="D29" s="44" t="e">
        <f t="shared" si="7"/>
        <v>#REF!</v>
      </c>
      <c r="E29" s="44" t="e">
        <f t="shared" si="7"/>
        <v>#REF!</v>
      </c>
      <c r="F29" s="44" t="e">
        <f t="shared" si="7"/>
        <v>#REF!</v>
      </c>
      <c r="G29" s="44" t="e">
        <f t="shared" si="7"/>
        <v>#REF!</v>
      </c>
      <c r="H29" s="44" t="e">
        <f t="shared" si="7"/>
        <v>#REF!</v>
      </c>
      <c r="I29" s="31" t="e">
        <f>SUM(B29:H29)</f>
        <v>#REF!</v>
      </c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 t="s">
        <v>50</v>
      </c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  <c r="DN29" s="79"/>
      <c r="DO29" s="79"/>
      <c r="DP29" s="79"/>
      <c r="DQ29" s="79"/>
      <c r="DR29" s="79"/>
      <c r="DS29" s="79"/>
      <c r="DT29" s="79"/>
      <c r="DU29" s="79"/>
      <c r="DV29" s="79"/>
      <c r="DW29" s="79"/>
      <c r="DX29" s="79"/>
      <c r="DY29" s="79"/>
      <c r="DZ29" s="79"/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  <c r="EL29" s="79"/>
      <c r="EM29" s="79"/>
      <c r="EN29" s="79"/>
      <c r="EO29" s="79"/>
      <c r="EP29" s="79"/>
      <c r="EQ29" s="79"/>
      <c r="ER29" s="79"/>
      <c r="ES29" s="79"/>
      <c r="ET29" s="79"/>
      <c r="EU29" s="79"/>
      <c r="EV29" s="79"/>
      <c r="EW29" s="79"/>
      <c r="EX29" s="79"/>
      <c r="EY29" s="79"/>
      <c r="EZ29" s="79"/>
      <c r="FA29" s="79"/>
      <c r="FB29" s="79"/>
      <c r="FC29" s="79"/>
      <c r="FD29" s="79"/>
      <c r="FE29" s="79"/>
      <c r="FF29" s="79"/>
      <c r="FG29" s="79"/>
      <c r="FH29" s="79"/>
      <c r="FI29" s="79"/>
      <c r="FJ29" s="79"/>
      <c r="FK29" s="79"/>
      <c r="FL29" s="79"/>
      <c r="FM29" s="79"/>
      <c r="FN29" s="79"/>
      <c r="FO29" s="79"/>
      <c r="FP29" s="79"/>
      <c r="FQ29" s="79"/>
      <c r="FR29" s="79"/>
      <c r="FS29" s="79"/>
      <c r="FT29" s="79"/>
      <c r="FU29" s="79"/>
      <c r="FV29" s="79"/>
      <c r="FW29" s="79"/>
      <c r="FX29" s="79"/>
      <c r="FY29" s="79"/>
      <c r="FZ29" s="79"/>
      <c r="GA29" s="79"/>
      <c r="GB29" s="79"/>
      <c r="GC29" s="79"/>
      <c r="GD29" s="79"/>
      <c r="GE29" s="79"/>
      <c r="GF29" s="79"/>
      <c r="GG29" s="79"/>
      <c r="GH29" s="79"/>
      <c r="GI29" s="79"/>
      <c r="GJ29" s="79"/>
      <c r="GK29" s="79"/>
      <c r="GL29" s="79"/>
      <c r="GM29" s="79"/>
      <c r="GN29" s="79"/>
      <c r="GO29" s="79"/>
      <c r="GP29" s="79"/>
      <c r="GQ29" s="79"/>
      <c r="GR29" s="79"/>
      <c r="GS29" s="79"/>
      <c r="GT29" s="79"/>
      <c r="GU29" s="79"/>
      <c r="GV29" s="79"/>
      <c r="GW29" s="79"/>
      <c r="GX29" s="79"/>
      <c r="GY29" s="79"/>
      <c r="GZ29" s="79"/>
      <c r="HA29" s="79"/>
      <c r="HB29" s="79"/>
      <c r="HC29" s="79"/>
      <c r="HD29" s="79"/>
      <c r="HE29" s="79"/>
      <c r="HF29" s="79"/>
      <c r="HG29" s="79"/>
      <c r="HH29" s="79"/>
      <c r="HI29" s="79"/>
      <c r="HJ29" s="79"/>
      <c r="HK29" s="79"/>
      <c r="HL29" s="79"/>
      <c r="HM29" s="79"/>
      <c r="HN29" s="79"/>
      <c r="HO29" s="79"/>
      <c r="HP29" s="79"/>
      <c r="HQ29" s="79"/>
      <c r="HR29" s="79"/>
      <c r="HS29" s="79"/>
      <c r="HT29" s="79"/>
      <c r="HU29" s="79"/>
      <c r="HV29" s="79"/>
      <c r="HW29" s="79"/>
      <c r="HX29" s="79"/>
      <c r="HY29" s="79"/>
      <c r="HZ29" s="79"/>
      <c r="IA29" s="79"/>
      <c r="IB29" s="79"/>
      <c r="IC29" s="79"/>
      <c r="ID29" s="79"/>
      <c r="IE29" s="79"/>
      <c r="IF29" s="79"/>
      <c r="IG29" s="79"/>
      <c r="IH29" s="79"/>
      <c r="II29" s="79"/>
      <c r="IJ29" s="79"/>
      <c r="IK29" s="79"/>
      <c r="IL29" s="79"/>
      <c r="IM29" s="79"/>
      <c r="IN29" s="79"/>
      <c r="IO29" s="79"/>
      <c r="IP29" s="79"/>
      <c r="IQ29" s="79"/>
      <c r="IR29" s="79"/>
      <c r="IS29" s="79"/>
      <c r="IT29" s="79"/>
      <c r="IU29" s="79"/>
      <c r="IV29" s="79"/>
    </row>
    <row r="30" spans="1:256" ht="15.6" thickTop="1" thickBot="1" x14ac:dyDescent="0.35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 t="s">
        <v>50</v>
      </c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/>
      <c r="DL30" s="79"/>
      <c r="DM30" s="79"/>
      <c r="DN30" s="79"/>
      <c r="DO30" s="79"/>
      <c r="DP30" s="79"/>
      <c r="DQ30" s="79"/>
      <c r="DR30" s="79"/>
      <c r="DS30" s="79"/>
      <c r="DT30" s="79"/>
      <c r="DU30" s="79"/>
      <c r="DV30" s="79"/>
      <c r="DW30" s="79"/>
      <c r="DX30" s="79"/>
      <c r="DY30" s="79"/>
      <c r="DZ30" s="79"/>
      <c r="EA30" s="79"/>
      <c r="EB30" s="79"/>
      <c r="EC30" s="79"/>
      <c r="ED30" s="79"/>
      <c r="EE30" s="79"/>
      <c r="EF30" s="79"/>
      <c r="EG30" s="79"/>
      <c r="EH30" s="79"/>
      <c r="EI30" s="79"/>
      <c r="EJ30" s="79"/>
      <c r="EK30" s="79"/>
      <c r="EL30" s="79"/>
      <c r="EM30" s="79"/>
      <c r="EN30" s="79"/>
      <c r="EO30" s="79"/>
      <c r="EP30" s="79"/>
      <c r="EQ30" s="79"/>
      <c r="ER30" s="79"/>
      <c r="ES30" s="79"/>
      <c r="ET30" s="79"/>
      <c r="EU30" s="79"/>
      <c r="EV30" s="79"/>
      <c r="EW30" s="79"/>
      <c r="EX30" s="79"/>
      <c r="EY30" s="79"/>
      <c r="EZ30" s="79"/>
      <c r="FA30" s="79"/>
      <c r="FB30" s="79"/>
      <c r="FC30" s="79"/>
      <c r="FD30" s="79"/>
      <c r="FE30" s="79"/>
      <c r="FF30" s="79"/>
      <c r="FG30" s="79"/>
      <c r="FH30" s="79"/>
      <c r="FI30" s="79"/>
      <c r="FJ30" s="79"/>
      <c r="FK30" s="79"/>
      <c r="FL30" s="79"/>
      <c r="FM30" s="79"/>
      <c r="FN30" s="79"/>
      <c r="FO30" s="79"/>
      <c r="FP30" s="79"/>
      <c r="FQ30" s="79"/>
      <c r="FR30" s="79"/>
      <c r="FS30" s="79"/>
      <c r="FT30" s="79"/>
      <c r="FU30" s="79"/>
      <c r="FV30" s="79"/>
      <c r="FW30" s="79"/>
      <c r="FX30" s="79"/>
      <c r="FY30" s="79"/>
      <c r="FZ30" s="79"/>
      <c r="GA30" s="79"/>
      <c r="GB30" s="79"/>
      <c r="GC30" s="79"/>
      <c r="GD30" s="79"/>
      <c r="GE30" s="79"/>
      <c r="GF30" s="79"/>
      <c r="GG30" s="79"/>
      <c r="GH30" s="79"/>
      <c r="GI30" s="79"/>
      <c r="GJ30" s="79"/>
      <c r="GK30" s="79"/>
      <c r="GL30" s="79"/>
      <c r="GM30" s="79"/>
      <c r="GN30" s="79"/>
      <c r="GO30" s="79"/>
      <c r="GP30" s="79"/>
      <c r="GQ30" s="79"/>
      <c r="GR30" s="79"/>
      <c r="GS30" s="79"/>
      <c r="GT30" s="79"/>
      <c r="GU30" s="79"/>
      <c r="GV30" s="79"/>
      <c r="GW30" s="79"/>
      <c r="GX30" s="79"/>
      <c r="GY30" s="79"/>
      <c r="GZ30" s="79"/>
      <c r="HA30" s="79"/>
      <c r="HB30" s="79"/>
      <c r="HC30" s="79"/>
      <c r="HD30" s="79"/>
      <c r="HE30" s="79"/>
      <c r="HF30" s="79"/>
      <c r="HG30" s="79"/>
      <c r="HH30" s="79"/>
      <c r="HI30" s="79"/>
      <c r="HJ30" s="79"/>
      <c r="HK30" s="79"/>
      <c r="HL30" s="79"/>
      <c r="HM30" s="79"/>
      <c r="HN30" s="79"/>
      <c r="HO30" s="79"/>
      <c r="HP30" s="79"/>
      <c r="HQ30" s="79"/>
      <c r="HR30" s="79"/>
      <c r="HS30" s="79"/>
      <c r="HT30" s="79"/>
      <c r="HU30" s="79"/>
      <c r="HV30" s="79"/>
      <c r="HW30" s="79"/>
      <c r="HX30" s="79"/>
      <c r="HY30" s="79"/>
      <c r="HZ30" s="79"/>
      <c r="IA30" s="79"/>
      <c r="IB30" s="79"/>
      <c r="IC30" s="79"/>
      <c r="ID30" s="79"/>
      <c r="IE30" s="79"/>
      <c r="IF30" s="79"/>
      <c r="IG30" s="79"/>
      <c r="IH30" s="79"/>
      <c r="II30" s="79"/>
      <c r="IJ30" s="79"/>
      <c r="IK30" s="79"/>
      <c r="IL30" s="79"/>
      <c r="IM30" s="79"/>
      <c r="IN30" s="79"/>
      <c r="IO30" s="79"/>
      <c r="IP30" s="79"/>
      <c r="IQ30" s="79"/>
      <c r="IR30" s="79"/>
      <c r="IS30" s="79"/>
      <c r="IT30" s="79"/>
      <c r="IU30" s="79"/>
      <c r="IV30" s="79"/>
    </row>
    <row r="31" spans="1:256" x14ac:dyDescent="0.3">
      <c r="A31" s="18" t="s">
        <v>52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 t="s">
        <v>50</v>
      </c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  <c r="CU31" s="79"/>
      <c r="CV31" s="79"/>
      <c r="CW31" s="79"/>
      <c r="CX31" s="79"/>
      <c r="CY31" s="79"/>
      <c r="CZ31" s="79"/>
      <c r="DA31" s="79"/>
      <c r="DB31" s="79"/>
      <c r="DC31" s="79"/>
      <c r="DD31" s="79"/>
      <c r="DE31" s="79"/>
      <c r="DF31" s="79"/>
      <c r="DG31" s="79"/>
      <c r="DH31" s="79"/>
      <c r="DI31" s="79"/>
      <c r="DJ31" s="79"/>
      <c r="DK31" s="79"/>
      <c r="DL31" s="79"/>
      <c r="DM31" s="79"/>
      <c r="DN31" s="79"/>
      <c r="DO31" s="79"/>
      <c r="DP31" s="79"/>
      <c r="DQ31" s="79"/>
      <c r="DR31" s="79"/>
      <c r="DS31" s="79"/>
      <c r="DT31" s="79"/>
      <c r="DU31" s="79"/>
      <c r="DV31" s="79"/>
      <c r="DW31" s="79"/>
      <c r="DX31" s="79"/>
      <c r="DY31" s="79"/>
      <c r="DZ31" s="79"/>
      <c r="EA31" s="79"/>
      <c r="EB31" s="79"/>
      <c r="EC31" s="79"/>
      <c r="ED31" s="79"/>
      <c r="EE31" s="79"/>
      <c r="EF31" s="79"/>
      <c r="EG31" s="79"/>
      <c r="EH31" s="79"/>
      <c r="EI31" s="79"/>
      <c r="EJ31" s="79"/>
      <c r="EK31" s="79"/>
      <c r="EL31" s="79"/>
      <c r="EM31" s="79"/>
      <c r="EN31" s="79"/>
      <c r="EO31" s="79"/>
      <c r="EP31" s="79"/>
      <c r="EQ31" s="79"/>
      <c r="ER31" s="79"/>
      <c r="ES31" s="79"/>
      <c r="ET31" s="79"/>
      <c r="EU31" s="79"/>
      <c r="EV31" s="79"/>
      <c r="EW31" s="79"/>
      <c r="EX31" s="79"/>
      <c r="EY31" s="79"/>
      <c r="EZ31" s="79"/>
      <c r="FA31" s="79"/>
      <c r="FB31" s="79"/>
      <c r="FC31" s="79"/>
      <c r="FD31" s="79"/>
      <c r="FE31" s="79"/>
      <c r="FF31" s="79"/>
      <c r="FG31" s="79"/>
      <c r="FH31" s="79"/>
      <c r="FI31" s="79"/>
      <c r="FJ31" s="79"/>
      <c r="FK31" s="79"/>
      <c r="FL31" s="79"/>
      <c r="FM31" s="79"/>
      <c r="FN31" s="79"/>
      <c r="FO31" s="79"/>
      <c r="FP31" s="79"/>
      <c r="FQ31" s="79"/>
      <c r="FR31" s="79"/>
      <c r="FS31" s="79"/>
      <c r="FT31" s="79"/>
      <c r="FU31" s="79"/>
      <c r="FV31" s="79"/>
      <c r="FW31" s="79"/>
      <c r="FX31" s="79"/>
      <c r="FY31" s="79"/>
      <c r="FZ31" s="79"/>
      <c r="GA31" s="79"/>
      <c r="GB31" s="79"/>
      <c r="GC31" s="79"/>
      <c r="GD31" s="79"/>
      <c r="GE31" s="79"/>
      <c r="GF31" s="79"/>
      <c r="GG31" s="79"/>
      <c r="GH31" s="79"/>
      <c r="GI31" s="79"/>
      <c r="GJ31" s="79"/>
      <c r="GK31" s="79"/>
      <c r="GL31" s="79"/>
      <c r="GM31" s="79"/>
      <c r="GN31" s="79"/>
      <c r="GO31" s="79"/>
      <c r="GP31" s="79"/>
      <c r="GQ31" s="79"/>
      <c r="GR31" s="79"/>
      <c r="GS31" s="79"/>
      <c r="GT31" s="79"/>
      <c r="GU31" s="79"/>
      <c r="GV31" s="79"/>
      <c r="GW31" s="79"/>
      <c r="GX31" s="79"/>
      <c r="GY31" s="79"/>
      <c r="GZ31" s="79"/>
      <c r="HA31" s="79"/>
      <c r="HB31" s="79"/>
      <c r="HC31" s="79"/>
      <c r="HD31" s="79"/>
      <c r="HE31" s="79"/>
      <c r="HF31" s="79"/>
      <c r="HG31" s="79"/>
      <c r="HH31" s="79"/>
      <c r="HI31" s="79"/>
      <c r="HJ31" s="79"/>
      <c r="HK31" s="79"/>
      <c r="HL31" s="79"/>
      <c r="HM31" s="79"/>
      <c r="HN31" s="79"/>
      <c r="HO31" s="79"/>
      <c r="HP31" s="79"/>
      <c r="HQ31" s="79"/>
      <c r="HR31" s="79"/>
      <c r="HS31" s="79"/>
      <c r="HT31" s="79"/>
      <c r="HU31" s="79"/>
      <c r="HV31" s="79"/>
      <c r="HW31" s="79"/>
      <c r="HX31" s="79"/>
      <c r="HY31" s="79"/>
      <c r="HZ31" s="79"/>
      <c r="IA31" s="79"/>
      <c r="IB31" s="79"/>
      <c r="IC31" s="79"/>
      <c r="ID31" s="79"/>
      <c r="IE31" s="79"/>
      <c r="IF31" s="79"/>
      <c r="IG31" s="79"/>
      <c r="IH31" s="79"/>
      <c r="II31" s="79"/>
      <c r="IJ31" s="79"/>
      <c r="IK31" s="79"/>
      <c r="IL31" s="79"/>
      <c r="IM31" s="79"/>
      <c r="IN31" s="79"/>
      <c r="IO31" s="79"/>
      <c r="IP31" s="79"/>
      <c r="IQ31" s="79"/>
      <c r="IR31" s="79"/>
      <c r="IS31" s="79"/>
      <c r="IT31" s="79"/>
      <c r="IU31" s="79"/>
      <c r="IV31" s="79"/>
    </row>
    <row r="32" spans="1:256" x14ac:dyDescent="0.3">
      <c r="A32" s="16" t="s">
        <v>60</v>
      </c>
      <c r="B32" s="182" t="e">
        <f>B21*24.15</f>
        <v>#REF!</v>
      </c>
      <c r="C32" s="182" t="e">
        <f t="shared" ref="C32:H32" si="8">C21*24.15</f>
        <v>#REF!</v>
      </c>
      <c r="D32" s="182" t="e">
        <f t="shared" si="8"/>
        <v>#REF!</v>
      </c>
      <c r="E32" s="182" t="e">
        <f t="shared" si="8"/>
        <v>#REF!</v>
      </c>
      <c r="F32" s="182" t="e">
        <f t="shared" si="8"/>
        <v>#REF!</v>
      </c>
      <c r="G32" s="182" t="e">
        <f t="shared" si="8"/>
        <v>#REF!</v>
      </c>
      <c r="H32" s="182" t="e">
        <f t="shared" si="8"/>
        <v>#REF!</v>
      </c>
      <c r="I32" s="8" t="s">
        <v>54</v>
      </c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 t="s">
        <v>51</v>
      </c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  <c r="HI32" s="79"/>
      <c r="HJ32" s="79"/>
      <c r="HK32" s="79"/>
      <c r="HL32" s="79"/>
      <c r="HM32" s="79"/>
      <c r="HN32" s="79"/>
      <c r="HO32" s="79"/>
      <c r="HP32" s="79"/>
      <c r="HQ32" s="79"/>
      <c r="HR32" s="79"/>
      <c r="HS32" s="79"/>
      <c r="HT32" s="79"/>
      <c r="HU32" s="79"/>
      <c r="HV32" s="79"/>
      <c r="HW32" s="79"/>
      <c r="HX32" s="79"/>
      <c r="HY32" s="79"/>
      <c r="HZ32" s="79"/>
      <c r="IA32" s="79"/>
      <c r="IB32" s="79"/>
      <c r="IC32" s="79"/>
      <c r="ID32" s="79"/>
      <c r="IE32" s="79"/>
      <c r="IF32" s="79"/>
      <c r="IG32" s="79"/>
      <c r="IH32" s="79"/>
      <c r="II32" s="79"/>
      <c r="IJ32" s="79"/>
      <c r="IK32" s="79"/>
      <c r="IL32" s="79"/>
      <c r="IM32" s="79"/>
      <c r="IN32" s="79"/>
      <c r="IO32" s="79"/>
      <c r="IP32" s="79"/>
      <c r="IQ32" s="79"/>
      <c r="IR32" s="79"/>
      <c r="IS32" s="79"/>
      <c r="IT32" s="79"/>
      <c r="IU32" s="79"/>
      <c r="IV32" s="79"/>
    </row>
    <row r="33" spans="1:18" x14ac:dyDescent="0.3">
      <c r="A33" s="16" t="s">
        <v>61</v>
      </c>
      <c r="B33" s="33" t="e">
        <f t="shared" ref="B33:H33" si="9">B22*22.15</f>
        <v>#REF!</v>
      </c>
      <c r="C33" s="33" t="e">
        <f t="shared" si="9"/>
        <v>#REF!</v>
      </c>
      <c r="D33" s="33" t="e">
        <f t="shared" si="9"/>
        <v>#REF!</v>
      </c>
      <c r="E33" s="33" t="e">
        <f t="shared" si="9"/>
        <v>#REF!</v>
      </c>
      <c r="F33" s="33" t="e">
        <f t="shared" si="9"/>
        <v>#REF!</v>
      </c>
      <c r="G33" s="33" t="e">
        <f t="shared" si="9"/>
        <v>#REF!</v>
      </c>
      <c r="H33" s="33" t="e">
        <f t="shared" si="9"/>
        <v>#REF!</v>
      </c>
      <c r="I33" s="1"/>
      <c r="J33" s="79"/>
      <c r="K33" s="79"/>
      <c r="L33" s="79"/>
      <c r="M33" s="79"/>
      <c r="N33" s="79"/>
      <c r="O33" s="79"/>
      <c r="P33" s="79"/>
      <c r="Q33" s="42"/>
      <c r="R33" s="42"/>
    </row>
    <row r="34" spans="1:18" x14ac:dyDescent="0.3">
      <c r="A34" s="16" t="s">
        <v>62</v>
      </c>
      <c r="B34" s="33" t="e">
        <f t="shared" ref="B34:B39" si="10">B23*22.15</f>
        <v>#REF!</v>
      </c>
      <c r="C34" s="33" t="e">
        <f t="shared" ref="C34:H34" si="11">C23*25</f>
        <v>#REF!</v>
      </c>
      <c r="D34" s="33" t="e">
        <f t="shared" si="11"/>
        <v>#REF!</v>
      </c>
      <c r="E34" s="33" t="e">
        <f t="shared" si="11"/>
        <v>#REF!</v>
      </c>
      <c r="F34" s="33" t="e">
        <f t="shared" si="11"/>
        <v>#REF!</v>
      </c>
      <c r="G34" s="33" t="e">
        <f t="shared" si="11"/>
        <v>#REF!</v>
      </c>
      <c r="H34" s="33" t="e">
        <f t="shared" si="11"/>
        <v>#REF!</v>
      </c>
      <c r="I34" s="1"/>
      <c r="J34" s="79"/>
      <c r="K34" s="79"/>
      <c r="L34" s="79"/>
      <c r="M34" s="79"/>
      <c r="N34" s="79"/>
      <c r="O34" s="79"/>
      <c r="P34" s="79"/>
      <c r="Q34" s="42"/>
      <c r="R34" s="42"/>
    </row>
    <row r="35" spans="1:18" x14ac:dyDescent="0.3">
      <c r="A35" s="16" t="s">
        <v>64</v>
      </c>
      <c r="B35" s="33">
        <f t="shared" si="10"/>
        <v>0</v>
      </c>
      <c r="C35" s="33">
        <f t="shared" ref="C35:H39" si="12">C24*22.15</f>
        <v>0</v>
      </c>
      <c r="D35" s="33">
        <f t="shared" si="12"/>
        <v>0</v>
      </c>
      <c r="E35" s="33">
        <f t="shared" si="12"/>
        <v>0</v>
      </c>
      <c r="F35" s="33">
        <f t="shared" si="12"/>
        <v>0</v>
      </c>
      <c r="G35" s="33">
        <f t="shared" si="12"/>
        <v>0</v>
      </c>
      <c r="H35" s="33">
        <f t="shared" si="12"/>
        <v>0</v>
      </c>
      <c r="I35" s="1"/>
      <c r="J35" s="79"/>
      <c r="K35" s="79"/>
      <c r="L35" s="79"/>
      <c r="M35" s="79"/>
      <c r="N35" s="79"/>
      <c r="O35" s="79"/>
      <c r="P35" s="79"/>
      <c r="Q35" s="42"/>
      <c r="R35" s="42"/>
    </row>
    <row r="36" spans="1:18" x14ac:dyDescent="0.3">
      <c r="A36" s="16" t="s">
        <v>66</v>
      </c>
      <c r="B36" s="33">
        <f t="shared" si="10"/>
        <v>0</v>
      </c>
      <c r="C36" s="33">
        <f t="shared" si="12"/>
        <v>0</v>
      </c>
      <c r="D36" s="33">
        <f t="shared" si="12"/>
        <v>0</v>
      </c>
      <c r="E36" s="33">
        <f t="shared" si="12"/>
        <v>0</v>
      </c>
      <c r="F36" s="33">
        <f t="shared" si="12"/>
        <v>0</v>
      </c>
      <c r="G36" s="33">
        <f t="shared" si="12"/>
        <v>0</v>
      </c>
      <c r="H36" s="33">
        <f t="shared" si="12"/>
        <v>0</v>
      </c>
      <c r="I36" s="1"/>
      <c r="J36" s="79"/>
      <c r="K36" s="79"/>
      <c r="L36" s="79"/>
      <c r="M36" s="79"/>
      <c r="N36" s="79"/>
      <c r="O36" s="79"/>
      <c r="P36" s="79"/>
      <c r="Q36" s="42"/>
      <c r="R36" s="42"/>
    </row>
    <row r="37" spans="1:18" x14ac:dyDescent="0.3">
      <c r="A37" s="16" t="s">
        <v>67</v>
      </c>
      <c r="B37" s="33">
        <f t="shared" si="10"/>
        <v>0</v>
      </c>
      <c r="C37" s="33">
        <f t="shared" si="12"/>
        <v>0</v>
      </c>
      <c r="D37" s="33">
        <f t="shared" si="12"/>
        <v>0</v>
      </c>
      <c r="E37" s="33">
        <f t="shared" si="12"/>
        <v>0</v>
      </c>
      <c r="F37" s="33">
        <f t="shared" si="12"/>
        <v>0</v>
      </c>
      <c r="G37" s="33">
        <f t="shared" si="12"/>
        <v>0</v>
      </c>
      <c r="H37" s="33">
        <f t="shared" si="12"/>
        <v>0</v>
      </c>
      <c r="I37" s="1"/>
      <c r="J37" s="79"/>
      <c r="K37" s="79"/>
      <c r="L37" s="79"/>
      <c r="M37" s="79"/>
      <c r="N37" s="79"/>
      <c r="O37" s="79"/>
      <c r="P37" s="79"/>
      <c r="Q37" s="42"/>
      <c r="R37" s="42"/>
    </row>
    <row r="38" spans="1:18" x14ac:dyDescent="0.3">
      <c r="A38" s="16" t="s">
        <v>68</v>
      </c>
      <c r="B38" s="33">
        <f t="shared" si="10"/>
        <v>0</v>
      </c>
      <c r="C38" s="33">
        <f t="shared" si="12"/>
        <v>0</v>
      </c>
      <c r="D38" s="33">
        <f t="shared" si="12"/>
        <v>0</v>
      </c>
      <c r="E38" s="33">
        <f t="shared" si="12"/>
        <v>0</v>
      </c>
      <c r="F38" s="33">
        <f t="shared" si="12"/>
        <v>0</v>
      </c>
      <c r="G38" s="33">
        <f t="shared" si="12"/>
        <v>0</v>
      </c>
      <c r="H38" s="33">
        <f t="shared" si="12"/>
        <v>0</v>
      </c>
      <c r="I38" s="1"/>
      <c r="J38" s="79"/>
      <c r="K38" s="79"/>
      <c r="L38" s="79"/>
      <c r="M38" s="79"/>
      <c r="N38" s="79"/>
      <c r="O38" s="79"/>
      <c r="P38" s="79"/>
      <c r="Q38" s="42"/>
      <c r="R38" s="42"/>
    </row>
    <row r="39" spans="1:18" x14ac:dyDescent="0.3">
      <c r="A39" s="16" t="s">
        <v>69</v>
      </c>
      <c r="B39" s="33">
        <f t="shared" si="10"/>
        <v>0</v>
      </c>
      <c r="C39" s="33">
        <f t="shared" si="12"/>
        <v>0</v>
      </c>
      <c r="D39" s="33">
        <f t="shared" si="12"/>
        <v>0</v>
      </c>
      <c r="E39" s="33">
        <f t="shared" si="12"/>
        <v>0</v>
      </c>
      <c r="F39" s="33">
        <f t="shared" si="12"/>
        <v>0</v>
      </c>
      <c r="G39" s="33">
        <f t="shared" si="12"/>
        <v>0</v>
      </c>
      <c r="H39" s="33">
        <f t="shared" si="12"/>
        <v>0</v>
      </c>
      <c r="I39" s="32"/>
      <c r="J39" s="79"/>
      <c r="K39" s="79"/>
      <c r="L39" s="79"/>
      <c r="M39" s="79"/>
      <c r="N39" s="79"/>
      <c r="O39" s="79"/>
      <c r="P39" s="79"/>
      <c r="Q39" s="42"/>
      <c r="R39" s="45"/>
    </row>
    <row r="40" spans="1:18" ht="18" thickBot="1" x14ac:dyDescent="0.5">
      <c r="A40" s="6" t="s">
        <v>70</v>
      </c>
      <c r="B40" s="34" t="e">
        <f>SUM(B32+B33+B34+B36+B37+B38+B39)</f>
        <v>#REF!</v>
      </c>
      <c r="C40" s="34" t="e">
        <f t="shared" ref="C40:H40" si="13">SUM(C32+C33+C34+C36+C37+C38+C39)</f>
        <v>#REF!</v>
      </c>
      <c r="D40" s="34" t="e">
        <f t="shared" si="13"/>
        <v>#REF!</v>
      </c>
      <c r="E40" s="34" t="e">
        <f t="shared" si="13"/>
        <v>#REF!</v>
      </c>
      <c r="F40" s="34" t="e">
        <f t="shared" si="13"/>
        <v>#REF!</v>
      </c>
      <c r="G40" s="34" t="e">
        <f t="shared" si="13"/>
        <v>#REF!</v>
      </c>
      <c r="H40" s="34" t="e">
        <f t="shared" si="13"/>
        <v>#REF!</v>
      </c>
      <c r="I40" s="35" t="e">
        <f>SUM(B40:H40)</f>
        <v>#REF!</v>
      </c>
      <c r="J40" s="79"/>
      <c r="K40" s="79"/>
      <c r="L40" s="79"/>
      <c r="M40" s="79"/>
      <c r="N40" s="79"/>
      <c r="O40" s="79"/>
      <c r="P40" s="79"/>
      <c r="Q40" s="79"/>
      <c r="R40" s="79"/>
    </row>
    <row r="41" spans="1:18" ht="15" thickTop="1" x14ac:dyDescent="0.3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</sheetData>
  <dataConsolidate function="max" link="1"/>
  <mergeCells count="1">
    <mergeCell ref="A1:H1"/>
  </mergeCells>
  <conditionalFormatting sqref="B11:H18">
    <cfRule type="containsText" dxfId="27" priority="13" operator="containsText" text="1">
      <formula>NOT(ISERROR(SEARCH("1",B11)))</formula>
    </cfRule>
    <cfRule type="cellIs" dxfId="26" priority="14" operator="equal">
      <formula>1</formula>
    </cfRule>
  </conditionalFormatting>
  <conditionalFormatting sqref="B32:H39">
    <cfRule type="cellIs" dxfId="25" priority="11" operator="greaterThan">
      <formula>1</formula>
    </cfRule>
  </conditionalFormatting>
  <conditionalFormatting sqref="B21:H28">
    <cfRule type="containsText" dxfId="24" priority="8" operator="containsText" text="8">
      <formula>NOT(ISERROR(SEARCH("8",B21)))</formula>
    </cfRule>
  </conditionalFormatting>
  <conditionalFormatting sqref="B22:H22">
    <cfRule type="containsText" dxfId="23" priority="7" operator="containsText" text="4">
      <formula>NOT(ISERROR(SEARCH("4",B22)))</formula>
    </cfRule>
  </conditionalFormatting>
  <conditionalFormatting sqref="B23:H23">
    <cfRule type="containsText" dxfId="22" priority="6" operator="containsText" text="3">
      <formula>NOT(ISERROR(SEARCH("3",B23)))</formula>
    </cfRule>
  </conditionalFormatting>
  <conditionalFormatting sqref="B24:H24">
    <cfRule type="containsText" dxfId="21" priority="5" operator="containsText" text="2.5">
      <formula>NOT(ISERROR(SEARCH("2.5",B24)))</formula>
    </cfRule>
  </conditionalFormatting>
  <conditionalFormatting sqref="B25:H25">
    <cfRule type="containsText" dxfId="20" priority="4" operator="containsText" text="2.5">
      <formula>NOT(ISERROR(SEARCH("2.5",B25)))</formula>
    </cfRule>
  </conditionalFormatting>
  <conditionalFormatting sqref="B26:H26">
    <cfRule type="containsText" dxfId="19" priority="3" operator="containsText" text="1">
      <formula>NOT(ISERROR(SEARCH("1",B26)))</formula>
    </cfRule>
  </conditionalFormatting>
  <conditionalFormatting sqref="B27:H27">
    <cfRule type="containsText" dxfId="18" priority="2" operator="containsText" text="1">
      <formula>NOT(ISERROR(SEARCH("1",B27)))</formula>
    </cfRule>
  </conditionalFormatting>
  <conditionalFormatting sqref="B28:H28">
    <cfRule type="containsText" dxfId="17" priority="1" operator="containsText" text="1">
      <formula>NOT(ISERROR(SEARCH("1",B28)))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I29"/>
  <sheetViews>
    <sheetView workbookViewId="0">
      <selection activeCell="B4" sqref="B4"/>
    </sheetView>
  </sheetViews>
  <sheetFormatPr defaultRowHeight="14.4" x14ac:dyDescent="0.3"/>
  <cols>
    <col min="1" max="1" width="26.109375" bestFit="1" customWidth="1"/>
    <col min="2" max="8" width="14.109375" bestFit="1" customWidth="1"/>
    <col min="9" max="9" width="23.88671875" bestFit="1" customWidth="1"/>
  </cols>
  <sheetData>
    <row r="1" spans="1:9" ht="21.6" thickBot="1" x14ac:dyDescent="0.45">
      <c r="A1" s="202" t="s">
        <v>58</v>
      </c>
      <c r="B1" s="202"/>
      <c r="C1" s="202"/>
      <c r="D1" s="202"/>
      <c r="E1" s="202"/>
      <c r="F1" s="202"/>
      <c r="G1" s="202"/>
      <c r="H1" s="202"/>
      <c r="I1" s="79"/>
    </row>
    <row r="2" spans="1:9" x14ac:dyDescent="0.3">
      <c r="A2" s="37" t="s">
        <v>1</v>
      </c>
      <c r="B2" s="7">
        <f>'House Keeping Forecast '!B2</f>
        <v>44389</v>
      </c>
      <c r="C2" s="7">
        <f>'House Keeping Forecast '!C2</f>
        <v>44390</v>
      </c>
      <c r="D2" s="7">
        <f>'House Keeping Forecast '!D2</f>
        <v>44391</v>
      </c>
      <c r="E2" s="7">
        <f>'House Keeping Forecast '!E2</f>
        <v>44392</v>
      </c>
      <c r="F2" s="7">
        <f>'House Keeping Forecast '!F2</f>
        <v>44393</v>
      </c>
      <c r="G2" s="7">
        <f>'House Keeping Forecast '!G2</f>
        <v>44394</v>
      </c>
      <c r="H2" s="7">
        <f>'House Keeping Forecast '!H2</f>
        <v>44395</v>
      </c>
      <c r="I2" s="79"/>
    </row>
    <row r="3" spans="1:9" x14ac:dyDescent="0.3">
      <c r="A3" s="38" t="s">
        <v>27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54" t="s">
        <v>9</v>
      </c>
      <c r="I3" s="183"/>
    </row>
    <row r="4" spans="1:9" x14ac:dyDescent="0.3">
      <c r="A4" s="36" t="s">
        <v>22</v>
      </c>
      <c r="B4" s="1">
        <f>'Houskeeping Hours'!B19</f>
        <v>14</v>
      </c>
      <c r="C4" s="1">
        <f>'Houskeeping Hours'!C19</f>
        <v>5</v>
      </c>
      <c r="D4" s="1">
        <f>'Houskeeping Hours'!D19</f>
        <v>13</v>
      </c>
      <c r="E4" s="1">
        <f>'Houskeeping Hours'!E19</f>
        <v>8</v>
      </c>
      <c r="F4" s="1">
        <f>'Houskeeping Hours'!F19</f>
        <v>10</v>
      </c>
      <c r="G4" s="1">
        <f>'Houskeeping Hours'!G19</f>
        <v>16</v>
      </c>
      <c r="H4" s="1">
        <f>'Houskeeping Hours'!H19</f>
        <v>5</v>
      </c>
      <c r="I4" s="184"/>
    </row>
    <row r="5" spans="1:9" x14ac:dyDescent="0.3">
      <c r="A5" s="36" t="s">
        <v>23</v>
      </c>
      <c r="B5" s="1">
        <f>'Houskeeping Hours'!B20</f>
        <v>10</v>
      </c>
      <c r="C5" s="1">
        <f>'Houskeeping Hours'!C20</f>
        <v>10</v>
      </c>
      <c r="D5" s="1">
        <f>'Houskeeping Hours'!D20</f>
        <v>12</v>
      </c>
      <c r="E5" s="1">
        <f>'Houskeeping Hours'!E20</f>
        <v>13</v>
      </c>
      <c r="F5" s="1">
        <f>'Houskeeping Hours'!F20</f>
        <v>10</v>
      </c>
      <c r="G5" s="1">
        <f>'Houskeeping Hours'!G20</f>
        <v>9</v>
      </c>
      <c r="H5" s="1">
        <f>'Houskeeping Hours'!H20</f>
        <v>15</v>
      </c>
      <c r="I5" s="184"/>
    </row>
    <row r="6" spans="1:9" x14ac:dyDescent="0.3">
      <c r="A6" s="36" t="s">
        <v>24</v>
      </c>
      <c r="B6" s="1">
        <f>'Houskeeping Hours'!B21</f>
        <v>6</v>
      </c>
      <c r="C6" s="1">
        <f>'Houskeeping Hours'!C21</f>
        <v>9</v>
      </c>
      <c r="D6" s="1">
        <f>'Houskeeping Hours'!D21</f>
        <v>0</v>
      </c>
      <c r="E6" s="1">
        <f>'Houskeeping Hours'!E21</f>
        <v>6</v>
      </c>
      <c r="F6" s="1">
        <f>'Houskeeping Hours'!F21</f>
        <v>4</v>
      </c>
      <c r="G6" s="1">
        <f>'Houskeeping Hours'!G21</f>
        <v>2</v>
      </c>
      <c r="H6" s="1">
        <f>'Houskeeping Hours'!H21</f>
        <v>9</v>
      </c>
      <c r="I6" s="181"/>
    </row>
    <row r="7" spans="1:9" x14ac:dyDescent="0.3">
      <c r="A7" s="38" t="s">
        <v>71</v>
      </c>
      <c r="B7" s="186">
        <f>'House Keeping Forecast '!B22</f>
        <v>0</v>
      </c>
      <c r="C7" s="186">
        <f>'House Keeping Forecast '!C22</f>
        <v>0</v>
      </c>
      <c r="D7" s="186">
        <f>'House Keeping Forecast '!D22</f>
        <v>0</v>
      </c>
      <c r="E7" s="186">
        <f>'House Keeping Forecast '!E22</f>
        <v>0</v>
      </c>
      <c r="F7" s="186">
        <f>'House Keeping Forecast '!F22</f>
        <v>0</v>
      </c>
      <c r="G7" s="186">
        <f>'House Keeping Forecast '!G22</f>
        <v>0</v>
      </c>
      <c r="H7" s="186">
        <f>'House Keeping Forecast '!H22</f>
        <v>0</v>
      </c>
      <c r="I7" s="185"/>
    </row>
    <row r="8" spans="1:9" x14ac:dyDescent="0.3">
      <c r="A8" s="79"/>
      <c r="B8" s="79"/>
      <c r="C8" s="79"/>
      <c r="D8" s="79"/>
      <c r="E8" s="79"/>
      <c r="F8" s="79"/>
      <c r="G8" s="79"/>
      <c r="H8" s="79"/>
      <c r="I8" s="79"/>
    </row>
    <row r="9" spans="1:9" x14ac:dyDescent="0.3">
      <c r="A9" s="16"/>
      <c r="B9" s="4"/>
      <c r="C9" s="4"/>
      <c r="D9" s="4"/>
      <c r="E9" s="4"/>
      <c r="F9" s="4"/>
      <c r="G9" s="4"/>
      <c r="H9" s="15"/>
      <c r="I9" s="79"/>
    </row>
    <row r="10" spans="1:9" x14ac:dyDescent="0.3">
      <c r="A10" s="17" t="s">
        <v>32</v>
      </c>
      <c r="B10" s="1"/>
      <c r="C10" s="1"/>
      <c r="D10" s="1"/>
      <c r="E10" s="1"/>
      <c r="F10" s="1"/>
      <c r="G10" s="1"/>
      <c r="H10" s="14"/>
      <c r="I10" s="79"/>
    </row>
    <row r="11" spans="1:9" x14ac:dyDescent="0.3">
      <c r="A11" s="16" t="s">
        <v>72</v>
      </c>
      <c r="B11" s="40" t="str">
        <f>IF(B$4&gt;10,"1","0")</f>
        <v>1</v>
      </c>
      <c r="C11" s="40" t="str">
        <f t="shared" ref="C11:H11" si="0">IF(C$4&gt;10,"1","0")</f>
        <v>0</v>
      </c>
      <c r="D11" s="40" t="str">
        <f t="shared" si="0"/>
        <v>1</v>
      </c>
      <c r="E11" s="40" t="str">
        <f t="shared" si="0"/>
        <v>0</v>
      </c>
      <c r="F11" s="40" t="str">
        <f t="shared" si="0"/>
        <v>0</v>
      </c>
      <c r="G11" s="40" t="str">
        <f t="shared" si="0"/>
        <v>1</v>
      </c>
      <c r="H11" s="40" t="str">
        <f t="shared" si="0"/>
        <v>0</v>
      </c>
      <c r="I11" s="79"/>
    </row>
    <row r="12" spans="1:9" x14ac:dyDescent="0.3">
      <c r="A12" s="16" t="s">
        <v>73</v>
      </c>
      <c r="B12" s="40" t="str">
        <f>IF(B$4&gt;30,"1","0")</f>
        <v>0</v>
      </c>
      <c r="C12" s="40" t="str">
        <f t="shared" ref="C12:H12" si="1">IF(C$4&gt;30,"1","0")</f>
        <v>0</v>
      </c>
      <c r="D12" s="40" t="str">
        <f t="shared" si="1"/>
        <v>0</v>
      </c>
      <c r="E12" s="40" t="str">
        <f t="shared" si="1"/>
        <v>0</v>
      </c>
      <c r="F12" s="40" t="str">
        <f t="shared" si="1"/>
        <v>0</v>
      </c>
      <c r="G12" s="40" t="str">
        <f t="shared" si="1"/>
        <v>0</v>
      </c>
      <c r="H12" s="40" t="str">
        <f t="shared" si="1"/>
        <v>0</v>
      </c>
      <c r="I12" s="79"/>
    </row>
    <row r="13" spans="1:9" x14ac:dyDescent="0.3">
      <c r="A13" s="16"/>
      <c r="B13" s="40"/>
      <c r="C13" s="40"/>
      <c r="D13" s="40"/>
      <c r="E13" s="40"/>
      <c r="F13" s="40"/>
      <c r="G13" s="40"/>
      <c r="H13" s="40"/>
      <c r="I13" s="79"/>
    </row>
    <row r="14" spans="1:9" x14ac:dyDescent="0.3">
      <c r="A14" s="16"/>
      <c r="B14" s="40"/>
      <c r="C14" s="40"/>
      <c r="D14" s="40"/>
      <c r="E14" s="40"/>
      <c r="F14" s="40"/>
      <c r="G14" s="40"/>
      <c r="H14" s="40"/>
      <c r="I14" s="79"/>
    </row>
    <row r="15" spans="1:9" x14ac:dyDescent="0.3">
      <c r="A15" s="16"/>
      <c r="B15" s="40"/>
      <c r="C15" s="40"/>
      <c r="D15" s="40"/>
      <c r="E15" s="40"/>
      <c r="F15" s="40"/>
      <c r="G15" s="40"/>
      <c r="H15" s="40"/>
      <c r="I15" s="79"/>
    </row>
    <row r="16" spans="1:9" x14ac:dyDescent="0.3">
      <c r="A16" s="16"/>
      <c r="B16" s="40"/>
      <c r="C16" s="40"/>
      <c r="D16" s="40"/>
      <c r="E16" s="40"/>
      <c r="F16" s="40"/>
      <c r="G16" s="40"/>
      <c r="H16" s="40"/>
      <c r="I16" s="79"/>
    </row>
    <row r="17" spans="1:9" x14ac:dyDescent="0.3">
      <c r="A17" s="16"/>
      <c r="B17" s="40"/>
      <c r="C17" s="40"/>
      <c r="D17" s="40"/>
      <c r="E17" s="40"/>
      <c r="F17" s="40"/>
      <c r="G17" s="40"/>
      <c r="H17" s="40"/>
      <c r="I17" s="79"/>
    </row>
    <row r="18" spans="1:9" x14ac:dyDescent="0.3">
      <c r="A18" s="16"/>
      <c r="B18" s="40"/>
      <c r="C18" s="40"/>
      <c r="D18" s="40"/>
      <c r="E18" s="40"/>
      <c r="F18" s="40"/>
      <c r="G18" s="40"/>
      <c r="H18" s="40"/>
      <c r="I18" s="79"/>
    </row>
    <row r="19" spans="1:9" ht="15" thickBot="1" x14ac:dyDescent="0.35">
      <c r="A19" s="79"/>
      <c r="B19" s="79"/>
      <c r="C19" s="79"/>
      <c r="D19" s="79"/>
      <c r="E19" s="79"/>
      <c r="F19" s="79"/>
      <c r="G19" s="79"/>
      <c r="H19" s="79"/>
      <c r="I19" s="79"/>
    </row>
    <row r="20" spans="1:9" x14ac:dyDescent="0.3">
      <c r="A20" s="18" t="s">
        <v>45</v>
      </c>
      <c r="B20" s="20" t="s">
        <v>46</v>
      </c>
      <c r="C20" s="20" t="s">
        <v>46</v>
      </c>
      <c r="D20" s="20" t="s">
        <v>46</v>
      </c>
      <c r="E20" s="20" t="s">
        <v>46</v>
      </c>
      <c r="F20" s="20" t="s">
        <v>46</v>
      </c>
      <c r="G20" s="20" t="s">
        <v>46</v>
      </c>
      <c r="H20" s="20" t="s">
        <v>46</v>
      </c>
      <c r="I20" s="30" t="s">
        <v>47</v>
      </c>
    </row>
    <row r="21" spans="1:9" x14ac:dyDescent="0.3">
      <c r="A21" s="16" t="s">
        <v>72</v>
      </c>
      <c r="B21" s="46" t="str">
        <f>IF(B$7&lt;&gt;0,"8","0")</f>
        <v>0</v>
      </c>
      <c r="C21" s="46" t="str">
        <f t="shared" ref="C21:H21" si="2">IF(C$7&lt;&gt;0,"8","0")</f>
        <v>0</v>
      </c>
      <c r="D21" s="46" t="str">
        <f t="shared" si="2"/>
        <v>0</v>
      </c>
      <c r="E21" s="46" t="str">
        <f t="shared" si="2"/>
        <v>0</v>
      </c>
      <c r="F21" s="46" t="str">
        <f t="shared" si="2"/>
        <v>0</v>
      </c>
      <c r="G21" s="46" t="str">
        <f t="shared" si="2"/>
        <v>0</v>
      </c>
      <c r="H21" s="46" t="str">
        <f t="shared" si="2"/>
        <v>0</v>
      </c>
      <c r="I21" s="1"/>
    </row>
    <row r="22" spans="1:9" x14ac:dyDescent="0.3">
      <c r="A22" s="16" t="s">
        <v>73</v>
      </c>
      <c r="B22" s="46" t="str">
        <f>IF(B$4&gt;30,"4","0")</f>
        <v>0</v>
      </c>
      <c r="C22" s="46" t="str">
        <f t="shared" ref="C22:H22" si="3">IF(C$4&gt;30,"4","0")</f>
        <v>0</v>
      </c>
      <c r="D22" s="46" t="str">
        <f t="shared" si="3"/>
        <v>0</v>
      </c>
      <c r="E22" s="46" t="str">
        <f t="shared" si="3"/>
        <v>0</v>
      </c>
      <c r="F22" s="46" t="str">
        <f t="shared" si="3"/>
        <v>0</v>
      </c>
      <c r="G22" s="46" t="str">
        <f t="shared" si="3"/>
        <v>0</v>
      </c>
      <c r="H22" s="46" t="str">
        <f t="shared" si="3"/>
        <v>0</v>
      </c>
      <c r="I22" s="1"/>
    </row>
    <row r="23" spans="1:9" ht="18" thickBot="1" x14ac:dyDescent="0.5">
      <c r="A23" s="6" t="s">
        <v>25</v>
      </c>
      <c r="B23" s="44">
        <f>B21+B22</f>
        <v>0</v>
      </c>
      <c r="C23" s="44">
        <f t="shared" ref="C23:H23" si="4">C21+C22</f>
        <v>0</v>
      </c>
      <c r="D23" s="44">
        <f t="shared" si="4"/>
        <v>0</v>
      </c>
      <c r="E23" s="44">
        <f t="shared" si="4"/>
        <v>0</v>
      </c>
      <c r="F23" s="44">
        <f t="shared" si="4"/>
        <v>0</v>
      </c>
      <c r="G23" s="44">
        <f t="shared" si="4"/>
        <v>0</v>
      </c>
      <c r="H23" s="44">
        <f t="shared" si="4"/>
        <v>0</v>
      </c>
      <c r="I23" s="31">
        <f>SUM(B23:H23)</f>
        <v>0</v>
      </c>
    </row>
    <row r="24" spans="1:9" ht="15.6" thickTop="1" thickBot="1" x14ac:dyDescent="0.35">
      <c r="A24" s="79"/>
      <c r="B24" s="79"/>
      <c r="C24" s="79"/>
      <c r="D24" s="79"/>
      <c r="E24" s="79"/>
      <c r="F24" s="79"/>
      <c r="G24" s="79"/>
      <c r="H24" s="79"/>
      <c r="I24" s="79"/>
    </row>
    <row r="25" spans="1:9" x14ac:dyDescent="0.3">
      <c r="A25" s="18" t="s">
        <v>52</v>
      </c>
      <c r="B25" s="79"/>
      <c r="C25" s="79"/>
      <c r="D25" s="79"/>
      <c r="E25" s="79"/>
      <c r="F25" s="79"/>
      <c r="G25" s="79"/>
      <c r="H25" s="79"/>
      <c r="I25" s="79"/>
    </row>
    <row r="26" spans="1:9" x14ac:dyDescent="0.3">
      <c r="A26" s="16" t="s">
        <v>72</v>
      </c>
      <c r="B26" s="182">
        <f t="shared" ref="B26:H26" si="5">B21*24.15</f>
        <v>0</v>
      </c>
      <c r="C26" s="182">
        <f t="shared" si="5"/>
        <v>0</v>
      </c>
      <c r="D26" s="182">
        <f t="shared" si="5"/>
        <v>0</v>
      </c>
      <c r="E26" s="182">
        <f t="shared" si="5"/>
        <v>0</v>
      </c>
      <c r="F26" s="182">
        <f t="shared" si="5"/>
        <v>0</v>
      </c>
      <c r="G26" s="182">
        <f t="shared" si="5"/>
        <v>0</v>
      </c>
      <c r="H26" s="182">
        <f t="shared" si="5"/>
        <v>0</v>
      </c>
      <c r="I26" s="8" t="s">
        <v>54</v>
      </c>
    </row>
    <row r="27" spans="1:9" x14ac:dyDescent="0.3">
      <c r="A27" s="16" t="s">
        <v>73</v>
      </c>
      <c r="B27" s="33">
        <f t="shared" ref="B27:H27" si="6">B22*22.15</f>
        <v>0</v>
      </c>
      <c r="C27" s="33">
        <f t="shared" si="6"/>
        <v>0</v>
      </c>
      <c r="D27" s="33">
        <f t="shared" si="6"/>
        <v>0</v>
      </c>
      <c r="E27" s="33">
        <f t="shared" si="6"/>
        <v>0</v>
      </c>
      <c r="F27" s="33">
        <f t="shared" si="6"/>
        <v>0</v>
      </c>
      <c r="G27" s="33">
        <f t="shared" si="6"/>
        <v>0</v>
      </c>
      <c r="H27" s="33">
        <f t="shared" si="6"/>
        <v>0</v>
      </c>
      <c r="I27" s="1"/>
    </row>
    <row r="28" spans="1:9" ht="18" thickBot="1" x14ac:dyDescent="0.5">
      <c r="A28" s="6" t="s">
        <v>70</v>
      </c>
      <c r="B28" s="34">
        <f>B26+B27</f>
        <v>0</v>
      </c>
      <c r="C28" s="34">
        <f t="shared" ref="C28:H28" si="7">C26+C27</f>
        <v>0</v>
      </c>
      <c r="D28" s="34">
        <f t="shared" si="7"/>
        <v>0</v>
      </c>
      <c r="E28" s="34">
        <f t="shared" si="7"/>
        <v>0</v>
      </c>
      <c r="F28" s="34">
        <f t="shared" si="7"/>
        <v>0</v>
      </c>
      <c r="G28" s="34">
        <f t="shared" si="7"/>
        <v>0</v>
      </c>
      <c r="H28" s="34">
        <f t="shared" si="7"/>
        <v>0</v>
      </c>
      <c r="I28" s="35">
        <f>SUM(B28:H28)</f>
        <v>0</v>
      </c>
    </row>
    <row r="29" spans="1:9" ht="15" thickTop="1" x14ac:dyDescent="0.3">
      <c r="A29" s="79"/>
      <c r="B29" s="79"/>
      <c r="C29" s="79"/>
      <c r="D29" s="79"/>
      <c r="E29" s="79"/>
      <c r="F29" s="79"/>
      <c r="G29" s="79"/>
      <c r="H29" s="79"/>
      <c r="I29" s="79"/>
    </row>
  </sheetData>
  <mergeCells count="1">
    <mergeCell ref="A1:H1"/>
  </mergeCells>
  <conditionalFormatting sqref="B11:H18">
    <cfRule type="containsText" dxfId="16" priority="10" operator="containsText" text="1">
      <formula>NOT(ISERROR(SEARCH("1",B11)))</formula>
    </cfRule>
    <cfRule type="cellIs" dxfId="15" priority="11" operator="equal">
      <formula>1</formula>
    </cfRule>
  </conditionalFormatting>
  <conditionalFormatting sqref="B26:H27">
    <cfRule type="cellIs" dxfId="14" priority="9" operator="greaterThan">
      <formula>1</formula>
    </cfRule>
  </conditionalFormatting>
  <conditionalFormatting sqref="B21:H22">
    <cfRule type="containsText" dxfId="13" priority="8" operator="containsText" text="8">
      <formula>NOT(ISERROR(SEARCH("8",B21)))</formula>
    </cfRule>
  </conditionalFormatting>
  <conditionalFormatting sqref="B22:H22">
    <cfRule type="containsText" dxfId="12" priority="7" operator="containsText" text="4">
      <formula>NOT(ISERROR(SEARCH("4",B22)))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Q63"/>
  <sheetViews>
    <sheetView topLeftCell="A37" workbookViewId="0">
      <selection activeCell="O60" sqref="O60"/>
    </sheetView>
  </sheetViews>
  <sheetFormatPr defaultRowHeight="14.4" x14ac:dyDescent="0.3"/>
  <cols>
    <col min="1" max="1" width="33.44140625" bestFit="1" customWidth="1"/>
    <col min="2" max="3" width="10.5546875" bestFit="1" customWidth="1"/>
    <col min="4" max="4" width="11.44140625" bestFit="1" customWidth="1"/>
    <col min="5" max="8" width="10.5546875" bestFit="1" customWidth="1"/>
    <col min="9" max="9" width="17.5546875" bestFit="1" customWidth="1"/>
    <col min="10" max="11" width="25.6640625" bestFit="1" customWidth="1"/>
    <col min="12" max="12" width="10.5546875" bestFit="1" customWidth="1"/>
    <col min="13" max="13" width="13.33203125" bestFit="1" customWidth="1"/>
    <col min="14" max="14" width="19.6640625" bestFit="1" customWidth="1"/>
    <col min="17" max="17" width="10.5546875" bestFit="1" customWidth="1"/>
  </cols>
  <sheetData>
    <row r="1" spans="1:15" ht="23.4" x14ac:dyDescent="0.45">
      <c r="A1" s="203" t="s">
        <v>74</v>
      </c>
      <c r="B1" s="203"/>
      <c r="C1" s="203"/>
      <c r="D1" s="203"/>
      <c r="E1" s="203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5" x14ac:dyDescent="0.3">
      <c r="A2" s="1" t="s">
        <v>1</v>
      </c>
      <c r="B2" s="9">
        <f>'House Keeping Forecast '!B2</f>
        <v>44389</v>
      </c>
      <c r="C2" s="9">
        <f>'House Keeping Forecast '!C2</f>
        <v>44390</v>
      </c>
      <c r="D2" s="9">
        <f>'House Keeping Forecast '!D2</f>
        <v>44391</v>
      </c>
      <c r="E2" s="9">
        <f>'House Keeping Forecast '!E2</f>
        <v>44392</v>
      </c>
      <c r="F2" s="9">
        <f>'House Keeping Forecast '!F2</f>
        <v>44393</v>
      </c>
      <c r="G2" s="9">
        <f>'House Keeping Forecast '!G2</f>
        <v>44394</v>
      </c>
      <c r="H2" s="48">
        <f>'House Keeping Forecast '!H2</f>
        <v>44395</v>
      </c>
      <c r="I2" s="79"/>
      <c r="J2" s="79"/>
      <c r="K2" s="79"/>
      <c r="L2" s="79"/>
      <c r="M2" s="79"/>
      <c r="N2" s="79"/>
      <c r="O2" s="79"/>
    </row>
    <row r="3" spans="1:15" x14ac:dyDescent="0.3">
      <c r="A3" s="1" t="s">
        <v>75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49" t="s">
        <v>9</v>
      </c>
      <c r="I3" s="79"/>
      <c r="J3" s="79"/>
      <c r="K3" s="23" t="s">
        <v>76</v>
      </c>
      <c r="L3" s="79"/>
      <c r="M3" s="79"/>
      <c r="N3" s="79"/>
      <c r="O3" s="79"/>
    </row>
    <row r="4" spans="1:15" ht="15" thickBot="1" x14ac:dyDescent="0.35">
      <c r="A4" s="1" t="s">
        <v>77</v>
      </c>
      <c r="B4" s="182" t="e">
        <f>RestuarantRequiredStaffMembers!B5</f>
        <v>#REF!</v>
      </c>
      <c r="C4" s="182" t="e">
        <f>RestuarantRequiredStaffMembers!C5</f>
        <v>#REF!</v>
      </c>
      <c r="D4" s="182" t="e">
        <f>RestuarantRequiredStaffMembers!D5</f>
        <v>#REF!</v>
      </c>
      <c r="E4" s="182" t="e">
        <f>RestuarantRequiredStaffMembers!E5</f>
        <v>#REF!</v>
      </c>
      <c r="F4" s="182" t="e">
        <f>RestuarantRequiredStaffMembers!F5</f>
        <v>#REF!</v>
      </c>
      <c r="G4" s="182" t="e">
        <f>RestuarantRequiredStaffMembers!G5</f>
        <v>#REF!</v>
      </c>
      <c r="H4" s="50" t="e">
        <f>RestuarantRequiredStaffMembers!H5</f>
        <v>#REF!</v>
      </c>
      <c r="I4" s="79"/>
      <c r="J4" s="11" t="s">
        <v>78</v>
      </c>
      <c r="K4" s="10" t="e">
        <f>SUM(B4:G4)</f>
        <v>#REF!</v>
      </c>
      <c r="L4" s="79"/>
      <c r="M4" s="56" t="s">
        <v>79</v>
      </c>
      <c r="N4" s="41"/>
      <c r="O4" s="41"/>
    </row>
    <row r="5" spans="1:15" ht="15.6" thickTop="1" thickBot="1" x14ac:dyDescent="0.35">
      <c r="A5" s="1" t="s">
        <v>80</v>
      </c>
      <c r="B5" s="182" t="e">
        <f>RestuarantRequiredStaffMembers!B40</f>
        <v>#REF!</v>
      </c>
      <c r="C5" s="182" t="e">
        <f>RestuarantRequiredStaffMembers!C40</f>
        <v>#REF!</v>
      </c>
      <c r="D5" s="182" t="e">
        <f>RestuarantRequiredStaffMembers!D40</f>
        <v>#REF!</v>
      </c>
      <c r="E5" s="182" t="e">
        <f>RestuarantRequiredStaffMembers!E40</f>
        <v>#REF!</v>
      </c>
      <c r="F5" s="182" t="e">
        <f>RestuarantRequiredStaffMembers!F40</f>
        <v>#REF!</v>
      </c>
      <c r="G5" s="182" t="e">
        <f>RestuarantRequiredStaffMembers!G40</f>
        <v>#REF!</v>
      </c>
      <c r="H5" s="50" t="e">
        <f>RestuarantRequiredStaffMembers!H40</f>
        <v>#REF!</v>
      </c>
      <c r="I5" s="79"/>
      <c r="J5" s="11" t="s">
        <v>81</v>
      </c>
      <c r="K5" s="10" t="e">
        <f>SUM(B5:H5)</f>
        <v>#REF!</v>
      </c>
      <c r="L5" s="79"/>
      <c r="M5" s="51" t="e">
        <f>(K5/RestuarantRequiredStaffMembers!I4)</f>
        <v>#REF!</v>
      </c>
      <c r="N5" s="47"/>
      <c r="O5" s="47"/>
    </row>
    <row r="6" spans="1:15" ht="15" thickTop="1" x14ac:dyDescent="0.3">
      <c r="A6" s="1" t="s">
        <v>82</v>
      </c>
      <c r="B6" s="182"/>
      <c r="C6" s="182"/>
      <c r="D6" s="182"/>
      <c r="E6" s="182"/>
      <c r="F6" s="182"/>
      <c r="G6" s="182"/>
      <c r="H6" s="182"/>
      <c r="I6" s="79"/>
      <c r="J6" s="79"/>
      <c r="K6" s="79"/>
      <c r="L6" s="79"/>
      <c r="M6" s="79"/>
      <c r="N6" s="79"/>
      <c r="O6" s="79"/>
    </row>
    <row r="25" spans="1:15" ht="23.4" x14ac:dyDescent="0.45">
      <c r="A25" s="203" t="s">
        <v>83</v>
      </c>
      <c r="B25" s="203"/>
      <c r="C25" s="203"/>
      <c r="D25" s="203"/>
      <c r="E25" s="203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1:15" x14ac:dyDescent="0.3">
      <c r="A26" s="1" t="s">
        <v>1</v>
      </c>
      <c r="B26" s="9">
        <f>B2</f>
        <v>44389</v>
      </c>
      <c r="C26" s="9">
        <f t="shared" ref="C26:H26" si="0">C2</f>
        <v>44390</v>
      </c>
      <c r="D26" s="9">
        <f t="shared" si="0"/>
        <v>44391</v>
      </c>
      <c r="E26" s="9">
        <f t="shared" si="0"/>
        <v>44392</v>
      </c>
      <c r="F26" s="9">
        <f t="shared" si="0"/>
        <v>44393</v>
      </c>
      <c r="G26" s="9">
        <f t="shared" si="0"/>
        <v>44394</v>
      </c>
      <c r="H26" s="9">
        <f t="shared" si="0"/>
        <v>44395</v>
      </c>
      <c r="I26" s="79"/>
      <c r="J26" s="79"/>
      <c r="K26" s="79"/>
      <c r="L26" s="79"/>
      <c r="M26" s="79"/>
      <c r="N26" s="79"/>
      <c r="O26" s="79"/>
    </row>
    <row r="27" spans="1:15" x14ac:dyDescent="0.3">
      <c r="A27" s="1" t="s">
        <v>75</v>
      </c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8</v>
      </c>
      <c r="H27" s="49" t="s">
        <v>9</v>
      </c>
      <c r="I27" s="79"/>
      <c r="J27" s="79"/>
      <c r="K27" s="23" t="s">
        <v>76</v>
      </c>
      <c r="L27" s="79"/>
      <c r="M27" s="79"/>
      <c r="N27" s="79"/>
      <c r="O27" s="79"/>
    </row>
    <row r="28" spans="1:15" ht="15" thickBot="1" x14ac:dyDescent="0.35">
      <c r="A28" s="1" t="s">
        <v>77</v>
      </c>
      <c r="B28" s="182">
        <f>HSKRequiredStaffMembers!B5</f>
        <v>744</v>
      </c>
      <c r="C28" s="182">
        <f>HSKRequiredStaffMembers!C5</f>
        <v>513</v>
      </c>
      <c r="D28" s="182">
        <f>HSKRequiredStaffMembers!D5</f>
        <v>688</v>
      </c>
      <c r="E28" s="182">
        <f>HSKRequiredStaffMembers!E5</f>
        <v>597</v>
      </c>
      <c r="F28" s="182">
        <f>HSKRequiredStaffMembers!F5</f>
        <v>618</v>
      </c>
      <c r="G28" s="182">
        <f>HSKRequiredStaffMembers!G5</f>
        <v>765</v>
      </c>
      <c r="H28" s="182">
        <f>HSKRequiredStaffMembers!H5</f>
        <v>548</v>
      </c>
      <c r="I28" s="79"/>
      <c r="J28" s="11" t="s">
        <v>78</v>
      </c>
      <c r="K28" s="10">
        <f>SUM(B28:H28)</f>
        <v>4473</v>
      </c>
      <c r="L28" s="79"/>
      <c r="M28" s="56" t="s">
        <v>79</v>
      </c>
      <c r="N28" s="41"/>
      <c r="O28" s="41"/>
    </row>
    <row r="29" spans="1:15" ht="15.6" thickTop="1" thickBot="1" x14ac:dyDescent="0.35">
      <c r="A29" s="1" t="s">
        <v>80</v>
      </c>
      <c r="B29" s="182">
        <f>HSKRequiredStaffMembers!B43</f>
        <v>509</v>
      </c>
      <c r="C29" s="182">
        <f>HSKRequiredStaffMembers!C43</f>
        <v>336</v>
      </c>
      <c r="D29" s="182">
        <f>HSKRequiredStaffMembers!D43</f>
        <v>504</v>
      </c>
      <c r="E29" s="182">
        <f>HSKRequiredStaffMembers!E43</f>
        <v>504</v>
      </c>
      <c r="F29" s="182">
        <f>HSKRequiredStaffMembers!F43</f>
        <v>509</v>
      </c>
      <c r="G29" s="182">
        <f>HSKRequiredStaffMembers!G43</f>
        <v>504</v>
      </c>
      <c r="H29" s="182">
        <f>HSKRequiredStaffMembers!H43</f>
        <v>336</v>
      </c>
      <c r="I29" s="79"/>
      <c r="J29" s="11" t="s">
        <v>81</v>
      </c>
      <c r="K29" s="10">
        <f>SUM(B29:H29)</f>
        <v>3202</v>
      </c>
      <c r="L29" s="79"/>
      <c r="M29" s="51">
        <f>(K29/HSKRequiredStaffMembers!I4)</f>
        <v>0.12353395061728395</v>
      </c>
      <c r="N29" s="47"/>
      <c r="O29" s="47"/>
    </row>
    <row r="30" spans="1:15" ht="15" thickTop="1" x14ac:dyDescent="0.3">
      <c r="A30" s="1" t="s">
        <v>82</v>
      </c>
      <c r="B30" s="182">
        <f>HSKRequiredStaffMembers!B4</f>
        <v>4160</v>
      </c>
      <c r="C30" s="182">
        <f>HSKRequiredStaffMembers!C4</f>
        <v>2580</v>
      </c>
      <c r="D30" s="182">
        <f>HSKRequiredStaffMembers!D4</f>
        <v>4340</v>
      </c>
      <c r="E30" s="182">
        <f>HSKRequiredStaffMembers!E4</f>
        <v>3620</v>
      </c>
      <c r="F30" s="182">
        <f>HSKRequiredStaffMembers!F4</f>
        <v>3440</v>
      </c>
      <c r="G30" s="182">
        <f>HSKRequiredStaffMembers!G4</f>
        <v>4260</v>
      </c>
      <c r="H30" s="182">
        <f>HSKRequiredStaffMembers!H4</f>
        <v>3520</v>
      </c>
      <c r="I30" s="79"/>
      <c r="J30" s="79"/>
      <c r="K30" s="79"/>
      <c r="L30" s="79"/>
      <c r="M30" s="79"/>
      <c r="N30" s="79"/>
      <c r="O30" s="79"/>
    </row>
    <row r="50" spans="1:17" ht="23.4" x14ac:dyDescent="0.45">
      <c r="A50" s="203" t="s">
        <v>84</v>
      </c>
      <c r="B50" s="203"/>
      <c r="C50" s="203"/>
      <c r="D50" s="203"/>
      <c r="E50" s="203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1:17" x14ac:dyDescent="0.3">
      <c r="A51" s="1" t="s">
        <v>1</v>
      </c>
      <c r="B51" s="9">
        <f>B2</f>
        <v>44389</v>
      </c>
      <c r="C51" s="9">
        <f t="shared" ref="C51:H51" si="1">C2</f>
        <v>44390</v>
      </c>
      <c r="D51" s="9">
        <f t="shared" si="1"/>
        <v>44391</v>
      </c>
      <c r="E51" s="9">
        <f t="shared" si="1"/>
        <v>44392</v>
      </c>
      <c r="F51" s="9">
        <f t="shared" si="1"/>
        <v>44393</v>
      </c>
      <c r="G51" s="9">
        <f t="shared" si="1"/>
        <v>44394</v>
      </c>
      <c r="H51" s="9">
        <f t="shared" si="1"/>
        <v>44395</v>
      </c>
      <c r="I51" s="79"/>
      <c r="J51" s="79"/>
      <c r="K51" s="79"/>
      <c r="L51" s="79"/>
      <c r="M51" s="79"/>
      <c r="N51" s="79"/>
      <c r="O51" s="79"/>
      <c r="P51" s="79"/>
      <c r="Q51" s="79"/>
    </row>
    <row r="52" spans="1:17" x14ac:dyDescent="0.3">
      <c r="A52" s="1" t="s">
        <v>75</v>
      </c>
      <c r="B52" s="1" t="s">
        <v>3</v>
      </c>
      <c r="C52" s="1" t="s">
        <v>4</v>
      </c>
      <c r="D52" s="1" t="s">
        <v>5</v>
      </c>
      <c r="E52" s="1" t="s">
        <v>6</v>
      </c>
      <c r="F52" s="1" t="s">
        <v>7</v>
      </c>
      <c r="G52" s="1" t="s">
        <v>8</v>
      </c>
      <c r="H52" s="49" t="s">
        <v>9</v>
      </c>
      <c r="I52" s="79"/>
      <c r="J52" s="79"/>
      <c r="K52" s="23" t="s">
        <v>76</v>
      </c>
      <c r="L52" s="79"/>
      <c r="M52" s="79"/>
      <c r="N52" s="79"/>
      <c r="O52" s="79"/>
      <c r="P52" s="79"/>
      <c r="Q52" s="79"/>
    </row>
    <row r="53" spans="1:17" ht="15" thickBot="1" x14ac:dyDescent="0.35">
      <c r="A53" s="1" t="s">
        <v>77</v>
      </c>
      <c r="B53" s="182" t="e">
        <f>B4+B28</f>
        <v>#REF!</v>
      </c>
      <c r="C53" s="182" t="e">
        <f t="shared" ref="C53:H53" si="2">C4+C28</f>
        <v>#REF!</v>
      </c>
      <c r="D53" s="182" t="e">
        <f t="shared" si="2"/>
        <v>#REF!</v>
      </c>
      <c r="E53" s="182" t="e">
        <f t="shared" si="2"/>
        <v>#REF!</v>
      </c>
      <c r="F53" s="182" t="e">
        <f t="shared" si="2"/>
        <v>#REF!</v>
      </c>
      <c r="G53" s="182" t="e">
        <f t="shared" si="2"/>
        <v>#REF!</v>
      </c>
      <c r="H53" s="182" t="e">
        <f t="shared" si="2"/>
        <v>#REF!</v>
      </c>
      <c r="I53" s="79"/>
      <c r="J53" s="11" t="s">
        <v>78</v>
      </c>
      <c r="K53" s="10" t="e">
        <f>SUM(B53:H53)</f>
        <v>#REF!</v>
      </c>
      <c r="L53" s="79"/>
      <c r="M53" s="56" t="s">
        <v>79</v>
      </c>
      <c r="N53" s="41"/>
      <c r="O53" s="41"/>
      <c r="P53" s="79"/>
      <c r="Q53" s="79"/>
    </row>
    <row r="54" spans="1:17" ht="15.6" thickTop="1" thickBot="1" x14ac:dyDescent="0.35">
      <c r="A54" s="1" t="s">
        <v>80</v>
      </c>
      <c r="B54" s="182" t="e">
        <f>B29+B5</f>
        <v>#REF!</v>
      </c>
      <c r="C54" s="182" t="e">
        <f t="shared" ref="C54:H54" si="3">C29+C5</f>
        <v>#REF!</v>
      </c>
      <c r="D54" s="182" t="e">
        <f t="shared" si="3"/>
        <v>#REF!</v>
      </c>
      <c r="E54" s="182" t="e">
        <f t="shared" si="3"/>
        <v>#REF!</v>
      </c>
      <c r="F54" s="182" t="e">
        <f t="shared" si="3"/>
        <v>#REF!</v>
      </c>
      <c r="G54" s="182" t="e">
        <f t="shared" si="3"/>
        <v>#REF!</v>
      </c>
      <c r="H54" s="182" t="e">
        <f t="shared" si="3"/>
        <v>#REF!</v>
      </c>
      <c r="I54" s="79"/>
      <c r="J54" s="11" t="s">
        <v>81</v>
      </c>
      <c r="K54" s="10" t="e">
        <f>SUM(B54:H54)</f>
        <v>#REF!</v>
      </c>
      <c r="L54" s="79"/>
      <c r="M54" s="51" t="e">
        <f>(K54/(RestuarantRequiredStaffMembers!I4+HSKRequiredStaffMembers!I4))</f>
        <v>#REF!</v>
      </c>
      <c r="N54" s="47"/>
      <c r="O54" s="47"/>
      <c r="P54" s="79"/>
      <c r="Q54" s="79"/>
    </row>
    <row r="55" spans="1:17" ht="15" thickTop="1" x14ac:dyDescent="0.3">
      <c r="A55" s="1" t="s">
        <v>82</v>
      </c>
      <c r="B55" s="182" t="e">
        <f>(RestuarantRequiredStaffMembers!B4+HSKRequiredStaffMembers!B4)</f>
        <v>#REF!</v>
      </c>
      <c r="C55" s="182" t="e">
        <f>(RestuarantRequiredStaffMembers!C4+HSKRequiredStaffMembers!C4)</f>
        <v>#REF!</v>
      </c>
      <c r="D55" s="182" t="e">
        <f>(RestuarantRequiredStaffMembers!D4+HSKRequiredStaffMembers!D4)</f>
        <v>#REF!</v>
      </c>
      <c r="E55" s="182" t="e">
        <f>(RestuarantRequiredStaffMembers!E4+HSKRequiredStaffMembers!E4)</f>
        <v>#REF!</v>
      </c>
      <c r="F55" s="182" t="e">
        <f>(RestuarantRequiredStaffMembers!F4+HSKRequiredStaffMembers!F4)</f>
        <v>#REF!</v>
      </c>
      <c r="G55" s="182" t="e">
        <f>(RestuarantRequiredStaffMembers!G4+HSKRequiredStaffMembers!G4)</f>
        <v>#REF!</v>
      </c>
      <c r="H55" s="182" t="e">
        <f>(RestuarantRequiredStaffMembers!H4+HSKRequiredStaffMembers!H4)</f>
        <v>#REF!</v>
      </c>
      <c r="I55" s="79"/>
      <c r="J55" s="79"/>
      <c r="K55" s="79"/>
      <c r="L55" s="79"/>
      <c r="M55" s="79"/>
      <c r="N55" s="79"/>
      <c r="O55" s="79"/>
      <c r="P55" s="79"/>
      <c r="Q55" s="79"/>
    </row>
    <row r="59" spans="1:17" x14ac:dyDescent="0.3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28"/>
    </row>
    <row r="60" spans="1:17" x14ac:dyDescent="0.3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28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57"/>
    </row>
  </sheetData>
  <mergeCells count="3">
    <mergeCell ref="A1:E1"/>
    <mergeCell ref="A25:E25"/>
    <mergeCell ref="A50:E5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F90"/>
  <sheetViews>
    <sheetView topLeftCell="F25" zoomScaleNormal="100" workbookViewId="0">
      <selection activeCell="F60" sqref="F60"/>
    </sheetView>
  </sheetViews>
  <sheetFormatPr defaultRowHeight="14.4" x14ac:dyDescent="0.3"/>
  <cols>
    <col min="1" max="1" width="16.44140625" bestFit="1" customWidth="1"/>
    <col min="2" max="2" width="19.109375" bestFit="1" customWidth="1"/>
    <col min="3" max="3" width="12.6640625" customWidth="1"/>
    <col min="4" max="4" width="12.33203125" customWidth="1"/>
    <col min="5" max="5" width="19.6640625" style="79" bestFit="1" customWidth="1"/>
    <col min="6" max="6" width="14.88671875" bestFit="1" customWidth="1"/>
    <col min="7" max="7" width="12.33203125" bestFit="1" customWidth="1"/>
    <col min="8" max="8" width="19.88671875" bestFit="1" customWidth="1"/>
    <col min="9" max="9" width="11" style="79" customWidth="1"/>
    <col min="10" max="10" width="9.6640625" bestFit="1" customWidth="1"/>
    <col min="11" max="11" width="8.88671875" bestFit="1" customWidth="1"/>
    <col min="12" max="12" width="11" bestFit="1" customWidth="1"/>
    <col min="13" max="13" width="11" style="79" customWidth="1"/>
    <col min="14" max="14" width="9.6640625" bestFit="1" customWidth="1"/>
    <col min="15" max="15" width="8.88671875" bestFit="1" customWidth="1"/>
    <col min="16" max="16" width="11" bestFit="1" customWidth="1"/>
    <col min="17" max="17" width="11" style="79" customWidth="1"/>
    <col min="18" max="18" width="9.6640625" bestFit="1" customWidth="1"/>
    <col min="19" max="19" width="8.88671875" bestFit="1" customWidth="1"/>
    <col min="20" max="20" width="11" bestFit="1" customWidth="1"/>
    <col min="21" max="21" width="11" style="79" customWidth="1"/>
    <col min="22" max="22" width="9.6640625" bestFit="1" customWidth="1"/>
    <col min="23" max="23" width="8.88671875" bestFit="1" customWidth="1"/>
    <col min="24" max="24" width="11" bestFit="1" customWidth="1"/>
    <col min="25" max="25" width="11" style="79" customWidth="1"/>
    <col min="26" max="26" width="9.6640625" bestFit="1" customWidth="1"/>
    <col min="27" max="27" width="8.88671875" bestFit="1" customWidth="1"/>
    <col min="28" max="28" width="11" bestFit="1" customWidth="1"/>
  </cols>
  <sheetData>
    <row r="1" spans="1:32" x14ac:dyDescent="0.3">
      <c r="A1" s="172" t="s">
        <v>85</v>
      </c>
      <c r="B1" s="68" t="s">
        <v>86</v>
      </c>
      <c r="C1" s="68" t="s">
        <v>87</v>
      </c>
      <c r="D1" s="173" t="s">
        <v>88</v>
      </c>
      <c r="E1" s="163" t="s">
        <v>89</v>
      </c>
      <c r="F1" s="163" t="s">
        <v>90</v>
      </c>
      <c r="G1" s="163" t="s">
        <v>91</v>
      </c>
      <c r="H1" s="23"/>
      <c r="J1" s="79"/>
      <c r="K1" s="79"/>
      <c r="L1" s="79"/>
      <c r="N1" s="79"/>
      <c r="O1" s="79"/>
      <c r="P1" s="79"/>
      <c r="R1" s="79"/>
      <c r="S1" s="79"/>
      <c r="T1" s="79"/>
      <c r="V1" s="79"/>
      <c r="W1" s="79"/>
      <c r="X1" s="79"/>
      <c r="Z1" s="79"/>
      <c r="AA1" s="79"/>
      <c r="AB1" s="79"/>
      <c r="AC1" s="79"/>
      <c r="AD1" s="79"/>
      <c r="AE1" s="79"/>
      <c r="AF1" s="79"/>
    </row>
    <row r="2" spans="1:32" x14ac:dyDescent="0.3">
      <c r="A2" s="171" t="s">
        <v>92</v>
      </c>
      <c r="B2" s="1" t="s">
        <v>93</v>
      </c>
      <c r="C2" s="1" t="s">
        <v>94</v>
      </c>
      <c r="D2" s="109" t="s">
        <v>95</v>
      </c>
      <c r="E2" s="1">
        <v>38</v>
      </c>
      <c r="F2" s="1" t="s">
        <v>96</v>
      </c>
      <c r="G2" s="1" t="s">
        <v>96</v>
      </c>
      <c r="H2" s="165"/>
      <c r="J2" s="79"/>
      <c r="K2" s="79"/>
      <c r="L2" s="79"/>
      <c r="N2" s="79"/>
      <c r="O2" s="79"/>
      <c r="P2" s="79"/>
      <c r="R2" s="79"/>
      <c r="S2" s="79"/>
      <c r="T2" s="79"/>
      <c r="V2" s="79"/>
      <c r="W2" s="79"/>
      <c r="X2" s="79"/>
      <c r="Z2" s="79"/>
      <c r="AA2" s="79"/>
      <c r="AB2" s="79"/>
      <c r="AC2" s="79"/>
      <c r="AD2" s="79"/>
      <c r="AE2" s="79"/>
      <c r="AF2" s="79"/>
    </row>
    <row r="3" spans="1:32" x14ac:dyDescent="0.3">
      <c r="A3" s="171" t="s">
        <v>92</v>
      </c>
      <c r="B3" s="1" t="s">
        <v>97</v>
      </c>
      <c r="C3" s="1" t="s">
        <v>98</v>
      </c>
      <c r="D3" s="109" t="s">
        <v>99</v>
      </c>
      <c r="E3" s="1">
        <v>38</v>
      </c>
      <c r="F3" s="1" t="s">
        <v>96</v>
      </c>
      <c r="G3" s="1" t="s">
        <v>96</v>
      </c>
      <c r="H3" s="165"/>
      <c r="J3" s="79"/>
      <c r="K3" s="79"/>
      <c r="L3" s="79"/>
      <c r="N3" s="79"/>
      <c r="O3" s="79"/>
      <c r="P3" s="79"/>
      <c r="R3" s="79"/>
      <c r="S3" s="79"/>
      <c r="T3" s="79"/>
      <c r="V3" s="79"/>
      <c r="W3" s="79"/>
      <c r="X3" s="79"/>
      <c r="Z3" s="79"/>
      <c r="AA3" s="79"/>
      <c r="AB3" s="79"/>
      <c r="AC3" s="79"/>
      <c r="AD3" s="79"/>
      <c r="AE3" s="79"/>
      <c r="AF3" s="79"/>
    </row>
    <row r="4" spans="1:32" x14ac:dyDescent="0.3">
      <c r="A4" s="171" t="s">
        <v>92</v>
      </c>
      <c r="B4" s="1" t="s">
        <v>48</v>
      </c>
      <c r="C4" s="1" t="s">
        <v>100</v>
      </c>
      <c r="D4" s="109" t="s">
        <v>101</v>
      </c>
      <c r="E4" s="1">
        <v>38</v>
      </c>
      <c r="F4" s="1" t="s">
        <v>96</v>
      </c>
      <c r="G4" s="1" t="s">
        <v>96</v>
      </c>
      <c r="H4" s="165"/>
      <c r="J4" s="79"/>
      <c r="K4" s="79"/>
      <c r="L4" s="79"/>
      <c r="N4" s="79"/>
      <c r="O4" s="79"/>
      <c r="P4" s="79"/>
      <c r="R4" s="79"/>
      <c r="S4" s="79"/>
      <c r="T4" s="79"/>
      <c r="V4" s="79"/>
      <c r="W4" s="79"/>
      <c r="X4" s="79"/>
      <c r="Z4" s="79"/>
      <c r="AA4" s="79"/>
      <c r="AB4" s="79"/>
      <c r="AC4" s="79"/>
      <c r="AD4" s="79"/>
      <c r="AE4" s="79"/>
      <c r="AF4" s="79"/>
    </row>
    <row r="5" spans="1:32" x14ac:dyDescent="0.3">
      <c r="A5" s="171" t="s">
        <v>92</v>
      </c>
      <c r="B5" s="1" t="s">
        <v>102</v>
      </c>
      <c r="C5" s="1" t="s">
        <v>103</v>
      </c>
      <c r="D5" s="109" t="s">
        <v>104</v>
      </c>
      <c r="E5" s="1">
        <v>38</v>
      </c>
      <c r="F5" s="1" t="s">
        <v>96</v>
      </c>
      <c r="G5" s="1" t="s">
        <v>96</v>
      </c>
      <c r="H5" s="165"/>
      <c r="J5" s="79"/>
      <c r="K5" s="79"/>
      <c r="L5" s="79"/>
      <c r="N5" s="79"/>
      <c r="O5" s="79"/>
      <c r="P5" s="79"/>
      <c r="R5" s="79"/>
      <c r="S5" s="79"/>
      <c r="T5" s="79"/>
      <c r="V5" s="79"/>
      <c r="W5" s="79"/>
      <c r="X5" s="79"/>
      <c r="Z5" s="79"/>
      <c r="AA5" s="79"/>
      <c r="AB5" s="79"/>
      <c r="AC5" s="79"/>
      <c r="AD5" s="79"/>
      <c r="AE5" s="79"/>
      <c r="AF5" s="79"/>
    </row>
    <row r="6" spans="1:32" x14ac:dyDescent="0.3">
      <c r="A6" s="171" t="s">
        <v>92</v>
      </c>
      <c r="B6" s="1" t="s">
        <v>60</v>
      </c>
      <c r="C6" s="1" t="s">
        <v>55</v>
      </c>
      <c r="D6" s="109" t="s">
        <v>105</v>
      </c>
      <c r="E6" s="1">
        <v>38</v>
      </c>
      <c r="F6" s="1" t="s">
        <v>96</v>
      </c>
      <c r="G6" s="1" t="s">
        <v>96</v>
      </c>
      <c r="H6" s="165"/>
      <c r="J6" s="79"/>
      <c r="K6" s="79"/>
      <c r="L6" s="79"/>
      <c r="N6" s="79"/>
      <c r="O6" s="79"/>
      <c r="P6" s="79"/>
      <c r="R6" s="79"/>
      <c r="S6" s="79"/>
      <c r="T6" s="79"/>
      <c r="V6" s="79"/>
      <c r="W6" s="79"/>
      <c r="X6" s="79"/>
      <c r="Z6" s="79"/>
      <c r="AA6" s="79"/>
      <c r="AB6" s="79"/>
      <c r="AC6" s="79"/>
      <c r="AD6" s="79"/>
      <c r="AE6" s="79"/>
      <c r="AF6" s="79"/>
    </row>
    <row r="7" spans="1:32" x14ac:dyDescent="0.3">
      <c r="A7" s="171" t="s">
        <v>106</v>
      </c>
      <c r="B7" s="1" t="s">
        <v>102</v>
      </c>
      <c r="C7" s="1" t="s">
        <v>107</v>
      </c>
      <c r="D7" s="109" t="s">
        <v>104</v>
      </c>
      <c r="E7" s="1">
        <v>0</v>
      </c>
      <c r="F7" s="1" t="s">
        <v>96</v>
      </c>
      <c r="G7" s="1" t="s">
        <v>96</v>
      </c>
      <c r="H7" s="165"/>
      <c r="J7" s="79"/>
      <c r="K7" s="79"/>
      <c r="L7" s="79"/>
      <c r="N7" s="79"/>
      <c r="O7" s="79"/>
      <c r="P7" s="79"/>
      <c r="R7" s="79"/>
      <c r="S7" s="79"/>
      <c r="T7" s="79"/>
      <c r="V7" s="79"/>
      <c r="W7" s="79"/>
      <c r="X7" s="79"/>
      <c r="Z7" s="79"/>
      <c r="AA7" s="79"/>
      <c r="AB7" s="79"/>
      <c r="AC7" s="79"/>
      <c r="AD7" s="79"/>
      <c r="AE7" s="79"/>
      <c r="AF7" s="79"/>
    </row>
    <row r="8" spans="1:32" x14ac:dyDescent="0.3">
      <c r="A8" s="171" t="s">
        <v>106</v>
      </c>
      <c r="B8" s="1" t="s">
        <v>93</v>
      </c>
      <c r="C8" s="1" t="s">
        <v>108</v>
      </c>
      <c r="D8" s="109" t="s">
        <v>109</v>
      </c>
      <c r="E8" s="1">
        <v>0</v>
      </c>
      <c r="F8" s="1" t="s">
        <v>96</v>
      </c>
      <c r="G8" s="1" t="s">
        <v>96</v>
      </c>
      <c r="H8" s="165"/>
      <c r="J8" s="79"/>
      <c r="K8" s="79"/>
      <c r="L8" s="79"/>
      <c r="N8" s="79"/>
      <c r="O8" s="79"/>
      <c r="P8" s="79"/>
      <c r="R8" s="79"/>
      <c r="S8" s="79"/>
      <c r="T8" s="79"/>
      <c r="V8" s="79"/>
      <c r="W8" s="79"/>
      <c r="X8" s="79"/>
      <c r="Z8" s="79"/>
      <c r="AA8" s="79"/>
      <c r="AB8" s="79"/>
      <c r="AC8" s="79"/>
      <c r="AD8" s="79"/>
      <c r="AE8" s="79"/>
      <c r="AF8" s="79"/>
    </row>
    <row r="9" spans="1:32" x14ac:dyDescent="0.3">
      <c r="A9" s="171" t="s">
        <v>106</v>
      </c>
      <c r="B9" s="1" t="s">
        <v>60</v>
      </c>
      <c r="C9" s="1" t="s">
        <v>110</v>
      </c>
      <c r="D9" s="109" t="s">
        <v>111</v>
      </c>
      <c r="E9" s="1">
        <v>20</v>
      </c>
      <c r="F9" s="1" t="s">
        <v>96</v>
      </c>
      <c r="G9" s="1" t="s">
        <v>96</v>
      </c>
      <c r="H9" s="165"/>
      <c r="J9" s="79"/>
      <c r="K9" s="79"/>
      <c r="L9" s="79"/>
      <c r="N9" s="79"/>
      <c r="O9" s="79"/>
      <c r="P9" s="79"/>
      <c r="R9" s="79"/>
      <c r="S9" s="79"/>
      <c r="T9" s="79"/>
      <c r="V9" s="79"/>
      <c r="W9" s="79"/>
      <c r="X9" s="79"/>
      <c r="Z9" s="79"/>
      <c r="AA9" s="79"/>
      <c r="AB9" s="79"/>
      <c r="AC9" s="79"/>
      <c r="AD9" s="79"/>
      <c r="AE9" s="79" t="s">
        <v>112</v>
      </c>
      <c r="AF9" s="79" t="s">
        <v>113</v>
      </c>
    </row>
    <row r="10" spans="1:32" x14ac:dyDescent="0.3">
      <c r="A10" s="171" t="s">
        <v>114</v>
      </c>
      <c r="B10" s="1" t="s">
        <v>48</v>
      </c>
      <c r="C10" s="1" t="s">
        <v>115</v>
      </c>
      <c r="D10" s="109"/>
      <c r="E10" s="1">
        <v>38</v>
      </c>
      <c r="F10" s="1"/>
      <c r="G10" s="1"/>
      <c r="H10" s="165"/>
      <c r="J10" s="79"/>
      <c r="K10" s="79"/>
      <c r="L10" s="79"/>
      <c r="N10" s="79"/>
      <c r="O10" s="79"/>
      <c r="P10" s="79"/>
      <c r="R10" s="79"/>
      <c r="S10" s="79"/>
      <c r="T10" s="79"/>
      <c r="V10" s="79"/>
      <c r="W10" s="79"/>
      <c r="X10" s="79"/>
      <c r="Z10" s="79"/>
      <c r="AA10" s="79"/>
      <c r="AB10" s="79"/>
      <c r="AC10" s="79"/>
      <c r="AD10" s="79"/>
      <c r="AE10" s="79"/>
      <c r="AF10" s="58" t="s">
        <v>116</v>
      </c>
    </row>
    <row r="11" spans="1:32" x14ac:dyDescent="0.3">
      <c r="A11" s="171" t="s">
        <v>114</v>
      </c>
      <c r="B11" s="1" t="s">
        <v>48</v>
      </c>
      <c r="C11" s="1" t="s">
        <v>117</v>
      </c>
      <c r="D11" s="109"/>
      <c r="E11" s="1">
        <v>30</v>
      </c>
      <c r="F11" s="1"/>
      <c r="G11" s="1"/>
      <c r="H11" s="165"/>
      <c r="J11" s="79"/>
      <c r="K11" s="79"/>
      <c r="L11" s="79"/>
      <c r="N11" s="79"/>
      <c r="O11" s="79"/>
      <c r="P11" s="79"/>
      <c r="R11" s="79"/>
      <c r="S11" s="79"/>
      <c r="T11" s="79"/>
      <c r="V11" s="79"/>
      <c r="W11" s="79"/>
      <c r="X11" s="79"/>
      <c r="Z11" s="79"/>
      <c r="AA11" s="79"/>
      <c r="AB11" s="79"/>
      <c r="AC11" s="79"/>
      <c r="AD11" s="79"/>
      <c r="AE11" s="79"/>
      <c r="AF11" s="79"/>
    </row>
    <row r="12" spans="1:32" x14ac:dyDescent="0.3">
      <c r="A12" s="171" t="s">
        <v>114</v>
      </c>
      <c r="B12" s="1" t="s">
        <v>102</v>
      </c>
      <c r="C12" s="1" t="s">
        <v>118</v>
      </c>
      <c r="D12" s="109" t="s">
        <v>105</v>
      </c>
      <c r="E12" s="1">
        <v>20</v>
      </c>
      <c r="F12" s="1"/>
      <c r="G12" s="1"/>
      <c r="H12" s="165"/>
      <c r="J12" s="79"/>
      <c r="K12" s="79"/>
      <c r="L12" s="79"/>
      <c r="N12" s="79"/>
      <c r="O12" s="79"/>
      <c r="P12" s="79"/>
      <c r="R12" s="79"/>
      <c r="S12" s="79"/>
      <c r="T12" s="79"/>
      <c r="V12" s="79"/>
      <c r="W12" s="79"/>
      <c r="X12" s="79"/>
      <c r="Z12" s="79"/>
      <c r="AA12" s="79"/>
      <c r="AB12" s="79"/>
      <c r="AC12" s="79"/>
      <c r="AD12" s="79"/>
      <c r="AE12" s="79"/>
      <c r="AF12" s="79" t="s">
        <v>119</v>
      </c>
    </row>
    <row r="13" spans="1:32" x14ac:dyDescent="0.3">
      <c r="A13" s="171" t="s">
        <v>114</v>
      </c>
      <c r="B13" s="1"/>
      <c r="C13" s="1"/>
      <c r="D13" s="109"/>
      <c r="E13" s="1"/>
      <c r="F13" s="1"/>
      <c r="G13" s="1"/>
      <c r="H13" s="8" t="s">
        <v>120</v>
      </c>
      <c r="J13" s="79"/>
      <c r="K13" s="79"/>
      <c r="L13" s="79"/>
      <c r="N13" s="79"/>
      <c r="O13" s="79"/>
      <c r="P13" s="79"/>
      <c r="R13" s="79"/>
      <c r="S13" s="79"/>
      <c r="T13" s="79"/>
      <c r="V13" s="79"/>
      <c r="W13" s="79"/>
      <c r="X13" s="79"/>
      <c r="Z13" s="79"/>
      <c r="AA13" s="79"/>
      <c r="AB13" s="79"/>
      <c r="AC13" s="79"/>
      <c r="AD13" s="79"/>
      <c r="AE13" s="79"/>
      <c r="AF13" s="79"/>
    </row>
    <row r="14" spans="1:32" x14ac:dyDescent="0.3">
      <c r="A14" s="174" t="s">
        <v>114</v>
      </c>
      <c r="B14" s="164"/>
      <c r="C14" s="164"/>
      <c r="D14" s="175"/>
      <c r="E14" s="1"/>
      <c r="F14" s="1"/>
      <c r="G14" s="1"/>
      <c r="H14" s="1">
        <f>SUM(E2:E12)</f>
        <v>298</v>
      </c>
      <c r="J14" s="79"/>
      <c r="K14" s="79"/>
      <c r="L14" s="79"/>
      <c r="N14" s="79"/>
      <c r="O14" s="79"/>
      <c r="P14" s="79"/>
      <c r="R14" s="79"/>
      <c r="S14" s="79"/>
      <c r="T14" s="79"/>
      <c r="V14" s="79"/>
      <c r="W14" s="79"/>
      <c r="X14" s="79"/>
      <c r="Z14" s="79"/>
      <c r="AA14" s="79"/>
      <c r="AB14" s="79"/>
      <c r="AC14" s="79"/>
      <c r="AD14" s="79"/>
      <c r="AE14" s="79"/>
      <c r="AF14" s="79"/>
    </row>
    <row r="15" spans="1:32" x14ac:dyDescent="0.3">
      <c r="A15" s="79"/>
      <c r="B15" s="79"/>
      <c r="C15" s="79"/>
      <c r="D15" s="79"/>
      <c r="F15" s="79"/>
      <c r="G15" s="79"/>
      <c r="H15" s="79"/>
      <c r="J15" s="79"/>
      <c r="K15" s="79"/>
      <c r="L15" s="79"/>
      <c r="N15" s="79"/>
      <c r="O15" s="79"/>
      <c r="P15" s="79"/>
      <c r="R15" s="79"/>
      <c r="S15" s="79"/>
      <c r="T15" s="79"/>
      <c r="V15" s="79"/>
      <c r="W15" s="79"/>
      <c r="X15" s="79"/>
      <c r="Z15" s="79"/>
      <c r="AA15" s="79"/>
      <c r="AB15" s="79"/>
      <c r="AC15" s="79"/>
      <c r="AD15" s="79"/>
      <c r="AE15" s="79"/>
      <c r="AF15" s="79"/>
    </row>
    <row r="16" spans="1:32" x14ac:dyDescent="0.3">
      <c r="A16" s="210" t="s">
        <v>121</v>
      </c>
      <c r="B16" s="210"/>
      <c r="C16" s="210"/>
      <c r="D16" s="210"/>
      <c r="E16" s="210"/>
      <c r="F16" s="210"/>
      <c r="G16" s="79"/>
      <c r="H16" s="79"/>
      <c r="J16" s="79"/>
      <c r="K16" s="79"/>
      <c r="L16" s="79"/>
      <c r="N16" s="79"/>
      <c r="O16" s="79"/>
      <c r="P16" s="79"/>
      <c r="R16" s="79"/>
      <c r="S16" s="79"/>
      <c r="T16" s="79"/>
      <c r="V16" s="79"/>
      <c r="W16" s="79"/>
      <c r="X16" s="79"/>
      <c r="Z16" s="79"/>
      <c r="AA16" s="79"/>
      <c r="AB16" s="79"/>
      <c r="AC16" s="79"/>
      <c r="AD16" s="79"/>
      <c r="AE16" s="79"/>
      <c r="AF16" s="79"/>
    </row>
    <row r="17" spans="1:28" x14ac:dyDescent="0.3">
      <c r="A17" s="211"/>
      <c r="B17" s="211"/>
      <c r="C17" s="211"/>
      <c r="D17" s="211"/>
      <c r="E17" s="211"/>
      <c r="F17" s="211"/>
      <c r="G17" s="79"/>
      <c r="H17" s="79"/>
      <c r="J17" s="79"/>
      <c r="K17" s="79"/>
      <c r="L17" s="79"/>
      <c r="N17" s="79"/>
      <c r="O17" s="79"/>
      <c r="P17" s="79"/>
      <c r="R17" s="79"/>
      <c r="S17" s="79"/>
      <c r="T17" s="79"/>
      <c r="V17" s="79"/>
      <c r="W17" s="79"/>
      <c r="X17" s="79"/>
      <c r="Z17" s="79"/>
      <c r="AA17" s="79"/>
      <c r="AB17" s="79"/>
    </row>
    <row r="20" spans="1:28" ht="15" customHeight="1" x14ac:dyDescent="0.3">
      <c r="A20" s="79"/>
      <c r="B20" s="204" t="s">
        <v>3</v>
      </c>
      <c r="C20" s="205"/>
      <c r="D20" s="206"/>
      <c r="E20" s="196"/>
      <c r="F20" s="204" t="s">
        <v>4</v>
      </c>
      <c r="G20" s="205"/>
      <c r="H20" s="206"/>
      <c r="I20" s="196"/>
      <c r="J20" s="204" t="s">
        <v>5</v>
      </c>
      <c r="K20" s="205"/>
      <c r="L20" s="206"/>
      <c r="M20" s="196"/>
      <c r="N20" s="204" t="s">
        <v>6</v>
      </c>
      <c r="O20" s="205"/>
      <c r="P20" s="206"/>
      <c r="Q20" s="196"/>
      <c r="R20" s="204" t="s">
        <v>7</v>
      </c>
      <c r="S20" s="205"/>
      <c r="T20" s="206"/>
      <c r="U20" s="196"/>
      <c r="V20" s="204" t="s">
        <v>8</v>
      </c>
      <c r="W20" s="205"/>
      <c r="X20" s="206"/>
      <c r="Y20" s="196"/>
      <c r="Z20" s="204" t="s">
        <v>9</v>
      </c>
      <c r="AA20" s="205"/>
      <c r="AB20" s="206"/>
    </row>
    <row r="21" spans="1:28" ht="15" customHeight="1" x14ac:dyDescent="0.3">
      <c r="A21" s="11" t="s">
        <v>1</v>
      </c>
      <c r="B21" s="207">
        <f>'House Keeping Forecast '!B2</f>
        <v>44389</v>
      </c>
      <c r="C21" s="208"/>
      <c r="D21" s="209"/>
      <c r="E21" s="197"/>
      <c r="F21" s="207">
        <f>'House Keeping Forecast '!C2</f>
        <v>44390</v>
      </c>
      <c r="G21" s="208"/>
      <c r="H21" s="209"/>
      <c r="I21" s="197"/>
      <c r="J21" s="207">
        <f>'House Keeping Forecast '!D2</f>
        <v>44391</v>
      </c>
      <c r="K21" s="208"/>
      <c r="L21" s="209"/>
      <c r="M21" s="197"/>
      <c r="N21" s="207">
        <f>'House Keeping Forecast '!E2</f>
        <v>44392</v>
      </c>
      <c r="O21" s="208"/>
      <c r="P21" s="209"/>
      <c r="Q21" s="197"/>
      <c r="R21" s="207">
        <f>'House Keeping Forecast '!F2</f>
        <v>44393</v>
      </c>
      <c r="S21" s="208"/>
      <c r="T21" s="209"/>
      <c r="U21" s="197"/>
      <c r="V21" s="207">
        <f>'House Keeping Forecast '!G2</f>
        <v>44394</v>
      </c>
      <c r="W21" s="208"/>
      <c r="X21" s="209"/>
      <c r="Y21" s="197"/>
      <c r="Z21" s="207">
        <f>'House Keeping Forecast '!H2</f>
        <v>44395</v>
      </c>
      <c r="AA21" s="208"/>
      <c r="AB21" s="209"/>
    </row>
    <row r="22" spans="1:28" x14ac:dyDescent="0.3">
      <c r="A22" s="22"/>
      <c r="B22" s="61" t="s">
        <v>122</v>
      </c>
      <c r="C22" s="61" t="s">
        <v>123</v>
      </c>
      <c r="D22" s="61" t="s">
        <v>25</v>
      </c>
      <c r="E22" s="61"/>
      <c r="F22" s="25" t="s">
        <v>122</v>
      </c>
      <c r="G22" s="25" t="s">
        <v>123</v>
      </c>
      <c r="H22" s="25" t="s">
        <v>25</v>
      </c>
      <c r="I22" s="25"/>
      <c r="J22" s="61" t="s">
        <v>122</v>
      </c>
      <c r="K22" s="61" t="s">
        <v>123</v>
      </c>
      <c r="L22" s="61" t="s">
        <v>25</v>
      </c>
      <c r="M22" s="61"/>
      <c r="N22" s="25" t="s">
        <v>122</v>
      </c>
      <c r="O22" s="25" t="s">
        <v>123</v>
      </c>
      <c r="P22" s="25" t="s">
        <v>25</v>
      </c>
      <c r="Q22" s="25"/>
      <c r="R22" s="61" t="s">
        <v>122</v>
      </c>
      <c r="S22" s="61" t="s">
        <v>123</v>
      </c>
      <c r="T22" s="61" t="s">
        <v>25</v>
      </c>
      <c r="U22" s="61"/>
      <c r="V22" s="25" t="s">
        <v>122</v>
      </c>
      <c r="W22" s="25" t="s">
        <v>123</v>
      </c>
      <c r="X22" s="25" t="s">
        <v>25</v>
      </c>
      <c r="Y22" s="25"/>
      <c r="Z22" s="61" t="s">
        <v>122</v>
      </c>
      <c r="AA22" s="61" t="s">
        <v>123</v>
      </c>
      <c r="AB22" s="61" t="s">
        <v>25</v>
      </c>
    </row>
    <row r="23" spans="1:28" x14ac:dyDescent="0.3">
      <c r="A23" s="8" t="s">
        <v>60</v>
      </c>
      <c r="B23" s="66" t="e">
        <f>IF(VALUE(RestuarantRequiredStaffMembers!B21)=8,"10:00","0")</f>
        <v>#REF!</v>
      </c>
      <c r="C23" s="66" t="e">
        <f>IF(VALUE(RestuarantRequiredStaffMembers!B21)=8,"20:00","0")</f>
        <v>#REF!</v>
      </c>
      <c r="D23" s="63">
        <v>0.33333333333333331</v>
      </c>
      <c r="E23" s="63"/>
      <c r="F23" s="60" t="e">
        <f>IF(VALUE(RestuarantRequiredStaffMembers!C21)=8,"10:00","0")</f>
        <v>#REF!</v>
      </c>
      <c r="G23" s="60" t="e">
        <f>IF(VALUE(RestuarantRequiredStaffMembers!C21)=8,"20:00","0")</f>
        <v>#REF!</v>
      </c>
      <c r="H23" s="26">
        <v>0.33333333333333331</v>
      </c>
      <c r="I23" s="26"/>
      <c r="J23" s="62" t="e">
        <f>IF(VALUE(RestuarantRequiredStaffMembers!D21)=8,"10:00","0")</f>
        <v>#REF!</v>
      </c>
      <c r="K23" s="62" t="e">
        <f>IF(VALUE(RestuarantRequiredStaffMembers!D21)=8,"20:00","0")</f>
        <v>#REF!</v>
      </c>
      <c r="L23" s="63">
        <v>0.33333333333333331</v>
      </c>
      <c r="M23" s="63"/>
      <c r="N23" s="60" t="e">
        <f>IF(VALUE(RestuarantRequiredStaffMembers!E21)=8,"10:00","0")</f>
        <v>#REF!</v>
      </c>
      <c r="O23" s="60" t="e">
        <f>IF(VALUE(RestuarantRequiredStaffMembers!E21)=8,"20:00","0")</f>
        <v>#REF!</v>
      </c>
      <c r="P23" s="67">
        <v>0.33333333333333331</v>
      </c>
      <c r="Q23" s="67"/>
      <c r="R23" s="62" t="e">
        <f>IF(VALUE(RestuarantRequiredStaffMembers!F21)=8,"10:00","0")</f>
        <v>#REF!</v>
      </c>
      <c r="S23" s="62" t="e">
        <f>IF(VALUE(RestuarantRequiredStaffMembers!F21)=8,"20:00","0")</f>
        <v>#REF!</v>
      </c>
      <c r="T23" s="63">
        <v>0.33333333333333331</v>
      </c>
      <c r="U23" s="63"/>
      <c r="V23" s="60" t="e">
        <f>IF(VALUE(RestuarantRequiredStaffMembers!G21)=8,"10:00","0")</f>
        <v>#REF!</v>
      </c>
      <c r="W23" s="60" t="e">
        <f>IF(VALUE(RestuarantRequiredStaffMembers!G21)=8,"20:00","0")</f>
        <v>#REF!</v>
      </c>
      <c r="X23" s="26">
        <v>0.33333333333333331</v>
      </c>
      <c r="Y23" s="26"/>
      <c r="Z23" s="62" t="e">
        <f>IF(VALUE(RestuarantRequiredStaffMembers!H21)=8,"10:00","0")</f>
        <v>#REF!</v>
      </c>
      <c r="AA23" s="62" t="e">
        <f>IF(VALUE(RestuarantRequiredStaffMembers!H21)=8,"20:00","0")</f>
        <v>#REF!</v>
      </c>
      <c r="AB23" s="63">
        <v>0.33333333333333331</v>
      </c>
    </row>
    <row r="24" spans="1:28" x14ac:dyDescent="0.3">
      <c r="A24" s="8" t="s">
        <v>61</v>
      </c>
      <c r="B24" s="62" t="e">
        <f>IF(VALUE(RestuarantRequiredStaffMembers!B22)=4,"11:30","0")</f>
        <v>#REF!</v>
      </c>
      <c r="C24" s="62" t="e">
        <f>IF(VALUE(RestuarantRequiredStaffMembers!B22)=4,"15:30","0")</f>
        <v>#REF!</v>
      </c>
      <c r="D24" s="63" t="e">
        <f t="shared" ref="D24:D30" si="0">C24-B24</f>
        <v>#REF!</v>
      </c>
      <c r="E24" s="63"/>
      <c r="F24" s="60" t="e">
        <f>IF(VALUE(RestuarantRequiredStaffMembers!C22)=4,"11:30","0")</f>
        <v>#REF!</v>
      </c>
      <c r="G24" s="60" t="e">
        <f>IF(VALUE(RestuarantRequiredStaffMembers!C22)=4,"15:30","0")</f>
        <v>#REF!</v>
      </c>
      <c r="H24" s="26" t="e">
        <f>G24-F24</f>
        <v>#REF!</v>
      </c>
      <c r="I24" s="26"/>
      <c r="J24" s="62" t="e">
        <f>IF(VALUE(RestuarantRequiredStaffMembers!D22)=4,"11:30","0")</f>
        <v>#REF!</v>
      </c>
      <c r="K24" s="62" t="e">
        <f>IF(VALUE(RestuarantRequiredStaffMembers!D22)=4,"15:30","0")</f>
        <v>#REF!</v>
      </c>
      <c r="L24" s="63" t="e">
        <f>K24-J24</f>
        <v>#REF!</v>
      </c>
      <c r="M24" s="63"/>
      <c r="N24" s="60" t="e">
        <f>IF(VALUE(RestuarantRequiredStaffMembers!E22)=4,"11:30","0")</f>
        <v>#REF!</v>
      </c>
      <c r="O24" s="60" t="e">
        <f>IF(VALUE(RestuarantRequiredStaffMembers!E22)=4,"15:30","0")</f>
        <v>#REF!</v>
      </c>
      <c r="P24" s="26" t="e">
        <f>O24-N24</f>
        <v>#REF!</v>
      </c>
      <c r="Q24" s="26"/>
      <c r="R24" s="62" t="e">
        <f>IF(VALUE(RestuarantRequiredStaffMembers!F22)=4,"11:30","0")</f>
        <v>#REF!</v>
      </c>
      <c r="S24" s="62" t="e">
        <f>IF(VALUE(RestuarantRequiredStaffMembers!F22)=4,"15:30","0")</f>
        <v>#REF!</v>
      </c>
      <c r="T24" s="63" t="e">
        <f>S24-R24</f>
        <v>#REF!</v>
      </c>
      <c r="U24" s="63"/>
      <c r="V24" s="60" t="e">
        <f>IF(VALUE(RestuarantRequiredStaffMembers!G22)=4,"11:30","0")</f>
        <v>#REF!</v>
      </c>
      <c r="W24" s="60" t="e">
        <f>IF(VALUE(RestuarantRequiredStaffMembers!G22)=4,"15:30","0")</f>
        <v>#REF!</v>
      </c>
      <c r="X24" s="26" t="e">
        <f>W24-V24</f>
        <v>#REF!</v>
      </c>
      <c r="Y24" s="26"/>
      <c r="Z24" s="62" t="e">
        <f>IF(VALUE(RestuarantRequiredStaffMembers!H22)=4,"11:30","0")</f>
        <v>#REF!</v>
      </c>
      <c r="AA24" s="62" t="e">
        <f>IF(VALUE(RestuarantRequiredStaffMembers!H22)=4,"15:30","0")</f>
        <v>#REF!</v>
      </c>
      <c r="AB24" s="63" t="e">
        <f>AA24-Z24</f>
        <v>#REF!</v>
      </c>
    </row>
    <row r="25" spans="1:28" x14ac:dyDescent="0.3">
      <c r="A25" s="8" t="s">
        <v>62</v>
      </c>
      <c r="B25" s="62" t="e">
        <f>IF(VALUE(RestuarantRequiredStaffMembers!B23)=3,"17:00","0")</f>
        <v>#REF!</v>
      </c>
      <c r="C25" s="62" t="e">
        <f>IF(VALUE(RestuarantRequiredStaffMembers!B23)=3,"20:30","0")</f>
        <v>#REF!</v>
      </c>
      <c r="D25" s="63" t="e">
        <f t="shared" si="0"/>
        <v>#REF!</v>
      </c>
      <c r="E25" s="63"/>
      <c r="F25" s="60" t="e">
        <f>IF(VALUE(RestuarantRequiredStaffMembers!C23)=3,"17:00","0")</f>
        <v>#REF!</v>
      </c>
      <c r="G25" s="60" t="e">
        <f>IF(VALUE(RestuarantRequiredStaffMembers!C23)=3,"20:30","0")</f>
        <v>#REF!</v>
      </c>
      <c r="H25" s="26" t="e">
        <f t="shared" ref="H25:H30" si="1">G25-F25</f>
        <v>#REF!</v>
      </c>
      <c r="I25" s="26"/>
      <c r="J25" s="62" t="e">
        <f>IF(VALUE(RestuarantRequiredStaffMembers!D23)=3,"17:00","0")</f>
        <v>#REF!</v>
      </c>
      <c r="K25" s="62" t="e">
        <f>IF(VALUE(RestuarantRequiredStaffMembers!D23)=3,"20:30","0")</f>
        <v>#REF!</v>
      </c>
      <c r="L25" s="63" t="e">
        <f t="shared" ref="L25:L30" si="2">K25-J25</f>
        <v>#REF!</v>
      </c>
      <c r="M25" s="63"/>
      <c r="N25" s="60" t="e">
        <f>IF(VALUE(RestuarantRequiredStaffMembers!E23)=3,"17:00","0")</f>
        <v>#REF!</v>
      </c>
      <c r="O25" s="60" t="e">
        <f>IF(VALUE(RestuarantRequiredStaffMembers!E23)=3,"20:30","0")</f>
        <v>#REF!</v>
      </c>
      <c r="P25" s="26" t="e">
        <f t="shared" ref="P25:P30" si="3">O25-N25</f>
        <v>#REF!</v>
      </c>
      <c r="Q25" s="26"/>
      <c r="R25" s="62" t="e">
        <f>IF(VALUE(RestuarantRequiredStaffMembers!G23)=3,"17:00","0")</f>
        <v>#REF!</v>
      </c>
      <c r="S25" s="62" t="e">
        <f>IF(VALUE(RestuarantRequiredStaffMembers!G23)=3,"20:30","0")</f>
        <v>#REF!</v>
      </c>
      <c r="T25" s="63" t="e">
        <f t="shared" ref="T25:T30" si="4">S25-R25</f>
        <v>#REF!</v>
      </c>
      <c r="U25" s="63"/>
      <c r="V25" s="60" t="e">
        <f>IF(VALUE(RestuarantRequiredStaffMembers!G23)=3,"17:00","0")</f>
        <v>#REF!</v>
      </c>
      <c r="W25" s="60" t="e">
        <f>IF(VALUE(RestuarantRequiredStaffMembers!G23)=3,"20:30","0")</f>
        <v>#REF!</v>
      </c>
      <c r="X25" s="26" t="e">
        <f t="shared" ref="X25:X30" si="5">W25-V25</f>
        <v>#REF!</v>
      </c>
      <c r="Y25" s="26"/>
      <c r="Z25" s="62" t="e">
        <f>IF(VALUE(RestuarantRequiredStaffMembers!H23)=3,"17:00","0")</f>
        <v>#REF!</v>
      </c>
      <c r="AA25" s="62" t="e">
        <f>IF(VALUE(RestuarantRequiredStaffMembers!H23)=3,"20:30","0")</f>
        <v>#REF!</v>
      </c>
      <c r="AB25" s="63" t="e">
        <f t="shared" ref="AB25:AB30" si="6">AA25-Z25</f>
        <v>#REF!</v>
      </c>
    </row>
    <row r="26" spans="1:28" x14ac:dyDescent="0.3">
      <c r="A26" s="8" t="s">
        <v>64</v>
      </c>
      <c r="B26" s="62" t="str">
        <f>IF(VALUE(RestuarantRequiredStaffMembers!B24)=2.5,"18:00","0")</f>
        <v>0</v>
      </c>
      <c r="C26" s="62" t="str">
        <f>IF(VALUE(RestuarantRequiredStaffMembers!B24)=2.5,"20:00","0")</f>
        <v>0</v>
      </c>
      <c r="D26" s="63">
        <f t="shared" si="0"/>
        <v>0</v>
      </c>
      <c r="E26" s="63"/>
      <c r="F26" s="60" t="str">
        <f>IF(VALUE(RestuarantRequiredStaffMembers!C24)=2.5,"18:00","0")</f>
        <v>0</v>
      </c>
      <c r="G26" s="60" t="str">
        <f>IF(VALUE(RestuarantRequiredStaffMembers!C24)=2.5,"20:00","0")</f>
        <v>0</v>
      </c>
      <c r="H26" s="26">
        <f t="shared" si="1"/>
        <v>0</v>
      </c>
      <c r="I26" s="26"/>
      <c r="J26" s="62" t="str">
        <f>IF(VALUE(RestuarantRequiredStaffMembers!D24)=2.5,"18:00","0")</f>
        <v>0</v>
      </c>
      <c r="K26" s="62" t="str">
        <f>IF(VALUE(RestuarantRequiredStaffMembers!D24)=2.5,"20:00","0")</f>
        <v>0</v>
      </c>
      <c r="L26" s="63">
        <f t="shared" si="2"/>
        <v>0</v>
      </c>
      <c r="M26" s="63"/>
      <c r="N26" s="60" t="str">
        <f>IF(VALUE(RestuarantRequiredStaffMembers!E24)=2.5,"18:00","0")</f>
        <v>0</v>
      </c>
      <c r="O26" s="60" t="str">
        <f>IF(VALUE(RestuarantRequiredStaffMembers!E24)=2.5,"20:00","0")</f>
        <v>0</v>
      </c>
      <c r="P26" s="26">
        <f t="shared" si="3"/>
        <v>0</v>
      </c>
      <c r="Q26" s="26"/>
      <c r="R26" s="62" t="str">
        <f>IF(VALUE(RestuarantRequiredStaffMembers!F24)=2.5,"18:00","0")</f>
        <v>0</v>
      </c>
      <c r="S26" s="62" t="str">
        <f>IF(VALUE(RestuarantRequiredStaffMembers!F24)=2.5,"20:00","0")</f>
        <v>0</v>
      </c>
      <c r="T26" s="63">
        <f t="shared" si="4"/>
        <v>0</v>
      </c>
      <c r="U26" s="63"/>
      <c r="V26" s="60" t="str">
        <f>IF(VALUE(RestuarantRequiredStaffMembers!G24)=2.5,"18:00","0")</f>
        <v>0</v>
      </c>
      <c r="W26" s="60" t="str">
        <f>IF(VALUE(RestuarantRequiredStaffMembers!G24)=2.5,"20:00","0")</f>
        <v>0</v>
      </c>
      <c r="X26" s="26">
        <f t="shared" si="5"/>
        <v>0</v>
      </c>
      <c r="Y26" s="26"/>
      <c r="Z26" s="62" t="str">
        <f>IF(VALUE(RestuarantRequiredStaffMembers!H24)=2.5,"18:00","0")</f>
        <v>0</v>
      </c>
      <c r="AA26" s="62" t="str">
        <f>IF(VALUE(RestuarantRequiredStaffMembers!H24)=2.5,"20:00","0")</f>
        <v>0</v>
      </c>
      <c r="AB26" s="63">
        <f t="shared" si="6"/>
        <v>0</v>
      </c>
    </row>
    <row r="27" spans="1:28" x14ac:dyDescent="0.3">
      <c r="A27" s="8" t="s">
        <v>66</v>
      </c>
      <c r="B27" s="62" t="str">
        <f>IF(VALUE(RestuarantRequiredStaffMembers!B25)=2.5,"12:30","0")</f>
        <v>0</v>
      </c>
      <c r="C27" s="62" t="str">
        <f>IF(VALUE(RestuarantRequiredStaffMembers!B25)=2.5,"15:00","0")</f>
        <v>0</v>
      </c>
      <c r="D27" s="63">
        <f t="shared" si="0"/>
        <v>0</v>
      </c>
      <c r="E27" s="63"/>
      <c r="F27" s="60" t="str">
        <f>IF(VALUE(RestuarantRequiredStaffMembers!C25)=2.5,"12:30","0")</f>
        <v>0</v>
      </c>
      <c r="G27" s="60" t="str">
        <f>IF(VALUE(RestuarantRequiredStaffMembers!C25)=2.5,"15:00","0")</f>
        <v>0</v>
      </c>
      <c r="H27" s="26">
        <f t="shared" si="1"/>
        <v>0</v>
      </c>
      <c r="I27" s="26"/>
      <c r="J27" s="62" t="str">
        <f>IF(VALUE(RestuarantRequiredStaffMembers!D25)=2.5,"12:30","0")</f>
        <v>0</v>
      </c>
      <c r="K27" s="62" t="str">
        <f>IF(VALUE(RestuarantRequiredStaffMembers!D25)=2.5,"15:00","0")</f>
        <v>0</v>
      </c>
      <c r="L27" s="63">
        <f t="shared" si="2"/>
        <v>0</v>
      </c>
      <c r="M27" s="63"/>
      <c r="N27" s="60" t="str">
        <f>IF(VALUE(RestuarantRequiredStaffMembers!E25)=2.5,"12:30","0")</f>
        <v>0</v>
      </c>
      <c r="O27" s="60" t="str">
        <f>IF(VALUE(RestuarantRequiredStaffMembers!E25)=2.5,"15:00","0")</f>
        <v>0</v>
      </c>
      <c r="P27" s="26">
        <f t="shared" si="3"/>
        <v>0</v>
      </c>
      <c r="Q27" s="26"/>
      <c r="R27" s="62" t="str">
        <f>IF(VALUE(RestuarantRequiredStaffMembers!F25)=2.5,"12:30","0")</f>
        <v>0</v>
      </c>
      <c r="S27" s="62" t="str">
        <f>IF(VALUE(RestuarantRequiredStaffMembers!F25)=2.5,"15:00","0")</f>
        <v>0</v>
      </c>
      <c r="T27" s="63">
        <f t="shared" si="4"/>
        <v>0</v>
      </c>
      <c r="U27" s="63"/>
      <c r="V27" s="60" t="str">
        <f>IF(VALUE(RestuarantRequiredStaffMembers!G25)=2.5,"12:30","0")</f>
        <v>0</v>
      </c>
      <c r="W27" s="60" t="str">
        <f>IF(VALUE(RestuarantRequiredStaffMembers!G25)=2.5,"15:00","0")</f>
        <v>0</v>
      </c>
      <c r="X27" s="26">
        <f t="shared" si="5"/>
        <v>0</v>
      </c>
      <c r="Y27" s="26"/>
      <c r="Z27" s="62" t="str">
        <f>IF(VALUE(RestuarantRequiredStaffMembers!H25)=2.5,"12:30","0")</f>
        <v>0</v>
      </c>
      <c r="AA27" s="62" t="str">
        <f>IF(VALUE(RestuarantRequiredStaffMembers!H25)=2.5,"15:00","0")</f>
        <v>0</v>
      </c>
      <c r="AB27" s="63">
        <f t="shared" si="6"/>
        <v>0</v>
      </c>
    </row>
    <row r="28" spans="1:28" x14ac:dyDescent="0.3">
      <c r="A28" s="8" t="s">
        <v>67</v>
      </c>
      <c r="B28" s="62" t="str">
        <f>IF(VALUE(RestuarantRequiredStaffMembers!B26)=1,"14:00","0")</f>
        <v>0</v>
      </c>
      <c r="C28" s="62" t="str">
        <f>IF(VALUE(RestuarantRequiredStaffMembers!B26)=1,"15:00","0")</f>
        <v>0</v>
      </c>
      <c r="D28" s="63">
        <f t="shared" si="0"/>
        <v>0</v>
      </c>
      <c r="E28" s="63"/>
      <c r="F28" s="60" t="str">
        <f>IF(VALUE(RestuarantRequiredStaffMembers!C26)=1,"14:00","0")</f>
        <v>0</v>
      </c>
      <c r="G28" s="60" t="str">
        <f>IF(VALUE(RestuarantRequiredStaffMembers!C26)=1,"15:00","0")</f>
        <v>0</v>
      </c>
      <c r="H28" s="26">
        <f t="shared" si="1"/>
        <v>0</v>
      </c>
      <c r="I28" s="26"/>
      <c r="J28" s="62" t="str">
        <f>IF(VALUE(RestuarantRequiredStaffMembers!D26)=1,"14:00","0")</f>
        <v>0</v>
      </c>
      <c r="K28" s="62" t="str">
        <f>IF(VALUE(RestuarantRequiredStaffMembers!D26)=1,"15:00","0")</f>
        <v>0</v>
      </c>
      <c r="L28" s="63">
        <f t="shared" si="2"/>
        <v>0</v>
      </c>
      <c r="M28" s="63"/>
      <c r="N28" s="60" t="str">
        <f>IF(VALUE(RestuarantRequiredStaffMembers!E26)=1,"14:00","0")</f>
        <v>0</v>
      </c>
      <c r="O28" s="60" t="str">
        <f>IF(VALUE(RestuarantRequiredStaffMembers!E26)=1,"15:00","0")</f>
        <v>0</v>
      </c>
      <c r="P28" s="26">
        <f t="shared" si="3"/>
        <v>0</v>
      </c>
      <c r="Q28" s="26"/>
      <c r="R28" s="62" t="str">
        <f>IF(VALUE(RestuarantRequiredStaffMembers!F26)=1,"14:00","0")</f>
        <v>0</v>
      </c>
      <c r="S28" s="62" t="str">
        <f>IF(VALUE(RestuarantRequiredStaffMembers!F26)=1,"15:00","0")</f>
        <v>0</v>
      </c>
      <c r="T28" s="63">
        <f t="shared" si="4"/>
        <v>0</v>
      </c>
      <c r="U28" s="63"/>
      <c r="V28" s="60" t="str">
        <f>IF(VALUE(RestuarantRequiredStaffMembers!G26)=1,"14:00","0")</f>
        <v>0</v>
      </c>
      <c r="W28" s="60" t="str">
        <f>IF(VALUE(RestuarantRequiredStaffMembers!G26)=1,"15:00","0")</f>
        <v>0</v>
      </c>
      <c r="X28" s="26">
        <f t="shared" si="5"/>
        <v>0</v>
      </c>
      <c r="Y28" s="26"/>
      <c r="Z28" s="62" t="str">
        <f>IF(VALUE(RestuarantRequiredStaffMembers!H26)=1,"14:00","0")</f>
        <v>0</v>
      </c>
      <c r="AA28" s="62" t="str">
        <f>IF(VALUE(RestuarantRequiredStaffMembers!H26)=1,"15:00","0")</f>
        <v>0</v>
      </c>
      <c r="AB28" s="63">
        <f t="shared" si="6"/>
        <v>0</v>
      </c>
    </row>
    <row r="29" spans="1:28" x14ac:dyDescent="0.3">
      <c r="A29" s="8" t="s">
        <v>68</v>
      </c>
      <c r="B29" s="62" t="str">
        <f>IF(VALUE(RestuarantRequiredStaffMembers!B27)=1,"19:30","0")</f>
        <v>0</v>
      </c>
      <c r="C29" s="62" t="str">
        <f>IF(VALUE(RestuarantRequiredStaffMembers!B27)=1,"20:30","0")</f>
        <v>0</v>
      </c>
      <c r="D29" s="63">
        <f t="shared" si="0"/>
        <v>0</v>
      </c>
      <c r="E29" s="63"/>
      <c r="F29" s="60" t="str">
        <f>IF(VALUE(RestuarantRequiredStaffMembers!C27)=1,"19:30","0")</f>
        <v>0</v>
      </c>
      <c r="G29" s="60" t="str">
        <f>IF(VALUE(RestuarantRequiredStaffMembers!C27)=1,"20:30","0")</f>
        <v>0</v>
      </c>
      <c r="H29" s="26">
        <f t="shared" si="1"/>
        <v>0</v>
      </c>
      <c r="I29" s="26"/>
      <c r="J29" s="62" t="str">
        <f>IF(VALUE(RestuarantRequiredStaffMembers!D27)=1,"19:30","0")</f>
        <v>0</v>
      </c>
      <c r="K29" s="62" t="str">
        <f>IF(VALUE(RestuarantRequiredStaffMembers!D27)=1,"20:30","0")</f>
        <v>0</v>
      </c>
      <c r="L29" s="63">
        <f t="shared" si="2"/>
        <v>0</v>
      </c>
      <c r="M29" s="63"/>
      <c r="N29" s="60" t="str">
        <f>IF(VALUE(RestuarantRequiredStaffMembers!E27)=1,"19:30","0")</f>
        <v>0</v>
      </c>
      <c r="O29" s="60" t="str">
        <f>IF(VALUE(RestuarantRequiredStaffMembers!E27)=1,"20:30","0")</f>
        <v>0</v>
      </c>
      <c r="P29" s="26">
        <f t="shared" si="3"/>
        <v>0</v>
      </c>
      <c r="Q29" s="26"/>
      <c r="R29" s="62" t="str">
        <f>IF(VALUE(RestuarantRequiredStaffMembers!F27)=1,"19:30","0")</f>
        <v>0</v>
      </c>
      <c r="S29" s="62" t="str">
        <f>IF(VALUE(RestuarantRequiredStaffMembers!F27)=1,"20:30","0")</f>
        <v>0</v>
      </c>
      <c r="T29" s="63">
        <f t="shared" si="4"/>
        <v>0</v>
      </c>
      <c r="U29" s="63"/>
      <c r="V29" s="60" t="str">
        <f>IF(VALUE(RestuarantRequiredStaffMembers!G27)=1,"19:30","0")</f>
        <v>0</v>
      </c>
      <c r="W29" s="60" t="str">
        <f>IF(VALUE(RestuarantRequiredStaffMembers!G27)=1,"20:30","0")</f>
        <v>0</v>
      </c>
      <c r="X29" s="26">
        <f t="shared" si="5"/>
        <v>0</v>
      </c>
      <c r="Y29" s="26"/>
      <c r="Z29" s="62" t="str">
        <f>IF(VALUE(RestuarantRequiredStaffMembers!H27)=1,"19:30","0")</f>
        <v>0</v>
      </c>
      <c r="AA29" s="62" t="str">
        <f>IF(VALUE(RestuarantRequiredStaffMembers!H27)=1,"20:30","0")</f>
        <v>0</v>
      </c>
      <c r="AB29" s="63">
        <f t="shared" si="6"/>
        <v>0</v>
      </c>
    </row>
    <row r="30" spans="1:28" x14ac:dyDescent="0.3">
      <c r="A30" s="8" t="s">
        <v>69</v>
      </c>
      <c r="B30" s="62" t="e">
        <f>IF(VALUE(RestuarantRequiredStaffMembers!B23)=3,"6:30","0")</f>
        <v>#REF!</v>
      </c>
      <c r="C30" s="62" t="e">
        <f>IF(VALUE(RestuarantRequiredStaffMembers!B23)=3,"9:30","0")</f>
        <v>#REF!</v>
      </c>
      <c r="D30" s="63" t="e">
        <f t="shared" si="0"/>
        <v>#REF!</v>
      </c>
      <c r="E30" s="63"/>
      <c r="F30" s="60" t="e">
        <f>IF(VALUE(RestuarantRequiredStaffMembers!C23)=3,"6:30","0")</f>
        <v>#REF!</v>
      </c>
      <c r="G30" s="60" t="e">
        <f>IF(VALUE(RestuarantRequiredStaffMembers!C23)=3,"9:30","0")</f>
        <v>#REF!</v>
      </c>
      <c r="H30" s="26" t="e">
        <f t="shared" si="1"/>
        <v>#REF!</v>
      </c>
      <c r="I30" s="26"/>
      <c r="J30" s="62" t="e">
        <f>IF(VALUE(RestuarantRequiredStaffMembers!D23)=3,"6:30","0")</f>
        <v>#REF!</v>
      </c>
      <c r="K30" s="62" t="e">
        <f>IF(VALUE(RestuarantRequiredStaffMembers!D23)=3,"9:30","0")</f>
        <v>#REF!</v>
      </c>
      <c r="L30" s="63" t="e">
        <f t="shared" si="2"/>
        <v>#REF!</v>
      </c>
      <c r="M30" s="63"/>
      <c r="N30" s="60" t="e">
        <f>IF(VALUE(RestuarantRequiredStaffMembers!E23)=3,"6:30","0")</f>
        <v>#REF!</v>
      </c>
      <c r="O30" s="60" t="e">
        <f>IF(VALUE(RestuarantRequiredStaffMembers!E23)=3,"9:30","0")</f>
        <v>#REF!</v>
      </c>
      <c r="P30" s="26" t="e">
        <f t="shared" si="3"/>
        <v>#REF!</v>
      </c>
      <c r="Q30" s="26"/>
      <c r="R30" s="62" t="e">
        <f>IF(VALUE(RestuarantRequiredStaffMembers!F23)=3,"6:30","0")</f>
        <v>#REF!</v>
      </c>
      <c r="S30" s="62" t="e">
        <f>IF(VALUE(RestuarantRequiredStaffMembers!F23)=3,"9:30","0")</f>
        <v>#REF!</v>
      </c>
      <c r="T30" s="63" t="e">
        <f t="shared" si="4"/>
        <v>#REF!</v>
      </c>
      <c r="U30" s="63"/>
      <c r="V30" s="60" t="e">
        <f>IF(VALUE(RestuarantRequiredStaffMembers!G23)=3,"6:30","0")</f>
        <v>#REF!</v>
      </c>
      <c r="W30" s="60" t="e">
        <f>IF(VALUE(RestuarantRequiredStaffMembers!G23)=3,"9:30","0")</f>
        <v>#REF!</v>
      </c>
      <c r="X30" s="26" t="e">
        <f t="shared" si="5"/>
        <v>#REF!</v>
      </c>
      <c r="Y30" s="26"/>
      <c r="Z30" s="62" t="e">
        <f>IF(VALUE(RestuarantRequiredStaffMembers!H23)=3,"6:30","0")</f>
        <v>#REF!</v>
      </c>
      <c r="AA30" s="62" t="e">
        <f>IF(VALUE(RestuarantRequiredStaffMembers!H23)=3,"9:30","0")</f>
        <v>#REF!</v>
      </c>
      <c r="AB30" s="63" t="e">
        <f t="shared" si="6"/>
        <v>#REF!</v>
      </c>
    </row>
    <row r="31" spans="1:28" x14ac:dyDescent="0.3">
      <c r="A31" s="24" t="s">
        <v>124</v>
      </c>
      <c r="B31" s="64"/>
      <c r="C31" s="64"/>
      <c r="D31" s="69" t="e">
        <f>SUM(D23:D30)</f>
        <v>#REF!</v>
      </c>
      <c r="E31" s="69"/>
      <c r="F31" s="27"/>
      <c r="G31" s="27"/>
      <c r="H31" s="162" t="e">
        <f>SUM(H23:H30)</f>
        <v>#REF!</v>
      </c>
      <c r="I31" s="69"/>
      <c r="J31" s="65"/>
      <c r="K31" s="65"/>
      <c r="L31" s="69" t="e">
        <f>SUM(L23:L30)</f>
        <v>#REF!</v>
      </c>
      <c r="M31" s="69"/>
      <c r="N31" s="27"/>
      <c r="O31" s="27"/>
      <c r="P31" s="162" t="e">
        <f>SUM(P23:P30)</f>
        <v>#REF!</v>
      </c>
      <c r="Q31" s="69"/>
      <c r="R31" s="65"/>
      <c r="S31" s="65"/>
      <c r="T31" s="69" t="e">
        <f>SUM(T23:T30)</f>
        <v>#REF!</v>
      </c>
      <c r="U31" s="69"/>
      <c r="V31" s="27"/>
      <c r="W31" s="27"/>
      <c r="X31" s="162" t="e">
        <f>SUM(X23:X30)</f>
        <v>#REF!</v>
      </c>
      <c r="Y31" s="69"/>
      <c r="Z31" s="65"/>
      <c r="AA31" s="65"/>
      <c r="AB31" s="69" t="e">
        <f>SUM(AB23:AB30)</f>
        <v>#REF!</v>
      </c>
    </row>
    <row r="32" spans="1:28" x14ac:dyDescent="0.3">
      <c r="A32" s="79"/>
      <c r="B32" s="79"/>
      <c r="C32" s="79"/>
      <c r="D32" s="79"/>
      <c r="F32" s="59"/>
      <c r="G32" s="79"/>
      <c r="H32" s="79"/>
      <c r="J32" s="79"/>
      <c r="K32" s="79"/>
      <c r="L32" s="79"/>
      <c r="N32" s="79"/>
      <c r="O32" s="79"/>
      <c r="P32" s="79"/>
      <c r="R32" s="79"/>
      <c r="S32" s="79"/>
      <c r="T32" s="79"/>
      <c r="V32" s="79"/>
      <c r="W32" s="79"/>
      <c r="X32" s="79"/>
      <c r="Z32" s="79"/>
      <c r="AA32" s="79"/>
      <c r="AB32" s="79"/>
    </row>
    <row r="33" spans="1:30" x14ac:dyDescent="0.3">
      <c r="A33" s="79"/>
      <c r="B33" s="79"/>
      <c r="C33" s="79"/>
      <c r="D33" s="79"/>
      <c r="F33" s="59"/>
      <c r="G33" s="79"/>
      <c r="H33" s="79"/>
      <c r="J33" s="79"/>
      <c r="K33" s="79"/>
      <c r="L33" s="79"/>
      <c r="N33" s="79"/>
      <c r="O33" s="79"/>
      <c r="P33" s="79"/>
      <c r="R33" s="79"/>
      <c r="S33" s="79"/>
      <c r="T33" s="79"/>
      <c r="V33" s="79"/>
      <c r="W33" s="79"/>
      <c r="X33" s="79"/>
      <c r="Z33" s="79"/>
      <c r="AA33" s="79"/>
      <c r="AB33" s="79"/>
      <c r="AC33" s="79"/>
      <c r="AD33" s="79"/>
    </row>
    <row r="34" spans="1:30" x14ac:dyDescent="0.3">
      <c r="A34" s="79"/>
      <c r="B34" s="79"/>
      <c r="C34" s="79"/>
      <c r="D34" s="79"/>
      <c r="F34" s="59"/>
      <c r="G34" s="79"/>
      <c r="H34" s="79"/>
      <c r="J34" s="79"/>
      <c r="K34" s="79"/>
      <c r="L34" s="79"/>
      <c r="N34" s="79"/>
      <c r="O34" s="79"/>
      <c r="P34" s="79"/>
      <c r="R34" s="79"/>
      <c r="S34" s="79"/>
      <c r="T34" s="79"/>
      <c r="V34" s="79"/>
      <c r="W34" s="79"/>
      <c r="X34" s="79"/>
      <c r="Z34" s="79"/>
      <c r="AA34" s="79"/>
      <c r="AB34" s="79"/>
      <c r="AC34" s="79"/>
      <c r="AD34" s="79"/>
    </row>
    <row r="35" spans="1:30" x14ac:dyDescent="0.3">
      <c r="A35" s="210" t="s">
        <v>125</v>
      </c>
      <c r="B35" s="210"/>
      <c r="C35" s="210"/>
      <c r="D35" s="210"/>
      <c r="E35" s="210"/>
      <c r="F35" s="210"/>
      <c r="G35" s="210"/>
      <c r="H35" s="79"/>
      <c r="J35" s="79"/>
      <c r="K35" s="79"/>
      <c r="L35" s="79"/>
      <c r="N35" s="79"/>
      <c r="O35" s="79"/>
      <c r="P35" s="79"/>
      <c r="R35" s="79"/>
      <c r="S35" s="79"/>
      <c r="T35" s="79"/>
      <c r="V35" s="79"/>
      <c r="W35" s="79"/>
      <c r="X35" s="79"/>
      <c r="Z35" s="79"/>
      <c r="AA35" s="79"/>
      <c r="AB35" s="79"/>
      <c r="AC35" s="79"/>
      <c r="AD35" s="79"/>
    </row>
    <row r="36" spans="1:30" x14ac:dyDescent="0.3">
      <c r="A36" s="211"/>
      <c r="B36" s="211"/>
      <c r="C36" s="211"/>
      <c r="D36" s="211"/>
      <c r="E36" s="211"/>
      <c r="F36" s="211"/>
      <c r="G36" s="211"/>
      <c r="H36" s="79"/>
      <c r="J36" s="79"/>
      <c r="K36" s="79"/>
      <c r="L36" s="79"/>
      <c r="N36" s="79"/>
      <c r="O36" s="79"/>
      <c r="P36" s="79"/>
      <c r="R36" s="79"/>
      <c r="S36" s="79"/>
      <c r="T36" s="79"/>
      <c r="V36" s="79"/>
      <c r="W36" s="79"/>
      <c r="X36" s="79"/>
      <c r="Z36" s="79"/>
      <c r="AA36" s="79"/>
      <c r="AB36" s="79"/>
      <c r="AC36" s="79"/>
      <c r="AD36" s="79"/>
    </row>
    <row r="39" spans="1:30" x14ac:dyDescent="0.3">
      <c r="A39" s="79"/>
      <c r="B39" s="204" t="s">
        <v>3</v>
      </c>
      <c r="C39" s="205"/>
      <c r="D39" s="206"/>
      <c r="E39" s="196"/>
      <c r="F39" s="204" t="s">
        <v>4</v>
      </c>
      <c r="G39" s="205"/>
      <c r="H39" s="206"/>
      <c r="I39" s="196"/>
      <c r="J39" s="204" t="s">
        <v>5</v>
      </c>
      <c r="K39" s="205"/>
      <c r="L39" s="206"/>
      <c r="M39" s="196"/>
      <c r="N39" s="204" t="s">
        <v>6</v>
      </c>
      <c r="O39" s="205"/>
      <c r="P39" s="206"/>
      <c r="Q39" s="196"/>
      <c r="R39" s="204" t="s">
        <v>7</v>
      </c>
      <c r="S39" s="205"/>
      <c r="T39" s="206"/>
      <c r="U39" s="196"/>
      <c r="V39" s="204" t="s">
        <v>8</v>
      </c>
      <c r="W39" s="205"/>
      <c r="X39" s="206"/>
      <c r="Y39" s="196"/>
      <c r="Z39" s="204" t="s">
        <v>9</v>
      </c>
      <c r="AA39" s="205"/>
      <c r="AB39" s="206"/>
      <c r="AC39" s="79"/>
      <c r="AD39" s="79"/>
    </row>
    <row r="40" spans="1:30" x14ac:dyDescent="0.3">
      <c r="A40" s="11" t="s">
        <v>1</v>
      </c>
      <c r="B40" s="207">
        <f>B21</f>
        <v>44389</v>
      </c>
      <c r="C40" s="208"/>
      <c r="D40" s="209"/>
      <c r="E40" s="197"/>
      <c r="F40" s="207">
        <f>F21</f>
        <v>44390</v>
      </c>
      <c r="G40" s="208"/>
      <c r="H40" s="209"/>
      <c r="I40" s="197"/>
      <c r="J40" s="207">
        <f>J21</f>
        <v>44391</v>
      </c>
      <c r="K40" s="208"/>
      <c r="L40" s="209"/>
      <c r="M40" s="197"/>
      <c r="N40" s="207">
        <f>N21</f>
        <v>44392</v>
      </c>
      <c r="O40" s="208"/>
      <c r="P40" s="209"/>
      <c r="Q40" s="197"/>
      <c r="R40" s="207">
        <f>R21</f>
        <v>44393</v>
      </c>
      <c r="S40" s="208"/>
      <c r="T40" s="209"/>
      <c r="U40" s="197"/>
      <c r="V40" s="207">
        <f>V21</f>
        <v>44394</v>
      </c>
      <c r="W40" s="208"/>
      <c r="X40" s="209"/>
      <c r="Y40" s="197"/>
      <c r="Z40" s="207">
        <f>Z21</f>
        <v>44395</v>
      </c>
      <c r="AA40" s="208"/>
      <c r="AB40" s="209"/>
      <c r="AC40" s="79"/>
      <c r="AD40" s="79"/>
    </row>
    <row r="41" spans="1:30" x14ac:dyDescent="0.3">
      <c r="A41" s="22"/>
      <c r="B41" s="61" t="s">
        <v>122</v>
      </c>
      <c r="C41" s="61" t="s">
        <v>123</v>
      </c>
      <c r="D41" s="61" t="s">
        <v>25</v>
      </c>
      <c r="E41" s="61"/>
      <c r="F41" s="25" t="s">
        <v>122</v>
      </c>
      <c r="G41" s="25" t="s">
        <v>123</v>
      </c>
      <c r="H41" s="25" t="s">
        <v>25</v>
      </c>
      <c r="I41" s="25"/>
      <c r="J41" s="61" t="s">
        <v>122</v>
      </c>
      <c r="K41" s="61" t="s">
        <v>123</v>
      </c>
      <c r="L41" s="61" t="s">
        <v>25</v>
      </c>
      <c r="M41" s="61"/>
      <c r="N41" s="25" t="s">
        <v>122</v>
      </c>
      <c r="O41" s="25" t="s">
        <v>123</v>
      </c>
      <c r="P41" s="25" t="s">
        <v>25</v>
      </c>
      <c r="Q41" s="25"/>
      <c r="R41" s="61" t="s">
        <v>122</v>
      </c>
      <c r="S41" s="61" t="s">
        <v>123</v>
      </c>
      <c r="T41" s="61" t="s">
        <v>25</v>
      </c>
      <c r="U41" s="61"/>
      <c r="V41" s="25" t="s">
        <v>122</v>
      </c>
      <c r="W41" s="25" t="s">
        <v>123</v>
      </c>
      <c r="X41" s="25" t="s">
        <v>25</v>
      </c>
      <c r="Y41" s="25"/>
      <c r="Z41" s="61" t="s">
        <v>122</v>
      </c>
      <c r="AA41" s="61" t="s">
        <v>123</v>
      </c>
      <c r="AB41" s="61" t="s">
        <v>25</v>
      </c>
      <c r="AC41" s="79"/>
      <c r="AD41" s="79"/>
    </row>
    <row r="42" spans="1:30" x14ac:dyDescent="0.3">
      <c r="A42" s="68" t="s">
        <v>33</v>
      </c>
      <c r="B42" s="63" t="str">
        <f>IF(VALUE(HSKRequiredStaffMembers!B22)=6,"9:00","0")</f>
        <v>9:00</v>
      </c>
      <c r="C42" s="63" t="str">
        <f>IF(VALUE(HSKRequiredStaffMembers!B22)=6,"15:00","0")</f>
        <v>15:00</v>
      </c>
      <c r="D42" s="63">
        <f t="shared" ref="D42:D49" si="7">C42-B42</f>
        <v>0.25</v>
      </c>
      <c r="E42" s="63"/>
      <c r="F42" s="60" t="str">
        <f>IF(VALUE(HSKRequiredStaffMembers!C22)=6,"9:00","0")</f>
        <v>9:00</v>
      </c>
      <c r="G42" s="60" t="str">
        <f>IF(VALUE(HSKRequiredStaffMembers!C22)=6,"15:00","0")</f>
        <v>15:00</v>
      </c>
      <c r="H42" s="26">
        <f>G42-F42</f>
        <v>0.25</v>
      </c>
      <c r="I42" s="26"/>
      <c r="J42" s="62" t="str">
        <f>IF(VALUE(HSKRequiredStaffMembers!D22)=6,"9:00","0")</f>
        <v>9:00</v>
      </c>
      <c r="K42" s="62" t="str">
        <f>IF(VALUE(HSKRequiredStaffMembers!D22)=6,"15:00","0")</f>
        <v>15:00</v>
      </c>
      <c r="L42" s="63">
        <f>K42-J42</f>
        <v>0.25</v>
      </c>
      <c r="M42" s="63"/>
      <c r="N42" s="60" t="str">
        <f>IF(VALUE(HSKRequiredStaffMembers!E22)=6,"9:00","0")</f>
        <v>9:00</v>
      </c>
      <c r="O42" s="60" t="str">
        <f>IF(VALUE(HSKRequiredStaffMembers!E22)=6,"15:00","0")</f>
        <v>15:00</v>
      </c>
      <c r="P42" s="26">
        <f>O42-N42</f>
        <v>0.25</v>
      </c>
      <c r="Q42" s="26"/>
      <c r="R42" s="62" t="str">
        <f>IF(VALUE(HSKRequiredStaffMembers!F22)=6,"9:00","0")</f>
        <v>9:00</v>
      </c>
      <c r="S42" s="62" t="str">
        <f>IF(VALUE(HSKRequiredStaffMembers!F22)=6,"15:00","0")</f>
        <v>15:00</v>
      </c>
      <c r="T42" s="63">
        <f>S42-R42</f>
        <v>0.25</v>
      </c>
      <c r="U42" s="63"/>
      <c r="V42" s="60" t="str">
        <f>IF(VALUE(HSKRequiredStaffMembers!G22)=6,"9:00","0")</f>
        <v>9:00</v>
      </c>
      <c r="W42" s="60" t="str">
        <f>IF(VALUE(HSKRequiredStaffMembers!G22)=6,"15:00","0")</f>
        <v>15:00</v>
      </c>
      <c r="X42" s="26">
        <f>W42-V42</f>
        <v>0.25</v>
      </c>
      <c r="Y42" s="26"/>
      <c r="Z42" s="62" t="str">
        <f>IF(VALUE(HSKRequiredStaffMembers!H22)=6,"9:00","0")</f>
        <v>9:00</v>
      </c>
      <c r="AA42" s="62" t="str">
        <f>IF(VALUE(HSKRequiredStaffMembers!H22)=6,"15:00","0")</f>
        <v>15:00</v>
      </c>
      <c r="AB42" s="63">
        <f>AA42-Z42</f>
        <v>0.25</v>
      </c>
      <c r="AC42" s="79"/>
      <c r="AD42" s="79"/>
    </row>
    <row r="43" spans="1:30" x14ac:dyDescent="0.3">
      <c r="A43" s="68" t="s">
        <v>34</v>
      </c>
      <c r="B43" s="63" t="str">
        <f>IF(VALUE(HSKRequiredStaffMembers!B23)=6,"9:00","0")</f>
        <v>9:00</v>
      </c>
      <c r="C43" s="63" t="str">
        <f>IF(VALUE(HSKRequiredStaffMembers!B23)=6,"15:00","0")</f>
        <v>15:00</v>
      </c>
      <c r="D43" s="63">
        <f t="shared" si="7"/>
        <v>0.25</v>
      </c>
      <c r="E43" s="63"/>
      <c r="F43" s="60" t="str">
        <f>IF(VALUE(HSKRequiredStaffMembers!C23)=6,"9:00","0")</f>
        <v>9:00</v>
      </c>
      <c r="G43" s="60" t="str">
        <f>IF(VALUE(HSKRequiredStaffMembers!C23)=6,"15:00","0")</f>
        <v>15:00</v>
      </c>
      <c r="H43" s="26">
        <f t="shared" ref="H43:H49" si="8">G43-F43</f>
        <v>0.25</v>
      </c>
      <c r="I43" s="26"/>
      <c r="J43" s="62" t="str">
        <f>IF(VALUE(HSKRequiredStaffMembers!D23)=6,"9:00","0")</f>
        <v>9:00</v>
      </c>
      <c r="K43" s="62" t="str">
        <f>IF(VALUE(HSKRequiredStaffMembers!D23)=6,"15:00","0")</f>
        <v>15:00</v>
      </c>
      <c r="L43" s="63">
        <f t="shared" ref="L43:L49" si="9">K43-J43</f>
        <v>0.25</v>
      </c>
      <c r="M43" s="63"/>
      <c r="N43" s="60" t="str">
        <f>IF(VALUE(HSKRequiredStaffMembers!E23)=6,"9:00","0")</f>
        <v>9:00</v>
      </c>
      <c r="O43" s="60" t="str">
        <f>IF(VALUE(HSKRequiredStaffMembers!E23)=6,"15:00","0")</f>
        <v>15:00</v>
      </c>
      <c r="P43" s="26">
        <f t="shared" ref="P43:P49" si="10">O43-N43</f>
        <v>0.25</v>
      </c>
      <c r="Q43" s="26"/>
      <c r="R43" s="62" t="str">
        <f>IF(VALUE(RestuarantRequiredStaffMembers!F41)=4,"11:30","0")</f>
        <v>0</v>
      </c>
      <c r="S43" s="62" t="str">
        <f>IF(VALUE(HSKRequiredStaffMembers!F23)=6,"15:00","0")</f>
        <v>15:00</v>
      </c>
      <c r="T43" s="63">
        <f t="shared" ref="T43:T49" si="11">S43-R43</f>
        <v>0.625</v>
      </c>
      <c r="U43" s="63"/>
      <c r="V43" s="60" t="str">
        <f>IF(VALUE(HSKRequiredStaffMembers!G23)=6,"9:00","0")</f>
        <v>9:00</v>
      </c>
      <c r="W43" s="60" t="str">
        <f>IF(VALUE(HSKRequiredStaffMembers!G23)=6,"15:00","0")</f>
        <v>15:00</v>
      </c>
      <c r="X43" s="26">
        <f t="shared" ref="X43:X49" si="12">W43-V43</f>
        <v>0.25</v>
      </c>
      <c r="Y43" s="26"/>
      <c r="Z43" s="62" t="str">
        <f>IF(VALUE(HSKRequiredStaffMembers!H23)=6,"9:00","0")</f>
        <v>9:00</v>
      </c>
      <c r="AA43" s="62" t="str">
        <f>IF(VALUE(HSKRequiredStaffMembers!H23)=6,"15:00","0")</f>
        <v>15:00</v>
      </c>
      <c r="AB43" s="63">
        <f t="shared" ref="AB43:AB49" si="13">AA43-Z43</f>
        <v>0.25</v>
      </c>
      <c r="AC43" s="79"/>
      <c r="AD43" s="79"/>
    </row>
    <row r="44" spans="1:30" x14ac:dyDescent="0.3">
      <c r="A44" s="68" t="s">
        <v>35</v>
      </c>
      <c r="B44" s="63" t="str">
        <f>IF(VALUE(HSKRequiredStaffMembers!B24)=6,"9:00","0")</f>
        <v>9:00</v>
      </c>
      <c r="C44" s="63" t="str">
        <f>IF(VALUE(HSKRequiredStaffMembers!B24)=6,"15:00","0")</f>
        <v>15:00</v>
      </c>
      <c r="D44" s="63">
        <f t="shared" si="7"/>
        <v>0.25</v>
      </c>
      <c r="E44" s="63"/>
      <c r="F44" s="60" t="str">
        <f>IF(VALUE(HSKRequiredStaffMembers!C24)=6,"9:00","0")</f>
        <v>0</v>
      </c>
      <c r="G44" s="60" t="str">
        <f>IF(VALUE(HSKRequiredStaffMembers!C24)=6,"15:00","0")</f>
        <v>0</v>
      </c>
      <c r="H44" s="26">
        <f t="shared" si="8"/>
        <v>0</v>
      </c>
      <c r="I44" s="26"/>
      <c r="J44" s="62" t="str">
        <f>IF(VALUE(HSKRequiredStaffMembers!D24)=6,"9:00","0")</f>
        <v>9:00</v>
      </c>
      <c r="K44" s="62" t="str">
        <f>IF(VALUE(HSKRequiredStaffMembers!D24)=6,"15:00","0")</f>
        <v>15:00</v>
      </c>
      <c r="L44" s="63">
        <f t="shared" si="9"/>
        <v>0.25</v>
      </c>
      <c r="M44" s="63"/>
      <c r="N44" s="60" t="str">
        <f>IF(VALUE(HSKRequiredStaffMembers!E24)=6,"9:00","0")</f>
        <v>9:00</v>
      </c>
      <c r="O44" s="60" t="str">
        <f>IF(VALUE(HSKRequiredStaffMembers!E24)=6,"15:00","0")</f>
        <v>15:00</v>
      </c>
      <c r="P44" s="26">
        <f t="shared" si="10"/>
        <v>0.25</v>
      </c>
      <c r="Q44" s="26"/>
      <c r="R44" s="62" t="str">
        <f>IF(VALUE(RestuarantRequiredStaffMembers!N42)=3,"17:00","0")</f>
        <v>0</v>
      </c>
      <c r="S44" s="62" t="str">
        <f>IF(VALUE(HSKRequiredStaffMembers!F24)=6,"15:00","0")</f>
        <v>15:00</v>
      </c>
      <c r="T44" s="63">
        <f t="shared" si="11"/>
        <v>0.625</v>
      </c>
      <c r="U44" s="63"/>
      <c r="V44" s="60" t="str">
        <f>IF(VALUE(HSKRequiredStaffMembers!G24)=6,"9:00","0")</f>
        <v>9:00</v>
      </c>
      <c r="W44" s="60" t="str">
        <f>IF(VALUE(HSKRequiredStaffMembers!G24)=6,"15:00","0")</f>
        <v>15:00</v>
      </c>
      <c r="X44" s="26">
        <f t="shared" si="12"/>
        <v>0.25</v>
      </c>
      <c r="Y44" s="26"/>
      <c r="Z44" s="62" t="str">
        <f>IF(VALUE(HSKRequiredStaffMembers!H24)=6,"9:00","0")</f>
        <v>0</v>
      </c>
      <c r="AA44" s="62" t="str">
        <f>IF(VALUE(HSKRequiredStaffMembers!H24)=6,"15:00","0")</f>
        <v>0</v>
      </c>
      <c r="AB44" s="63">
        <f t="shared" si="13"/>
        <v>0</v>
      </c>
      <c r="AC44" s="79"/>
      <c r="AD44" s="79">
        <f>8*5</f>
        <v>40</v>
      </c>
    </row>
    <row r="45" spans="1:30" x14ac:dyDescent="0.3">
      <c r="A45" s="68" t="s">
        <v>36</v>
      </c>
      <c r="B45" s="63" t="str">
        <f>IF(VALUE(HSKRequiredStaffMembers!B25)=6,"9:00","0")</f>
        <v>0</v>
      </c>
      <c r="C45" s="63" t="str">
        <f>IF(VALUE(HSKRequiredStaffMembers!B25)=6,"15:00","0")</f>
        <v>0</v>
      </c>
      <c r="D45" s="63">
        <f t="shared" si="7"/>
        <v>0</v>
      </c>
      <c r="E45" s="63"/>
      <c r="F45" s="60" t="str">
        <f>IF(VALUE(HSKRequiredStaffMembers!C25)=6,"9:00","0")</f>
        <v>0</v>
      </c>
      <c r="G45" s="60" t="str">
        <f>IF(VALUE(HSKRequiredStaffMembers!C25)=6,"15:00","0")</f>
        <v>0</v>
      </c>
      <c r="H45" s="26">
        <f t="shared" si="8"/>
        <v>0</v>
      </c>
      <c r="I45" s="26"/>
      <c r="J45" s="62" t="str">
        <f>IF(VALUE(HSKRequiredStaffMembers!D25)=6,"9:00","0")</f>
        <v>0</v>
      </c>
      <c r="K45" s="62" t="str">
        <f>IF(VALUE(HSKRequiredStaffMembers!D25)=6,"15:00","0")</f>
        <v>0</v>
      </c>
      <c r="L45" s="63">
        <f t="shared" si="9"/>
        <v>0</v>
      </c>
      <c r="M45" s="63"/>
      <c r="N45" s="60" t="str">
        <f>IF(VALUE(HSKRequiredStaffMembers!E25)=6,"9:00","0")</f>
        <v>0</v>
      </c>
      <c r="O45" s="60" t="str">
        <f>IF(VALUE(HSKRequiredStaffMembers!E25)=6,"15:00","0")</f>
        <v>0</v>
      </c>
      <c r="P45" s="26">
        <f t="shared" si="10"/>
        <v>0</v>
      </c>
      <c r="Q45" s="26"/>
      <c r="R45" s="62" t="str">
        <f>IF(VALUE(RestuarantRequiredStaffMembers!F43)=2.5,"18:00","0")</f>
        <v>0</v>
      </c>
      <c r="S45" s="62" t="str">
        <f>IF(VALUE(HSKRequiredStaffMembers!F25)=6,"15:00","0")</f>
        <v>0</v>
      </c>
      <c r="T45" s="63">
        <f t="shared" si="11"/>
        <v>0</v>
      </c>
      <c r="U45" s="63"/>
      <c r="V45" s="60" t="str">
        <f>IF(VALUE(HSKRequiredStaffMembers!G25)=6,"9:00","0")</f>
        <v>9:00</v>
      </c>
      <c r="W45" s="60" t="str">
        <f>IF(VALUE(HSKRequiredStaffMembers!G25)=6,"15:00","0")</f>
        <v>15:00</v>
      </c>
      <c r="X45" s="26">
        <f t="shared" si="12"/>
        <v>0.25</v>
      </c>
      <c r="Y45" s="26"/>
      <c r="Z45" s="62" t="str">
        <f>IF(VALUE(HSKRequiredStaffMembers!H25)=6,"9:00","0")</f>
        <v>0</v>
      </c>
      <c r="AA45" s="62" t="str">
        <f>IF(VALUE(HSKRequiredStaffMembers!H25)=6,"15:00","0")</f>
        <v>0</v>
      </c>
      <c r="AB45" s="63">
        <f t="shared" si="13"/>
        <v>0</v>
      </c>
      <c r="AC45" s="79"/>
      <c r="AD45" s="79"/>
    </row>
    <row r="46" spans="1:30" x14ac:dyDescent="0.3">
      <c r="A46" s="68" t="s">
        <v>37</v>
      </c>
      <c r="B46" s="63" t="str">
        <f>IF(VALUE(HSKRequiredStaffMembers!B26)=6,"9:00","0")</f>
        <v>0</v>
      </c>
      <c r="C46" s="63" t="str">
        <f>IF(VALUE(HSKRequiredStaffMembers!B26)=6,"15:00","0")</f>
        <v>0</v>
      </c>
      <c r="D46" s="63">
        <f t="shared" si="7"/>
        <v>0</v>
      </c>
      <c r="E46" s="63"/>
      <c r="F46" s="60" t="str">
        <f>IF(VALUE(HSKRequiredStaffMembers!C26)=6,"9:00","0")</f>
        <v>0</v>
      </c>
      <c r="G46" s="60" t="str">
        <f>IF(VALUE(HSKRequiredStaffMembers!C26)=6,"15:00","0")</f>
        <v>0</v>
      </c>
      <c r="H46" s="26">
        <f t="shared" si="8"/>
        <v>0</v>
      </c>
      <c r="I46" s="26"/>
      <c r="J46" s="62" t="str">
        <f>IF(VALUE(HSKRequiredStaffMembers!D26)=6,"9:00","0")</f>
        <v>0</v>
      </c>
      <c r="K46" s="62" t="str">
        <f>IF(VALUE(HSKRequiredStaffMembers!D26)=6,"15:00","0")</f>
        <v>0</v>
      </c>
      <c r="L46" s="63">
        <f t="shared" si="9"/>
        <v>0</v>
      </c>
      <c r="M46" s="63"/>
      <c r="N46" s="60" t="str">
        <f>IF(VALUE(HSKRequiredStaffMembers!E26)=6,"9:00","0")</f>
        <v>0</v>
      </c>
      <c r="O46" s="60" t="str">
        <f>IF(VALUE(HSKRequiredStaffMembers!E26)=6,"15:00","0")</f>
        <v>0</v>
      </c>
      <c r="P46" s="26">
        <f t="shared" si="10"/>
        <v>0</v>
      </c>
      <c r="Q46" s="26"/>
      <c r="R46" s="62" t="str">
        <f>IF(VALUE(RestuarantRequiredStaffMembers!F44)=2.5,"12:30","0")</f>
        <v>0</v>
      </c>
      <c r="S46" s="62" t="str">
        <f>IF(VALUE(HSKRequiredStaffMembers!F26)=6,"15:00","0")</f>
        <v>0</v>
      </c>
      <c r="T46" s="63">
        <f t="shared" si="11"/>
        <v>0</v>
      </c>
      <c r="U46" s="63"/>
      <c r="V46" s="60" t="str">
        <f>IF(VALUE(HSKRequiredStaffMembers!G26)=6,"9:00","0")</f>
        <v>0</v>
      </c>
      <c r="W46" s="60" t="str">
        <f>IF(VALUE(HSKRequiredStaffMembers!G26)=6,"15:00","0")</f>
        <v>0</v>
      </c>
      <c r="X46" s="26">
        <f t="shared" si="12"/>
        <v>0</v>
      </c>
      <c r="Y46" s="26"/>
      <c r="Z46" s="62" t="str">
        <f>IF(VALUE(HSKRequiredStaffMembers!H26)=6,"9:00","0")</f>
        <v>0</v>
      </c>
      <c r="AA46" s="62" t="str">
        <f>IF(VALUE(HSKRequiredStaffMembers!H26)=6,"15:00","0")</f>
        <v>0</v>
      </c>
      <c r="AB46" s="63">
        <f t="shared" si="13"/>
        <v>0</v>
      </c>
      <c r="AC46" s="79"/>
      <c r="AD46" s="79"/>
    </row>
    <row r="47" spans="1:30" x14ac:dyDescent="0.3">
      <c r="A47" s="68" t="s">
        <v>38</v>
      </c>
      <c r="B47" s="63" t="str">
        <f>IF(VALUE(HSKRequiredStaffMembers!B27)=6,"9:00","0")</f>
        <v>0</v>
      </c>
      <c r="C47" s="63" t="str">
        <f>IF(VALUE(HSKRequiredStaffMembers!B27)=6,"15:00","0")</f>
        <v>0</v>
      </c>
      <c r="D47" s="63">
        <f t="shared" si="7"/>
        <v>0</v>
      </c>
      <c r="E47" s="63"/>
      <c r="F47" s="60" t="str">
        <f>IF(VALUE(HSKRequiredStaffMembers!C27)=6,"9:00","0")</f>
        <v>0</v>
      </c>
      <c r="G47" s="60" t="str">
        <f>IF(VALUE(HSKRequiredStaffMembers!C27)=6,"15:00","0")</f>
        <v>0</v>
      </c>
      <c r="H47" s="26">
        <f t="shared" si="8"/>
        <v>0</v>
      </c>
      <c r="I47" s="26"/>
      <c r="J47" s="62" t="str">
        <f>IF(VALUE(HSKRequiredStaffMembers!D27)=6,"9:00","0")</f>
        <v>0</v>
      </c>
      <c r="K47" s="62" t="str">
        <f>IF(VALUE(HSKRequiredStaffMembers!D27)=6,"15:00","0")</f>
        <v>0</v>
      </c>
      <c r="L47" s="63">
        <f t="shared" si="9"/>
        <v>0</v>
      </c>
      <c r="M47" s="63"/>
      <c r="N47" s="60" t="str">
        <f>IF(VALUE(HSKRequiredStaffMembers!E27)=6,"9:00","0")</f>
        <v>0</v>
      </c>
      <c r="O47" s="60" t="str">
        <f>IF(VALUE(HSKRequiredStaffMembers!E27)=6,"15:00","0")</f>
        <v>0</v>
      </c>
      <c r="P47" s="26">
        <f t="shared" si="10"/>
        <v>0</v>
      </c>
      <c r="Q47" s="26"/>
      <c r="R47" s="62" t="str">
        <f>IF(VALUE(RestuarantRequiredStaffMembers!F45)=1,"14:00","0")</f>
        <v>0</v>
      </c>
      <c r="S47" s="62" t="str">
        <f>IF(VALUE(HSKRequiredStaffMembers!F27)=6,"15:00","0")</f>
        <v>0</v>
      </c>
      <c r="T47" s="63">
        <f t="shared" si="11"/>
        <v>0</v>
      </c>
      <c r="U47" s="63"/>
      <c r="V47" s="60" t="str">
        <f>IF(VALUE(HSKRequiredStaffMembers!G27)=6,"9:00","0")</f>
        <v>0</v>
      </c>
      <c r="W47" s="60" t="str">
        <f>IF(VALUE(HSKRequiredStaffMembers!G27)=6,"15:00","0")</f>
        <v>0</v>
      </c>
      <c r="X47" s="26">
        <f t="shared" si="12"/>
        <v>0</v>
      </c>
      <c r="Y47" s="26"/>
      <c r="Z47" s="62" t="str">
        <f>IF(VALUE(HSKRequiredStaffMembers!H27)=6,"9:00","0")</f>
        <v>0</v>
      </c>
      <c r="AA47" s="62" t="str">
        <f>IF(VALUE(HSKRequiredStaffMembers!H27)=6,"15:00","0")</f>
        <v>0</v>
      </c>
      <c r="AB47" s="63">
        <f t="shared" si="13"/>
        <v>0</v>
      </c>
      <c r="AC47" s="79"/>
      <c r="AD47" s="79"/>
    </row>
    <row r="48" spans="1:30" x14ac:dyDescent="0.3">
      <c r="A48" s="68" t="s">
        <v>39</v>
      </c>
      <c r="B48" s="63" t="str">
        <f>IF(VALUE(HSKRequiredStaffMembers!B28)=6,"9:00","0")</f>
        <v>0</v>
      </c>
      <c r="C48" s="63" t="str">
        <f>IF(VALUE(HSKRequiredStaffMembers!B28)=6,"15:00","0")</f>
        <v>0</v>
      </c>
      <c r="D48" s="63">
        <f t="shared" si="7"/>
        <v>0</v>
      </c>
      <c r="E48" s="63"/>
      <c r="F48" s="60" t="str">
        <f>IF(VALUE(HSKRequiredStaffMembers!C28)=6,"9:00","0")</f>
        <v>0</v>
      </c>
      <c r="G48" s="60" t="str">
        <f>IF(VALUE(HSKRequiredStaffMembers!C28)=6,"15:00","0")</f>
        <v>0</v>
      </c>
      <c r="H48" s="26">
        <f t="shared" si="8"/>
        <v>0</v>
      </c>
      <c r="I48" s="26"/>
      <c r="J48" s="62" t="str">
        <f>IF(VALUE(HSKRequiredStaffMembers!D28)=6,"9:00","0")</f>
        <v>0</v>
      </c>
      <c r="K48" s="62" t="str">
        <f>IF(VALUE(HSKRequiredStaffMembers!D28)=6,"15:00","0")</f>
        <v>0</v>
      </c>
      <c r="L48" s="63">
        <f t="shared" si="9"/>
        <v>0</v>
      </c>
      <c r="M48" s="63"/>
      <c r="N48" s="60" t="str">
        <f>IF(VALUE(HSKRequiredStaffMembers!E28)=6,"9:00","0")</f>
        <v>0</v>
      </c>
      <c r="O48" s="60" t="str">
        <f>IF(VALUE(HSKRequiredStaffMembers!E28)=6,"15:00","0")</f>
        <v>0</v>
      </c>
      <c r="P48" s="26">
        <f t="shared" si="10"/>
        <v>0</v>
      </c>
      <c r="Q48" s="26"/>
      <c r="R48" s="62" t="str">
        <f>IF(VALUE(RestuarantRequiredStaffMembers!F46)=1,"19:30","0")</f>
        <v>0</v>
      </c>
      <c r="S48" s="62" t="str">
        <f>IF(VALUE(HSKRequiredStaffMembers!F28)=6,"15:00","0")</f>
        <v>0</v>
      </c>
      <c r="T48" s="63">
        <f t="shared" si="11"/>
        <v>0</v>
      </c>
      <c r="U48" s="63"/>
      <c r="V48" s="60" t="str">
        <f>IF(VALUE(HSKRequiredStaffMembers!G28)=6,"9:00","0")</f>
        <v>0</v>
      </c>
      <c r="W48" s="60" t="str">
        <f>IF(VALUE(HSKRequiredStaffMembers!G28)=6,"15:00","0")</f>
        <v>0</v>
      </c>
      <c r="X48" s="26">
        <f t="shared" si="12"/>
        <v>0</v>
      </c>
      <c r="Y48" s="26"/>
      <c r="Z48" s="62" t="str">
        <f>IF(VALUE(HSKRequiredStaffMembers!H28)=6,"9:00","0")</f>
        <v>0</v>
      </c>
      <c r="AA48" s="62" t="str">
        <f>IF(VALUE(HSKRequiredStaffMembers!H28)=6,"15:00","0")</f>
        <v>0</v>
      </c>
      <c r="AB48" s="63">
        <f t="shared" si="13"/>
        <v>0</v>
      </c>
      <c r="AC48" s="79"/>
      <c r="AD48" s="79"/>
    </row>
    <row r="49" spans="1:29" x14ac:dyDescent="0.3">
      <c r="A49" s="68" t="s">
        <v>40</v>
      </c>
      <c r="B49" s="63" t="str">
        <f>IF(VALUE(HSKRequiredStaffMembers!B29)=6,"9:00","0")</f>
        <v>0</v>
      </c>
      <c r="C49" s="63" t="str">
        <f>IF(VALUE(HSKRequiredStaffMembers!B29)=6,"15:00","0")</f>
        <v>0</v>
      </c>
      <c r="D49" s="63">
        <f t="shared" si="7"/>
        <v>0</v>
      </c>
      <c r="E49" s="63"/>
      <c r="F49" s="60" t="str">
        <f>IF(VALUE(HSKRequiredStaffMembers!C29)=6,"9:00","0")</f>
        <v>0</v>
      </c>
      <c r="G49" s="60" t="str">
        <f>IF(VALUE(HSKRequiredStaffMembers!C29)=6,"15:00","0")</f>
        <v>0</v>
      </c>
      <c r="H49" s="26">
        <f t="shared" si="8"/>
        <v>0</v>
      </c>
      <c r="I49" s="26"/>
      <c r="J49" s="62" t="str">
        <f>IF(VALUE(HSKRequiredStaffMembers!D29)=6,"9:00","0")</f>
        <v>0</v>
      </c>
      <c r="K49" s="62" t="str">
        <f>IF(VALUE(HSKRequiredStaffMembers!D29)=6,"15:00","0")</f>
        <v>0</v>
      </c>
      <c r="L49" s="63">
        <f t="shared" si="9"/>
        <v>0</v>
      </c>
      <c r="M49" s="63"/>
      <c r="N49" s="60" t="str">
        <f>IF(VALUE(HSKRequiredStaffMembers!E29)=6,"9:00","0")</f>
        <v>0</v>
      </c>
      <c r="O49" s="60" t="str">
        <f>IF(VALUE(HSKRequiredStaffMembers!E29)=6,"15:00","0")</f>
        <v>0</v>
      </c>
      <c r="P49" s="26">
        <f t="shared" si="10"/>
        <v>0</v>
      </c>
      <c r="Q49" s="26"/>
      <c r="R49" s="62" t="str">
        <f>IF(VALUE(RestuarantRequiredStaffMembers!F42)=3,"6:30","0")</f>
        <v>0</v>
      </c>
      <c r="S49" s="62" t="str">
        <f>IF(VALUE(HSKRequiredStaffMembers!F29)=6,"15:00","0")</f>
        <v>0</v>
      </c>
      <c r="T49" s="63">
        <f t="shared" si="11"/>
        <v>0</v>
      </c>
      <c r="U49" s="63"/>
      <c r="V49" s="60" t="str">
        <f>IF(VALUE(HSKRequiredStaffMembers!G29)=6,"9:00","0")</f>
        <v>0</v>
      </c>
      <c r="W49" s="60" t="str">
        <f>IF(VALUE(HSKRequiredStaffMembers!G29)=6,"15:00","0")</f>
        <v>0</v>
      </c>
      <c r="X49" s="26">
        <f t="shared" si="12"/>
        <v>0</v>
      </c>
      <c r="Y49" s="26"/>
      <c r="Z49" s="62" t="str">
        <f>IF(VALUE(HSKRequiredStaffMembers!H29)=6,"9:00","0")</f>
        <v>0</v>
      </c>
      <c r="AA49" s="62" t="str">
        <f>IF(VALUE(HSKRequiredStaffMembers!H29)=6,"15:00","0")</f>
        <v>0</v>
      </c>
      <c r="AB49" s="63">
        <f t="shared" si="13"/>
        <v>0</v>
      </c>
      <c r="AC49" s="79"/>
    </row>
    <row r="50" spans="1:29" x14ac:dyDescent="0.3">
      <c r="A50" s="24" t="s">
        <v>124</v>
      </c>
      <c r="B50" s="65"/>
      <c r="C50" s="65"/>
      <c r="D50" s="69">
        <f>SUM(D42:D49)</f>
        <v>0.75</v>
      </c>
      <c r="E50" s="69"/>
      <c r="F50" s="27"/>
      <c r="G50" s="27"/>
      <c r="H50" s="69">
        <f>SUM(H42:H49)</f>
        <v>0.5</v>
      </c>
      <c r="I50" s="69"/>
      <c r="J50" s="65"/>
      <c r="K50" s="65"/>
      <c r="L50" s="69">
        <f>SUM(L42:L49)</f>
        <v>0.75</v>
      </c>
      <c r="M50" s="69"/>
      <c r="N50" s="27"/>
      <c r="O50" s="27"/>
      <c r="P50" s="69">
        <f>SUM(P42:P49)</f>
        <v>0.75</v>
      </c>
      <c r="Q50" s="69"/>
      <c r="R50" s="65"/>
      <c r="S50" s="65"/>
      <c r="T50" s="69">
        <f>SUM(T42:T49)</f>
        <v>1.5</v>
      </c>
      <c r="U50" s="69"/>
      <c r="V50" s="27"/>
      <c r="W50" s="27"/>
      <c r="X50" s="69">
        <f>SUM(X42:X49)</f>
        <v>1</v>
      </c>
      <c r="Y50" s="69"/>
      <c r="Z50" s="65"/>
      <c r="AA50" s="65"/>
      <c r="AB50" s="69">
        <f>SUM(AB42:AB49)</f>
        <v>0.5</v>
      </c>
      <c r="AC50" s="79"/>
    </row>
    <row r="53" spans="1:29" x14ac:dyDescent="0.3">
      <c r="A53" s="210" t="s">
        <v>126</v>
      </c>
      <c r="B53" s="210"/>
      <c r="C53" s="210"/>
      <c r="D53" s="210"/>
      <c r="E53" s="210"/>
      <c r="F53" s="210"/>
      <c r="G53" s="79"/>
      <c r="H53" s="79"/>
      <c r="J53" s="79"/>
      <c r="K53" s="79"/>
      <c r="L53" s="79"/>
      <c r="N53" s="79"/>
      <c r="O53" s="79"/>
      <c r="P53" s="79"/>
      <c r="R53" s="79"/>
      <c r="S53" s="79"/>
      <c r="T53" s="79"/>
      <c r="V53" s="79"/>
      <c r="W53" s="79"/>
      <c r="X53" s="79"/>
      <c r="Z53" s="79"/>
      <c r="AA53" s="79"/>
      <c r="AB53" s="79"/>
      <c r="AC53" s="79"/>
    </row>
    <row r="54" spans="1:29" x14ac:dyDescent="0.3">
      <c r="A54" s="211"/>
      <c r="B54" s="211"/>
      <c r="C54" s="211"/>
      <c r="D54" s="211"/>
      <c r="E54" s="211"/>
      <c r="F54" s="211"/>
      <c r="G54" s="79"/>
      <c r="H54" s="79"/>
      <c r="J54" s="79"/>
      <c r="K54" s="79"/>
      <c r="L54" s="79"/>
      <c r="N54" s="79"/>
      <c r="O54" s="79"/>
      <c r="P54" s="79"/>
      <c r="R54" s="79"/>
      <c r="S54" s="79"/>
      <c r="T54" s="79"/>
      <c r="V54" s="79"/>
      <c r="W54" s="79"/>
      <c r="X54" s="79"/>
      <c r="Z54" s="79"/>
      <c r="AA54" s="79"/>
      <c r="AB54" s="79"/>
      <c r="AC54" s="79"/>
    </row>
    <row r="55" spans="1:29" x14ac:dyDescent="0.3">
      <c r="A55" s="79"/>
      <c r="B55" s="79"/>
      <c r="C55" s="79"/>
      <c r="D55" s="79"/>
      <c r="F55" s="79"/>
      <c r="G55" s="79"/>
      <c r="H55" s="79"/>
      <c r="J55" s="79"/>
      <c r="K55" s="79"/>
      <c r="L55" s="79"/>
      <c r="N55" s="79"/>
      <c r="O55" s="79"/>
      <c r="P55" s="79"/>
      <c r="R55" s="79"/>
      <c r="S55" s="79"/>
      <c r="T55" s="79"/>
      <c r="V55" s="79"/>
      <c r="W55" s="79"/>
      <c r="X55" s="79"/>
      <c r="Z55" s="79"/>
      <c r="AA55" s="79"/>
      <c r="AB55" s="79"/>
      <c r="AC55" s="79"/>
    </row>
    <row r="56" spans="1:29" x14ac:dyDescent="0.3">
      <c r="A56" s="79"/>
      <c r="B56" s="79"/>
      <c r="C56" s="79"/>
      <c r="D56" s="79"/>
      <c r="F56" s="79"/>
      <c r="G56" s="79"/>
      <c r="H56" s="79"/>
      <c r="J56" s="79"/>
      <c r="K56" s="79"/>
      <c r="L56" s="79"/>
      <c r="N56" s="79"/>
      <c r="O56" s="79"/>
      <c r="P56" s="79"/>
      <c r="R56" s="79"/>
      <c r="S56" s="79"/>
      <c r="T56" s="79"/>
      <c r="V56" s="79"/>
      <c r="W56" s="79"/>
      <c r="X56" s="79"/>
      <c r="Z56" s="79"/>
      <c r="AA56" s="79"/>
      <c r="AB56" s="79"/>
      <c r="AC56" s="79"/>
    </row>
    <row r="57" spans="1:29" x14ac:dyDescent="0.3">
      <c r="A57" s="79"/>
      <c r="B57" s="204" t="s">
        <v>3</v>
      </c>
      <c r="C57" s="205"/>
      <c r="D57" s="205"/>
      <c r="E57" s="206"/>
      <c r="F57" s="204" t="s">
        <v>4</v>
      </c>
      <c r="G57" s="205"/>
      <c r="H57" s="205"/>
      <c r="I57" s="206"/>
      <c r="J57" s="204" t="s">
        <v>5</v>
      </c>
      <c r="K57" s="205"/>
      <c r="L57" s="205"/>
      <c r="M57" s="206"/>
      <c r="N57" s="204" t="s">
        <v>6</v>
      </c>
      <c r="O57" s="205"/>
      <c r="P57" s="205"/>
      <c r="Q57" s="206"/>
      <c r="R57" s="204" t="s">
        <v>7</v>
      </c>
      <c r="S57" s="205"/>
      <c r="T57" s="205"/>
      <c r="U57" s="206"/>
      <c r="V57" s="204" t="s">
        <v>8</v>
      </c>
      <c r="W57" s="205"/>
      <c r="X57" s="205"/>
      <c r="Y57" s="206"/>
      <c r="Z57" s="204" t="s">
        <v>9</v>
      </c>
      <c r="AA57" s="205"/>
      <c r="AB57" s="205"/>
      <c r="AC57" s="206"/>
    </row>
    <row r="58" spans="1:29" x14ac:dyDescent="0.3">
      <c r="A58" s="11" t="s">
        <v>1</v>
      </c>
      <c r="B58" s="207">
        <f>'House Keeping Forecast '!B28</f>
        <v>0</v>
      </c>
      <c r="C58" s="208"/>
      <c r="D58" s="208"/>
      <c r="E58" s="209"/>
      <c r="F58" s="207">
        <f>'House Keeping Forecast '!C28</f>
        <v>1</v>
      </c>
      <c r="G58" s="208"/>
      <c r="H58" s="208"/>
      <c r="I58" s="209"/>
      <c r="J58" s="207">
        <f>'House Keeping Forecast '!D28</f>
        <v>2</v>
      </c>
      <c r="K58" s="208"/>
      <c r="L58" s="208"/>
      <c r="M58" s="209"/>
      <c r="N58" s="207">
        <f>'House Keeping Forecast '!E28</f>
        <v>3</v>
      </c>
      <c r="O58" s="208"/>
      <c r="P58" s="208"/>
      <c r="Q58" s="209"/>
      <c r="R58" s="207">
        <f>'House Keeping Forecast '!F28</f>
        <v>4</v>
      </c>
      <c r="S58" s="208"/>
      <c r="T58" s="208"/>
      <c r="U58" s="209"/>
      <c r="V58" s="207">
        <f>'House Keeping Forecast '!G28</f>
        <v>5</v>
      </c>
      <c r="W58" s="208"/>
      <c r="X58" s="208"/>
      <c r="Y58" s="209"/>
      <c r="Z58" s="207">
        <f>'House Keeping Forecast '!H28</f>
        <v>6</v>
      </c>
      <c r="AA58" s="208"/>
      <c r="AB58" s="208"/>
      <c r="AC58" s="209"/>
    </row>
    <row r="59" spans="1:29" x14ac:dyDescent="0.3">
      <c r="A59" s="22"/>
      <c r="B59" s="61" t="s">
        <v>122</v>
      </c>
      <c r="C59" s="61" t="s">
        <v>123</v>
      </c>
      <c r="D59" s="61" t="s">
        <v>25</v>
      </c>
      <c r="E59" s="61" t="s">
        <v>127</v>
      </c>
      <c r="F59" s="25" t="s">
        <v>122</v>
      </c>
      <c r="G59" s="25" t="s">
        <v>123</v>
      </c>
      <c r="H59" s="25" t="s">
        <v>25</v>
      </c>
      <c r="I59" s="25" t="s">
        <v>127</v>
      </c>
      <c r="J59" s="61" t="s">
        <v>122</v>
      </c>
      <c r="K59" s="61" t="s">
        <v>123</v>
      </c>
      <c r="L59" s="61" t="s">
        <v>25</v>
      </c>
      <c r="M59" s="61" t="s">
        <v>127</v>
      </c>
      <c r="N59" s="25" t="s">
        <v>122</v>
      </c>
      <c r="O59" s="25" t="s">
        <v>123</v>
      </c>
      <c r="P59" s="25" t="s">
        <v>25</v>
      </c>
      <c r="Q59" s="25" t="s">
        <v>127</v>
      </c>
      <c r="R59" s="61" t="s">
        <v>122</v>
      </c>
      <c r="S59" s="61" t="s">
        <v>123</v>
      </c>
      <c r="T59" s="61" t="s">
        <v>25</v>
      </c>
      <c r="U59" s="61" t="s">
        <v>127</v>
      </c>
      <c r="V59" s="25" t="s">
        <v>122</v>
      </c>
      <c r="W59" s="25" t="s">
        <v>123</v>
      </c>
      <c r="X59" s="25" t="s">
        <v>25</v>
      </c>
      <c r="Y59" s="25" t="s">
        <v>127</v>
      </c>
      <c r="Z59" s="168" t="s">
        <v>122</v>
      </c>
      <c r="AA59" s="168" t="s">
        <v>123</v>
      </c>
      <c r="AB59" s="168" t="s">
        <v>25</v>
      </c>
      <c r="AC59" s="168" t="s">
        <v>127</v>
      </c>
    </row>
    <row r="60" spans="1:29" x14ac:dyDescent="0.3">
      <c r="A60" s="8" t="s">
        <v>72</v>
      </c>
      <c r="B60" s="66" t="e">
        <f>IF(VALUE('House Keeping Forecast '!#REF!)&gt;30,"8:30","0")</f>
        <v>#REF!</v>
      </c>
      <c r="C60" s="66" t="e">
        <f>IF(VALUE('House Keeping Forecast '!#REF!)&gt;10,"16:30","0")</f>
        <v>#REF!</v>
      </c>
      <c r="D60" s="63" t="e">
        <f>C60-B60</f>
        <v>#REF!</v>
      </c>
      <c r="E60" s="63" t="e">
        <f>IF(VALUE('House Keeping Forecast '!#REF!)&gt;10,"Ola","-")</f>
        <v>#REF!</v>
      </c>
      <c r="F60" s="161" t="e">
        <f>IF(VALUE('House Keeping Forecast '!#REF!)&gt;10,"8:30","0")</f>
        <v>#REF!</v>
      </c>
      <c r="G60" s="161" t="e">
        <f>IF(VALUE('House Keeping Forecast '!#REF!)&gt;10,"16:30","0")</f>
        <v>#REF!</v>
      </c>
      <c r="H60" s="26" t="e">
        <f>G60-F60</f>
        <v>#REF!</v>
      </c>
      <c r="I60" s="26" t="e">
        <f>IF(VALUE('House Keeping Forecast '!#REF!)&gt;10,"Ola","-")</f>
        <v>#REF!</v>
      </c>
      <c r="J60" s="66" t="e">
        <f>IF(VALUE('House Keeping Forecast '!#REF!)&gt;10,"8:30","0")</f>
        <v>#REF!</v>
      </c>
      <c r="K60" s="66" t="e">
        <f>IF(VALUE('House Keeping Forecast '!#REF!)&gt;10,"16:30","0")</f>
        <v>#REF!</v>
      </c>
      <c r="L60" s="63" t="e">
        <f>K60-J60</f>
        <v>#REF!</v>
      </c>
      <c r="M60" s="63" t="e">
        <f>IF(VALUE('House Keeping Forecast '!#REF!)&gt;10,"Ola","-")</f>
        <v>#REF!</v>
      </c>
      <c r="N60" s="161" t="e">
        <f>IF(VALUE('House Keeping Forecast '!#REF!)&gt;10,"8:30","0")</f>
        <v>#REF!</v>
      </c>
      <c r="O60" s="161" t="e">
        <f>IF(VALUE('House Keeping Forecast '!#REF!)&gt;10,"16:30","0")</f>
        <v>#REF!</v>
      </c>
      <c r="P60" s="26" t="e">
        <f>O60-N60</f>
        <v>#REF!</v>
      </c>
      <c r="Q60" s="26" t="e">
        <f>IF(VALUE('House Keeping Forecast '!#REF!)&gt;10,"Ola","-")</f>
        <v>#REF!</v>
      </c>
      <c r="R60" s="66" t="e">
        <f>IF(VALUE('House Keeping Forecast '!#REF!)&gt;10,"8:30","0")</f>
        <v>#REF!</v>
      </c>
      <c r="S60" s="66" t="e">
        <f>IF(VALUE('House Keeping Forecast '!#REF!)&gt;10,"16:30","0")</f>
        <v>#REF!</v>
      </c>
      <c r="T60" s="63" t="e">
        <f>S60-R60</f>
        <v>#REF!</v>
      </c>
      <c r="U60" s="63" t="e">
        <f>IF(VALUE('House Keeping Forecast '!#REF!)&gt;10,"Ola","-")</f>
        <v>#REF!</v>
      </c>
      <c r="V60" s="161" t="e">
        <f>IF(VALUE('House Keeping Forecast '!#REF!)&gt;10,"8:30","0")</f>
        <v>#REF!</v>
      </c>
      <c r="W60" s="161" t="e">
        <f>IF(VALUE('House Keeping Forecast '!#REF!)&gt;10,"16:30","0")</f>
        <v>#REF!</v>
      </c>
      <c r="X60" s="26" t="e">
        <f>W60-V60</f>
        <v>#REF!</v>
      </c>
      <c r="Y60" s="26" t="e">
        <f>IF(VALUE('House Keeping Forecast '!#REF!)&gt;10,"Ola","-")</f>
        <v>#REF!</v>
      </c>
      <c r="Z60" s="66" t="e">
        <f>IF(VALUE('House Keeping Forecast '!#REF!)&gt;10,"8:30","0")</f>
        <v>#REF!</v>
      </c>
      <c r="AA60" s="66" t="e">
        <f>IF(VALUE('House Keeping Forecast '!#REF!)&gt;10,"16:30","0")</f>
        <v>#REF!</v>
      </c>
      <c r="AB60" s="63" t="e">
        <f>AA60-Z60</f>
        <v>#REF!</v>
      </c>
      <c r="AC60" s="63" t="e">
        <f>IF(VALUE('House Keeping Forecast '!#REF!)&gt;10,"Ola","-")</f>
        <v>#REF!</v>
      </c>
    </row>
    <row r="61" spans="1:29" x14ac:dyDescent="0.3">
      <c r="A61" s="8" t="s">
        <v>73</v>
      </c>
      <c r="B61" s="66" t="e">
        <f>IF(VALUE('House Keeping Forecast '!#REF!)&gt;30,"8:30","0")</f>
        <v>#REF!</v>
      </c>
      <c r="C61" s="66" t="e">
        <f>IF(VALUE('House Keeping Forecast '!#REF!)&gt;30,"16:30","0")</f>
        <v>#REF!</v>
      </c>
      <c r="D61" s="63" t="e">
        <f>C61-B61</f>
        <v>#REF!</v>
      </c>
      <c r="E61" s="63"/>
      <c r="F61" s="161" t="e">
        <f>IF(VALUE('House Keeping Forecast '!#REF!)&gt;30,"8:30","0")</f>
        <v>#REF!</v>
      </c>
      <c r="G61" s="161" t="e">
        <f>IF(VALUE('House Keeping Forecast '!#REF!)&gt;30,"16:30","0")</f>
        <v>#REF!</v>
      </c>
      <c r="H61" s="26" t="e">
        <f>G61-F61</f>
        <v>#REF!</v>
      </c>
      <c r="I61" s="26"/>
      <c r="J61" s="66" t="e">
        <f>IF(VALUE('House Keeping Forecast '!#REF!)&gt;30,"8:30","0")</f>
        <v>#REF!</v>
      </c>
      <c r="K61" s="66" t="e">
        <f>IF(VALUE('House Keeping Forecast '!#REF!)&gt;30,"16:30","0")</f>
        <v>#REF!</v>
      </c>
      <c r="L61" s="63" t="e">
        <f>K61-J61</f>
        <v>#REF!</v>
      </c>
      <c r="M61" s="63"/>
      <c r="N61" s="161" t="e">
        <f>IF(VALUE('House Keeping Forecast '!#REF!)&gt;30,"8:30","0")</f>
        <v>#REF!</v>
      </c>
      <c r="O61" s="161" t="e">
        <f>IF(VALUE('House Keeping Forecast '!#REF!)&gt;30,"16:30","0")</f>
        <v>#REF!</v>
      </c>
      <c r="P61" s="26" t="e">
        <f>O61-N61</f>
        <v>#REF!</v>
      </c>
      <c r="Q61" s="26"/>
      <c r="R61" s="66" t="e">
        <f>IF(VALUE('House Keeping Forecast '!#REF!)&gt;30,"8:30","0")</f>
        <v>#REF!</v>
      </c>
      <c r="S61" s="66" t="e">
        <f>IF(VALUE('House Keeping Forecast '!#REF!)&gt;30,"16:30","0")</f>
        <v>#REF!</v>
      </c>
      <c r="T61" s="63" t="e">
        <f>S61-R61</f>
        <v>#REF!</v>
      </c>
      <c r="U61" s="63"/>
      <c r="V61" s="161" t="e">
        <f>IF(VALUE('House Keeping Forecast '!#REF!)&gt;30,"8:30","0")</f>
        <v>#REF!</v>
      </c>
      <c r="W61" s="161" t="e">
        <f>IF(VALUE('House Keeping Forecast '!#REF!)&gt;30,"16:30","0")</f>
        <v>#REF!</v>
      </c>
      <c r="X61" s="26" t="e">
        <f>W61-V61</f>
        <v>#REF!</v>
      </c>
      <c r="Y61" s="26"/>
      <c r="Z61" s="66" t="e">
        <f>IF(VALUE('House Keeping Forecast '!#REF!)&gt;30,"8:30","0")</f>
        <v>#REF!</v>
      </c>
      <c r="AA61" s="66" t="e">
        <f>IF(VALUE('House Keeping Forecast '!#REF!)&gt;30,"16:30","0")</f>
        <v>#REF!</v>
      </c>
      <c r="AB61" s="63" t="e">
        <f>AA61-Z61</f>
        <v>#REF!</v>
      </c>
      <c r="AC61" s="63"/>
    </row>
    <row r="62" spans="1:29" x14ac:dyDescent="0.3">
      <c r="A62" s="8" t="s">
        <v>128</v>
      </c>
      <c r="B62" s="66" t="e">
        <f>IF(VALUE('House Keeping Forecast '!#REF!)&gt;50,"8:30","0")</f>
        <v>#REF!</v>
      </c>
      <c r="C62" s="66" t="e">
        <f>IF(VALUE('House Keeping Forecast '!#REF!)&gt;50,"16:30","0")</f>
        <v>#REF!</v>
      </c>
      <c r="D62" s="63" t="e">
        <f>C62-B62</f>
        <v>#REF!</v>
      </c>
      <c r="E62" s="63"/>
      <c r="F62" s="161" t="e">
        <f>IF(VALUE('House Keeping Forecast '!#REF!)&gt;50,"8:30","0")</f>
        <v>#REF!</v>
      </c>
      <c r="G62" s="161" t="e">
        <f>IF(VALUE('House Keeping Forecast '!#REF!)&gt;50,"16:30","0")</f>
        <v>#REF!</v>
      </c>
      <c r="H62" s="26" t="e">
        <f>G62-F62</f>
        <v>#REF!</v>
      </c>
      <c r="I62" s="26"/>
      <c r="J62" s="66" t="e">
        <f>IF(VALUE('House Keeping Forecast '!#REF!)&gt;50,"8:30","0")</f>
        <v>#REF!</v>
      </c>
      <c r="K62" s="66" t="e">
        <f>IF(VALUE('House Keeping Forecast '!#REF!)&gt;50,"16:30","0")</f>
        <v>#REF!</v>
      </c>
      <c r="L62" s="63" t="e">
        <f>K62-J62</f>
        <v>#REF!</v>
      </c>
      <c r="M62" s="63"/>
      <c r="N62" s="161" t="e">
        <f>IF(VALUE('House Keeping Forecast '!#REF!)&gt;50,"8:30","0")</f>
        <v>#REF!</v>
      </c>
      <c r="O62" s="161" t="e">
        <f>IF(VALUE('House Keeping Forecast '!#REF!)&gt;50,"16:30","0")</f>
        <v>#REF!</v>
      </c>
      <c r="P62" s="26" t="e">
        <f>O62-N62</f>
        <v>#REF!</v>
      </c>
      <c r="Q62" s="26"/>
      <c r="R62" s="66" t="e">
        <f>IF(VALUE('House Keeping Forecast '!#REF!)&gt;50,"8:30","0")</f>
        <v>#REF!</v>
      </c>
      <c r="S62" s="66" t="e">
        <f>IF(VALUE('House Keeping Forecast '!#REF!)&gt;50,"16:30","0")</f>
        <v>#REF!</v>
      </c>
      <c r="T62" s="63" t="e">
        <f>S62-R62</f>
        <v>#REF!</v>
      </c>
      <c r="U62" s="63"/>
      <c r="V62" s="161" t="e">
        <f>IF(VALUE('House Keeping Forecast '!#REF!)&gt;50,"8:30","0")</f>
        <v>#REF!</v>
      </c>
      <c r="W62" s="161" t="e">
        <f>IF(VALUE('House Keeping Forecast '!#REF!)&gt;50,"16:30","0")</f>
        <v>#REF!</v>
      </c>
      <c r="X62" s="26" t="e">
        <f>W62-V62</f>
        <v>#REF!</v>
      </c>
      <c r="Y62" s="26"/>
      <c r="Z62" s="66" t="e">
        <f>IF(VALUE('House Keeping Forecast '!#REF!)&gt;50,"8:30","0")</f>
        <v>#REF!</v>
      </c>
      <c r="AA62" s="66" t="e">
        <f>IF(VALUE('House Keeping Forecast '!#REF!)&gt;50,"16:30","0")</f>
        <v>#REF!</v>
      </c>
      <c r="AB62" s="63" t="e">
        <f>AA62-Z62</f>
        <v>#REF!</v>
      </c>
      <c r="AC62" s="63"/>
    </row>
    <row r="63" spans="1:29" x14ac:dyDescent="0.3">
      <c r="A63" s="24" t="s">
        <v>124</v>
      </c>
      <c r="B63" s="64"/>
      <c r="C63" s="64"/>
      <c r="D63" s="69" t="e">
        <f>SUM(D60:D62)</f>
        <v>#REF!</v>
      </c>
      <c r="E63" s="69"/>
      <c r="F63" s="27"/>
      <c r="G63" s="27"/>
      <c r="H63" s="162" t="e">
        <f>SUM(H60:H62)</f>
        <v>#REF!</v>
      </c>
      <c r="I63" s="162"/>
      <c r="J63" s="65"/>
      <c r="K63" s="65"/>
      <c r="L63" s="69" t="e">
        <f>SUM(L60:L62)</f>
        <v>#REF!</v>
      </c>
      <c r="M63" s="69"/>
      <c r="N63" s="27"/>
      <c r="O63" s="27"/>
      <c r="P63" s="162" t="e">
        <f>SUM(P60:P62)</f>
        <v>#REF!</v>
      </c>
      <c r="Q63" s="162"/>
      <c r="R63" s="65"/>
      <c r="S63" s="65"/>
      <c r="T63" s="69" t="e">
        <f>SUM(T60:T62)</f>
        <v>#REF!</v>
      </c>
      <c r="U63" s="69"/>
      <c r="V63" s="27"/>
      <c r="W63" s="27"/>
      <c r="X63" s="162" t="e">
        <f>SUM(X60:X62)</f>
        <v>#REF!</v>
      </c>
      <c r="Y63" s="162"/>
      <c r="Z63" s="65"/>
      <c r="AA63" s="65"/>
      <c r="AB63" s="69" t="e">
        <f>SUM(AB60:AB62)</f>
        <v>#REF!</v>
      </c>
      <c r="AC63" s="69"/>
    </row>
    <row r="64" spans="1:29" x14ac:dyDescent="0.3">
      <c r="A64" s="79"/>
      <c r="B64" s="79"/>
      <c r="C64" s="79"/>
      <c r="D64" s="79"/>
      <c r="F64" s="79"/>
      <c r="G64" s="79"/>
      <c r="H64" s="79"/>
      <c r="J64" s="79"/>
      <c r="K64" s="79"/>
      <c r="L64" s="79"/>
      <c r="M64" s="169"/>
      <c r="N64" s="79"/>
      <c r="O64" s="79"/>
      <c r="P64" s="79"/>
      <c r="R64" s="79"/>
      <c r="S64" s="79"/>
      <c r="T64" s="79"/>
      <c r="V64" s="79"/>
      <c r="W64" s="79"/>
      <c r="X64" s="79"/>
      <c r="Z64" s="79"/>
      <c r="AA64" s="79"/>
      <c r="AB64" s="79"/>
      <c r="AC64" s="79"/>
    </row>
    <row r="66" spans="1:28" x14ac:dyDescent="0.3">
      <c r="A66" s="210" t="s">
        <v>129</v>
      </c>
      <c r="B66" s="210"/>
      <c r="C66" s="210"/>
      <c r="D66" s="210"/>
      <c r="E66" s="210"/>
      <c r="F66" s="210"/>
      <c r="G66" s="79"/>
      <c r="H66" s="79"/>
      <c r="J66" s="79"/>
      <c r="K66" s="79"/>
      <c r="L66" s="79"/>
      <c r="N66" s="79"/>
      <c r="O66" s="79"/>
      <c r="P66" s="79"/>
      <c r="R66" s="79"/>
      <c r="S66" s="79"/>
      <c r="T66" s="79"/>
      <c r="V66" s="79"/>
      <c r="W66" s="167"/>
      <c r="X66" s="167"/>
      <c r="Z66" s="79"/>
      <c r="AA66" s="79"/>
      <c r="AB66" s="79"/>
    </row>
    <row r="67" spans="1:28" x14ac:dyDescent="0.3">
      <c r="A67" s="211"/>
      <c r="B67" s="211"/>
      <c r="C67" s="211"/>
      <c r="D67" s="211"/>
      <c r="E67" s="211"/>
      <c r="F67" s="211"/>
      <c r="G67" s="79"/>
      <c r="H67" s="79"/>
      <c r="J67" s="79"/>
      <c r="K67" s="79"/>
      <c r="L67" s="79"/>
      <c r="N67" s="79"/>
      <c r="O67" s="79"/>
      <c r="P67" s="79"/>
      <c r="R67" s="79"/>
      <c r="S67" s="79"/>
      <c r="T67" s="79"/>
      <c r="V67" s="79"/>
      <c r="W67" s="79"/>
      <c r="X67" s="79"/>
      <c r="Z67" s="79"/>
      <c r="AA67" s="79"/>
      <c r="AB67" s="79"/>
    </row>
    <row r="68" spans="1:28" x14ac:dyDescent="0.3">
      <c r="A68" s="79"/>
      <c r="B68" s="79"/>
      <c r="C68" s="79"/>
      <c r="D68" s="79"/>
      <c r="F68" s="79"/>
      <c r="G68" s="79"/>
      <c r="H68" s="79"/>
      <c r="J68" s="79"/>
      <c r="K68" s="79"/>
      <c r="L68" s="79"/>
      <c r="N68" s="79"/>
      <c r="O68" s="79"/>
      <c r="P68" s="79"/>
      <c r="R68" s="79"/>
      <c r="S68" s="79"/>
      <c r="T68" s="79"/>
      <c r="V68" s="79"/>
      <c r="W68" s="79"/>
      <c r="X68" s="79"/>
      <c r="Z68" s="79"/>
      <c r="AA68" s="79"/>
      <c r="AB68" s="79"/>
    </row>
    <row r="69" spans="1:28" x14ac:dyDescent="0.3">
      <c r="A69" s="79"/>
      <c r="B69" s="79"/>
      <c r="C69" s="79"/>
      <c r="D69" s="79"/>
      <c r="F69" s="79"/>
      <c r="G69" s="79"/>
      <c r="H69" s="79"/>
      <c r="J69" s="79"/>
      <c r="K69" s="79"/>
      <c r="L69" s="79"/>
      <c r="N69" s="79"/>
      <c r="O69" s="79"/>
      <c r="P69" s="79"/>
      <c r="R69" s="79"/>
      <c r="S69" s="79"/>
      <c r="T69" s="79"/>
      <c r="V69" s="79"/>
      <c r="W69" s="79"/>
      <c r="X69" s="79"/>
      <c r="Z69" s="79"/>
      <c r="AA69" s="79"/>
      <c r="AB69" s="79"/>
    </row>
    <row r="70" spans="1:28" x14ac:dyDescent="0.3">
      <c r="A70" s="79"/>
      <c r="B70" s="204" t="s">
        <v>3</v>
      </c>
      <c r="C70" s="205"/>
      <c r="D70" s="206"/>
      <c r="E70" s="196"/>
      <c r="F70" s="204" t="s">
        <v>4</v>
      </c>
      <c r="G70" s="205"/>
      <c r="H70" s="206"/>
      <c r="I70" s="196"/>
      <c r="J70" s="204" t="s">
        <v>5</v>
      </c>
      <c r="K70" s="205"/>
      <c r="L70" s="206"/>
      <c r="M70" s="196"/>
      <c r="N70" s="204" t="s">
        <v>6</v>
      </c>
      <c r="O70" s="205"/>
      <c r="P70" s="206"/>
      <c r="Q70" s="196"/>
      <c r="R70" s="204" t="s">
        <v>7</v>
      </c>
      <c r="S70" s="205"/>
      <c r="T70" s="206"/>
      <c r="U70" s="196"/>
      <c r="V70" s="204" t="s">
        <v>8</v>
      </c>
      <c r="W70" s="205"/>
      <c r="X70" s="206"/>
      <c r="Y70" s="196"/>
      <c r="Z70" s="204" t="s">
        <v>9</v>
      </c>
      <c r="AA70" s="205"/>
      <c r="AB70" s="206"/>
    </row>
    <row r="71" spans="1:28" x14ac:dyDescent="0.3">
      <c r="A71" s="11" t="s">
        <v>1</v>
      </c>
      <c r="B71" s="207" t="e">
        <f>'House Keeping Forecast '!#REF!</f>
        <v>#REF!</v>
      </c>
      <c r="C71" s="208"/>
      <c r="D71" s="209"/>
      <c r="E71" s="197"/>
      <c r="F71" s="207" t="e">
        <f>'House Keeping Forecast '!#REF!</f>
        <v>#REF!</v>
      </c>
      <c r="G71" s="208"/>
      <c r="H71" s="209"/>
      <c r="I71" s="197"/>
      <c r="J71" s="207" t="e">
        <f>'House Keeping Forecast '!#REF!</f>
        <v>#REF!</v>
      </c>
      <c r="K71" s="208"/>
      <c r="L71" s="209"/>
      <c r="M71" s="197"/>
      <c r="N71" s="207" t="e">
        <f>'House Keeping Forecast '!#REF!</f>
        <v>#REF!</v>
      </c>
      <c r="O71" s="208"/>
      <c r="P71" s="209"/>
      <c r="Q71" s="197"/>
      <c r="R71" s="207" t="e">
        <f>'House Keeping Forecast '!#REF!</f>
        <v>#REF!</v>
      </c>
      <c r="S71" s="208"/>
      <c r="T71" s="209"/>
      <c r="U71" s="197"/>
      <c r="V71" s="207" t="e">
        <f>'House Keeping Forecast '!#REF!</f>
        <v>#REF!</v>
      </c>
      <c r="W71" s="208"/>
      <c r="X71" s="209"/>
      <c r="Y71" s="197"/>
      <c r="Z71" s="207" t="e">
        <f>'House Keeping Forecast '!#REF!</f>
        <v>#REF!</v>
      </c>
      <c r="AA71" s="208"/>
      <c r="AB71" s="209"/>
    </row>
    <row r="72" spans="1:28" x14ac:dyDescent="0.3">
      <c r="A72" s="22"/>
      <c r="B72" s="61" t="s">
        <v>122</v>
      </c>
      <c r="C72" s="61" t="s">
        <v>123</v>
      </c>
      <c r="D72" s="61" t="s">
        <v>25</v>
      </c>
      <c r="E72" s="61"/>
      <c r="F72" s="25" t="s">
        <v>122</v>
      </c>
      <c r="G72" s="25" t="s">
        <v>123</v>
      </c>
      <c r="H72" s="25" t="s">
        <v>25</v>
      </c>
      <c r="I72" s="25"/>
      <c r="J72" s="61" t="s">
        <v>122</v>
      </c>
      <c r="K72" s="61" t="s">
        <v>123</v>
      </c>
      <c r="L72" s="61" t="s">
        <v>25</v>
      </c>
      <c r="M72" s="61"/>
      <c r="N72" s="25" t="s">
        <v>122</v>
      </c>
      <c r="O72" s="25" t="s">
        <v>123</v>
      </c>
      <c r="P72" s="25" t="s">
        <v>25</v>
      </c>
      <c r="Q72" s="25"/>
      <c r="R72" s="61" t="s">
        <v>122</v>
      </c>
      <c r="S72" s="61" t="s">
        <v>123</v>
      </c>
      <c r="T72" s="61" t="s">
        <v>25</v>
      </c>
      <c r="U72" s="61"/>
      <c r="V72" s="25" t="s">
        <v>122</v>
      </c>
      <c r="W72" s="25" t="s">
        <v>123</v>
      </c>
      <c r="X72" s="25" t="s">
        <v>25</v>
      </c>
      <c r="Y72" s="25"/>
      <c r="Z72" s="61" t="s">
        <v>122</v>
      </c>
      <c r="AA72" s="61" t="s">
        <v>123</v>
      </c>
      <c r="AB72" s="61" t="s">
        <v>25</v>
      </c>
    </row>
    <row r="73" spans="1:28" x14ac:dyDescent="0.3">
      <c r="A73" s="8" t="s">
        <v>130</v>
      </c>
      <c r="B73" s="66" t="str">
        <f>IF(VALUE(RestuarantRequiredStaffMembers!B76)=8,"10:00","0")</f>
        <v>0</v>
      </c>
      <c r="C73" s="66" t="str">
        <f>IF(VALUE(RestuarantRequiredStaffMembers!B76)=8,"20:00","0")</f>
        <v>0</v>
      </c>
      <c r="D73" s="63">
        <v>0.33333333333333331</v>
      </c>
      <c r="E73" s="63"/>
      <c r="F73" s="60" t="str">
        <f>IF(VALUE(RestuarantRequiredStaffMembers!C76)=8,"10:00","0")</f>
        <v>0</v>
      </c>
      <c r="G73" s="60" t="str">
        <f>IF(VALUE(RestuarantRequiredStaffMembers!C76)=8,"20:00","0")</f>
        <v>0</v>
      </c>
      <c r="H73" s="26">
        <v>0.33333333333333331</v>
      </c>
      <c r="I73" s="26"/>
      <c r="J73" s="62" t="str">
        <f>IF(VALUE(RestuarantRequiredStaffMembers!D76)=8,"10:00","0")</f>
        <v>0</v>
      </c>
      <c r="K73" s="62" t="str">
        <f>IF(VALUE(RestuarantRequiredStaffMembers!D76)=8,"20:00","0")</f>
        <v>0</v>
      </c>
      <c r="L73" s="63">
        <v>0.33333333333333331</v>
      </c>
      <c r="M73" s="63"/>
      <c r="N73" s="60" t="str">
        <f>IF(VALUE(RestuarantRequiredStaffMembers!E76)=8,"10:00","0")</f>
        <v>0</v>
      </c>
      <c r="O73" s="60" t="str">
        <f>IF(VALUE(RestuarantRequiredStaffMembers!E76)=8,"20:00","0")</f>
        <v>0</v>
      </c>
      <c r="P73" s="67">
        <v>0.33333333333333331</v>
      </c>
      <c r="Q73" s="67"/>
      <c r="R73" s="62" t="str">
        <f>IF(VALUE(RestuarantRequiredStaffMembers!F76)=8,"10:00","0")</f>
        <v>0</v>
      </c>
      <c r="S73" s="62" t="str">
        <f>IF(VALUE(RestuarantRequiredStaffMembers!F76)=8,"20:00","0")</f>
        <v>0</v>
      </c>
      <c r="T73" s="63">
        <v>0.33333333333333331</v>
      </c>
      <c r="U73" s="63"/>
      <c r="V73" s="60" t="str">
        <f>IF(VALUE(RestuarantRequiredStaffMembers!G76)=8,"10:00","0")</f>
        <v>0</v>
      </c>
      <c r="W73" s="60" t="str">
        <f>IF(VALUE(RestuarantRequiredStaffMembers!G76)=8,"20:00","0")</f>
        <v>0</v>
      </c>
      <c r="X73" s="26">
        <v>0.33333333333333331</v>
      </c>
      <c r="Y73" s="26"/>
      <c r="Z73" s="62" t="str">
        <f>IF(VALUE(RestuarantRequiredStaffMembers!H76)=8,"10:00","0")</f>
        <v>0</v>
      </c>
      <c r="AA73" s="62" t="str">
        <f>IF(VALUE(RestuarantRequiredStaffMembers!H76)=8,"20:00","0")</f>
        <v>0</v>
      </c>
      <c r="AB73" s="63">
        <v>0.33333333333333331</v>
      </c>
    </row>
    <row r="74" spans="1:28" x14ac:dyDescent="0.3">
      <c r="A74" s="24" t="s">
        <v>124</v>
      </c>
      <c r="B74" s="64"/>
      <c r="C74" s="64"/>
      <c r="D74" s="69">
        <f>SUM(D73:D73)</f>
        <v>0.33333333333333331</v>
      </c>
      <c r="E74" s="69"/>
      <c r="F74" s="27"/>
      <c r="G74" s="27"/>
      <c r="H74" s="69">
        <f>SUM(H73:H73)</f>
        <v>0.33333333333333331</v>
      </c>
      <c r="I74" s="69"/>
      <c r="J74" s="65"/>
      <c r="K74" s="65"/>
      <c r="L74" s="69">
        <f>SUM(L73:L73)</f>
        <v>0.33333333333333331</v>
      </c>
      <c r="M74" s="69"/>
      <c r="N74" s="27"/>
      <c r="O74" s="27"/>
      <c r="P74" s="69">
        <f>SUM(P73:P73)</f>
        <v>0.33333333333333331</v>
      </c>
      <c r="Q74" s="69"/>
      <c r="R74" s="65"/>
      <c r="S74" s="65"/>
      <c r="T74" s="69">
        <f>SUM(T73:T73)</f>
        <v>0.33333333333333331</v>
      </c>
      <c r="U74" s="69"/>
      <c r="V74" s="27"/>
      <c r="W74" s="27"/>
      <c r="X74" s="69">
        <f>SUM(X73:X73)</f>
        <v>0.33333333333333331</v>
      </c>
      <c r="Y74" s="69"/>
      <c r="Z74" s="65"/>
      <c r="AA74" s="65"/>
      <c r="AB74" s="69">
        <f>SUM(AB73:AB73)</f>
        <v>0.33333333333333331</v>
      </c>
    </row>
    <row r="77" spans="1:28" x14ac:dyDescent="0.3">
      <c r="A77" s="8" t="s">
        <v>85</v>
      </c>
      <c r="B77" s="8" t="s">
        <v>86</v>
      </c>
      <c r="C77" s="8" t="s">
        <v>87</v>
      </c>
      <c r="D77" s="8" t="s">
        <v>88</v>
      </c>
      <c r="E77" s="8" t="s">
        <v>131</v>
      </c>
      <c r="F77" s="163" t="s">
        <v>89</v>
      </c>
      <c r="G77" s="163" t="s">
        <v>132</v>
      </c>
      <c r="H77" s="79"/>
      <c r="J77" s="79"/>
      <c r="K77" s="79"/>
      <c r="L77" s="79"/>
      <c r="N77" s="79"/>
      <c r="O77" s="79"/>
      <c r="P77" s="79"/>
      <c r="R77" s="79"/>
      <c r="S77" s="79"/>
      <c r="T77" s="79"/>
      <c r="V77" s="79"/>
      <c r="W77" s="79"/>
      <c r="X77" s="79"/>
      <c r="Z77" s="79"/>
      <c r="AA77" s="79"/>
      <c r="AB77" s="79"/>
    </row>
    <row r="78" spans="1:28" x14ac:dyDescent="0.3">
      <c r="A78" s="1" t="s">
        <v>92</v>
      </c>
      <c r="B78" s="176" t="s">
        <v>93</v>
      </c>
      <c r="C78" s="1" t="s">
        <v>94</v>
      </c>
      <c r="D78" s="1" t="s">
        <v>95</v>
      </c>
      <c r="E78" s="170" t="e">
        <f>D60+H60+L60+P60+T60+X60+AB60</f>
        <v>#REF!</v>
      </c>
      <c r="F78" s="1">
        <v>38</v>
      </c>
      <c r="G78" s="170" t="e">
        <f>F78-E78</f>
        <v>#REF!</v>
      </c>
      <c r="H78" s="79"/>
      <c r="J78" s="79"/>
      <c r="K78" s="79"/>
      <c r="L78" s="79"/>
      <c r="N78" s="79"/>
      <c r="O78" s="79"/>
      <c r="P78" s="79"/>
      <c r="R78" s="79"/>
      <c r="S78" s="79"/>
      <c r="T78" s="79"/>
      <c r="V78" s="79"/>
      <c r="W78" s="79"/>
      <c r="X78" s="79"/>
      <c r="Z78" s="79"/>
      <c r="AA78" s="79"/>
      <c r="AB78" s="79"/>
    </row>
    <row r="79" spans="1:28" x14ac:dyDescent="0.3">
      <c r="A79" s="1" t="s">
        <v>92</v>
      </c>
      <c r="B79" s="177" t="s">
        <v>97</v>
      </c>
      <c r="C79" s="1" t="s">
        <v>98</v>
      </c>
      <c r="D79" s="1" t="s">
        <v>99</v>
      </c>
      <c r="E79" s="1"/>
      <c r="F79" s="1">
        <v>38</v>
      </c>
      <c r="G79" s="170">
        <f t="shared" ref="G79:G90" si="14">F79-E79</f>
        <v>38</v>
      </c>
      <c r="H79" s="79"/>
      <c r="J79" s="79"/>
      <c r="K79" s="79"/>
      <c r="L79" s="79"/>
      <c r="N79" s="79"/>
      <c r="O79" s="79"/>
      <c r="P79" s="79"/>
      <c r="R79" s="79"/>
      <c r="S79" s="79"/>
      <c r="T79" s="79"/>
      <c r="V79" s="79"/>
      <c r="W79" s="79"/>
      <c r="X79" s="79"/>
      <c r="Z79" s="79"/>
      <c r="AA79" s="79"/>
      <c r="AB79" s="79"/>
    </row>
    <row r="80" spans="1:28" x14ac:dyDescent="0.3">
      <c r="A80" s="1" t="s">
        <v>92</v>
      </c>
      <c r="B80" s="176" t="s">
        <v>48</v>
      </c>
      <c r="C80" s="1" t="s">
        <v>100</v>
      </c>
      <c r="D80" s="1" t="s">
        <v>101</v>
      </c>
      <c r="E80" s="1"/>
      <c r="F80" s="1">
        <v>38</v>
      </c>
      <c r="G80" s="170">
        <f t="shared" si="14"/>
        <v>38</v>
      </c>
      <c r="H80" s="79"/>
      <c r="J80" s="79"/>
      <c r="K80" s="79"/>
      <c r="L80" s="79"/>
      <c r="N80" s="79"/>
      <c r="O80" s="79"/>
      <c r="P80" s="79"/>
      <c r="R80" s="79"/>
      <c r="S80" s="79"/>
      <c r="T80" s="79"/>
      <c r="V80" s="79"/>
      <c r="W80" s="79"/>
      <c r="X80" s="79"/>
      <c r="Z80" s="79"/>
      <c r="AA80" s="79"/>
      <c r="AB80" s="79"/>
    </row>
    <row r="81" spans="1:24" x14ac:dyDescent="0.3">
      <c r="A81" s="1" t="s">
        <v>92</v>
      </c>
      <c r="B81" s="177" t="s">
        <v>102</v>
      </c>
      <c r="C81" s="1" t="s">
        <v>103</v>
      </c>
      <c r="D81" s="1" t="s">
        <v>104</v>
      </c>
      <c r="E81" s="1"/>
      <c r="F81" s="1">
        <v>38</v>
      </c>
      <c r="G81" s="170">
        <f t="shared" si="14"/>
        <v>38</v>
      </c>
      <c r="H81" s="79"/>
      <c r="J81" s="79"/>
      <c r="K81" s="79"/>
      <c r="L81" s="79"/>
      <c r="N81" s="79"/>
      <c r="O81" s="79"/>
      <c r="P81" s="79"/>
      <c r="R81" s="79"/>
      <c r="S81" s="79"/>
      <c r="T81" s="79"/>
      <c r="V81" s="79"/>
      <c r="W81" s="79"/>
      <c r="X81" s="79"/>
    </row>
    <row r="82" spans="1:24" x14ac:dyDescent="0.3">
      <c r="A82" s="1" t="s">
        <v>92</v>
      </c>
      <c r="B82" s="176" t="s">
        <v>60</v>
      </c>
      <c r="C82" s="1" t="s">
        <v>55</v>
      </c>
      <c r="D82" s="1" t="s">
        <v>105</v>
      </c>
      <c r="E82" s="1"/>
      <c r="F82" s="1">
        <v>38</v>
      </c>
      <c r="G82" s="170">
        <f t="shared" si="14"/>
        <v>38</v>
      </c>
      <c r="H82" s="79"/>
      <c r="J82" s="79"/>
      <c r="K82" s="79"/>
      <c r="L82" s="79"/>
      <c r="N82" s="79"/>
      <c r="O82" s="79"/>
      <c r="P82" s="79"/>
      <c r="R82" s="79"/>
      <c r="S82" s="79"/>
      <c r="T82" s="79"/>
      <c r="V82" s="79"/>
      <c r="W82" s="79"/>
      <c r="X82" s="79"/>
    </row>
    <row r="83" spans="1:24" x14ac:dyDescent="0.3">
      <c r="A83" s="1" t="s">
        <v>106</v>
      </c>
      <c r="B83" s="177" t="s">
        <v>102</v>
      </c>
      <c r="C83" s="1" t="s">
        <v>107</v>
      </c>
      <c r="D83" s="1" t="s">
        <v>104</v>
      </c>
      <c r="E83" s="1"/>
      <c r="F83" s="1">
        <v>0</v>
      </c>
      <c r="G83" s="170">
        <f t="shared" si="14"/>
        <v>0</v>
      </c>
      <c r="H83" s="79"/>
      <c r="J83" s="79"/>
      <c r="K83" s="79"/>
      <c r="L83" s="79"/>
      <c r="N83" s="79"/>
      <c r="O83" s="79"/>
      <c r="P83" s="79"/>
      <c r="R83" s="79"/>
      <c r="S83" s="79"/>
      <c r="T83" s="79"/>
      <c r="V83" s="79"/>
      <c r="W83" s="79"/>
      <c r="X83" s="79"/>
    </row>
    <row r="84" spans="1:24" x14ac:dyDescent="0.3">
      <c r="A84" s="1" t="s">
        <v>106</v>
      </c>
      <c r="B84" s="176" t="s">
        <v>93</v>
      </c>
      <c r="C84" s="1" t="s">
        <v>108</v>
      </c>
      <c r="D84" s="1" t="s">
        <v>109</v>
      </c>
      <c r="E84" s="1"/>
      <c r="F84" s="1">
        <v>0</v>
      </c>
      <c r="G84" s="170">
        <f t="shared" si="14"/>
        <v>0</v>
      </c>
      <c r="H84" s="79"/>
      <c r="J84" s="79"/>
      <c r="K84" s="79"/>
      <c r="L84" s="79"/>
      <c r="N84" s="79"/>
      <c r="O84" s="79"/>
      <c r="P84" s="79"/>
      <c r="R84" s="79"/>
      <c r="S84" s="79"/>
      <c r="T84" s="79"/>
      <c r="V84" s="79"/>
      <c r="W84" s="79"/>
      <c r="X84" s="79"/>
    </row>
    <row r="85" spans="1:24" x14ac:dyDescent="0.3">
      <c r="A85" s="1" t="s">
        <v>106</v>
      </c>
      <c r="B85" s="177" t="s">
        <v>60</v>
      </c>
      <c r="C85" s="1" t="s">
        <v>110</v>
      </c>
      <c r="D85" s="1" t="s">
        <v>111</v>
      </c>
      <c r="E85" s="1"/>
      <c r="F85" s="1">
        <v>20</v>
      </c>
      <c r="G85" s="170">
        <f t="shared" si="14"/>
        <v>20</v>
      </c>
      <c r="H85" s="79"/>
      <c r="J85" s="79"/>
      <c r="K85" s="79"/>
      <c r="L85" s="79"/>
      <c r="N85" s="79"/>
      <c r="O85" s="79"/>
      <c r="P85" s="79"/>
      <c r="R85" s="79"/>
      <c r="S85" s="79"/>
      <c r="T85" s="79"/>
      <c r="V85" s="79"/>
      <c r="W85" s="79"/>
      <c r="X85" s="79"/>
    </row>
    <row r="86" spans="1:24" x14ac:dyDescent="0.3">
      <c r="A86" s="1" t="s">
        <v>114</v>
      </c>
      <c r="B86" s="176" t="s">
        <v>48</v>
      </c>
      <c r="C86" s="1" t="s">
        <v>115</v>
      </c>
      <c r="D86" s="1"/>
      <c r="E86" s="1"/>
      <c r="F86" s="1">
        <v>38</v>
      </c>
      <c r="G86" s="170">
        <f t="shared" si="14"/>
        <v>38</v>
      </c>
      <c r="H86" s="79"/>
      <c r="J86" s="79"/>
      <c r="K86" s="79"/>
      <c r="L86" s="79"/>
      <c r="N86" s="79"/>
      <c r="O86" s="79"/>
      <c r="P86" s="79"/>
      <c r="R86" s="79"/>
      <c r="S86" s="79"/>
      <c r="T86" s="79"/>
      <c r="V86" s="79"/>
      <c r="W86" s="79"/>
      <c r="X86" s="79"/>
    </row>
    <row r="87" spans="1:24" x14ac:dyDescent="0.3">
      <c r="A87" s="1" t="s">
        <v>114</v>
      </c>
      <c r="B87" s="177" t="s">
        <v>48</v>
      </c>
      <c r="C87" s="1" t="s">
        <v>117</v>
      </c>
      <c r="D87" s="1"/>
      <c r="E87" s="1"/>
      <c r="F87" s="1">
        <v>30</v>
      </c>
      <c r="G87" s="170">
        <f t="shared" si="14"/>
        <v>30</v>
      </c>
      <c r="H87" s="79"/>
      <c r="J87" s="79"/>
      <c r="K87" s="79"/>
      <c r="L87" s="79"/>
      <c r="N87" s="79"/>
      <c r="O87" s="79"/>
      <c r="P87" s="79"/>
      <c r="R87" s="79"/>
      <c r="S87" s="79"/>
      <c r="T87" s="79"/>
      <c r="V87" s="79"/>
      <c r="W87" s="79"/>
      <c r="X87" s="79"/>
    </row>
    <row r="88" spans="1:24" x14ac:dyDescent="0.3">
      <c r="A88" s="1" t="s">
        <v>114</v>
      </c>
      <c r="B88" s="1"/>
      <c r="C88" s="1"/>
      <c r="D88" s="1"/>
      <c r="E88" s="1"/>
      <c r="F88" s="1"/>
      <c r="G88" s="170">
        <f t="shared" si="14"/>
        <v>0</v>
      </c>
      <c r="H88" s="79"/>
      <c r="J88" s="79"/>
      <c r="K88" s="79"/>
      <c r="L88" s="79"/>
      <c r="N88" s="79"/>
      <c r="O88" s="79"/>
      <c r="P88" s="79"/>
      <c r="R88" s="79"/>
      <c r="S88" s="79"/>
      <c r="T88" s="79"/>
      <c r="V88" s="79"/>
      <c r="W88" s="79"/>
      <c r="X88" s="79"/>
    </row>
    <row r="89" spans="1:24" x14ac:dyDescent="0.3">
      <c r="A89" s="1" t="s">
        <v>114</v>
      </c>
      <c r="B89" s="1"/>
      <c r="C89" s="1"/>
      <c r="D89" s="1"/>
      <c r="E89" s="1"/>
      <c r="F89" s="1"/>
      <c r="G89" s="170">
        <f t="shared" si="14"/>
        <v>0</v>
      </c>
      <c r="H89" s="79"/>
      <c r="J89" s="79"/>
      <c r="K89" s="79"/>
      <c r="L89" s="79"/>
      <c r="N89" s="79"/>
      <c r="O89" s="79"/>
      <c r="P89" s="79"/>
      <c r="R89" s="79"/>
      <c r="S89" s="79"/>
      <c r="T89" s="79"/>
      <c r="V89" s="79"/>
      <c r="W89" s="79"/>
      <c r="X89" s="79"/>
    </row>
    <row r="90" spans="1:24" x14ac:dyDescent="0.3">
      <c r="A90" s="1" t="s">
        <v>114</v>
      </c>
      <c r="B90" s="1"/>
      <c r="C90" s="1"/>
      <c r="D90" s="1"/>
      <c r="E90" s="1"/>
      <c r="F90" s="1"/>
      <c r="G90" s="170">
        <f t="shared" si="14"/>
        <v>0</v>
      </c>
      <c r="H90" s="79"/>
      <c r="J90" s="79"/>
      <c r="K90" s="79"/>
      <c r="L90" s="79"/>
      <c r="N90" s="79"/>
      <c r="O90" s="79"/>
      <c r="P90" s="79"/>
      <c r="R90" s="79"/>
      <c r="S90" s="79"/>
      <c r="T90" s="79"/>
      <c r="V90" s="79"/>
      <c r="W90" s="79"/>
      <c r="X90" s="79"/>
    </row>
  </sheetData>
  <mergeCells count="60">
    <mergeCell ref="V21:X21"/>
    <mergeCell ref="Z21:AB21"/>
    <mergeCell ref="B21:D21"/>
    <mergeCell ref="F21:H21"/>
    <mergeCell ref="J21:L21"/>
    <mergeCell ref="N21:P21"/>
    <mergeCell ref="R21:T21"/>
    <mergeCell ref="A16:F17"/>
    <mergeCell ref="V20:X20"/>
    <mergeCell ref="Z20:AB20"/>
    <mergeCell ref="B20:D20"/>
    <mergeCell ref="F20:H20"/>
    <mergeCell ref="J20:L20"/>
    <mergeCell ref="N20:P20"/>
    <mergeCell ref="R20:T20"/>
    <mergeCell ref="Z70:AB70"/>
    <mergeCell ref="B71:D71"/>
    <mergeCell ref="F71:H71"/>
    <mergeCell ref="J71:L71"/>
    <mergeCell ref="N71:P71"/>
    <mergeCell ref="R71:T71"/>
    <mergeCell ref="V71:X71"/>
    <mergeCell ref="Z71:AB71"/>
    <mergeCell ref="B70:D70"/>
    <mergeCell ref="V70:X70"/>
    <mergeCell ref="J70:L70"/>
    <mergeCell ref="N70:P70"/>
    <mergeCell ref="R70:T70"/>
    <mergeCell ref="A53:F54"/>
    <mergeCell ref="A35:G36"/>
    <mergeCell ref="V40:X40"/>
    <mergeCell ref="Z40:AB40"/>
    <mergeCell ref="B39:D39"/>
    <mergeCell ref="F39:H39"/>
    <mergeCell ref="J39:L39"/>
    <mergeCell ref="N39:P39"/>
    <mergeCell ref="R39:T39"/>
    <mergeCell ref="V39:X39"/>
    <mergeCell ref="Z39:AB39"/>
    <mergeCell ref="B40:D40"/>
    <mergeCell ref="F40:H40"/>
    <mergeCell ref="J40:L40"/>
    <mergeCell ref="N40:P40"/>
    <mergeCell ref="R40:T40"/>
    <mergeCell ref="F57:I57"/>
    <mergeCell ref="A66:F67"/>
    <mergeCell ref="F70:H70"/>
    <mergeCell ref="J57:M57"/>
    <mergeCell ref="J58:M58"/>
    <mergeCell ref="F58:I58"/>
    <mergeCell ref="B57:E57"/>
    <mergeCell ref="B58:E58"/>
    <mergeCell ref="N57:Q57"/>
    <mergeCell ref="N58:Q58"/>
    <mergeCell ref="Z57:AC57"/>
    <mergeCell ref="Z58:AC58"/>
    <mergeCell ref="V57:Y57"/>
    <mergeCell ref="V58:Y58"/>
    <mergeCell ref="R57:U57"/>
    <mergeCell ref="R58:U58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N14"/>
  <sheetViews>
    <sheetView workbookViewId="0">
      <selection activeCell="G37" sqref="G37"/>
    </sheetView>
  </sheetViews>
  <sheetFormatPr defaultRowHeight="14.4" x14ac:dyDescent="0.3"/>
  <cols>
    <col min="2" max="2" width="14.109375" bestFit="1" customWidth="1"/>
    <col min="3" max="4" width="10.6640625" bestFit="1" customWidth="1"/>
    <col min="5" max="5" width="11.109375" bestFit="1" customWidth="1"/>
    <col min="6" max="6" width="12.109375" bestFit="1" customWidth="1"/>
    <col min="7" max="7" width="10.6640625" bestFit="1" customWidth="1"/>
    <col min="8" max="8" width="12.5546875" bestFit="1" customWidth="1"/>
    <col min="9" max="14" width="10.6640625" bestFit="1" customWidth="1"/>
  </cols>
  <sheetData>
    <row r="1" spans="1:14" x14ac:dyDescent="0.3">
      <c r="A1" s="212" t="s">
        <v>133</v>
      </c>
      <c r="B1" s="212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A2" s="212"/>
      <c r="B2" s="212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4" x14ac:dyDescent="0.3">
      <c r="A3" s="79"/>
      <c r="B3" s="71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x14ac:dyDescent="0.3">
      <c r="A4" s="79"/>
      <c r="B4" s="8" t="s">
        <v>134</v>
      </c>
      <c r="C4" s="8" t="s">
        <v>135</v>
      </c>
      <c r="D4" s="8" t="s">
        <v>136</v>
      </c>
      <c r="E4" s="8" t="s">
        <v>137</v>
      </c>
      <c r="F4" s="8" t="s">
        <v>138</v>
      </c>
      <c r="G4" s="8" t="s">
        <v>139</v>
      </c>
      <c r="H4" s="8" t="s">
        <v>140</v>
      </c>
      <c r="I4" s="8" t="s">
        <v>141</v>
      </c>
      <c r="J4" s="8" t="s">
        <v>142</v>
      </c>
      <c r="K4" s="8" t="s">
        <v>143</v>
      </c>
      <c r="L4" s="8" t="s">
        <v>144</v>
      </c>
      <c r="M4" s="8" t="s">
        <v>145</v>
      </c>
      <c r="N4" s="73"/>
    </row>
    <row r="5" spans="1:14" x14ac:dyDescent="0.3">
      <c r="A5" s="79"/>
      <c r="B5" s="70">
        <v>0.3149905123339658</v>
      </c>
      <c r="C5" s="70">
        <v>0.23814041745730552</v>
      </c>
      <c r="D5" s="77">
        <v>0.25</v>
      </c>
      <c r="E5" s="77">
        <v>0.28999999999999998</v>
      </c>
      <c r="F5" s="78">
        <v>0.27500000000000002</v>
      </c>
      <c r="G5" s="78">
        <v>0.44529999999999997</v>
      </c>
      <c r="H5" s="78">
        <v>0.90949999999999998</v>
      </c>
      <c r="I5" s="78">
        <v>0.70530000000000004</v>
      </c>
      <c r="J5" s="78">
        <v>0.50109999999999999</v>
      </c>
      <c r="K5" s="78">
        <v>0.44429999999999997</v>
      </c>
      <c r="L5" s="70">
        <v>0.3235294117647059</v>
      </c>
      <c r="M5" s="70">
        <v>0.34060721062618593</v>
      </c>
      <c r="N5" s="72"/>
    </row>
    <row r="6" spans="1:14" x14ac:dyDescent="0.3">
      <c r="A6" s="79"/>
      <c r="B6" s="71"/>
      <c r="C6" s="72"/>
      <c r="D6" s="72"/>
      <c r="E6" s="71"/>
      <c r="F6" s="71"/>
      <c r="G6" s="75"/>
      <c r="H6" s="75"/>
      <c r="I6" s="75"/>
      <c r="J6" s="75"/>
      <c r="K6" s="75"/>
      <c r="L6" s="75"/>
      <c r="M6" s="71"/>
      <c r="N6" s="71"/>
    </row>
    <row r="7" spans="1:14" x14ac:dyDescent="0.3">
      <c r="A7" s="79"/>
      <c r="B7" s="71"/>
      <c r="C7" s="71"/>
      <c r="D7" s="76"/>
      <c r="E7" s="76"/>
      <c r="F7" s="76"/>
      <c r="G7" s="76"/>
      <c r="H7" s="71"/>
      <c r="I7" s="71"/>
      <c r="J7" s="71"/>
      <c r="K7" s="71"/>
      <c r="L7" s="71"/>
      <c r="M7" s="71"/>
      <c r="N7" s="71"/>
    </row>
    <row r="8" spans="1:14" x14ac:dyDescent="0.3">
      <c r="A8" s="79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</row>
    <row r="11" spans="1:14" x14ac:dyDescent="0.3">
      <c r="A11" s="79"/>
      <c r="B11" s="79"/>
      <c r="C11" s="79"/>
      <c r="D11" s="73"/>
      <c r="E11" s="73"/>
      <c r="F11" s="73"/>
      <c r="G11" s="73"/>
      <c r="H11" s="73"/>
      <c r="I11" s="23"/>
      <c r="J11" s="79"/>
      <c r="K11" s="79"/>
      <c r="L11" s="79"/>
      <c r="M11" s="79"/>
      <c r="N11" s="79"/>
    </row>
    <row r="14" spans="1:14" ht="15.6" x14ac:dyDescent="0.3">
      <c r="A14" s="79"/>
      <c r="B14" s="74"/>
      <c r="C14" s="74"/>
      <c r="D14" s="74"/>
      <c r="E14" s="79"/>
      <c r="F14" s="79"/>
      <c r="G14" s="79"/>
      <c r="H14" s="79"/>
      <c r="I14" s="79"/>
      <c r="J14" s="79"/>
      <c r="K14" s="79"/>
      <c r="L14" s="79"/>
      <c r="M14" s="79"/>
      <c r="N14" s="79"/>
    </row>
  </sheetData>
  <mergeCells count="1">
    <mergeCell ref="A1:B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L41"/>
  <sheetViews>
    <sheetView zoomScale="82" workbookViewId="0">
      <selection activeCell="I110" sqref="I110"/>
    </sheetView>
  </sheetViews>
  <sheetFormatPr defaultRowHeight="14.4" x14ac:dyDescent="0.3"/>
  <cols>
    <col min="1" max="1" width="23.44140625" bestFit="1" customWidth="1"/>
    <col min="2" max="9" width="14.88671875" customWidth="1"/>
    <col min="10" max="10" width="10.109375" bestFit="1" customWidth="1"/>
    <col min="11" max="11" width="7.109375" bestFit="1" customWidth="1"/>
    <col min="12" max="12" width="8.6640625" bestFit="1" customWidth="1"/>
  </cols>
  <sheetData>
    <row r="1" spans="1:12" ht="15.6" thickTop="1" thickBot="1" x14ac:dyDescent="0.35">
      <c r="A1" s="102" t="s">
        <v>146</v>
      </c>
      <c r="B1" s="81">
        <f>RestuarantRequiredStaffMembers!B2</f>
        <v>44389</v>
      </c>
      <c r="C1" s="81">
        <f>RestuarantRequiredStaffMembers!C2</f>
        <v>44390</v>
      </c>
      <c r="D1" s="81">
        <f>RestuarantRequiredStaffMembers!D2</f>
        <v>44391</v>
      </c>
      <c r="E1" s="81">
        <f>RestuarantRequiredStaffMembers!E2</f>
        <v>44392</v>
      </c>
      <c r="F1" s="81">
        <f>RestuarantRequiredStaffMembers!F2</f>
        <v>44393</v>
      </c>
      <c r="G1" s="81">
        <f>RestuarantRequiredStaffMembers!G2</f>
        <v>44394</v>
      </c>
      <c r="H1" s="81">
        <f>RestuarantRequiredStaffMembers!H2</f>
        <v>44395</v>
      </c>
      <c r="I1" s="144" t="s">
        <v>147</v>
      </c>
      <c r="J1" s="80" t="s">
        <v>148</v>
      </c>
      <c r="K1" s="85" t="s">
        <v>149</v>
      </c>
      <c r="L1" s="86" t="s">
        <v>150</v>
      </c>
    </row>
    <row r="2" spans="1:12" ht="15" thickTop="1" x14ac:dyDescent="0.3">
      <c r="A2" s="103"/>
      <c r="B2" s="90"/>
      <c r="C2" s="90"/>
      <c r="D2" s="90"/>
      <c r="E2" s="90"/>
      <c r="F2" s="90"/>
      <c r="G2" s="90"/>
      <c r="H2" s="90"/>
      <c r="I2" s="145"/>
      <c r="J2" s="91"/>
      <c r="K2" s="91"/>
      <c r="L2" s="92"/>
    </row>
    <row r="3" spans="1:12" x14ac:dyDescent="0.3">
      <c r="A3" s="104" t="s">
        <v>151</v>
      </c>
      <c r="B3" s="132"/>
      <c r="C3" s="132"/>
      <c r="D3" s="132"/>
      <c r="E3" s="132"/>
      <c r="F3" s="132"/>
      <c r="G3" s="132"/>
      <c r="H3" s="132"/>
      <c r="I3" s="146">
        <f>SUM(B3:H3)</f>
        <v>0</v>
      </c>
      <c r="J3" s="91"/>
      <c r="K3" s="91"/>
      <c r="L3" s="92"/>
    </row>
    <row r="4" spans="1:12" x14ac:dyDescent="0.3">
      <c r="A4" s="104" t="s">
        <v>152</v>
      </c>
      <c r="B4" s="132"/>
      <c r="C4" s="132"/>
      <c r="D4" s="132"/>
      <c r="E4" s="132"/>
      <c r="F4" s="132"/>
      <c r="G4" s="132"/>
      <c r="H4" s="132"/>
      <c r="I4" s="146">
        <f>SUM(B4:H4)</f>
        <v>0</v>
      </c>
      <c r="J4" s="91"/>
      <c r="K4" s="91"/>
      <c r="L4" s="92"/>
    </row>
    <row r="5" spans="1:12" x14ac:dyDescent="0.3">
      <c r="A5" s="104" t="s">
        <v>153</v>
      </c>
      <c r="B5" s="132"/>
      <c r="C5" s="132"/>
      <c r="D5" s="132"/>
      <c r="E5" s="132"/>
      <c r="F5" s="132"/>
      <c r="G5" s="132"/>
      <c r="H5" s="132"/>
      <c r="I5" s="146">
        <f>SUM(B5:H5)</f>
        <v>0</v>
      </c>
      <c r="J5" s="91"/>
      <c r="K5" s="91"/>
      <c r="L5" s="92"/>
    </row>
    <row r="6" spans="1:12" x14ac:dyDescent="0.3">
      <c r="A6" s="105"/>
      <c r="B6" s="133"/>
      <c r="C6" s="133"/>
      <c r="D6" s="133"/>
      <c r="E6" s="133"/>
      <c r="F6" s="133"/>
      <c r="G6" s="133"/>
      <c r="H6" s="133"/>
      <c r="I6" s="147"/>
      <c r="J6" s="93"/>
      <c r="K6" s="93"/>
      <c r="L6" s="94"/>
    </row>
    <row r="7" spans="1:12" ht="15" thickBot="1" x14ac:dyDescent="0.35">
      <c r="A7" s="106" t="s">
        <v>154</v>
      </c>
      <c r="B7" s="134">
        <f>SUM(B3:B5)</f>
        <v>0</v>
      </c>
      <c r="C7" s="134">
        <f t="shared" ref="C7:H7" si="0">SUM(C3:C5)</f>
        <v>0</v>
      </c>
      <c r="D7" s="134">
        <f t="shared" si="0"/>
        <v>0</v>
      </c>
      <c r="E7" s="134">
        <f t="shared" si="0"/>
        <v>0</v>
      </c>
      <c r="F7" s="134">
        <f t="shared" si="0"/>
        <v>0</v>
      </c>
      <c r="G7" s="134">
        <f t="shared" si="0"/>
        <v>0</v>
      </c>
      <c r="H7" s="134">
        <f t="shared" si="0"/>
        <v>0</v>
      </c>
      <c r="I7" s="148">
        <f>SUM(I3:I5)</f>
        <v>0</v>
      </c>
      <c r="J7" s="82"/>
      <c r="K7" s="82"/>
      <c r="L7" s="88"/>
    </row>
    <row r="8" spans="1:12" ht="15" thickTop="1" x14ac:dyDescent="0.3">
      <c r="A8" s="107"/>
      <c r="B8" s="135"/>
      <c r="C8" s="135"/>
      <c r="D8" s="135"/>
      <c r="E8" s="135"/>
      <c r="F8" s="135"/>
      <c r="G8" s="135"/>
      <c r="H8" s="135"/>
      <c r="I8" s="149"/>
      <c r="J8" s="95"/>
      <c r="K8" s="95"/>
      <c r="L8" s="96"/>
    </row>
    <row r="9" spans="1:12" x14ac:dyDescent="0.3">
      <c r="A9" s="108" t="s">
        <v>155</v>
      </c>
      <c r="B9" s="132"/>
      <c r="C9" s="132"/>
      <c r="D9" s="132"/>
      <c r="E9" s="132"/>
      <c r="F9" s="132"/>
      <c r="G9" s="132"/>
      <c r="H9" s="132"/>
      <c r="I9" s="150"/>
      <c r="J9" s="91"/>
      <c r="K9" s="91"/>
      <c r="L9" s="92"/>
    </row>
    <row r="10" spans="1:12" x14ac:dyDescent="0.3">
      <c r="A10" s="104"/>
      <c r="B10" s="136"/>
      <c r="C10" s="136"/>
      <c r="D10" s="136"/>
      <c r="E10" s="136"/>
      <c r="F10" s="136"/>
      <c r="G10" s="136"/>
      <c r="H10" s="136"/>
      <c r="I10" s="146"/>
      <c r="J10" s="91"/>
      <c r="K10" s="91"/>
      <c r="L10" s="92"/>
    </row>
    <row r="11" spans="1:12" x14ac:dyDescent="0.3">
      <c r="A11" s="104"/>
      <c r="B11" s="136"/>
      <c r="C11" s="136"/>
      <c r="D11" s="136"/>
      <c r="E11" s="136"/>
      <c r="F11" s="136"/>
      <c r="G11" s="136"/>
      <c r="H11" s="136"/>
      <c r="I11" s="146">
        <f>SUM(B11:H11)</f>
        <v>0</v>
      </c>
      <c r="J11" s="91"/>
      <c r="K11" s="91"/>
      <c r="L11" s="92"/>
    </row>
    <row r="12" spans="1:12" x14ac:dyDescent="0.3">
      <c r="A12" s="104"/>
      <c r="B12" s="136"/>
      <c r="C12" s="136"/>
      <c r="D12" s="136"/>
      <c r="E12" s="136"/>
      <c r="F12" s="136"/>
      <c r="G12" s="136"/>
      <c r="H12" s="136"/>
      <c r="I12" s="146">
        <f t="shared" ref="I12:I21" si="1">SUM(B12:H12)</f>
        <v>0</v>
      </c>
      <c r="J12" s="91"/>
      <c r="K12" s="91"/>
      <c r="L12" s="92"/>
    </row>
    <row r="13" spans="1:12" x14ac:dyDescent="0.3">
      <c r="A13" s="104"/>
      <c r="B13" s="136"/>
      <c r="C13" s="136"/>
      <c r="D13" s="136"/>
      <c r="E13" s="136"/>
      <c r="F13" s="136"/>
      <c r="G13" s="136"/>
      <c r="H13" s="136"/>
      <c r="I13" s="146">
        <f t="shared" si="1"/>
        <v>0</v>
      </c>
      <c r="J13" s="91"/>
      <c r="K13" s="91"/>
      <c r="L13" s="92"/>
    </row>
    <row r="14" spans="1:12" x14ac:dyDescent="0.3">
      <c r="A14" s="104"/>
      <c r="B14" s="136"/>
      <c r="C14" s="136"/>
      <c r="D14" s="136"/>
      <c r="E14" s="136"/>
      <c r="F14" s="136"/>
      <c r="G14" s="136"/>
      <c r="H14" s="136"/>
      <c r="I14" s="146">
        <f t="shared" si="1"/>
        <v>0</v>
      </c>
      <c r="J14" s="91"/>
      <c r="K14" s="91"/>
      <c r="L14" s="92"/>
    </row>
    <row r="15" spans="1:12" x14ac:dyDescent="0.3">
      <c r="A15" s="114"/>
      <c r="B15" s="137"/>
      <c r="C15" s="136"/>
      <c r="D15" s="136"/>
      <c r="E15" s="136"/>
      <c r="F15" s="136"/>
      <c r="G15" s="136"/>
      <c r="H15" s="136"/>
      <c r="I15" s="146">
        <f t="shared" si="1"/>
        <v>0</v>
      </c>
      <c r="J15" s="115"/>
      <c r="K15" s="115"/>
      <c r="L15" s="116"/>
    </row>
    <row r="16" spans="1:12" x14ac:dyDescent="0.3">
      <c r="A16" s="104"/>
      <c r="B16" s="137"/>
      <c r="C16" s="136"/>
      <c r="D16" s="136"/>
      <c r="E16" s="136"/>
      <c r="F16" s="136"/>
      <c r="G16" s="136"/>
      <c r="H16" s="136"/>
      <c r="I16" s="146">
        <f t="shared" si="1"/>
        <v>0</v>
      </c>
      <c r="J16" s="91"/>
      <c r="K16" s="91"/>
      <c r="L16" s="92"/>
    </row>
    <row r="17" spans="1:12" x14ac:dyDescent="0.3">
      <c r="A17" s="104"/>
      <c r="B17" s="137"/>
      <c r="C17" s="136"/>
      <c r="D17" s="136"/>
      <c r="E17" s="136"/>
      <c r="F17" s="136"/>
      <c r="G17" s="136"/>
      <c r="H17" s="136"/>
      <c r="I17" s="146">
        <f t="shared" si="1"/>
        <v>0</v>
      </c>
      <c r="J17" s="91"/>
      <c r="K17" s="91"/>
      <c r="L17" s="92"/>
    </row>
    <row r="18" spans="1:12" x14ac:dyDescent="0.3">
      <c r="A18" s="104"/>
      <c r="B18" s="137"/>
      <c r="C18" s="136"/>
      <c r="D18" s="136"/>
      <c r="E18" s="136"/>
      <c r="F18" s="136"/>
      <c r="G18" s="136"/>
      <c r="H18" s="136"/>
      <c r="I18" s="146">
        <f t="shared" si="1"/>
        <v>0</v>
      </c>
      <c r="J18" s="91"/>
      <c r="K18" s="91"/>
      <c r="L18" s="92"/>
    </row>
    <row r="19" spans="1:12" x14ac:dyDescent="0.3">
      <c r="A19" s="104"/>
      <c r="B19" s="137"/>
      <c r="C19" s="136"/>
      <c r="D19" s="136"/>
      <c r="E19" s="136"/>
      <c r="F19" s="136"/>
      <c r="G19" s="136"/>
      <c r="H19" s="136"/>
      <c r="I19" s="146">
        <f>SUM(B19:H19)</f>
        <v>0</v>
      </c>
      <c r="J19" s="91"/>
      <c r="K19" s="91"/>
      <c r="L19" s="92"/>
    </row>
    <row r="20" spans="1:12" x14ac:dyDescent="0.3">
      <c r="A20" s="104"/>
      <c r="B20" s="137"/>
      <c r="C20" s="136"/>
      <c r="D20" s="136"/>
      <c r="E20" s="136"/>
      <c r="F20" s="136"/>
      <c r="G20" s="136"/>
      <c r="H20" s="136"/>
      <c r="I20" s="146">
        <f t="shared" si="1"/>
        <v>0</v>
      </c>
      <c r="J20" s="91"/>
      <c r="K20" s="91"/>
      <c r="L20" s="92"/>
    </row>
    <row r="21" spans="1:12" x14ac:dyDescent="0.3">
      <c r="A21" s="104"/>
      <c r="B21" s="137"/>
      <c r="C21" s="136"/>
      <c r="D21" s="136"/>
      <c r="E21" s="136"/>
      <c r="F21" s="136"/>
      <c r="G21" s="136"/>
      <c r="H21" s="136"/>
      <c r="I21" s="146">
        <f t="shared" si="1"/>
        <v>0</v>
      </c>
      <c r="J21" s="91"/>
      <c r="K21" s="91"/>
      <c r="L21" s="92"/>
    </row>
    <row r="22" spans="1:12" x14ac:dyDescent="0.3">
      <c r="A22" s="104"/>
      <c r="B22" s="136"/>
      <c r="C22" s="136"/>
      <c r="D22" s="136"/>
      <c r="E22" s="136"/>
      <c r="F22" s="136"/>
      <c r="G22" s="136"/>
      <c r="H22" s="136"/>
      <c r="I22" s="146"/>
      <c r="J22" s="91"/>
      <c r="K22" s="91"/>
      <c r="L22" s="92"/>
    </row>
    <row r="23" spans="1:12" x14ac:dyDescent="0.3">
      <c r="A23" s="109" t="s">
        <v>70</v>
      </c>
      <c r="B23" s="138">
        <f>SUM(B10:B21)</f>
        <v>0</v>
      </c>
      <c r="C23" s="138">
        <f t="shared" ref="C23:H23" si="2">SUM(C10:C21)</f>
        <v>0</v>
      </c>
      <c r="D23" s="138">
        <f t="shared" si="2"/>
        <v>0</v>
      </c>
      <c r="E23" s="138">
        <f t="shared" si="2"/>
        <v>0</v>
      </c>
      <c r="F23" s="138">
        <f t="shared" si="2"/>
        <v>0</v>
      </c>
      <c r="G23" s="138">
        <f t="shared" si="2"/>
        <v>0</v>
      </c>
      <c r="H23" s="138">
        <f t="shared" si="2"/>
        <v>0</v>
      </c>
      <c r="I23" s="151">
        <f>SUM(I11:I21)</f>
        <v>0</v>
      </c>
      <c r="J23" s="89" t="e">
        <f>I23/I7</f>
        <v>#DIV/0!</v>
      </c>
      <c r="K23" s="84">
        <v>0.25</v>
      </c>
      <c r="L23" s="119" t="e">
        <f>J23-K23</f>
        <v>#DIV/0!</v>
      </c>
    </row>
    <row r="24" spans="1:12" x14ac:dyDescent="0.3">
      <c r="A24" s="110"/>
      <c r="B24" s="139"/>
      <c r="C24" s="139"/>
      <c r="D24" s="139"/>
      <c r="E24" s="139"/>
      <c r="F24" s="139"/>
      <c r="G24" s="139"/>
      <c r="H24" s="139"/>
      <c r="I24" s="152"/>
      <c r="J24" s="97"/>
      <c r="K24" s="117"/>
      <c r="L24" s="118"/>
    </row>
    <row r="25" spans="1:12" x14ac:dyDescent="0.3">
      <c r="A25" s="108" t="s">
        <v>156</v>
      </c>
      <c r="B25" s="136"/>
      <c r="C25" s="136"/>
      <c r="D25" s="136"/>
      <c r="E25" s="136"/>
      <c r="F25" s="136"/>
      <c r="G25" s="136"/>
      <c r="H25" s="136"/>
      <c r="I25" s="146"/>
      <c r="J25" s="91"/>
      <c r="K25" s="91"/>
      <c r="L25" s="92"/>
    </row>
    <row r="26" spans="1:12" x14ac:dyDescent="0.3">
      <c r="A26" s="104"/>
      <c r="B26" s="136"/>
      <c r="C26" s="136"/>
      <c r="D26" s="136"/>
      <c r="E26" s="136"/>
      <c r="F26" s="136"/>
      <c r="G26" s="136"/>
      <c r="H26" s="136"/>
      <c r="I26" s="146"/>
      <c r="J26" s="91"/>
      <c r="K26" s="91"/>
      <c r="L26" s="92"/>
    </row>
    <row r="27" spans="1:12" s="79" customFormat="1" x14ac:dyDescent="0.3">
      <c r="A27" s="104" t="s">
        <v>157</v>
      </c>
      <c r="B27" s="136">
        <f>198/7</f>
        <v>28.285714285714285</v>
      </c>
      <c r="C27" s="136">
        <f t="shared" ref="C27:H27" si="3">198/7</f>
        <v>28.285714285714285</v>
      </c>
      <c r="D27" s="136">
        <f t="shared" si="3"/>
        <v>28.285714285714285</v>
      </c>
      <c r="E27" s="136">
        <f t="shared" si="3"/>
        <v>28.285714285714285</v>
      </c>
      <c r="F27" s="136">
        <f t="shared" si="3"/>
        <v>28.285714285714285</v>
      </c>
      <c r="G27" s="136">
        <f t="shared" si="3"/>
        <v>28.285714285714285</v>
      </c>
      <c r="H27" s="136">
        <f t="shared" si="3"/>
        <v>28.285714285714285</v>
      </c>
      <c r="I27" s="146">
        <f>SUM(B27:H27)</f>
        <v>197.99999999999997</v>
      </c>
      <c r="J27" s="91"/>
      <c r="K27" s="91"/>
      <c r="L27" s="92"/>
    </row>
    <row r="28" spans="1:12" x14ac:dyDescent="0.3">
      <c r="A28" s="104" t="s">
        <v>158</v>
      </c>
      <c r="B28" s="136"/>
      <c r="C28" s="136"/>
      <c r="D28" s="136"/>
      <c r="E28" s="136"/>
      <c r="F28" s="136"/>
      <c r="G28" s="136"/>
      <c r="H28" s="136"/>
      <c r="I28" s="146">
        <f t="shared" ref="I28:I33" si="4">SUM(B28:H28)</f>
        <v>0</v>
      </c>
      <c r="J28" s="91"/>
      <c r="K28" s="91"/>
      <c r="L28" s="92"/>
    </row>
    <row r="29" spans="1:12" s="79" customFormat="1" x14ac:dyDescent="0.3">
      <c r="A29" s="104" t="s">
        <v>159</v>
      </c>
      <c r="B29" s="136"/>
      <c r="C29" s="136"/>
      <c r="D29" s="136"/>
      <c r="E29" s="136"/>
      <c r="F29" s="136"/>
      <c r="G29" s="136"/>
      <c r="H29" s="136"/>
      <c r="I29" s="146"/>
      <c r="J29" s="91"/>
      <c r="K29" s="91"/>
      <c r="L29" s="92"/>
    </row>
    <row r="30" spans="1:12" x14ac:dyDescent="0.3">
      <c r="A30" s="104" t="s">
        <v>160</v>
      </c>
      <c r="B30" s="136"/>
      <c r="C30" s="136"/>
      <c r="D30" s="136"/>
      <c r="E30" s="136"/>
      <c r="F30" s="136"/>
      <c r="G30" s="136"/>
      <c r="H30" s="136"/>
      <c r="I30" s="146">
        <f t="shared" si="4"/>
        <v>0</v>
      </c>
      <c r="J30" s="91"/>
      <c r="K30" s="91"/>
      <c r="L30" s="92"/>
    </row>
    <row r="31" spans="1:12" s="79" customFormat="1" x14ac:dyDescent="0.3">
      <c r="A31" s="104" t="s">
        <v>161</v>
      </c>
      <c r="B31" s="136"/>
      <c r="C31" s="136"/>
      <c r="D31" s="136"/>
      <c r="E31" s="136"/>
      <c r="F31" s="136"/>
      <c r="G31" s="136"/>
      <c r="H31" s="136"/>
      <c r="I31" s="146"/>
      <c r="J31" s="91"/>
      <c r="K31" s="91"/>
      <c r="L31" s="92"/>
    </row>
    <row r="32" spans="1:12" x14ac:dyDescent="0.3">
      <c r="A32" s="104" t="s">
        <v>162</v>
      </c>
      <c r="B32" s="136"/>
      <c r="C32" s="136"/>
      <c r="D32" s="136"/>
      <c r="E32" s="136"/>
      <c r="F32" s="136"/>
      <c r="G32" s="136"/>
      <c r="H32" s="136"/>
      <c r="I32" s="146">
        <f t="shared" si="4"/>
        <v>0</v>
      </c>
      <c r="J32" s="91"/>
      <c r="K32" s="91"/>
      <c r="L32" s="92"/>
    </row>
    <row r="33" spans="1:12" x14ac:dyDescent="0.3">
      <c r="A33" s="105" t="s">
        <v>163</v>
      </c>
      <c r="B33" s="136"/>
      <c r="C33" s="136"/>
      <c r="D33" s="136"/>
      <c r="E33" s="136"/>
      <c r="F33" s="136"/>
      <c r="G33" s="136"/>
      <c r="H33" s="136"/>
      <c r="I33" s="146">
        <f t="shared" si="4"/>
        <v>0</v>
      </c>
      <c r="J33" s="93"/>
      <c r="K33" s="93"/>
      <c r="L33" s="94"/>
    </row>
    <row r="34" spans="1:12" ht="15" thickBot="1" x14ac:dyDescent="0.35">
      <c r="A34" s="106"/>
      <c r="B34" s="134">
        <f t="shared" ref="B34:H34" si="5">SUM(B27:B33)</f>
        <v>28.285714285714285</v>
      </c>
      <c r="C34" s="134">
        <f t="shared" si="5"/>
        <v>28.285714285714285</v>
      </c>
      <c r="D34" s="134">
        <f t="shared" si="5"/>
        <v>28.285714285714285</v>
      </c>
      <c r="E34" s="134">
        <f t="shared" si="5"/>
        <v>28.285714285714285</v>
      </c>
      <c r="F34" s="134">
        <f t="shared" si="5"/>
        <v>28.285714285714285</v>
      </c>
      <c r="G34" s="134">
        <f t="shared" si="5"/>
        <v>28.285714285714285</v>
      </c>
      <c r="H34" s="134">
        <f t="shared" si="5"/>
        <v>28.285714285714285</v>
      </c>
      <c r="I34" s="148">
        <f>SUM(I26:I33)</f>
        <v>197.99999999999997</v>
      </c>
      <c r="J34" s="83" t="e">
        <f>I34/I7</f>
        <v>#DIV/0!</v>
      </c>
      <c r="K34" s="83">
        <v>0.25</v>
      </c>
      <c r="L34" s="87" t="e">
        <f>J34-K34</f>
        <v>#DIV/0!</v>
      </c>
    </row>
    <row r="35" spans="1:12" ht="15" thickTop="1" x14ac:dyDescent="0.3">
      <c r="A35" s="107"/>
      <c r="B35" s="135"/>
      <c r="C35" s="135"/>
      <c r="D35" s="135"/>
      <c r="E35" s="135"/>
      <c r="F35" s="135"/>
      <c r="G35" s="135"/>
      <c r="H35" s="135"/>
      <c r="I35" s="153"/>
      <c r="J35" s="95"/>
      <c r="K35" s="95"/>
      <c r="L35" s="96"/>
    </row>
    <row r="36" spans="1:12" ht="15" thickBot="1" x14ac:dyDescent="0.35">
      <c r="A36" s="111"/>
      <c r="B36" s="140"/>
      <c r="C36" s="140"/>
      <c r="D36" s="140"/>
      <c r="E36" s="140"/>
      <c r="F36" s="140"/>
      <c r="G36" s="140"/>
      <c r="H36" s="140"/>
      <c r="I36" s="154"/>
      <c r="J36" s="98"/>
      <c r="K36" s="98"/>
      <c r="L36" s="99"/>
    </row>
    <row r="37" spans="1:12" ht="15" thickBot="1" x14ac:dyDescent="0.35">
      <c r="A37" s="112" t="s">
        <v>164</v>
      </c>
      <c r="B37" s="141">
        <f t="shared" ref="B37:H37" si="6">B7-B23-B34</f>
        <v>-28.285714285714285</v>
      </c>
      <c r="C37" s="141">
        <f t="shared" si="6"/>
        <v>-28.285714285714285</v>
      </c>
      <c r="D37" s="141">
        <f t="shared" si="6"/>
        <v>-28.285714285714285</v>
      </c>
      <c r="E37" s="141">
        <f t="shared" si="6"/>
        <v>-28.285714285714285</v>
      </c>
      <c r="F37" s="141">
        <f t="shared" si="6"/>
        <v>-28.285714285714285</v>
      </c>
      <c r="G37" s="141">
        <f t="shared" si="6"/>
        <v>-28.285714285714285</v>
      </c>
      <c r="H37" s="141">
        <f t="shared" si="6"/>
        <v>-28.285714285714285</v>
      </c>
      <c r="I37" s="155">
        <f>SUM(B37:H37)</f>
        <v>-197.99999999999997</v>
      </c>
      <c r="J37" s="83" t="e">
        <f>(I34+I23)/I7</f>
        <v>#DIV/0!</v>
      </c>
      <c r="K37" s="83">
        <v>0.5</v>
      </c>
      <c r="L37" s="87" t="e">
        <f>J37-K37</f>
        <v>#DIV/0!</v>
      </c>
    </row>
    <row r="38" spans="1:12" x14ac:dyDescent="0.3">
      <c r="A38" s="113"/>
      <c r="B38" s="142"/>
      <c r="C38" s="142"/>
      <c r="D38" s="142"/>
      <c r="E38" s="142"/>
      <c r="F38" s="142"/>
      <c r="G38" s="142"/>
      <c r="H38" s="142"/>
      <c r="I38" s="156"/>
      <c r="J38" s="100"/>
      <c r="K38" s="100"/>
      <c r="L38" s="101"/>
    </row>
    <row r="39" spans="1:12" x14ac:dyDescent="0.3">
      <c r="A39" s="104" t="s">
        <v>165</v>
      </c>
      <c r="B39" s="132" t="e">
        <f t="shared" ref="B39:H39" si="7">B23/B7</f>
        <v>#DIV/0!</v>
      </c>
      <c r="C39" s="132" t="e">
        <f t="shared" si="7"/>
        <v>#DIV/0!</v>
      </c>
      <c r="D39" s="132" t="e">
        <f t="shared" si="7"/>
        <v>#DIV/0!</v>
      </c>
      <c r="E39" s="132" t="e">
        <f t="shared" si="7"/>
        <v>#DIV/0!</v>
      </c>
      <c r="F39" s="132" t="e">
        <f t="shared" si="7"/>
        <v>#DIV/0!</v>
      </c>
      <c r="G39" s="132" t="e">
        <f t="shared" si="7"/>
        <v>#DIV/0!</v>
      </c>
      <c r="H39" s="132" t="e">
        <f t="shared" si="7"/>
        <v>#DIV/0!</v>
      </c>
      <c r="I39" s="150"/>
      <c r="J39" s="91"/>
      <c r="K39" s="91"/>
      <c r="L39" s="92"/>
    </row>
    <row r="40" spans="1:12" x14ac:dyDescent="0.3">
      <c r="A40" s="105" t="s">
        <v>166</v>
      </c>
      <c r="B40" s="133" t="e">
        <f t="shared" ref="B40:H40" si="8">B34/B7</f>
        <v>#DIV/0!</v>
      </c>
      <c r="C40" s="133" t="e">
        <f t="shared" si="8"/>
        <v>#DIV/0!</v>
      </c>
      <c r="D40" s="133" t="e">
        <f t="shared" si="8"/>
        <v>#DIV/0!</v>
      </c>
      <c r="E40" s="133" t="e">
        <f t="shared" si="8"/>
        <v>#DIV/0!</v>
      </c>
      <c r="F40" s="133" t="e">
        <f t="shared" si="8"/>
        <v>#DIV/0!</v>
      </c>
      <c r="G40" s="133" t="e">
        <f t="shared" si="8"/>
        <v>#DIV/0!</v>
      </c>
      <c r="H40" s="133" t="e">
        <f t="shared" si="8"/>
        <v>#DIV/0!</v>
      </c>
      <c r="I40" s="157"/>
      <c r="J40" s="93"/>
      <c r="K40" s="93"/>
      <c r="L40" s="94"/>
    </row>
    <row r="41" spans="1:12" x14ac:dyDescent="0.3">
      <c r="A41" s="79"/>
      <c r="B41" s="143"/>
      <c r="C41" s="143"/>
      <c r="D41" s="143"/>
      <c r="E41" s="143"/>
      <c r="F41" s="143"/>
      <c r="G41" s="143"/>
      <c r="H41" s="143"/>
      <c r="I41" s="143"/>
      <c r="J41" s="79"/>
      <c r="K41" s="79"/>
      <c r="L41" s="7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99C505FDB6414B9AB9FE95AF972E3E" ma:contentTypeVersion="12" ma:contentTypeDescription="Create a new document." ma:contentTypeScope="" ma:versionID="01412f9e6a9537e829d22ec157f8204e">
  <xsd:schema xmlns:xsd="http://www.w3.org/2001/XMLSchema" xmlns:xs="http://www.w3.org/2001/XMLSchema" xmlns:p="http://schemas.microsoft.com/office/2006/metadata/properties" xmlns:ns2="46a70f33-7264-4f6f-ac5b-a380769d2b03" xmlns:ns3="12373cca-5e5c-4f41-a9f8-00c56f8d0d41" targetNamespace="http://schemas.microsoft.com/office/2006/metadata/properties" ma:root="true" ma:fieldsID="8b642afd3deb19338356ac8174946f20" ns2:_="" ns3:_="">
    <xsd:import namespace="46a70f33-7264-4f6f-ac5b-a380769d2b03"/>
    <xsd:import namespace="12373cca-5e5c-4f41-a9f8-00c56f8d0d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70f33-7264-4f6f-ac5b-a380769d2b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373cca-5e5c-4f41-a9f8-00c56f8d0d4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ECC3DF-97ED-4B2B-B309-9F7B22E353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a70f33-7264-4f6f-ac5b-a380769d2b03"/>
    <ds:schemaRef ds:uri="12373cca-5e5c-4f41-a9f8-00c56f8d0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ACDBC8-2B39-4DD6-BD26-0BA0670A4D5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E53C63-A2B5-4E9A-B4CD-9F5D69CFFD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House Keeping Forecast </vt:lpstr>
      <vt:lpstr>Houskeeping Hours</vt:lpstr>
      <vt:lpstr>HSKRequiredStaffMembers</vt:lpstr>
      <vt:lpstr>RestuarantRequiredStaffMembers</vt:lpstr>
      <vt:lpstr>Reception Hours Required</vt:lpstr>
      <vt:lpstr>Overall Bar Graph</vt:lpstr>
      <vt:lpstr>Roster</vt:lpstr>
      <vt:lpstr>Occupany Trend</vt:lpstr>
      <vt:lpstr>Operations Report - R</vt:lpstr>
      <vt:lpstr>Operations Report - A</vt:lpstr>
      <vt:lpstr>Forecasted Operations GOP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 Kohn</dc:creator>
  <cp:keywords/>
  <dc:description/>
  <cp:lastModifiedBy>Josh Kohn</cp:lastModifiedBy>
  <cp:revision/>
  <dcterms:created xsi:type="dcterms:W3CDTF">2018-12-27T04:20:37Z</dcterms:created>
  <dcterms:modified xsi:type="dcterms:W3CDTF">2022-11-27T11:35:31Z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e0a86a47-b1f1-4a20-be21-9a57d24a7136</vt:lpwstr>
  </property>
  <property fmtid="{D5CDD505-2E9C-101B-9397-08002B2CF9AE}" pid="3" name="ContentTypeId">
    <vt:lpwstr>0x0101001499C505FDB6414B9AB9FE95AF972E3E</vt:lpwstr>
  </property>
</Properties>
</file>