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msmithonline-my.sharepoint.com/personal/registejh_cdmsmith_com/Documents/Documents/R_Directory/PR_Analysis/data/raw/"/>
    </mc:Choice>
  </mc:AlternateContent>
  <xr:revisionPtr revIDLastSave="0" documentId="8_{6C6A2B40-C9F9-4258-89B3-AC2B1660DA38}" xr6:coauthVersionLast="45" xr6:coauthVersionMax="45" xr10:uidLastSave="{00000000-0000-0000-0000-000000000000}"/>
  <bookViews>
    <workbookView xWindow="-28920" yWindow="-120" windowWidth="29040" windowHeight="15840" xr2:uid="{4524CEA0-25EF-4C01-A361-4C79CFC4F202}"/>
  </bookViews>
  <sheets>
    <sheet name="Sampling Schedule" sheetId="1" r:id="rId1"/>
  </sheets>
  <externalReferences>
    <externalReference r:id="rId2"/>
  </externalReferences>
  <definedNames>
    <definedName name="Holidays">Table4[[#All],[Skipdays]]</definedName>
    <definedName name="Unique_Historical_Param">[1]!Lookup_Historical_Param[Renamed]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18" i="1" l="1"/>
  <c r="O418" i="1"/>
  <c r="K418" i="1"/>
  <c r="J418" i="1"/>
  <c r="I418" i="1"/>
  <c r="C418" i="1"/>
  <c r="Q417" i="1"/>
  <c r="O417" i="1"/>
  <c r="K417" i="1"/>
  <c r="J417" i="1"/>
  <c r="I417" i="1"/>
  <c r="C417" i="1"/>
  <c r="Q416" i="1"/>
  <c r="O416" i="1"/>
  <c r="K416" i="1"/>
  <c r="J416" i="1"/>
  <c r="I416" i="1"/>
  <c r="C416" i="1"/>
  <c r="Q415" i="1"/>
  <c r="O415" i="1"/>
  <c r="K415" i="1"/>
  <c r="J415" i="1"/>
  <c r="I415" i="1"/>
  <c r="C415" i="1"/>
  <c r="Q414" i="1"/>
  <c r="O414" i="1"/>
  <c r="K414" i="1"/>
  <c r="J414" i="1"/>
  <c r="I414" i="1"/>
  <c r="C414" i="1"/>
  <c r="Q413" i="1"/>
  <c r="O413" i="1"/>
  <c r="K413" i="1"/>
  <c r="J413" i="1"/>
  <c r="I413" i="1"/>
  <c r="C413" i="1"/>
  <c r="Q412" i="1"/>
  <c r="O412" i="1"/>
  <c r="K412" i="1"/>
  <c r="J412" i="1"/>
  <c r="I412" i="1"/>
  <c r="C412" i="1"/>
  <c r="Q411" i="1"/>
  <c r="O411" i="1"/>
  <c r="K411" i="1"/>
  <c r="J411" i="1"/>
  <c r="I411" i="1"/>
  <c r="C411" i="1"/>
  <c r="Q410" i="1"/>
  <c r="O410" i="1"/>
  <c r="K410" i="1"/>
  <c r="J410" i="1"/>
  <c r="I410" i="1"/>
  <c r="C410" i="1"/>
  <c r="Q409" i="1"/>
  <c r="O409" i="1"/>
  <c r="K409" i="1"/>
  <c r="J409" i="1"/>
  <c r="I409" i="1"/>
  <c r="C409" i="1"/>
  <c r="Q408" i="1"/>
  <c r="O408" i="1"/>
  <c r="K408" i="1"/>
  <c r="J408" i="1"/>
  <c r="I408" i="1"/>
  <c r="C408" i="1"/>
  <c r="Q407" i="1"/>
  <c r="O407" i="1"/>
  <c r="K407" i="1"/>
  <c r="J407" i="1"/>
  <c r="I407" i="1"/>
  <c r="C407" i="1"/>
  <c r="Q406" i="1"/>
  <c r="O406" i="1"/>
  <c r="K406" i="1"/>
  <c r="J406" i="1"/>
  <c r="I406" i="1"/>
  <c r="C406" i="1"/>
  <c r="Q405" i="1"/>
  <c r="O405" i="1"/>
  <c r="K405" i="1"/>
  <c r="J405" i="1"/>
  <c r="I405" i="1"/>
  <c r="C405" i="1"/>
  <c r="Q404" i="1"/>
  <c r="O404" i="1"/>
  <c r="K404" i="1"/>
  <c r="J404" i="1"/>
  <c r="I404" i="1"/>
  <c r="C404" i="1"/>
  <c r="Q403" i="1"/>
  <c r="O403" i="1"/>
  <c r="K403" i="1"/>
  <c r="J403" i="1"/>
  <c r="I403" i="1"/>
  <c r="C403" i="1"/>
  <c r="Q402" i="1"/>
  <c r="O402" i="1"/>
  <c r="K402" i="1"/>
  <c r="J402" i="1"/>
  <c r="I402" i="1"/>
  <c r="C402" i="1"/>
  <c r="Q401" i="1"/>
  <c r="O401" i="1"/>
  <c r="K401" i="1"/>
  <c r="J401" i="1"/>
  <c r="I401" i="1"/>
  <c r="C401" i="1"/>
  <c r="Q400" i="1"/>
  <c r="O400" i="1"/>
  <c r="K400" i="1"/>
  <c r="J400" i="1"/>
  <c r="I400" i="1"/>
  <c r="C400" i="1"/>
  <c r="Q399" i="1"/>
  <c r="O399" i="1"/>
  <c r="K399" i="1"/>
  <c r="J399" i="1"/>
  <c r="I399" i="1"/>
  <c r="C399" i="1"/>
  <c r="Q398" i="1"/>
  <c r="O398" i="1"/>
  <c r="K398" i="1"/>
  <c r="J398" i="1"/>
  <c r="I398" i="1"/>
  <c r="C398" i="1"/>
  <c r="Q397" i="1"/>
  <c r="O397" i="1"/>
  <c r="K397" i="1"/>
  <c r="J397" i="1"/>
  <c r="I397" i="1"/>
  <c r="C397" i="1"/>
  <c r="Q396" i="1"/>
  <c r="O396" i="1"/>
  <c r="K396" i="1"/>
  <c r="J396" i="1"/>
  <c r="I396" i="1"/>
  <c r="C396" i="1"/>
  <c r="Q395" i="1"/>
  <c r="O395" i="1"/>
  <c r="K395" i="1"/>
  <c r="J395" i="1"/>
  <c r="I395" i="1"/>
  <c r="C395" i="1"/>
  <c r="Q394" i="1"/>
  <c r="O394" i="1"/>
  <c r="K394" i="1"/>
  <c r="J394" i="1"/>
  <c r="I394" i="1"/>
  <c r="C394" i="1"/>
  <c r="Q393" i="1"/>
  <c r="O393" i="1"/>
  <c r="K393" i="1"/>
  <c r="J393" i="1"/>
  <c r="I393" i="1"/>
  <c r="C393" i="1"/>
  <c r="Q392" i="1"/>
  <c r="O392" i="1"/>
  <c r="K392" i="1"/>
  <c r="J392" i="1"/>
  <c r="I392" i="1"/>
  <c r="C392" i="1"/>
  <c r="Q391" i="1"/>
  <c r="O391" i="1"/>
  <c r="K391" i="1"/>
  <c r="J391" i="1"/>
  <c r="I391" i="1"/>
  <c r="C391" i="1"/>
  <c r="Q390" i="1"/>
  <c r="O390" i="1"/>
  <c r="K390" i="1"/>
  <c r="J390" i="1"/>
  <c r="I390" i="1"/>
  <c r="C390" i="1"/>
  <c r="Q389" i="1"/>
  <c r="O389" i="1"/>
  <c r="K389" i="1"/>
  <c r="J389" i="1"/>
  <c r="I389" i="1"/>
  <c r="C389" i="1"/>
  <c r="Q388" i="1"/>
  <c r="O388" i="1"/>
  <c r="K388" i="1"/>
  <c r="J388" i="1"/>
  <c r="I388" i="1"/>
  <c r="C388" i="1"/>
  <c r="Q387" i="1"/>
  <c r="O387" i="1"/>
  <c r="K387" i="1"/>
  <c r="J387" i="1"/>
  <c r="I387" i="1"/>
  <c r="C387" i="1"/>
  <c r="Q386" i="1"/>
  <c r="O386" i="1"/>
  <c r="K386" i="1"/>
  <c r="J386" i="1"/>
  <c r="I386" i="1"/>
  <c r="C386" i="1"/>
  <c r="Q385" i="1"/>
  <c r="O385" i="1"/>
  <c r="K385" i="1"/>
  <c r="J385" i="1"/>
  <c r="I385" i="1"/>
  <c r="C385" i="1"/>
  <c r="Q384" i="1"/>
  <c r="O384" i="1"/>
  <c r="K384" i="1"/>
  <c r="J384" i="1"/>
  <c r="I384" i="1"/>
  <c r="C384" i="1"/>
  <c r="Q383" i="1"/>
  <c r="O383" i="1"/>
  <c r="K383" i="1"/>
  <c r="J383" i="1"/>
  <c r="I383" i="1"/>
  <c r="C383" i="1"/>
  <c r="Q382" i="1"/>
  <c r="O382" i="1"/>
  <c r="K382" i="1"/>
  <c r="J382" i="1"/>
  <c r="I382" i="1"/>
  <c r="C382" i="1"/>
  <c r="Q381" i="1"/>
  <c r="O381" i="1"/>
  <c r="K381" i="1"/>
  <c r="J381" i="1"/>
  <c r="I381" i="1"/>
  <c r="C381" i="1"/>
  <c r="Q380" i="1"/>
  <c r="O380" i="1"/>
  <c r="K380" i="1"/>
  <c r="J380" i="1"/>
  <c r="I380" i="1"/>
  <c r="C380" i="1"/>
  <c r="Q379" i="1"/>
  <c r="O379" i="1"/>
  <c r="K379" i="1"/>
  <c r="J379" i="1"/>
  <c r="I379" i="1"/>
  <c r="C379" i="1"/>
  <c r="Q378" i="1"/>
  <c r="O378" i="1"/>
  <c r="K378" i="1"/>
  <c r="J378" i="1"/>
  <c r="I378" i="1"/>
  <c r="C378" i="1"/>
  <c r="Q377" i="1"/>
  <c r="O377" i="1"/>
  <c r="K377" i="1"/>
  <c r="J377" i="1"/>
  <c r="I377" i="1"/>
  <c r="C377" i="1"/>
  <c r="Q376" i="1"/>
  <c r="O376" i="1"/>
  <c r="K376" i="1"/>
  <c r="J376" i="1"/>
  <c r="I376" i="1"/>
  <c r="C376" i="1"/>
  <c r="Q375" i="1"/>
  <c r="O375" i="1"/>
  <c r="K375" i="1"/>
  <c r="J375" i="1"/>
  <c r="I375" i="1"/>
  <c r="C375" i="1"/>
  <c r="Q374" i="1"/>
  <c r="O374" i="1"/>
  <c r="K374" i="1"/>
  <c r="J374" i="1"/>
  <c r="I374" i="1"/>
  <c r="C374" i="1"/>
  <c r="Q373" i="1"/>
  <c r="O373" i="1"/>
  <c r="K373" i="1"/>
  <c r="J373" i="1"/>
  <c r="I373" i="1"/>
  <c r="C373" i="1"/>
  <c r="Q372" i="1"/>
  <c r="O372" i="1"/>
  <c r="K372" i="1"/>
  <c r="J372" i="1"/>
  <c r="I372" i="1"/>
  <c r="C372" i="1"/>
  <c r="Q371" i="1"/>
  <c r="O371" i="1"/>
  <c r="K371" i="1"/>
  <c r="J371" i="1"/>
  <c r="I371" i="1"/>
  <c r="C371" i="1"/>
  <c r="Q370" i="1"/>
  <c r="O370" i="1"/>
  <c r="K370" i="1"/>
  <c r="J370" i="1"/>
  <c r="I370" i="1"/>
  <c r="C370" i="1"/>
  <c r="Q369" i="1"/>
  <c r="O369" i="1"/>
  <c r="K369" i="1"/>
  <c r="J369" i="1"/>
  <c r="I369" i="1"/>
  <c r="C369" i="1"/>
  <c r="Q368" i="1"/>
  <c r="O368" i="1"/>
  <c r="K368" i="1"/>
  <c r="J368" i="1"/>
  <c r="I368" i="1"/>
  <c r="C368" i="1"/>
  <c r="Q367" i="1"/>
  <c r="O367" i="1"/>
  <c r="K367" i="1"/>
  <c r="J367" i="1"/>
  <c r="I367" i="1"/>
  <c r="C367" i="1"/>
  <c r="Q366" i="1"/>
  <c r="O366" i="1"/>
  <c r="K366" i="1"/>
  <c r="J366" i="1"/>
  <c r="I366" i="1"/>
  <c r="C366" i="1"/>
  <c r="Q365" i="1"/>
  <c r="O365" i="1"/>
  <c r="K365" i="1"/>
  <c r="J365" i="1"/>
  <c r="I365" i="1"/>
  <c r="C365" i="1"/>
  <c r="Q364" i="1"/>
  <c r="O364" i="1"/>
  <c r="K364" i="1"/>
  <c r="J364" i="1"/>
  <c r="I364" i="1"/>
  <c r="C364" i="1"/>
  <c r="Q363" i="1"/>
  <c r="O363" i="1"/>
  <c r="K363" i="1"/>
  <c r="J363" i="1"/>
  <c r="I363" i="1"/>
  <c r="C363" i="1"/>
  <c r="Q362" i="1"/>
  <c r="O362" i="1"/>
  <c r="K362" i="1"/>
  <c r="J362" i="1"/>
  <c r="I362" i="1"/>
  <c r="C362" i="1"/>
  <c r="Q361" i="1"/>
  <c r="O361" i="1"/>
  <c r="K361" i="1"/>
  <c r="J361" i="1"/>
  <c r="I361" i="1"/>
  <c r="C361" i="1"/>
  <c r="Q360" i="1"/>
  <c r="O360" i="1"/>
  <c r="K360" i="1"/>
  <c r="J360" i="1"/>
  <c r="I360" i="1"/>
  <c r="C360" i="1"/>
  <c r="Q359" i="1"/>
  <c r="O359" i="1"/>
  <c r="K359" i="1"/>
  <c r="J359" i="1"/>
  <c r="I359" i="1"/>
  <c r="C359" i="1"/>
  <c r="Q358" i="1"/>
  <c r="O358" i="1"/>
  <c r="K358" i="1"/>
  <c r="J358" i="1"/>
  <c r="I358" i="1"/>
  <c r="C358" i="1"/>
  <c r="Q357" i="1"/>
  <c r="O357" i="1"/>
  <c r="K357" i="1"/>
  <c r="J357" i="1"/>
  <c r="I357" i="1"/>
  <c r="C357" i="1"/>
  <c r="Q356" i="1"/>
  <c r="O356" i="1"/>
  <c r="K356" i="1"/>
  <c r="J356" i="1"/>
  <c r="I356" i="1"/>
  <c r="C356" i="1"/>
  <c r="Q355" i="1"/>
  <c r="O355" i="1"/>
  <c r="K355" i="1"/>
  <c r="J355" i="1"/>
  <c r="I355" i="1"/>
  <c r="C355" i="1"/>
  <c r="Q354" i="1"/>
  <c r="O354" i="1"/>
  <c r="K354" i="1"/>
  <c r="J354" i="1"/>
  <c r="I354" i="1"/>
  <c r="C354" i="1"/>
  <c r="Q353" i="1"/>
  <c r="O353" i="1"/>
  <c r="K353" i="1"/>
  <c r="J353" i="1"/>
  <c r="I353" i="1"/>
  <c r="C353" i="1"/>
  <c r="Q352" i="1"/>
  <c r="O352" i="1"/>
  <c r="K352" i="1"/>
  <c r="J352" i="1"/>
  <c r="I352" i="1"/>
  <c r="C352" i="1"/>
  <c r="Q351" i="1"/>
  <c r="O351" i="1"/>
  <c r="K351" i="1"/>
  <c r="J351" i="1"/>
  <c r="I351" i="1"/>
  <c r="C351" i="1"/>
  <c r="Q350" i="1"/>
  <c r="O350" i="1"/>
  <c r="K350" i="1"/>
  <c r="J350" i="1"/>
  <c r="I350" i="1"/>
  <c r="C350" i="1"/>
  <c r="Q349" i="1"/>
  <c r="O349" i="1"/>
  <c r="K349" i="1"/>
  <c r="J349" i="1"/>
  <c r="I349" i="1"/>
  <c r="C349" i="1"/>
  <c r="Q348" i="1"/>
  <c r="O348" i="1"/>
  <c r="K348" i="1"/>
  <c r="J348" i="1"/>
  <c r="I348" i="1"/>
  <c r="C348" i="1"/>
  <c r="Q347" i="1"/>
  <c r="O347" i="1"/>
  <c r="K347" i="1"/>
  <c r="J347" i="1"/>
  <c r="I347" i="1"/>
  <c r="C347" i="1"/>
  <c r="Q346" i="1"/>
  <c r="O346" i="1"/>
  <c r="K346" i="1"/>
  <c r="J346" i="1"/>
  <c r="I346" i="1"/>
  <c r="C346" i="1"/>
  <c r="Q345" i="1"/>
  <c r="O345" i="1"/>
  <c r="K345" i="1"/>
  <c r="J345" i="1"/>
  <c r="I345" i="1"/>
  <c r="C345" i="1"/>
  <c r="Q344" i="1"/>
  <c r="O344" i="1"/>
  <c r="K344" i="1"/>
  <c r="J344" i="1"/>
  <c r="I344" i="1"/>
  <c r="C344" i="1"/>
  <c r="Q343" i="1"/>
  <c r="O343" i="1"/>
  <c r="K343" i="1"/>
  <c r="J343" i="1"/>
  <c r="I343" i="1"/>
  <c r="C343" i="1"/>
  <c r="Q342" i="1"/>
  <c r="O342" i="1"/>
  <c r="K342" i="1"/>
  <c r="J342" i="1"/>
  <c r="I342" i="1"/>
  <c r="C342" i="1"/>
  <c r="Q341" i="1"/>
  <c r="O341" i="1"/>
  <c r="K341" i="1"/>
  <c r="J341" i="1"/>
  <c r="I341" i="1"/>
  <c r="C341" i="1"/>
  <c r="Q340" i="1"/>
  <c r="O340" i="1"/>
  <c r="K340" i="1"/>
  <c r="J340" i="1"/>
  <c r="I340" i="1"/>
  <c r="C340" i="1"/>
  <c r="Q339" i="1"/>
  <c r="O339" i="1"/>
  <c r="K339" i="1"/>
  <c r="J339" i="1"/>
  <c r="I339" i="1"/>
  <c r="C339" i="1"/>
  <c r="Q338" i="1"/>
  <c r="O338" i="1"/>
  <c r="K338" i="1"/>
  <c r="J338" i="1"/>
  <c r="I338" i="1"/>
  <c r="C338" i="1"/>
  <c r="Q337" i="1"/>
  <c r="O337" i="1"/>
  <c r="K337" i="1"/>
  <c r="J337" i="1"/>
  <c r="I337" i="1"/>
  <c r="C337" i="1"/>
  <c r="Q336" i="1"/>
  <c r="O336" i="1"/>
  <c r="K336" i="1"/>
  <c r="J336" i="1"/>
  <c r="I336" i="1"/>
  <c r="C336" i="1"/>
  <c r="Q335" i="1"/>
  <c r="O335" i="1"/>
  <c r="K335" i="1"/>
  <c r="J335" i="1"/>
  <c r="I335" i="1"/>
  <c r="C335" i="1"/>
  <c r="Q334" i="1"/>
  <c r="O334" i="1"/>
  <c r="K334" i="1"/>
  <c r="J334" i="1"/>
  <c r="I334" i="1"/>
  <c r="C334" i="1"/>
  <c r="Q333" i="1"/>
  <c r="O333" i="1"/>
  <c r="K333" i="1"/>
  <c r="J333" i="1"/>
  <c r="I333" i="1"/>
  <c r="C333" i="1"/>
  <c r="Q332" i="1"/>
  <c r="O332" i="1"/>
  <c r="K332" i="1"/>
  <c r="J332" i="1"/>
  <c r="I332" i="1"/>
  <c r="C332" i="1"/>
  <c r="Q331" i="1"/>
  <c r="O331" i="1"/>
  <c r="K331" i="1"/>
  <c r="J331" i="1"/>
  <c r="I331" i="1"/>
  <c r="C331" i="1"/>
  <c r="Q330" i="1"/>
  <c r="O330" i="1"/>
  <c r="K330" i="1"/>
  <c r="J330" i="1"/>
  <c r="I330" i="1"/>
  <c r="C330" i="1"/>
  <c r="Q329" i="1"/>
  <c r="O329" i="1"/>
  <c r="K329" i="1"/>
  <c r="J329" i="1"/>
  <c r="I329" i="1"/>
  <c r="C329" i="1"/>
  <c r="Q328" i="1"/>
  <c r="O328" i="1"/>
  <c r="K328" i="1"/>
  <c r="J328" i="1"/>
  <c r="I328" i="1"/>
  <c r="C328" i="1"/>
  <c r="Q327" i="1"/>
  <c r="O327" i="1"/>
  <c r="K327" i="1"/>
  <c r="J327" i="1"/>
  <c r="I327" i="1"/>
  <c r="C327" i="1"/>
  <c r="Q326" i="1"/>
  <c r="O326" i="1"/>
  <c r="K326" i="1"/>
  <c r="J326" i="1"/>
  <c r="I326" i="1"/>
  <c r="C326" i="1"/>
  <c r="Q325" i="1"/>
  <c r="O325" i="1"/>
  <c r="K325" i="1"/>
  <c r="J325" i="1"/>
  <c r="I325" i="1"/>
  <c r="C325" i="1"/>
  <c r="Q324" i="1"/>
  <c r="O324" i="1"/>
  <c r="K324" i="1"/>
  <c r="J324" i="1"/>
  <c r="I324" i="1"/>
  <c r="C324" i="1"/>
  <c r="Q323" i="1"/>
  <c r="O323" i="1"/>
  <c r="K323" i="1"/>
  <c r="J323" i="1"/>
  <c r="I323" i="1"/>
  <c r="C323" i="1"/>
  <c r="Q322" i="1"/>
  <c r="O322" i="1"/>
  <c r="K322" i="1"/>
  <c r="J322" i="1"/>
  <c r="I322" i="1"/>
  <c r="C322" i="1"/>
  <c r="Q321" i="1"/>
  <c r="O321" i="1"/>
  <c r="K321" i="1"/>
  <c r="J321" i="1"/>
  <c r="I321" i="1"/>
  <c r="C321" i="1"/>
  <c r="Q320" i="1"/>
  <c r="O320" i="1"/>
  <c r="K320" i="1"/>
  <c r="J320" i="1"/>
  <c r="I320" i="1"/>
  <c r="C320" i="1"/>
  <c r="Q319" i="1"/>
  <c r="O319" i="1"/>
  <c r="K319" i="1"/>
  <c r="J319" i="1"/>
  <c r="I319" i="1"/>
  <c r="C319" i="1"/>
  <c r="Q318" i="1"/>
  <c r="O318" i="1"/>
  <c r="K318" i="1"/>
  <c r="J318" i="1"/>
  <c r="I318" i="1"/>
  <c r="C318" i="1"/>
  <c r="Q317" i="1"/>
  <c r="O317" i="1"/>
  <c r="K317" i="1"/>
  <c r="J317" i="1"/>
  <c r="I317" i="1"/>
  <c r="C317" i="1"/>
  <c r="Q316" i="1"/>
  <c r="O316" i="1"/>
  <c r="K316" i="1"/>
  <c r="J316" i="1"/>
  <c r="I316" i="1"/>
  <c r="C316" i="1"/>
  <c r="Q315" i="1"/>
  <c r="O315" i="1"/>
  <c r="K315" i="1"/>
  <c r="J315" i="1"/>
  <c r="I315" i="1"/>
  <c r="C315" i="1"/>
  <c r="Q314" i="1"/>
  <c r="O314" i="1"/>
  <c r="K314" i="1"/>
  <c r="J314" i="1"/>
  <c r="I314" i="1"/>
  <c r="C314" i="1"/>
  <c r="Q313" i="1"/>
  <c r="O313" i="1"/>
  <c r="K313" i="1"/>
  <c r="J313" i="1"/>
  <c r="I313" i="1"/>
  <c r="C313" i="1"/>
  <c r="Q312" i="1"/>
  <c r="O312" i="1"/>
  <c r="K312" i="1"/>
  <c r="J312" i="1"/>
  <c r="I312" i="1"/>
  <c r="C312" i="1"/>
  <c r="Q311" i="1"/>
  <c r="O311" i="1"/>
  <c r="K311" i="1"/>
  <c r="J311" i="1"/>
  <c r="I311" i="1"/>
  <c r="C311" i="1"/>
  <c r="Q310" i="1"/>
  <c r="O310" i="1"/>
  <c r="K310" i="1"/>
  <c r="J310" i="1"/>
  <c r="I310" i="1"/>
  <c r="C310" i="1"/>
  <c r="Q309" i="1"/>
  <c r="O309" i="1"/>
  <c r="K309" i="1"/>
  <c r="J309" i="1"/>
  <c r="I309" i="1"/>
  <c r="C309" i="1"/>
  <c r="Q308" i="1"/>
  <c r="O308" i="1"/>
  <c r="K308" i="1"/>
  <c r="J308" i="1"/>
  <c r="I308" i="1"/>
  <c r="C308" i="1"/>
  <c r="Q307" i="1"/>
  <c r="O307" i="1"/>
  <c r="K307" i="1"/>
  <c r="J307" i="1"/>
  <c r="I307" i="1"/>
  <c r="C307" i="1"/>
  <c r="Q306" i="1"/>
  <c r="O306" i="1"/>
  <c r="K306" i="1"/>
  <c r="J306" i="1"/>
  <c r="I306" i="1"/>
  <c r="C306" i="1"/>
  <c r="Q305" i="1"/>
  <c r="O305" i="1"/>
  <c r="K305" i="1"/>
  <c r="J305" i="1"/>
  <c r="I305" i="1"/>
  <c r="C305" i="1"/>
  <c r="Q304" i="1"/>
  <c r="O304" i="1"/>
  <c r="K304" i="1"/>
  <c r="J304" i="1"/>
  <c r="I304" i="1"/>
  <c r="C304" i="1"/>
  <c r="Q303" i="1"/>
  <c r="O303" i="1"/>
  <c r="K303" i="1"/>
  <c r="J303" i="1"/>
  <c r="I303" i="1"/>
  <c r="C303" i="1"/>
  <c r="Q302" i="1"/>
  <c r="O302" i="1"/>
  <c r="K302" i="1"/>
  <c r="J302" i="1"/>
  <c r="I302" i="1"/>
  <c r="C302" i="1"/>
  <c r="Q301" i="1"/>
  <c r="O301" i="1"/>
  <c r="K301" i="1"/>
  <c r="J301" i="1"/>
  <c r="I301" i="1"/>
  <c r="C301" i="1"/>
  <c r="Q300" i="1"/>
  <c r="O300" i="1"/>
  <c r="K300" i="1"/>
  <c r="J300" i="1"/>
  <c r="I300" i="1"/>
  <c r="C300" i="1"/>
  <c r="Q299" i="1"/>
  <c r="O299" i="1"/>
  <c r="K299" i="1"/>
  <c r="J299" i="1"/>
  <c r="I299" i="1"/>
  <c r="C299" i="1"/>
  <c r="Q298" i="1"/>
  <c r="O298" i="1"/>
  <c r="K298" i="1"/>
  <c r="J298" i="1"/>
  <c r="I298" i="1"/>
  <c r="C298" i="1"/>
  <c r="Q297" i="1"/>
  <c r="O297" i="1"/>
  <c r="K297" i="1"/>
  <c r="J297" i="1"/>
  <c r="I297" i="1"/>
  <c r="C297" i="1"/>
  <c r="Q296" i="1"/>
  <c r="O296" i="1"/>
  <c r="K296" i="1"/>
  <c r="J296" i="1"/>
  <c r="I296" i="1"/>
  <c r="C296" i="1"/>
  <c r="Q295" i="1"/>
  <c r="O295" i="1"/>
  <c r="K295" i="1"/>
  <c r="J295" i="1"/>
  <c r="I295" i="1"/>
  <c r="C295" i="1"/>
  <c r="Q294" i="1"/>
  <c r="O294" i="1"/>
  <c r="K294" i="1"/>
  <c r="J294" i="1"/>
  <c r="I294" i="1"/>
  <c r="C294" i="1"/>
  <c r="Q293" i="1"/>
  <c r="O293" i="1"/>
  <c r="K293" i="1"/>
  <c r="J293" i="1"/>
  <c r="I293" i="1"/>
  <c r="C293" i="1"/>
  <c r="Q292" i="1"/>
  <c r="O292" i="1"/>
  <c r="K292" i="1"/>
  <c r="J292" i="1"/>
  <c r="I292" i="1"/>
  <c r="C292" i="1"/>
  <c r="Q291" i="1"/>
  <c r="O291" i="1"/>
  <c r="K291" i="1"/>
  <c r="J291" i="1"/>
  <c r="I291" i="1"/>
  <c r="C291" i="1"/>
  <c r="Q290" i="1"/>
  <c r="O290" i="1"/>
  <c r="K290" i="1"/>
  <c r="J290" i="1"/>
  <c r="I290" i="1"/>
  <c r="C290" i="1"/>
  <c r="Q289" i="1"/>
  <c r="O289" i="1"/>
  <c r="K289" i="1"/>
  <c r="J289" i="1"/>
  <c r="I289" i="1"/>
  <c r="C289" i="1"/>
  <c r="Q288" i="1"/>
  <c r="O288" i="1"/>
  <c r="K288" i="1"/>
  <c r="J288" i="1"/>
  <c r="I288" i="1"/>
  <c r="C288" i="1"/>
  <c r="Q287" i="1"/>
  <c r="O287" i="1"/>
  <c r="K287" i="1"/>
  <c r="J287" i="1"/>
  <c r="I287" i="1"/>
  <c r="C287" i="1"/>
  <c r="Q286" i="1"/>
  <c r="O286" i="1"/>
  <c r="K286" i="1"/>
  <c r="J286" i="1"/>
  <c r="I286" i="1"/>
  <c r="C286" i="1"/>
  <c r="Q285" i="1"/>
  <c r="O285" i="1"/>
  <c r="K285" i="1"/>
  <c r="J285" i="1"/>
  <c r="I285" i="1"/>
  <c r="C285" i="1"/>
  <c r="Q284" i="1"/>
  <c r="O284" i="1"/>
  <c r="K284" i="1"/>
  <c r="J284" i="1"/>
  <c r="I284" i="1"/>
  <c r="C284" i="1"/>
  <c r="Q283" i="1"/>
  <c r="O283" i="1"/>
  <c r="K283" i="1"/>
  <c r="J283" i="1"/>
  <c r="I283" i="1"/>
  <c r="C283" i="1"/>
  <c r="Q282" i="1"/>
  <c r="O282" i="1"/>
  <c r="K282" i="1"/>
  <c r="J282" i="1"/>
  <c r="I282" i="1"/>
  <c r="C282" i="1"/>
  <c r="Q281" i="1"/>
  <c r="O281" i="1"/>
  <c r="K281" i="1"/>
  <c r="J281" i="1"/>
  <c r="I281" i="1"/>
  <c r="C281" i="1"/>
  <c r="Q280" i="1"/>
  <c r="O280" i="1"/>
  <c r="K280" i="1"/>
  <c r="J280" i="1"/>
  <c r="I280" i="1"/>
  <c r="C280" i="1"/>
  <c r="Q279" i="1"/>
  <c r="O279" i="1"/>
  <c r="K279" i="1"/>
  <c r="J279" i="1"/>
  <c r="I279" i="1"/>
  <c r="C279" i="1"/>
  <c r="Q278" i="1"/>
  <c r="O278" i="1"/>
  <c r="K278" i="1"/>
  <c r="J278" i="1"/>
  <c r="I278" i="1"/>
  <c r="C278" i="1"/>
  <c r="Q277" i="1"/>
  <c r="O277" i="1"/>
  <c r="K277" i="1"/>
  <c r="J277" i="1"/>
  <c r="I277" i="1"/>
  <c r="C277" i="1"/>
  <c r="Q276" i="1"/>
  <c r="O276" i="1"/>
  <c r="K276" i="1"/>
  <c r="J276" i="1"/>
  <c r="I276" i="1"/>
  <c r="C276" i="1"/>
  <c r="Q275" i="1"/>
  <c r="O275" i="1"/>
  <c r="K275" i="1"/>
  <c r="J275" i="1"/>
  <c r="I275" i="1"/>
  <c r="C275" i="1"/>
  <c r="Q274" i="1"/>
  <c r="O274" i="1"/>
  <c r="K274" i="1"/>
  <c r="J274" i="1"/>
  <c r="I274" i="1"/>
  <c r="C274" i="1"/>
  <c r="Q273" i="1"/>
  <c r="O273" i="1"/>
  <c r="K273" i="1"/>
  <c r="J273" i="1"/>
  <c r="I273" i="1"/>
  <c r="C273" i="1"/>
  <c r="Q272" i="1"/>
  <c r="O272" i="1"/>
  <c r="K272" i="1"/>
  <c r="J272" i="1"/>
  <c r="I272" i="1"/>
  <c r="C272" i="1"/>
  <c r="Q271" i="1"/>
  <c r="O271" i="1"/>
  <c r="K271" i="1"/>
  <c r="J271" i="1"/>
  <c r="I271" i="1"/>
  <c r="C271" i="1"/>
  <c r="Q270" i="1"/>
  <c r="O270" i="1"/>
  <c r="K270" i="1"/>
  <c r="J270" i="1"/>
  <c r="I270" i="1"/>
  <c r="C270" i="1"/>
  <c r="Q269" i="1"/>
  <c r="O269" i="1"/>
  <c r="K269" i="1"/>
  <c r="J269" i="1"/>
  <c r="I269" i="1"/>
  <c r="C269" i="1"/>
  <c r="Q268" i="1"/>
  <c r="O268" i="1"/>
  <c r="K268" i="1"/>
  <c r="J268" i="1"/>
  <c r="I268" i="1"/>
  <c r="C268" i="1"/>
  <c r="Q267" i="1"/>
  <c r="O267" i="1"/>
  <c r="K267" i="1"/>
  <c r="J267" i="1"/>
  <c r="I267" i="1"/>
  <c r="C267" i="1"/>
  <c r="Q266" i="1"/>
  <c r="O266" i="1"/>
  <c r="K266" i="1"/>
  <c r="J266" i="1"/>
  <c r="I266" i="1"/>
  <c r="C266" i="1"/>
  <c r="Q265" i="1"/>
  <c r="O265" i="1"/>
  <c r="K265" i="1"/>
  <c r="J265" i="1"/>
  <c r="I265" i="1"/>
  <c r="C265" i="1"/>
  <c r="Q264" i="1"/>
  <c r="O264" i="1"/>
  <c r="K264" i="1"/>
  <c r="J264" i="1"/>
  <c r="I264" i="1"/>
  <c r="C264" i="1"/>
  <c r="Q263" i="1"/>
  <c r="O263" i="1"/>
  <c r="K263" i="1"/>
  <c r="J263" i="1"/>
  <c r="I263" i="1"/>
  <c r="C263" i="1"/>
  <c r="Q262" i="1"/>
  <c r="O262" i="1"/>
  <c r="K262" i="1"/>
  <c r="J262" i="1"/>
  <c r="I262" i="1"/>
  <c r="C262" i="1"/>
  <c r="Q261" i="1"/>
  <c r="O261" i="1"/>
  <c r="K261" i="1"/>
  <c r="J261" i="1"/>
  <c r="I261" i="1"/>
  <c r="C261" i="1"/>
  <c r="Q260" i="1"/>
  <c r="O260" i="1"/>
  <c r="K260" i="1"/>
  <c r="J260" i="1"/>
  <c r="I260" i="1"/>
  <c r="C260" i="1"/>
  <c r="Q259" i="1"/>
  <c r="O259" i="1"/>
  <c r="K259" i="1"/>
  <c r="J259" i="1"/>
  <c r="I259" i="1"/>
  <c r="C259" i="1"/>
  <c r="Q258" i="1"/>
  <c r="O258" i="1"/>
  <c r="K258" i="1"/>
  <c r="J258" i="1"/>
  <c r="I258" i="1"/>
  <c r="C258" i="1"/>
  <c r="Q257" i="1"/>
  <c r="O257" i="1"/>
  <c r="K257" i="1"/>
  <c r="J257" i="1"/>
  <c r="I257" i="1"/>
  <c r="C257" i="1"/>
  <c r="Q256" i="1"/>
  <c r="O256" i="1"/>
  <c r="K256" i="1"/>
  <c r="J256" i="1"/>
  <c r="I256" i="1"/>
  <c r="C256" i="1"/>
  <c r="Q255" i="1"/>
  <c r="O255" i="1"/>
  <c r="K255" i="1"/>
  <c r="J255" i="1"/>
  <c r="I255" i="1"/>
  <c r="C255" i="1"/>
  <c r="Q254" i="1"/>
  <c r="O254" i="1"/>
  <c r="K254" i="1"/>
  <c r="J254" i="1"/>
  <c r="I254" i="1"/>
  <c r="C254" i="1"/>
  <c r="Q253" i="1"/>
  <c r="O253" i="1"/>
  <c r="K253" i="1"/>
  <c r="J253" i="1"/>
  <c r="I253" i="1"/>
  <c r="C253" i="1"/>
  <c r="Q252" i="1"/>
  <c r="O252" i="1"/>
  <c r="K252" i="1"/>
  <c r="J252" i="1"/>
  <c r="I252" i="1"/>
  <c r="C252" i="1"/>
  <c r="Q251" i="1"/>
  <c r="O251" i="1"/>
  <c r="K251" i="1"/>
  <c r="J251" i="1"/>
  <c r="I251" i="1"/>
  <c r="C251" i="1"/>
  <c r="Q250" i="1"/>
  <c r="O250" i="1"/>
  <c r="K250" i="1"/>
  <c r="J250" i="1"/>
  <c r="I250" i="1"/>
  <c r="C250" i="1"/>
  <c r="Q249" i="1"/>
  <c r="O249" i="1"/>
  <c r="K249" i="1"/>
  <c r="J249" i="1"/>
  <c r="I249" i="1"/>
  <c r="C249" i="1"/>
  <c r="Q248" i="1"/>
  <c r="O248" i="1"/>
  <c r="K248" i="1"/>
  <c r="J248" i="1"/>
  <c r="I248" i="1"/>
  <c r="C248" i="1"/>
  <c r="Q247" i="1"/>
  <c r="O247" i="1"/>
  <c r="K247" i="1"/>
  <c r="J247" i="1"/>
  <c r="I247" i="1"/>
  <c r="C247" i="1"/>
  <c r="Q246" i="1"/>
  <c r="O246" i="1"/>
  <c r="K246" i="1"/>
  <c r="J246" i="1"/>
  <c r="I246" i="1"/>
  <c r="C246" i="1"/>
  <c r="Q245" i="1"/>
  <c r="O245" i="1"/>
  <c r="K245" i="1"/>
  <c r="J245" i="1"/>
  <c r="I245" i="1"/>
  <c r="C245" i="1"/>
  <c r="Q244" i="1"/>
  <c r="O244" i="1"/>
  <c r="K244" i="1"/>
  <c r="J244" i="1"/>
  <c r="I244" i="1"/>
  <c r="C244" i="1"/>
  <c r="Q243" i="1"/>
  <c r="O243" i="1"/>
  <c r="K243" i="1"/>
  <c r="J243" i="1"/>
  <c r="I243" i="1"/>
  <c r="C243" i="1"/>
  <c r="Q242" i="1"/>
  <c r="O242" i="1"/>
  <c r="K242" i="1"/>
  <c r="J242" i="1"/>
  <c r="I242" i="1"/>
  <c r="C242" i="1"/>
  <c r="Q241" i="1"/>
  <c r="O241" i="1"/>
  <c r="K241" i="1"/>
  <c r="J241" i="1"/>
  <c r="I241" i="1"/>
  <c r="C241" i="1"/>
  <c r="Q240" i="1"/>
  <c r="O240" i="1"/>
  <c r="K240" i="1"/>
  <c r="J240" i="1"/>
  <c r="I240" i="1"/>
  <c r="C240" i="1"/>
  <c r="Q239" i="1"/>
  <c r="O239" i="1"/>
  <c r="K239" i="1"/>
  <c r="J239" i="1"/>
  <c r="I239" i="1"/>
  <c r="C239" i="1"/>
  <c r="Q238" i="1"/>
  <c r="O238" i="1"/>
  <c r="K238" i="1"/>
  <c r="J238" i="1"/>
  <c r="I238" i="1"/>
  <c r="C238" i="1"/>
  <c r="Q237" i="1"/>
  <c r="O237" i="1"/>
  <c r="K237" i="1"/>
  <c r="J237" i="1"/>
  <c r="I237" i="1"/>
  <c r="C237" i="1"/>
  <c r="Q236" i="1"/>
  <c r="O236" i="1"/>
  <c r="K236" i="1"/>
  <c r="J236" i="1"/>
  <c r="I236" i="1"/>
  <c r="C236" i="1"/>
  <c r="Q235" i="1"/>
  <c r="O235" i="1"/>
  <c r="K235" i="1"/>
  <c r="J235" i="1"/>
  <c r="I235" i="1"/>
  <c r="C235" i="1"/>
  <c r="Q234" i="1"/>
  <c r="O234" i="1"/>
  <c r="K234" i="1"/>
  <c r="J234" i="1"/>
  <c r="I234" i="1"/>
  <c r="C234" i="1"/>
  <c r="Q233" i="1"/>
  <c r="O233" i="1"/>
  <c r="K233" i="1"/>
  <c r="J233" i="1"/>
  <c r="I233" i="1"/>
  <c r="C233" i="1"/>
  <c r="Q232" i="1"/>
  <c r="O232" i="1"/>
  <c r="K232" i="1"/>
  <c r="J232" i="1"/>
  <c r="I232" i="1"/>
  <c r="C232" i="1"/>
  <c r="Q231" i="1"/>
  <c r="O231" i="1"/>
  <c r="K231" i="1"/>
  <c r="J231" i="1"/>
  <c r="I231" i="1"/>
  <c r="C231" i="1"/>
  <c r="Q230" i="1"/>
  <c r="O230" i="1"/>
  <c r="K230" i="1"/>
  <c r="J230" i="1"/>
  <c r="I230" i="1"/>
  <c r="C230" i="1"/>
  <c r="Q229" i="1"/>
  <c r="O229" i="1"/>
  <c r="K229" i="1"/>
  <c r="J229" i="1"/>
  <c r="I229" i="1"/>
  <c r="C229" i="1"/>
  <c r="Q228" i="1"/>
  <c r="O228" i="1"/>
  <c r="K228" i="1"/>
  <c r="J228" i="1"/>
  <c r="I228" i="1"/>
  <c r="C228" i="1"/>
  <c r="Q227" i="1"/>
  <c r="O227" i="1"/>
  <c r="K227" i="1"/>
  <c r="J227" i="1"/>
  <c r="I227" i="1"/>
  <c r="C227" i="1"/>
  <c r="Q226" i="1"/>
  <c r="O226" i="1"/>
  <c r="K226" i="1"/>
  <c r="J226" i="1"/>
  <c r="I226" i="1"/>
  <c r="C226" i="1"/>
  <c r="Q225" i="1"/>
  <c r="O225" i="1"/>
  <c r="K225" i="1"/>
  <c r="J225" i="1"/>
  <c r="I225" i="1"/>
  <c r="C225" i="1"/>
  <c r="Q224" i="1"/>
  <c r="O224" i="1"/>
  <c r="K224" i="1"/>
  <c r="J224" i="1"/>
  <c r="I224" i="1"/>
  <c r="C224" i="1"/>
  <c r="Q223" i="1"/>
  <c r="O223" i="1"/>
  <c r="K223" i="1"/>
  <c r="J223" i="1"/>
  <c r="I223" i="1"/>
  <c r="C223" i="1"/>
  <c r="Q222" i="1"/>
  <c r="O222" i="1"/>
  <c r="K222" i="1"/>
  <c r="J222" i="1"/>
  <c r="I222" i="1"/>
  <c r="C222" i="1"/>
  <c r="Q221" i="1"/>
  <c r="O221" i="1"/>
  <c r="K221" i="1"/>
  <c r="J221" i="1"/>
  <c r="I221" i="1"/>
  <c r="C221" i="1"/>
  <c r="Q220" i="1"/>
  <c r="O220" i="1"/>
  <c r="K220" i="1"/>
  <c r="J220" i="1"/>
  <c r="I220" i="1"/>
  <c r="C220" i="1"/>
  <c r="Q219" i="1"/>
  <c r="O219" i="1"/>
  <c r="K219" i="1"/>
  <c r="J219" i="1"/>
  <c r="I219" i="1"/>
  <c r="C219" i="1"/>
  <c r="Q218" i="1"/>
  <c r="O218" i="1"/>
  <c r="K218" i="1"/>
  <c r="J218" i="1"/>
  <c r="I218" i="1"/>
  <c r="C218" i="1"/>
  <c r="Q217" i="1"/>
  <c r="O217" i="1"/>
  <c r="K217" i="1"/>
  <c r="J217" i="1"/>
  <c r="I217" i="1"/>
  <c r="C217" i="1"/>
  <c r="Q216" i="1"/>
  <c r="O216" i="1"/>
  <c r="K216" i="1"/>
  <c r="J216" i="1"/>
  <c r="I216" i="1"/>
  <c r="C216" i="1"/>
  <c r="Q215" i="1"/>
  <c r="O215" i="1"/>
  <c r="K215" i="1"/>
  <c r="J215" i="1"/>
  <c r="I215" i="1"/>
  <c r="C215" i="1"/>
  <c r="Q214" i="1"/>
  <c r="O214" i="1"/>
  <c r="K214" i="1"/>
  <c r="J214" i="1"/>
  <c r="I214" i="1"/>
  <c r="C214" i="1"/>
  <c r="Q213" i="1"/>
  <c r="O213" i="1"/>
  <c r="K213" i="1"/>
  <c r="J213" i="1"/>
  <c r="I213" i="1"/>
  <c r="C213" i="1"/>
  <c r="Q212" i="1"/>
  <c r="O212" i="1"/>
  <c r="K212" i="1"/>
  <c r="J212" i="1"/>
  <c r="I212" i="1"/>
  <c r="C212" i="1"/>
  <c r="Q211" i="1"/>
  <c r="O211" i="1"/>
  <c r="K211" i="1"/>
  <c r="J211" i="1"/>
  <c r="I211" i="1"/>
  <c r="C211" i="1"/>
  <c r="Q210" i="1"/>
  <c r="O210" i="1"/>
  <c r="K210" i="1"/>
  <c r="J210" i="1"/>
  <c r="I210" i="1"/>
  <c r="C210" i="1"/>
  <c r="Q209" i="1"/>
  <c r="O209" i="1"/>
  <c r="K209" i="1"/>
  <c r="J209" i="1"/>
  <c r="I209" i="1"/>
  <c r="C209" i="1"/>
  <c r="Q208" i="1"/>
  <c r="O208" i="1"/>
  <c r="K208" i="1"/>
  <c r="J208" i="1"/>
  <c r="I208" i="1"/>
  <c r="C208" i="1"/>
  <c r="Q207" i="1"/>
  <c r="O207" i="1"/>
  <c r="K207" i="1"/>
  <c r="J207" i="1"/>
  <c r="I207" i="1"/>
  <c r="C207" i="1"/>
  <c r="Q206" i="1"/>
  <c r="O206" i="1"/>
  <c r="K206" i="1"/>
  <c r="J206" i="1"/>
  <c r="I206" i="1"/>
  <c r="C206" i="1"/>
  <c r="Q205" i="1"/>
  <c r="O205" i="1"/>
  <c r="K205" i="1"/>
  <c r="J205" i="1"/>
  <c r="I205" i="1"/>
  <c r="C205" i="1"/>
  <c r="Q204" i="1"/>
  <c r="O204" i="1"/>
  <c r="K204" i="1"/>
  <c r="J204" i="1"/>
  <c r="I204" i="1"/>
  <c r="C204" i="1"/>
  <c r="Q203" i="1"/>
  <c r="O203" i="1"/>
  <c r="K203" i="1"/>
  <c r="J203" i="1"/>
  <c r="I203" i="1"/>
  <c r="C203" i="1"/>
  <c r="Q202" i="1"/>
  <c r="O202" i="1"/>
  <c r="K202" i="1"/>
  <c r="J202" i="1"/>
  <c r="I202" i="1"/>
  <c r="C202" i="1"/>
  <c r="Q201" i="1"/>
  <c r="O201" i="1"/>
  <c r="K201" i="1"/>
  <c r="J201" i="1"/>
  <c r="I201" i="1"/>
  <c r="C201" i="1"/>
  <c r="Q200" i="1"/>
  <c r="O200" i="1"/>
  <c r="K200" i="1"/>
  <c r="J200" i="1"/>
  <c r="I200" i="1"/>
  <c r="C200" i="1"/>
  <c r="Q199" i="1"/>
  <c r="O199" i="1"/>
  <c r="K199" i="1"/>
  <c r="J199" i="1"/>
  <c r="I199" i="1"/>
  <c r="C199" i="1"/>
  <c r="Q198" i="1"/>
  <c r="O198" i="1"/>
  <c r="K198" i="1"/>
  <c r="J198" i="1"/>
  <c r="I198" i="1"/>
  <c r="C198" i="1"/>
  <c r="Q197" i="1"/>
  <c r="O197" i="1"/>
  <c r="K197" i="1"/>
  <c r="J197" i="1"/>
  <c r="I197" i="1"/>
  <c r="C197" i="1"/>
  <c r="Q196" i="1"/>
  <c r="O196" i="1"/>
  <c r="K196" i="1"/>
  <c r="J196" i="1"/>
  <c r="I196" i="1"/>
  <c r="C196" i="1"/>
  <c r="Q195" i="1"/>
  <c r="O195" i="1"/>
  <c r="K195" i="1"/>
  <c r="J195" i="1"/>
  <c r="I195" i="1"/>
  <c r="C195" i="1"/>
  <c r="Q194" i="1"/>
  <c r="O194" i="1"/>
  <c r="K194" i="1"/>
  <c r="J194" i="1"/>
  <c r="I194" i="1"/>
  <c r="C194" i="1"/>
  <c r="Q193" i="1"/>
  <c r="O193" i="1"/>
  <c r="K193" i="1"/>
  <c r="J193" i="1"/>
  <c r="I193" i="1"/>
  <c r="C193" i="1"/>
  <c r="Q192" i="1"/>
  <c r="O192" i="1"/>
  <c r="K192" i="1"/>
  <c r="J192" i="1"/>
  <c r="I192" i="1"/>
  <c r="C192" i="1"/>
  <c r="Q191" i="1"/>
  <c r="O191" i="1"/>
  <c r="K191" i="1"/>
  <c r="J191" i="1"/>
  <c r="I191" i="1"/>
  <c r="C191" i="1"/>
  <c r="Q190" i="1"/>
  <c r="O190" i="1"/>
  <c r="K190" i="1"/>
  <c r="J190" i="1"/>
  <c r="I190" i="1"/>
  <c r="C190" i="1"/>
  <c r="Q189" i="1"/>
  <c r="O189" i="1"/>
  <c r="K189" i="1"/>
  <c r="J189" i="1"/>
  <c r="I189" i="1"/>
  <c r="C189" i="1"/>
  <c r="Q188" i="1"/>
  <c r="O188" i="1"/>
  <c r="K188" i="1"/>
  <c r="J188" i="1"/>
  <c r="I188" i="1"/>
  <c r="C188" i="1"/>
  <c r="Q187" i="1"/>
  <c r="O187" i="1"/>
  <c r="K187" i="1"/>
  <c r="J187" i="1"/>
  <c r="I187" i="1"/>
  <c r="C187" i="1"/>
  <c r="Q186" i="1"/>
  <c r="O186" i="1"/>
  <c r="K186" i="1"/>
  <c r="J186" i="1"/>
  <c r="I186" i="1"/>
  <c r="C186" i="1"/>
  <c r="Q185" i="1"/>
  <c r="O185" i="1"/>
  <c r="K185" i="1"/>
  <c r="J185" i="1"/>
  <c r="I185" i="1"/>
  <c r="C185" i="1"/>
  <c r="Q184" i="1"/>
  <c r="O184" i="1"/>
  <c r="K184" i="1"/>
  <c r="J184" i="1"/>
  <c r="I184" i="1"/>
  <c r="C184" i="1"/>
  <c r="Q183" i="1"/>
  <c r="O183" i="1"/>
  <c r="K183" i="1"/>
  <c r="J183" i="1"/>
  <c r="I183" i="1"/>
  <c r="C183" i="1"/>
  <c r="Q182" i="1"/>
  <c r="O182" i="1"/>
  <c r="K182" i="1"/>
  <c r="J182" i="1"/>
  <c r="I182" i="1"/>
  <c r="C182" i="1"/>
  <c r="Q181" i="1"/>
  <c r="O181" i="1"/>
  <c r="K181" i="1"/>
  <c r="J181" i="1"/>
  <c r="I181" i="1"/>
  <c r="C181" i="1"/>
  <c r="Q180" i="1"/>
  <c r="O180" i="1"/>
  <c r="K180" i="1"/>
  <c r="J180" i="1"/>
  <c r="I180" i="1"/>
  <c r="C180" i="1"/>
  <c r="Q179" i="1"/>
  <c r="O179" i="1"/>
  <c r="K179" i="1"/>
  <c r="J179" i="1"/>
  <c r="I179" i="1"/>
  <c r="C179" i="1"/>
  <c r="Q178" i="1"/>
  <c r="O178" i="1"/>
  <c r="K178" i="1"/>
  <c r="J178" i="1"/>
  <c r="I178" i="1"/>
  <c r="C178" i="1"/>
  <c r="Q177" i="1"/>
  <c r="O177" i="1"/>
  <c r="K177" i="1"/>
  <c r="J177" i="1"/>
  <c r="I177" i="1"/>
  <c r="C177" i="1"/>
  <c r="Q176" i="1"/>
  <c r="O176" i="1"/>
  <c r="K176" i="1"/>
  <c r="J176" i="1"/>
  <c r="I176" i="1"/>
  <c r="C176" i="1"/>
  <c r="Q175" i="1"/>
  <c r="O175" i="1"/>
  <c r="K175" i="1"/>
  <c r="J175" i="1"/>
  <c r="I175" i="1"/>
  <c r="C175" i="1"/>
  <c r="Q174" i="1"/>
  <c r="O174" i="1"/>
  <c r="K174" i="1"/>
  <c r="J174" i="1"/>
  <c r="I174" i="1"/>
  <c r="C174" i="1"/>
  <c r="Q173" i="1"/>
  <c r="O173" i="1"/>
  <c r="K173" i="1"/>
  <c r="J173" i="1"/>
  <c r="I173" i="1"/>
  <c r="C173" i="1"/>
  <c r="Q172" i="1"/>
  <c r="O172" i="1"/>
  <c r="K172" i="1"/>
  <c r="J172" i="1"/>
  <c r="I172" i="1"/>
  <c r="C172" i="1"/>
  <c r="Q171" i="1"/>
  <c r="O171" i="1"/>
  <c r="K171" i="1"/>
  <c r="J171" i="1"/>
  <c r="I171" i="1"/>
  <c r="C171" i="1"/>
  <c r="Q170" i="1"/>
  <c r="O170" i="1"/>
  <c r="K170" i="1"/>
  <c r="J170" i="1"/>
  <c r="I170" i="1"/>
  <c r="C170" i="1"/>
  <c r="Q169" i="1"/>
  <c r="O169" i="1"/>
  <c r="K169" i="1"/>
  <c r="J169" i="1"/>
  <c r="I169" i="1"/>
  <c r="C169" i="1"/>
  <c r="Q168" i="1"/>
  <c r="O168" i="1"/>
  <c r="K168" i="1"/>
  <c r="J168" i="1"/>
  <c r="I168" i="1"/>
  <c r="C168" i="1"/>
  <c r="Q167" i="1"/>
  <c r="O167" i="1"/>
  <c r="K167" i="1"/>
  <c r="J167" i="1"/>
  <c r="I167" i="1"/>
  <c r="C167" i="1"/>
  <c r="Q166" i="1"/>
  <c r="O166" i="1"/>
  <c r="K166" i="1"/>
  <c r="J166" i="1"/>
  <c r="I166" i="1"/>
  <c r="C166" i="1"/>
  <c r="Q165" i="1"/>
  <c r="O165" i="1"/>
  <c r="K165" i="1"/>
  <c r="J165" i="1"/>
  <c r="I165" i="1"/>
  <c r="C165" i="1"/>
  <c r="Q164" i="1"/>
  <c r="O164" i="1"/>
  <c r="K164" i="1"/>
  <c r="J164" i="1"/>
  <c r="I164" i="1"/>
  <c r="C164" i="1"/>
  <c r="Q163" i="1"/>
  <c r="O163" i="1"/>
  <c r="K163" i="1"/>
  <c r="J163" i="1"/>
  <c r="I163" i="1"/>
  <c r="C163" i="1"/>
  <c r="Q162" i="1"/>
  <c r="O162" i="1"/>
  <c r="K162" i="1"/>
  <c r="J162" i="1"/>
  <c r="I162" i="1"/>
  <c r="C162" i="1"/>
  <c r="Q161" i="1"/>
  <c r="O161" i="1"/>
  <c r="K161" i="1"/>
  <c r="J161" i="1"/>
  <c r="I161" i="1"/>
  <c r="C161" i="1"/>
  <c r="Q160" i="1"/>
  <c r="O160" i="1"/>
  <c r="K160" i="1"/>
  <c r="J160" i="1"/>
  <c r="I160" i="1"/>
  <c r="C160" i="1"/>
  <c r="Q159" i="1"/>
  <c r="O159" i="1"/>
  <c r="K159" i="1"/>
  <c r="J159" i="1"/>
  <c r="I159" i="1"/>
  <c r="C159" i="1"/>
  <c r="Q158" i="1"/>
  <c r="O158" i="1"/>
  <c r="K158" i="1"/>
  <c r="J158" i="1"/>
  <c r="I158" i="1"/>
  <c r="C158" i="1"/>
  <c r="Q157" i="1"/>
  <c r="O157" i="1"/>
  <c r="K157" i="1"/>
  <c r="J157" i="1"/>
  <c r="I157" i="1"/>
  <c r="C157" i="1"/>
  <c r="Q156" i="1"/>
  <c r="O156" i="1"/>
  <c r="K156" i="1"/>
  <c r="J156" i="1"/>
  <c r="I156" i="1"/>
  <c r="C156" i="1"/>
  <c r="Q155" i="1"/>
  <c r="O155" i="1"/>
  <c r="K155" i="1"/>
  <c r="J155" i="1"/>
  <c r="I155" i="1"/>
  <c r="C155" i="1"/>
  <c r="Q154" i="1"/>
  <c r="O154" i="1"/>
  <c r="K154" i="1"/>
  <c r="J154" i="1"/>
  <c r="I154" i="1"/>
  <c r="C154" i="1"/>
  <c r="Q153" i="1"/>
  <c r="O153" i="1"/>
  <c r="K153" i="1"/>
  <c r="J153" i="1"/>
  <c r="I153" i="1"/>
  <c r="C153" i="1"/>
  <c r="Q152" i="1"/>
  <c r="O152" i="1"/>
  <c r="K152" i="1"/>
  <c r="J152" i="1"/>
  <c r="I152" i="1"/>
  <c r="C152" i="1"/>
  <c r="Q151" i="1"/>
  <c r="O151" i="1"/>
  <c r="K151" i="1"/>
  <c r="J151" i="1"/>
  <c r="I151" i="1"/>
  <c r="C151" i="1"/>
  <c r="Q150" i="1"/>
  <c r="O150" i="1"/>
  <c r="K150" i="1"/>
  <c r="J150" i="1"/>
  <c r="I150" i="1"/>
  <c r="C150" i="1"/>
  <c r="Q149" i="1"/>
  <c r="O149" i="1"/>
  <c r="K149" i="1"/>
  <c r="J149" i="1"/>
  <c r="I149" i="1"/>
  <c r="C149" i="1"/>
  <c r="Q148" i="1"/>
  <c r="O148" i="1"/>
  <c r="K148" i="1"/>
  <c r="J148" i="1"/>
  <c r="I148" i="1"/>
  <c r="C148" i="1"/>
  <c r="Q147" i="1"/>
  <c r="O147" i="1"/>
  <c r="K147" i="1"/>
  <c r="J147" i="1"/>
  <c r="I147" i="1"/>
  <c r="C147" i="1"/>
  <c r="Q146" i="1"/>
  <c r="O146" i="1"/>
  <c r="K146" i="1"/>
  <c r="J146" i="1"/>
  <c r="I146" i="1"/>
  <c r="C146" i="1"/>
  <c r="Q145" i="1"/>
  <c r="O145" i="1"/>
  <c r="K145" i="1"/>
  <c r="J145" i="1"/>
  <c r="I145" i="1"/>
  <c r="C145" i="1"/>
  <c r="Q144" i="1"/>
  <c r="O144" i="1"/>
  <c r="K144" i="1"/>
  <c r="J144" i="1"/>
  <c r="I144" i="1"/>
  <c r="C144" i="1"/>
  <c r="Q143" i="1"/>
  <c r="O143" i="1"/>
  <c r="K143" i="1"/>
  <c r="J143" i="1"/>
  <c r="I143" i="1"/>
  <c r="C143" i="1"/>
  <c r="Q142" i="1"/>
  <c r="O142" i="1"/>
  <c r="K142" i="1"/>
  <c r="J142" i="1"/>
  <c r="I142" i="1"/>
  <c r="C142" i="1"/>
  <c r="Q141" i="1"/>
  <c r="O141" i="1"/>
  <c r="K141" i="1"/>
  <c r="J141" i="1"/>
  <c r="I141" i="1"/>
  <c r="C141" i="1"/>
  <c r="Q140" i="1"/>
  <c r="O140" i="1"/>
  <c r="K140" i="1"/>
  <c r="J140" i="1"/>
  <c r="I140" i="1"/>
  <c r="C140" i="1"/>
  <c r="Q139" i="1"/>
  <c r="O139" i="1"/>
  <c r="K139" i="1"/>
  <c r="J139" i="1"/>
  <c r="I139" i="1"/>
  <c r="C139" i="1"/>
  <c r="Q138" i="1"/>
  <c r="O138" i="1"/>
  <c r="K138" i="1"/>
  <c r="J138" i="1"/>
  <c r="I138" i="1"/>
  <c r="C138" i="1"/>
  <c r="Q137" i="1"/>
  <c r="O137" i="1"/>
  <c r="K137" i="1"/>
  <c r="J137" i="1"/>
  <c r="I137" i="1"/>
  <c r="C137" i="1"/>
  <c r="Q136" i="1"/>
  <c r="O136" i="1"/>
  <c r="K136" i="1"/>
  <c r="J136" i="1"/>
  <c r="I136" i="1"/>
  <c r="C136" i="1"/>
  <c r="Q135" i="1"/>
  <c r="O135" i="1"/>
  <c r="K135" i="1"/>
  <c r="J135" i="1"/>
  <c r="I135" i="1"/>
  <c r="C135" i="1"/>
  <c r="Q134" i="1"/>
  <c r="O134" i="1"/>
  <c r="K134" i="1"/>
  <c r="J134" i="1"/>
  <c r="I134" i="1"/>
  <c r="C134" i="1"/>
  <c r="Q133" i="1"/>
  <c r="O133" i="1"/>
  <c r="K133" i="1"/>
  <c r="J133" i="1"/>
  <c r="I133" i="1"/>
  <c r="C133" i="1"/>
  <c r="Q132" i="1"/>
  <c r="O132" i="1"/>
  <c r="K132" i="1"/>
  <c r="J132" i="1"/>
  <c r="I132" i="1"/>
  <c r="C132" i="1"/>
  <c r="Q131" i="1"/>
  <c r="O131" i="1"/>
  <c r="K131" i="1"/>
  <c r="J131" i="1"/>
  <c r="I131" i="1"/>
  <c r="C131" i="1"/>
  <c r="Q130" i="1"/>
  <c r="O130" i="1"/>
  <c r="K130" i="1"/>
  <c r="J130" i="1"/>
  <c r="I130" i="1"/>
  <c r="C130" i="1"/>
  <c r="Q129" i="1"/>
  <c r="O129" i="1"/>
  <c r="K129" i="1"/>
  <c r="J129" i="1"/>
  <c r="I129" i="1"/>
  <c r="C129" i="1"/>
  <c r="Q128" i="1"/>
  <c r="O128" i="1"/>
  <c r="K128" i="1"/>
  <c r="J128" i="1"/>
  <c r="I128" i="1"/>
  <c r="C128" i="1"/>
  <c r="Q127" i="1"/>
  <c r="O127" i="1"/>
  <c r="K127" i="1"/>
  <c r="J127" i="1"/>
  <c r="I127" i="1"/>
  <c r="C127" i="1"/>
  <c r="Q126" i="1"/>
  <c r="O126" i="1"/>
  <c r="K126" i="1"/>
  <c r="J126" i="1"/>
  <c r="I126" i="1"/>
  <c r="C126" i="1"/>
  <c r="Q125" i="1"/>
  <c r="O125" i="1"/>
  <c r="K125" i="1"/>
  <c r="J125" i="1"/>
  <c r="I125" i="1"/>
  <c r="C125" i="1"/>
  <c r="Q124" i="1"/>
  <c r="O124" i="1"/>
  <c r="K124" i="1"/>
  <c r="J124" i="1"/>
  <c r="I124" i="1"/>
  <c r="C124" i="1"/>
  <c r="Q123" i="1"/>
  <c r="O123" i="1"/>
  <c r="K123" i="1"/>
  <c r="J123" i="1"/>
  <c r="I123" i="1"/>
  <c r="C123" i="1"/>
  <c r="Q122" i="1"/>
  <c r="O122" i="1"/>
  <c r="K122" i="1"/>
  <c r="J122" i="1"/>
  <c r="I122" i="1"/>
  <c r="C122" i="1"/>
  <c r="Q121" i="1"/>
  <c r="O121" i="1"/>
  <c r="K121" i="1"/>
  <c r="J121" i="1"/>
  <c r="I121" i="1"/>
  <c r="C121" i="1"/>
  <c r="Q120" i="1"/>
  <c r="O120" i="1"/>
  <c r="K120" i="1"/>
  <c r="J120" i="1"/>
  <c r="I120" i="1"/>
  <c r="C120" i="1"/>
  <c r="Q119" i="1"/>
  <c r="O119" i="1"/>
  <c r="K119" i="1"/>
  <c r="J119" i="1"/>
  <c r="I119" i="1"/>
  <c r="C119" i="1"/>
  <c r="Q118" i="1"/>
  <c r="O118" i="1"/>
  <c r="K118" i="1"/>
  <c r="J118" i="1"/>
  <c r="I118" i="1"/>
  <c r="C118" i="1"/>
  <c r="Q117" i="1"/>
  <c r="O117" i="1"/>
  <c r="K117" i="1"/>
  <c r="J117" i="1"/>
  <c r="I117" i="1"/>
  <c r="C117" i="1"/>
  <c r="Q116" i="1"/>
  <c r="O116" i="1"/>
  <c r="K116" i="1"/>
  <c r="J116" i="1"/>
  <c r="I116" i="1"/>
  <c r="C116" i="1"/>
  <c r="Q115" i="1"/>
  <c r="O115" i="1"/>
  <c r="K115" i="1"/>
  <c r="J115" i="1"/>
  <c r="I115" i="1"/>
  <c r="C115" i="1"/>
  <c r="Q114" i="1"/>
  <c r="O114" i="1"/>
  <c r="K114" i="1"/>
  <c r="J114" i="1"/>
  <c r="I114" i="1"/>
  <c r="C114" i="1"/>
  <c r="Q113" i="1"/>
  <c r="O113" i="1"/>
  <c r="K113" i="1"/>
  <c r="J113" i="1"/>
  <c r="I113" i="1"/>
  <c r="C113" i="1"/>
  <c r="Q112" i="1"/>
  <c r="O112" i="1"/>
  <c r="K112" i="1"/>
  <c r="J112" i="1"/>
  <c r="I112" i="1"/>
  <c r="C112" i="1"/>
  <c r="Q111" i="1"/>
  <c r="O111" i="1"/>
  <c r="K111" i="1"/>
  <c r="J111" i="1"/>
  <c r="I111" i="1"/>
  <c r="C111" i="1"/>
  <c r="Q110" i="1"/>
  <c r="O110" i="1"/>
  <c r="K110" i="1"/>
  <c r="J110" i="1"/>
  <c r="I110" i="1"/>
  <c r="C110" i="1"/>
  <c r="Q109" i="1"/>
  <c r="O109" i="1"/>
  <c r="K109" i="1"/>
  <c r="J109" i="1"/>
  <c r="I109" i="1"/>
  <c r="C109" i="1"/>
  <c r="Q108" i="1"/>
  <c r="O108" i="1"/>
  <c r="K108" i="1"/>
  <c r="J108" i="1"/>
  <c r="I108" i="1"/>
  <c r="C108" i="1"/>
  <c r="Q107" i="1"/>
  <c r="O107" i="1"/>
  <c r="K107" i="1"/>
  <c r="J107" i="1"/>
  <c r="I107" i="1"/>
  <c r="C107" i="1"/>
  <c r="Q106" i="1"/>
  <c r="O106" i="1"/>
  <c r="K106" i="1"/>
  <c r="J106" i="1"/>
  <c r="I106" i="1"/>
  <c r="C106" i="1"/>
  <c r="Q105" i="1"/>
  <c r="O105" i="1"/>
  <c r="K105" i="1"/>
  <c r="J105" i="1"/>
  <c r="I105" i="1"/>
  <c r="C105" i="1"/>
  <c r="Q104" i="1"/>
  <c r="O104" i="1"/>
  <c r="K104" i="1"/>
  <c r="J104" i="1"/>
  <c r="I104" i="1"/>
  <c r="C104" i="1"/>
  <c r="Q103" i="1"/>
  <c r="O103" i="1"/>
  <c r="K103" i="1"/>
  <c r="J103" i="1"/>
  <c r="I103" i="1"/>
  <c r="C103" i="1"/>
  <c r="Q102" i="1"/>
  <c r="O102" i="1"/>
  <c r="K102" i="1"/>
  <c r="J102" i="1"/>
  <c r="I102" i="1"/>
  <c r="C102" i="1"/>
  <c r="Q101" i="1"/>
  <c r="O101" i="1"/>
  <c r="K101" i="1"/>
  <c r="J101" i="1"/>
  <c r="I101" i="1"/>
  <c r="C101" i="1"/>
  <c r="Q100" i="1"/>
  <c r="O100" i="1"/>
  <c r="K100" i="1"/>
  <c r="J100" i="1"/>
  <c r="I100" i="1"/>
  <c r="C100" i="1"/>
  <c r="Q99" i="1"/>
  <c r="O99" i="1"/>
  <c r="K99" i="1"/>
  <c r="J99" i="1"/>
  <c r="I99" i="1"/>
  <c r="C99" i="1"/>
  <c r="Q98" i="1"/>
  <c r="O98" i="1"/>
  <c r="K98" i="1"/>
  <c r="J98" i="1"/>
  <c r="I98" i="1"/>
  <c r="C98" i="1"/>
  <c r="Q97" i="1"/>
  <c r="O97" i="1"/>
  <c r="K97" i="1"/>
  <c r="J97" i="1"/>
  <c r="I97" i="1"/>
  <c r="C97" i="1"/>
  <c r="Q96" i="1"/>
  <c r="O96" i="1"/>
  <c r="K96" i="1"/>
  <c r="J96" i="1"/>
  <c r="I96" i="1"/>
  <c r="C96" i="1"/>
  <c r="Q95" i="1"/>
  <c r="O95" i="1"/>
  <c r="K95" i="1"/>
  <c r="J95" i="1"/>
  <c r="I95" i="1"/>
  <c r="C95" i="1"/>
  <c r="Q94" i="1"/>
  <c r="O94" i="1"/>
  <c r="K94" i="1"/>
  <c r="J94" i="1"/>
  <c r="I94" i="1"/>
  <c r="C94" i="1"/>
  <c r="Q93" i="1"/>
  <c r="O93" i="1"/>
  <c r="K93" i="1"/>
  <c r="J93" i="1"/>
  <c r="I93" i="1"/>
  <c r="C93" i="1"/>
  <c r="Q92" i="1"/>
  <c r="O92" i="1"/>
  <c r="K92" i="1"/>
  <c r="J92" i="1"/>
  <c r="I92" i="1"/>
  <c r="C92" i="1"/>
  <c r="Q91" i="1"/>
  <c r="O91" i="1"/>
  <c r="K91" i="1"/>
  <c r="J91" i="1"/>
  <c r="I91" i="1"/>
  <c r="C91" i="1"/>
  <c r="Q90" i="1"/>
  <c r="O90" i="1"/>
  <c r="K90" i="1"/>
  <c r="J90" i="1"/>
  <c r="I90" i="1"/>
  <c r="C90" i="1"/>
  <c r="Q89" i="1"/>
  <c r="O89" i="1"/>
  <c r="K89" i="1"/>
  <c r="J89" i="1"/>
  <c r="I89" i="1"/>
  <c r="C89" i="1"/>
  <c r="Q88" i="1"/>
  <c r="O88" i="1"/>
  <c r="K88" i="1"/>
  <c r="J88" i="1"/>
  <c r="I88" i="1"/>
  <c r="C88" i="1"/>
  <c r="Q87" i="1"/>
  <c r="O87" i="1"/>
  <c r="K87" i="1"/>
  <c r="J87" i="1"/>
  <c r="I87" i="1"/>
  <c r="C87" i="1"/>
  <c r="Q86" i="1"/>
  <c r="O86" i="1"/>
  <c r="K86" i="1"/>
  <c r="J86" i="1"/>
  <c r="I86" i="1"/>
  <c r="C86" i="1"/>
  <c r="Q85" i="1"/>
  <c r="O85" i="1"/>
  <c r="K85" i="1"/>
  <c r="J85" i="1"/>
  <c r="I85" i="1"/>
  <c r="C85" i="1"/>
  <c r="Q84" i="1"/>
  <c r="O84" i="1"/>
  <c r="K84" i="1"/>
  <c r="J84" i="1"/>
  <c r="I84" i="1"/>
  <c r="C84" i="1"/>
  <c r="Q83" i="1"/>
  <c r="O83" i="1"/>
  <c r="K83" i="1"/>
  <c r="J83" i="1"/>
  <c r="I83" i="1"/>
  <c r="C83" i="1"/>
  <c r="Q82" i="1"/>
  <c r="O82" i="1"/>
  <c r="K82" i="1"/>
  <c r="J82" i="1"/>
  <c r="I82" i="1"/>
  <c r="C82" i="1"/>
  <c r="Q81" i="1"/>
  <c r="O81" i="1"/>
  <c r="K81" i="1"/>
  <c r="J81" i="1"/>
  <c r="I81" i="1"/>
  <c r="C81" i="1"/>
  <c r="Q80" i="1"/>
  <c r="O80" i="1"/>
  <c r="K80" i="1"/>
  <c r="J80" i="1"/>
  <c r="I80" i="1"/>
  <c r="C80" i="1"/>
  <c r="Q79" i="1"/>
  <c r="O79" i="1"/>
  <c r="K79" i="1"/>
  <c r="J79" i="1"/>
  <c r="I79" i="1"/>
  <c r="C79" i="1"/>
  <c r="Q78" i="1"/>
  <c r="O78" i="1"/>
  <c r="K78" i="1"/>
  <c r="J78" i="1"/>
  <c r="I78" i="1"/>
  <c r="C78" i="1"/>
  <c r="Q77" i="1"/>
  <c r="O77" i="1"/>
  <c r="K77" i="1"/>
  <c r="J77" i="1"/>
  <c r="I77" i="1"/>
  <c r="C77" i="1"/>
  <c r="Q76" i="1"/>
  <c r="O76" i="1"/>
  <c r="K76" i="1"/>
  <c r="J76" i="1"/>
  <c r="I76" i="1"/>
  <c r="C76" i="1"/>
  <c r="Q75" i="1"/>
  <c r="O75" i="1"/>
  <c r="K75" i="1"/>
  <c r="J75" i="1"/>
  <c r="I75" i="1"/>
  <c r="C75" i="1"/>
  <c r="Q74" i="1"/>
  <c r="O74" i="1"/>
  <c r="K74" i="1"/>
  <c r="J74" i="1"/>
  <c r="I74" i="1"/>
  <c r="C74" i="1"/>
  <c r="Q73" i="1"/>
  <c r="O73" i="1"/>
  <c r="K73" i="1"/>
  <c r="J73" i="1"/>
  <c r="I73" i="1"/>
  <c r="C73" i="1"/>
  <c r="Q72" i="1"/>
  <c r="O72" i="1"/>
  <c r="K72" i="1"/>
  <c r="J72" i="1"/>
  <c r="I72" i="1"/>
  <c r="C72" i="1"/>
  <c r="Q71" i="1"/>
  <c r="O71" i="1"/>
  <c r="K71" i="1"/>
  <c r="J71" i="1"/>
  <c r="I71" i="1"/>
  <c r="C71" i="1"/>
  <c r="Q70" i="1"/>
  <c r="O70" i="1"/>
  <c r="K70" i="1"/>
  <c r="J70" i="1"/>
  <c r="I70" i="1"/>
  <c r="C70" i="1"/>
  <c r="Q69" i="1"/>
  <c r="O69" i="1"/>
  <c r="K69" i="1"/>
  <c r="J69" i="1"/>
  <c r="I69" i="1"/>
  <c r="C69" i="1"/>
  <c r="Q68" i="1"/>
  <c r="O68" i="1"/>
  <c r="K68" i="1"/>
  <c r="J68" i="1"/>
  <c r="I68" i="1"/>
  <c r="C68" i="1"/>
  <c r="Q67" i="1"/>
  <c r="O67" i="1"/>
  <c r="K67" i="1"/>
  <c r="J67" i="1"/>
  <c r="I67" i="1"/>
  <c r="C67" i="1"/>
  <c r="Q66" i="1"/>
  <c r="O66" i="1"/>
  <c r="K66" i="1"/>
  <c r="J66" i="1"/>
  <c r="I66" i="1"/>
  <c r="C66" i="1"/>
  <c r="Q65" i="1"/>
  <c r="O65" i="1"/>
  <c r="K65" i="1"/>
  <c r="J65" i="1"/>
  <c r="I65" i="1"/>
  <c r="C65" i="1"/>
  <c r="Q64" i="1"/>
  <c r="O64" i="1"/>
  <c r="K64" i="1"/>
  <c r="J64" i="1"/>
  <c r="I64" i="1"/>
  <c r="C64" i="1"/>
  <c r="Q63" i="1"/>
  <c r="O63" i="1"/>
  <c r="K63" i="1"/>
  <c r="J63" i="1"/>
  <c r="I63" i="1"/>
  <c r="C63" i="1"/>
  <c r="Q62" i="1"/>
  <c r="O62" i="1"/>
  <c r="K62" i="1"/>
  <c r="J62" i="1"/>
  <c r="I62" i="1"/>
  <c r="C62" i="1"/>
  <c r="Q61" i="1"/>
  <c r="O61" i="1"/>
  <c r="K61" i="1"/>
  <c r="J61" i="1"/>
  <c r="I61" i="1"/>
  <c r="C61" i="1"/>
  <c r="Q60" i="1"/>
  <c r="O60" i="1"/>
  <c r="K60" i="1"/>
  <c r="J60" i="1"/>
  <c r="I60" i="1"/>
  <c r="C60" i="1"/>
  <c r="Q59" i="1"/>
  <c r="O59" i="1"/>
  <c r="K59" i="1"/>
  <c r="J59" i="1"/>
  <c r="I59" i="1"/>
  <c r="C59" i="1"/>
  <c r="Q58" i="1"/>
  <c r="O58" i="1"/>
  <c r="K58" i="1"/>
  <c r="J58" i="1"/>
  <c r="I58" i="1"/>
  <c r="C58" i="1"/>
  <c r="Q57" i="1"/>
  <c r="O57" i="1"/>
  <c r="K57" i="1"/>
  <c r="J57" i="1"/>
  <c r="I57" i="1"/>
  <c r="C57" i="1"/>
  <c r="Q56" i="1"/>
  <c r="O56" i="1"/>
  <c r="K56" i="1"/>
  <c r="J56" i="1"/>
  <c r="I56" i="1"/>
  <c r="C56" i="1"/>
  <c r="Q55" i="1"/>
  <c r="O55" i="1"/>
  <c r="K55" i="1"/>
  <c r="J55" i="1"/>
  <c r="I55" i="1"/>
  <c r="C55" i="1"/>
  <c r="Q54" i="1"/>
  <c r="O54" i="1"/>
  <c r="K54" i="1"/>
  <c r="J54" i="1"/>
  <c r="I54" i="1"/>
  <c r="C54" i="1"/>
  <c r="Q53" i="1"/>
  <c r="O53" i="1"/>
  <c r="K53" i="1"/>
  <c r="J53" i="1"/>
  <c r="I53" i="1"/>
  <c r="C53" i="1"/>
  <c r="Q52" i="1"/>
  <c r="O52" i="1"/>
  <c r="K52" i="1"/>
  <c r="J52" i="1"/>
  <c r="I52" i="1"/>
  <c r="C52" i="1"/>
  <c r="Q51" i="1"/>
  <c r="O51" i="1"/>
  <c r="K51" i="1"/>
  <c r="J51" i="1"/>
  <c r="I51" i="1"/>
  <c r="C51" i="1"/>
  <c r="Q50" i="1"/>
  <c r="O50" i="1"/>
  <c r="K50" i="1"/>
  <c r="J50" i="1"/>
  <c r="I50" i="1"/>
  <c r="C50" i="1"/>
  <c r="Q49" i="1"/>
  <c r="O49" i="1"/>
  <c r="K49" i="1"/>
  <c r="J49" i="1"/>
  <c r="I49" i="1"/>
  <c r="C49" i="1"/>
  <c r="Q48" i="1"/>
  <c r="O48" i="1"/>
  <c r="K48" i="1"/>
  <c r="J48" i="1"/>
  <c r="I48" i="1"/>
  <c r="C48" i="1"/>
  <c r="Q47" i="1"/>
  <c r="O47" i="1"/>
  <c r="K47" i="1"/>
  <c r="J47" i="1"/>
  <c r="I47" i="1"/>
  <c r="C47" i="1"/>
  <c r="Q46" i="1"/>
  <c r="O46" i="1"/>
  <c r="K46" i="1"/>
  <c r="J46" i="1"/>
  <c r="I46" i="1"/>
  <c r="C46" i="1"/>
  <c r="Q45" i="1"/>
  <c r="O45" i="1"/>
  <c r="K45" i="1"/>
  <c r="J45" i="1"/>
  <c r="I45" i="1"/>
  <c r="C45" i="1"/>
  <c r="Q44" i="1"/>
  <c r="O44" i="1"/>
  <c r="K44" i="1"/>
  <c r="J44" i="1"/>
  <c r="I44" i="1"/>
  <c r="C44" i="1"/>
  <c r="Q43" i="1"/>
  <c r="O43" i="1"/>
  <c r="K43" i="1"/>
  <c r="J43" i="1"/>
  <c r="I43" i="1"/>
  <c r="C43" i="1"/>
  <c r="Q42" i="1"/>
  <c r="O42" i="1"/>
  <c r="K42" i="1"/>
  <c r="J42" i="1"/>
  <c r="I42" i="1"/>
  <c r="C42" i="1"/>
  <c r="Q41" i="1"/>
  <c r="O41" i="1"/>
  <c r="K41" i="1"/>
  <c r="J41" i="1"/>
  <c r="I41" i="1"/>
  <c r="C41" i="1"/>
  <c r="Q40" i="1"/>
  <c r="O40" i="1"/>
  <c r="K40" i="1"/>
  <c r="J40" i="1"/>
  <c r="I40" i="1"/>
  <c r="C40" i="1"/>
  <c r="Q39" i="1"/>
  <c r="O39" i="1"/>
  <c r="K39" i="1"/>
  <c r="J39" i="1"/>
  <c r="I39" i="1"/>
  <c r="C39" i="1"/>
  <c r="Q38" i="1"/>
  <c r="O38" i="1"/>
  <c r="K38" i="1"/>
  <c r="J38" i="1"/>
  <c r="I38" i="1"/>
  <c r="C38" i="1"/>
  <c r="Q37" i="1"/>
  <c r="O37" i="1"/>
  <c r="K37" i="1"/>
  <c r="J37" i="1"/>
  <c r="I37" i="1"/>
  <c r="C37" i="1"/>
  <c r="Q36" i="1"/>
  <c r="O36" i="1"/>
  <c r="K36" i="1"/>
  <c r="J36" i="1"/>
  <c r="I36" i="1"/>
  <c r="C36" i="1"/>
  <c r="Q35" i="1"/>
  <c r="O35" i="1"/>
  <c r="K35" i="1"/>
  <c r="J35" i="1"/>
  <c r="I35" i="1"/>
  <c r="C35" i="1"/>
  <c r="Q34" i="1"/>
  <c r="O34" i="1"/>
  <c r="K34" i="1"/>
  <c r="J34" i="1"/>
  <c r="I34" i="1"/>
  <c r="C34" i="1"/>
  <c r="Q33" i="1"/>
  <c r="O33" i="1"/>
  <c r="K33" i="1"/>
  <c r="J33" i="1"/>
  <c r="I33" i="1"/>
  <c r="C33" i="1"/>
  <c r="Q32" i="1"/>
  <c r="O32" i="1"/>
  <c r="K32" i="1"/>
  <c r="J32" i="1"/>
  <c r="I32" i="1"/>
  <c r="C32" i="1"/>
  <c r="Q31" i="1"/>
  <c r="O31" i="1"/>
  <c r="K31" i="1"/>
  <c r="J31" i="1"/>
  <c r="I31" i="1"/>
  <c r="C31" i="1"/>
  <c r="Q30" i="1"/>
  <c r="O30" i="1"/>
  <c r="K30" i="1"/>
  <c r="J30" i="1"/>
  <c r="I30" i="1"/>
  <c r="C30" i="1"/>
  <c r="Q29" i="1"/>
  <c r="O29" i="1"/>
  <c r="K29" i="1"/>
  <c r="J29" i="1"/>
  <c r="I29" i="1"/>
  <c r="C29" i="1"/>
  <c r="Q28" i="1"/>
  <c r="O28" i="1"/>
  <c r="K28" i="1"/>
  <c r="J28" i="1"/>
  <c r="I28" i="1"/>
  <c r="C28" i="1"/>
  <c r="Q27" i="1"/>
  <c r="O27" i="1"/>
  <c r="K27" i="1"/>
  <c r="J27" i="1"/>
  <c r="I27" i="1"/>
  <c r="C27" i="1"/>
  <c r="Q26" i="1"/>
  <c r="O26" i="1"/>
  <c r="K26" i="1"/>
  <c r="J26" i="1"/>
  <c r="I26" i="1"/>
  <c r="C26" i="1"/>
  <c r="Q25" i="1"/>
  <c r="O25" i="1"/>
  <c r="K25" i="1"/>
  <c r="J25" i="1"/>
  <c r="I25" i="1"/>
  <c r="C25" i="1"/>
  <c r="Q24" i="1"/>
  <c r="O24" i="1"/>
  <c r="K24" i="1"/>
  <c r="J24" i="1"/>
  <c r="I24" i="1"/>
  <c r="C24" i="1"/>
  <c r="Q23" i="1"/>
  <c r="O23" i="1"/>
  <c r="K23" i="1"/>
  <c r="J23" i="1"/>
  <c r="I23" i="1"/>
  <c r="C23" i="1"/>
  <c r="Q22" i="1"/>
  <c r="O22" i="1"/>
  <c r="K22" i="1"/>
  <c r="J22" i="1"/>
  <c r="I22" i="1"/>
  <c r="C22" i="1"/>
  <c r="Q21" i="1"/>
  <c r="O21" i="1"/>
  <c r="K21" i="1"/>
  <c r="J21" i="1"/>
  <c r="I21" i="1"/>
  <c r="C21" i="1"/>
  <c r="Q20" i="1"/>
  <c r="O20" i="1"/>
  <c r="K20" i="1"/>
  <c r="J20" i="1"/>
  <c r="I20" i="1"/>
  <c r="C20" i="1"/>
  <c r="Q19" i="1"/>
  <c r="O19" i="1"/>
  <c r="K19" i="1"/>
  <c r="J19" i="1"/>
  <c r="I19" i="1"/>
  <c r="C19" i="1"/>
  <c r="Q18" i="1"/>
  <c r="O18" i="1"/>
  <c r="K18" i="1"/>
  <c r="J18" i="1"/>
  <c r="I18" i="1"/>
  <c r="C18" i="1"/>
  <c r="Q17" i="1"/>
  <c r="O17" i="1"/>
  <c r="K17" i="1"/>
  <c r="J17" i="1"/>
  <c r="I17" i="1"/>
  <c r="C17" i="1"/>
  <c r="Q16" i="1"/>
  <c r="O16" i="1"/>
  <c r="K16" i="1"/>
  <c r="J16" i="1"/>
  <c r="I16" i="1"/>
  <c r="C16" i="1"/>
  <c r="Q15" i="1"/>
  <c r="O15" i="1"/>
  <c r="K15" i="1"/>
  <c r="J15" i="1"/>
  <c r="I15" i="1"/>
  <c r="C15" i="1"/>
  <c r="Q14" i="1"/>
  <c r="O14" i="1"/>
  <c r="K14" i="1"/>
  <c r="J14" i="1"/>
  <c r="I14" i="1"/>
  <c r="C14" i="1"/>
  <c r="Q13" i="1"/>
  <c r="O13" i="1"/>
  <c r="K13" i="1"/>
  <c r="J13" i="1"/>
  <c r="I13" i="1"/>
  <c r="C13" i="1"/>
  <c r="Q12" i="1"/>
  <c r="O12" i="1"/>
  <c r="K12" i="1"/>
  <c r="J12" i="1"/>
  <c r="I12" i="1"/>
  <c r="C12" i="1"/>
  <c r="Q11" i="1"/>
  <c r="O11" i="1"/>
  <c r="K11" i="1"/>
  <c r="J11" i="1"/>
  <c r="I11" i="1"/>
  <c r="C11" i="1"/>
  <c r="Q10" i="1"/>
  <c r="O10" i="1"/>
  <c r="K10" i="1"/>
  <c r="J10" i="1"/>
  <c r="I10" i="1"/>
  <c r="C10" i="1"/>
  <c r="Q9" i="1"/>
  <c r="O9" i="1"/>
  <c r="K9" i="1"/>
  <c r="J9" i="1"/>
  <c r="I9" i="1"/>
  <c r="C9" i="1"/>
</calcChain>
</file>

<file path=xl/sharedStrings.xml><?xml version="1.0" encoding="utf-8"?>
<sst xmlns="http://schemas.openxmlformats.org/spreadsheetml/2006/main" count="1259" uniqueCount="93">
  <si>
    <t>Expected Sampling Start Date</t>
  </si>
  <si>
    <t>Skipdays</t>
  </si>
  <si>
    <t>Reason</t>
  </si>
  <si>
    <t>SampleID Configuration: "Parameter-Location (abbreviated)-sample day"</t>
  </si>
  <si>
    <t>July 4th Observation</t>
  </si>
  <si>
    <t>Day</t>
  </si>
  <si>
    <t>Sampling Dates</t>
  </si>
  <si>
    <t>Time</t>
  </si>
  <si>
    <t>Parameter</t>
  </si>
  <si>
    <t>Sampling Location</t>
  </si>
  <si>
    <t>Value</t>
  </si>
  <si>
    <t>Value2</t>
  </si>
  <si>
    <t>Units</t>
  </si>
  <si>
    <t>SampleID</t>
  </si>
  <si>
    <t>Contracting Party</t>
  </si>
  <si>
    <t>Notes</t>
  </si>
  <si>
    <t>Discard</t>
  </si>
  <si>
    <t>Detection</t>
  </si>
  <si>
    <t>Duplicate Variance</t>
  </si>
  <si>
    <t>Duplicate Variance 2</t>
  </si>
  <si>
    <t>Parameter (units)</t>
  </si>
  <si>
    <t>cBOD</t>
  </si>
  <si>
    <t>Plant Influent</t>
  </si>
  <si>
    <t>Samples from screen No.3(last from exit door)</t>
  </si>
  <si>
    <t>Primary Effluent</t>
  </si>
  <si>
    <t>samples from trough No.2 (4th from the ending)</t>
  </si>
  <si>
    <t>Final Tank Effluent</t>
  </si>
  <si>
    <t>samples from last channels/final tank</t>
  </si>
  <si>
    <t>CCT Effluent</t>
  </si>
  <si>
    <t>from small access hole at North end of the CCT's</t>
  </si>
  <si>
    <t>Enterococcus</t>
  </si>
  <si>
    <t>pH</t>
  </si>
  <si>
    <t>Samples from screen No.3(last from exit door) Outside of QA/QC limits</t>
  </si>
  <si>
    <t>Potential Outlier</t>
  </si>
  <si>
    <t>Temperature</t>
  </si>
  <si>
    <t>Field TRC</t>
  </si>
  <si>
    <t>from small access hole at North end of the CCT's Not typical of CCT Effluent</t>
  </si>
  <si>
    <t>Fecal Coliform</t>
  </si>
  <si>
    <t>samples from trough No.2 (4th from the ending) Outside of QA/QC limits</t>
  </si>
  <si>
    <t>samples from last channels/final tank Outside of QA/QC limits</t>
  </si>
  <si>
    <t>TSS</t>
  </si>
  <si>
    <t>samples from trough No.2 (4th from the ending) Not typical of Primary Effluent</t>
  </si>
  <si>
    <t>x</t>
  </si>
  <si>
    <t>Samples from screen No.1(First from exit door)Not typical of Plant Influent</t>
  </si>
  <si>
    <t>Samples from screen No.1(First from exit door) Outside of QA/QC limits</t>
  </si>
  <si>
    <t>Samples from screen No.1(First from exit door)</t>
  </si>
  <si>
    <t>Samples from screen No.1(First from exit door) Not typical of Plant Influent</t>
  </si>
  <si>
    <t>samples from trough No.2 (3rd from the ending)</t>
  </si>
  <si>
    <t>Samples from screen No.2(the middle) Not typical of cBOD Plant influent</t>
  </si>
  <si>
    <t>samples from trough No.2 (2nd from the ending</t>
  </si>
  <si>
    <t>Samples from screen No.2(the middle) Outside of QA/QC limits</t>
  </si>
  <si>
    <t>Samples from screen No.2(the middle)</t>
  </si>
  <si>
    <t>&lt;</t>
  </si>
  <si>
    <t>samples from trough No.2 (2nd from the ending)</t>
  </si>
  <si>
    <t>samples from last channels/final tank Not typical of Final Tank Effluent</t>
  </si>
  <si>
    <t>Samples from screen No.2(the middle) Not typical of Plant Influent TSS</t>
  </si>
  <si>
    <t>Samples from last channels/final tank</t>
  </si>
  <si>
    <t>From small access hole at North end of the CCT's</t>
  </si>
  <si>
    <t>VOID Samples from screen No.2(the middle) Issue with water bath having drifted in its setpoint, resulting in poor growth</t>
  </si>
  <si>
    <t>X</t>
  </si>
  <si>
    <t>VOID samples from trough No.2 (3rd from the ending) Issue with water bath having drifted in its setpoint, resulting in poor growth</t>
  </si>
  <si>
    <t>VOID Samples from last channels/final tank. Issue with water bath having drifted in its setpoint, resulting in poor growth</t>
  </si>
  <si>
    <t>From small access hole at North end of the CCT's. Issue with water bath having drifted in its setpoint, resulting in poor growth</t>
  </si>
  <si>
    <t>VOID From small access hole at North end of the CCT's. Issue with water bath having drifted in its setpoint, resulting in poor growth</t>
  </si>
  <si>
    <t>Samples from trough No.2 (2nd from the ending</t>
  </si>
  <si>
    <t>VOID Samples from screen No.3(last from exit door). Issue with water bath having drifted in its setpoint, resulting in poor growth</t>
  </si>
  <si>
    <t>VOID Samples from trough No.2 (2nd from the ending). Issue with water bath having drifted in its setpoint, resulting in poor growth</t>
  </si>
  <si>
    <t>Samples from trough No.2 (3rd from the ending)</t>
  </si>
  <si>
    <t>VOID Samples from screen No.1(First from exit door). Issue with water bath having drifted in its setpoint, resulting in poor growth</t>
  </si>
  <si>
    <t>VOID Samples from trough No.2 (3rd from the ending). Issue with water bath having drifted in its setpoint, resulting in poor growth</t>
  </si>
  <si>
    <t>Particle Size Distribution XAD</t>
  </si>
  <si>
    <t>Aeration Tank Effluent</t>
  </si>
  <si>
    <t>Sample location I.D. # PR327299</t>
  </si>
  <si>
    <t>Samples from screen No.2(the middle). Out of holding time</t>
  </si>
  <si>
    <t xml:space="preserve">Samples from last channels/final tank. </t>
  </si>
  <si>
    <t>Samples from trough No.2 (2nd from the ending). Out of holding time</t>
  </si>
  <si>
    <t>Samples from last channels/final tank. Out of holding time</t>
  </si>
  <si>
    <t>From small access hole at North end of the CCT's. Out of holding time</t>
  </si>
  <si>
    <t>VOID Samples from screen No.1(First from exit door)</t>
  </si>
  <si>
    <t>VOID Samples from trough No.2 (3rd from the ending)</t>
  </si>
  <si>
    <t>VOID Samples from last channels/final tank</t>
  </si>
  <si>
    <t>VOID From small access hole at North end of the CCT's</t>
  </si>
  <si>
    <t>Samples from screen No.2(the middle) VOID</t>
  </si>
  <si>
    <t>Samples from trough No.2 (2nd from the ending VOID</t>
  </si>
  <si>
    <t>Samples from last channels/final tank VOID</t>
  </si>
  <si>
    <t>From small access hole at North end of the CCT's VOID</t>
  </si>
  <si>
    <t xml:space="preserve">Samples from screen No.3(last from exit door). Note that Khalid took 2 readings for TRC (0.19 and 0.22) at the plant influent as it was slightly elevated from earlier this week. </t>
  </si>
  <si>
    <t>Samples from trough No.2 (2nd from the ending)</t>
  </si>
  <si>
    <t>not typical of primary effluent fecal</t>
  </si>
  <si>
    <t>Cylinder Reading Average</t>
  </si>
  <si>
    <t>MLSS</t>
  </si>
  <si>
    <t>SVI</t>
  </si>
  <si>
    <t>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</si>
</sst>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9" fontId="0" fillId="0" borderId="0" xfId="1" applyFont="1"/>
    <xf numFmtId="0" fontId="3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20">
    <dxf>
      <numFmt numFmtId="19" formatCode="m/d/yyyy"/>
    </dxf>
    <dxf>
      <numFmt numFmtId="19" formatCode="m/d/yyyy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GISTEJH\OneDrive%20-%20CDM%20Smith\Documents\Taylor\TRC\Port%20Richmond\Documents\CDM_NYEnvironmental%20PR_Pro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ivot"/>
      <sheetName val="Sampling Table"/>
      <sheetName val="Chlorine Dosing Plan"/>
      <sheetName val="Time Series"/>
      <sheetName val="Sheet2"/>
      <sheetName val="Sampling Schedule"/>
      <sheetName val="2005 PSD"/>
      <sheetName val="2020 PSD"/>
      <sheetName val="DEP Data&amp;Notes"/>
      <sheetName val="Historical"/>
      <sheetName val="Historical Stat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37758-49B6-4D14-B4F3-71762994842B}" name="Table5" displayName="Table5" ref="B8:Q418" totalsRowShown="0" headerRowDxfId="19" dataDxfId="18">
  <autoFilter ref="B8:Q418" xr:uid="{A4B4B987-ED41-4599-8D42-D697486853FA}"/>
  <sortState xmlns:xlrd2="http://schemas.microsoft.com/office/spreadsheetml/2017/richdata2" ref="B9:M370">
    <sortCondition ref="C8:C370"/>
  </sortState>
  <tableColumns count="16">
    <tableColumn id="1" xr3:uid="{027F87E2-3D0A-478D-9564-364C6BB30E91}" name="Day" dataDxfId="17"/>
    <tableColumn id="2" xr3:uid="{C276A11E-533D-4AEC-B698-6937B250A590}" name="Sampling Dates" dataDxfId="16">
      <calculatedColumnFormula>WORKDAY($C$1,Table5[[#This Row],[Day]]-1,Table4[Skipdays])</calculatedColumnFormula>
    </tableColumn>
    <tableColumn id="4" xr3:uid="{3BE88540-E5AB-4BE1-A349-88723F96CFE4}" name="Time" dataDxfId="15"/>
    <tableColumn id="13" xr3:uid="{A2D3C65A-7204-4277-9659-493995ED877E}" name="Parameter" dataDxfId="14"/>
    <tableColumn id="14" xr3:uid="{E0D0AF6B-3E60-41F9-96E7-6720A436E5EA}" name="Sampling Location" dataDxfId="13"/>
    <tableColumn id="15" xr3:uid="{2C7F2DA1-8ED8-4844-9FBC-05624834243C}" name="Value" dataDxfId="12"/>
    <tableColumn id="5" xr3:uid="{DE4ECA28-9F4F-4539-9D6E-A5D89549607F}" name="Value2" dataDxfId="11"/>
    <tableColumn id="16" xr3:uid="{D83D5BCD-6605-4ADD-98CA-41166EBC1D6B}" name="Units" dataDxfId="10">
      <calculatedColumnFormula>_xlfn.XLOOKUP(Table5[[#This Row],[Parameter]],[1]!Table1[Parameter],[1]!Table1[Units])</calculatedColumnFormula>
    </tableColumn>
    <tableColumn id="17" xr3:uid="{FFC45AA6-4291-470C-94F4-DC4ED5CDC98C}" name="SampleID" dataDxfId="9">
      <calculatedColumnFormula>_xlfn.CONCAT(VLOOKUP(Table5[[#This Row],[Parameter]],[1]!Table1[[Parameter]:[Parameter Abbr]],2,FALSE),"-",VLOOKUP(Table5[[#This Row],[Sampling Location]],[1]!Table6[[Locations]:[Location Abbr]],2,FALSE),"-",TEXT(Table5[[#This Row],[Day]],"00"))</calculatedColumnFormula>
    </tableColumn>
    <tableColumn id="19" xr3:uid="{8BE47111-250B-4D14-BF16-AC8901723BD4}" name="Contracting Party" dataDxfId="8">
      <calculatedColumnFormula>INDEX([1]!Table1[[#All],[Parameter]:[Contracting Party]],MATCH(Table5[[#This Row],[Parameter]],[1]!Table1[[#All],[Parameter]],0),MATCH(Table5[[#Headers],[Contracting Party]],[1]!Table1[[#Headers],[Parameter]:[Contracting Party]],0))</calculatedColumnFormula>
    </tableColumn>
    <tableColumn id="3" xr3:uid="{02977681-6120-4DB5-99C3-5B65189E8502}" name="Notes" dataDxfId="7"/>
    <tableColumn id="6" xr3:uid="{22FDAF55-F0EF-4569-853F-C259E9B5B457}" name="Discard" dataDxfId="6"/>
    <tableColumn id="7" xr3:uid="{7B67997C-4F0B-4365-8A96-941D02EF8A56}" name="Detection" dataDxfId="5"/>
    <tableColumn id="8" xr3:uid="{08546241-2319-46A4-9DBF-79BC835533FE}" name="Duplicate Variance" dataDxfId="4" dataCellStyle="Percent">
      <calculatedColumnFormula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calculatedColumnFormula>
    </tableColumn>
    <tableColumn id="9" xr3:uid="{6BA47DB8-7DBD-497F-800F-8677AD6B501B}" name="Duplicate Variance 2" dataDxfId="3"/>
    <tableColumn id="10" xr3:uid="{455538DD-03D0-4C51-B2D8-F3DFC33C9D2E}" name="Parameter (units)" dataDxfId="2">
      <calculatedColumnFormula>_xlfn.XLOOKUP(Table5[[#This Row],[Parameter]],[1]!Table1[Parameter],[1]!Table1[Parameter (units)])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3D16A3-A956-494F-AA4F-4E7773E3AA3D}" name="Table4" displayName="Table4" ref="K2:L5" totalsRowShown="0">
  <autoFilter ref="K2:L5" xr:uid="{015C9F2B-3D52-43CA-9A69-FCF632662178}"/>
  <tableColumns count="2">
    <tableColumn id="1" xr3:uid="{DAE47824-4DBB-4A66-9088-77B23695AFCC}" name="Skipdays" dataDxfId="1"/>
    <tableColumn id="2" xr3:uid="{03E98C2E-BE9E-48DF-9661-7D55651A1B0A}" name="Reas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16AB-1C5C-4830-920C-7A8CA9F27E71}">
  <dimension ref="B1:Q418"/>
  <sheetViews>
    <sheetView tabSelected="1" topLeftCell="A4" zoomScale="85" zoomScaleNormal="85" workbookViewId="0">
      <selection activeCell="E19" sqref="E19"/>
    </sheetView>
  </sheetViews>
  <sheetFormatPr defaultRowHeight="15" x14ac:dyDescent="0.25"/>
  <cols>
    <col min="2" max="2" width="27.85546875" customWidth="1"/>
    <col min="3" max="4" width="16.7109375" customWidth="1"/>
    <col min="5" max="5" width="27.42578125" style="2" bestFit="1" customWidth="1"/>
    <col min="6" max="6" width="21.140625" style="2" bestFit="1" customWidth="1"/>
    <col min="7" max="7" width="12.42578125" style="3" bestFit="1" customWidth="1"/>
    <col min="9" max="9" width="11.7109375" bestFit="1" customWidth="1"/>
    <col min="10" max="10" width="19.28515625" bestFit="1" customWidth="1"/>
    <col min="11" max="11" width="20.85546875" bestFit="1" customWidth="1"/>
    <col min="12" max="12" width="43.5703125" bestFit="1" customWidth="1"/>
    <col min="15" max="15" width="9.140625" style="4"/>
    <col min="16" max="16" width="24" bestFit="1" customWidth="1"/>
  </cols>
  <sheetData>
    <row r="1" spans="2:17" x14ac:dyDescent="0.25">
      <c r="B1" t="s">
        <v>0</v>
      </c>
      <c r="C1" s="1">
        <v>44011</v>
      </c>
      <c r="D1" s="1"/>
    </row>
    <row r="2" spans="2:17" x14ac:dyDescent="0.25">
      <c r="K2" t="s">
        <v>1</v>
      </c>
      <c r="L2" t="s">
        <v>2</v>
      </c>
    </row>
    <row r="3" spans="2:17" x14ac:dyDescent="0.25">
      <c r="B3" t="s">
        <v>3</v>
      </c>
      <c r="K3" s="1">
        <v>44014</v>
      </c>
      <c r="L3" s="1" t="s">
        <v>4</v>
      </c>
    </row>
    <row r="4" spans="2:17" x14ac:dyDescent="0.25">
      <c r="K4" s="1">
        <v>44015</v>
      </c>
      <c r="L4" s="1" t="s">
        <v>4</v>
      </c>
    </row>
    <row r="5" spans="2:17" x14ac:dyDescent="0.25">
      <c r="K5" s="1">
        <v>44018</v>
      </c>
      <c r="L5" s="1" t="s">
        <v>4</v>
      </c>
    </row>
    <row r="8" spans="2:17" x14ac:dyDescent="0.25"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5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6" t="s">
        <v>18</v>
      </c>
      <c r="P8" s="2" t="s">
        <v>19</v>
      </c>
      <c r="Q8" s="2" t="s">
        <v>20</v>
      </c>
    </row>
    <row r="9" spans="2:17" x14ac:dyDescent="0.25">
      <c r="B9" s="7">
        <v>1</v>
      </c>
      <c r="C9" s="8">
        <f>WORKDAY($C$1,Table5[[#This Row],[Day]]-1,Table4[Skipdays])</f>
        <v>44011</v>
      </c>
      <c r="D9" s="9">
        <v>0.44444444444444442</v>
      </c>
      <c r="E9" s="10" t="s">
        <v>21</v>
      </c>
      <c r="F9" s="10" t="s">
        <v>22</v>
      </c>
      <c r="G9" s="11">
        <v>150</v>
      </c>
      <c r="H9" s="2"/>
      <c r="I9" s="11" t="str">
        <f>_xlfn.XLOOKUP(Table5[[#This Row],[Parameter]],[1]!Table1[Parameter],[1]!Table1[Units])</f>
        <v>mg/L</v>
      </c>
      <c r="J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cBOD-PI-01</v>
      </c>
      <c r="K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9" s="2" t="s">
        <v>23</v>
      </c>
      <c r="M9" s="2"/>
      <c r="N9" s="2"/>
      <c r="O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9" s="2"/>
      <c r="Q9" s="2" t="str">
        <f>_xlfn.XLOOKUP(Table5[[#This Row],[Parameter]],[1]!Table1[Parameter],[1]!Table1[Parameter (units)])</f>
        <v>cBOD (mg/L)</v>
      </c>
    </row>
    <row r="10" spans="2:17" x14ac:dyDescent="0.25">
      <c r="B10" s="7">
        <v>1</v>
      </c>
      <c r="C10" s="8">
        <f>WORKDAY($C$1,Table5[[#This Row],[Day]]-1,Table4[Skipdays])</f>
        <v>44011</v>
      </c>
      <c r="D10" s="9">
        <v>0.40277777777777773</v>
      </c>
      <c r="E10" s="10" t="s">
        <v>21</v>
      </c>
      <c r="F10" s="10" t="s">
        <v>24</v>
      </c>
      <c r="G10" s="11">
        <v>210</v>
      </c>
      <c r="H10" s="2"/>
      <c r="I10" s="11" t="str">
        <f>_xlfn.XLOOKUP(Table5[[#This Row],[Parameter]],[1]!Table1[Parameter],[1]!Table1[Units])</f>
        <v>mg/L</v>
      </c>
      <c r="J1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cBOD-PE-01</v>
      </c>
      <c r="K1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0" s="2" t="s">
        <v>25</v>
      </c>
      <c r="M10" s="2"/>
      <c r="N10" s="2"/>
      <c r="O1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0" s="2"/>
      <c r="Q10" s="2" t="str">
        <f>_xlfn.XLOOKUP(Table5[[#This Row],[Parameter]],[1]!Table1[Parameter],[1]!Table1[Parameter (units)])</f>
        <v>cBOD (mg/L)</v>
      </c>
    </row>
    <row r="11" spans="2:17" x14ac:dyDescent="0.25">
      <c r="B11" s="7">
        <v>1</v>
      </c>
      <c r="C11" s="8">
        <f>WORKDAY($C$1,Table5[[#This Row],[Day]]-1,Table4[Skipdays])</f>
        <v>44011</v>
      </c>
      <c r="D11" s="9">
        <v>0.36805555555555558</v>
      </c>
      <c r="E11" s="10" t="s">
        <v>21</v>
      </c>
      <c r="F11" s="10" t="s">
        <v>26</v>
      </c>
      <c r="G11" s="11">
        <v>4.3</v>
      </c>
      <c r="H11" s="2"/>
      <c r="I11" s="11" t="str">
        <f>_xlfn.XLOOKUP(Table5[[#This Row],[Parameter]],[1]!Table1[Parameter],[1]!Table1[Units])</f>
        <v>mg/L</v>
      </c>
      <c r="J1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cBOD-FTE-01</v>
      </c>
      <c r="K1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1" s="2" t="s">
        <v>27</v>
      </c>
      <c r="M11" s="2"/>
      <c r="N11" s="2"/>
      <c r="O1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1" s="2"/>
      <c r="Q11" s="2" t="str">
        <f>_xlfn.XLOOKUP(Table5[[#This Row],[Parameter]],[1]!Table1[Parameter],[1]!Table1[Parameter (units)])</f>
        <v>cBOD (mg/L)</v>
      </c>
    </row>
    <row r="12" spans="2:17" x14ac:dyDescent="0.25">
      <c r="B12" s="7">
        <v>1</v>
      </c>
      <c r="C12" s="8">
        <f>WORKDAY($C$1,Table5[[#This Row],[Day]]-1,Table4[Skipdays])</f>
        <v>44011</v>
      </c>
      <c r="D12" s="9">
        <v>0.33333333333333331</v>
      </c>
      <c r="E12" s="10" t="s">
        <v>21</v>
      </c>
      <c r="F12" s="10" t="s">
        <v>28</v>
      </c>
      <c r="G12" s="11">
        <v>5.7</v>
      </c>
      <c r="H12" s="2"/>
      <c r="I12" s="11" t="str">
        <f>_xlfn.XLOOKUP(Table5[[#This Row],[Parameter]],[1]!Table1[Parameter],[1]!Table1[Units])</f>
        <v>mg/L</v>
      </c>
      <c r="J1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cBOD-CCTE-01</v>
      </c>
      <c r="K1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2" s="2" t="s">
        <v>29</v>
      </c>
      <c r="M12" s="2"/>
      <c r="N12" s="2"/>
      <c r="O1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2" s="2"/>
      <c r="Q12" s="2" t="str">
        <f>_xlfn.XLOOKUP(Table5[[#This Row],[Parameter]],[1]!Table1[Parameter],[1]!Table1[Parameter (units)])</f>
        <v>cBOD (mg/L)</v>
      </c>
    </row>
    <row r="13" spans="2:17" x14ac:dyDescent="0.25">
      <c r="B13" s="7">
        <v>1</v>
      </c>
      <c r="C13" s="8">
        <f>WORKDAY($C$1,Table5[[#This Row],[Day]]-1,Table4[Skipdays])</f>
        <v>44011</v>
      </c>
      <c r="D13" s="9">
        <v>0.44444444444444442</v>
      </c>
      <c r="E13" s="10" t="s">
        <v>30</v>
      </c>
      <c r="F13" s="10" t="s">
        <v>22</v>
      </c>
      <c r="G13" s="12">
        <v>2737500</v>
      </c>
      <c r="H13" s="2"/>
      <c r="I13" s="11" t="str">
        <f>_xlfn.XLOOKUP(Table5[[#This Row],[Parameter]],[1]!Table1[Parameter],[1]!Table1[Units])</f>
        <v>MPN/100mL</v>
      </c>
      <c r="J1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EC-PI-01</v>
      </c>
      <c r="K1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3" s="2" t="s">
        <v>23</v>
      </c>
      <c r="M13" s="2"/>
      <c r="N13" s="2"/>
      <c r="O1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3" s="2"/>
      <c r="Q13" s="2" t="str">
        <f>_xlfn.XLOOKUP(Table5[[#This Row],[Parameter]],[1]!Table1[Parameter],[1]!Table1[Parameter (units)])</f>
        <v>Enterococcus (MPN/100mL)</v>
      </c>
    </row>
    <row r="14" spans="2:17" x14ac:dyDescent="0.25">
      <c r="B14" s="7">
        <v>1</v>
      </c>
      <c r="C14" s="8">
        <f>WORKDAY($C$1,Table5[[#This Row],[Day]]-1,Table4[Skipdays])</f>
        <v>44011</v>
      </c>
      <c r="D14" s="9">
        <v>0.44444444444444442</v>
      </c>
      <c r="E14" s="10" t="s">
        <v>31</v>
      </c>
      <c r="F14" s="10" t="s">
        <v>22</v>
      </c>
      <c r="G14" s="13">
        <v>6.86</v>
      </c>
      <c r="H14" s="2"/>
      <c r="I14" s="11" t="str">
        <f>_xlfn.XLOOKUP(Table5[[#This Row],[Parameter]],[1]!Table1[Parameter],[1]!Table1[Units])</f>
        <v>-</v>
      </c>
      <c r="J1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pH-PI-01</v>
      </c>
      <c r="K14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4" s="2" t="s">
        <v>32</v>
      </c>
      <c r="M14" s="2"/>
      <c r="N14" s="2"/>
      <c r="O1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4" s="2" t="s">
        <v>33</v>
      </c>
      <c r="Q14" s="2" t="str">
        <f>_xlfn.XLOOKUP(Table5[[#This Row],[Parameter]],[1]!Table1[Parameter],[1]!Table1[Parameter (units)])</f>
        <v>pH (-)</v>
      </c>
    </row>
    <row r="15" spans="2:17" x14ac:dyDescent="0.25">
      <c r="B15" s="7">
        <v>1</v>
      </c>
      <c r="C15" s="8">
        <f>WORKDAY($C$1,Table5[[#This Row],[Day]]-1,Table4[Skipdays])</f>
        <v>44011</v>
      </c>
      <c r="D15" s="9">
        <v>0.44444444444444442</v>
      </c>
      <c r="E15" s="10" t="s">
        <v>34</v>
      </c>
      <c r="F15" s="10" t="s">
        <v>22</v>
      </c>
      <c r="G15" s="11">
        <v>26.9</v>
      </c>
      <c r="H15" s="2"/>
      <c r="I15" s="11" t="str">
        <f>_xlfn.XLOOKUP(Table5[[#This Row],[Parameter]],[1]!Table1[Parameter],[1]!Table1[Units])</f>
        <v>C</v>
      </c>
      <c r="J1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T-PI-01</v>
      </c>
      <c r="K15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5" s="2" t="s">
        <v>23</v>
      </c>
      <c r="M15" s="2"/>
      <c r="N15" s="2"/>
      <c r="O1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5" s="2"/>
      <c r="Q15" s="2" t="str">
        <f>_xlfn.XLOOKUP(Table5[[#This Row],[Parameter]],[1]!Table1[Parameter],[1]!Table1[Parameter (units)])</f>
        <v>Temperature (C)</v>
      </c>
    </row>
    <row r="16" spans="2:17" x14ac:dyDescent="0.25">
      <c r="B16" s="7">
        <v>1</v>
      </c>
      <c r="C16" s="8">
        <f>WORKDAY($C$1,Table5[[#This Row],[Day]]-1,Table4[Skipdays])</f>
        <v>44011</v>
      </c>
      <c r="D16" s="9">
        <v>0.44444444444444442</v>
      </c>
      <c r="E16" s="10" t="s">
        <v>35</v>
      </c>
      <c r="F16" s="10" t="s">
        <v>22</v>
      </c>
      <c r="G16" s="11">
        <v>0.22</v>
      </c>
      <c r="H16" s="2"/>
      <c r="I16" s="11" t="str">
        <f>_xlfn.XLOOKUP(Table5[[#This Row],[Parameter]],[1]!Table1[Parameter],[1]!Table1[Units])</f>
        <v>mg/L</v>
      </c>
      <c r="J1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FTRC-PI-01</v>
      </c>
      <c r="K16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6" s="2" t="s">
        <v>23</v>
      </c>
      <c r="M16" s="2"/>
      <c r="N16" s="2"/>
      <c r="O1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6" s="2"/>
      <c r="Q16" s="2" t="str">
        <f>_xlfn.XLOOKUP(Table5[[#This Row],[Parameter]],[1]!Table1[Parameter],[1]!Table1[Parameter (units)])</f>
        <v>Field TRC (mg/L)</v>
      </c>
    </row>
    <row r="17" spans="2:17" x14ac:dyDescent="0.25">
      <c r="B17" s="7">
        <v>1</v>
      </c>
      <c r="C17" s="8">
        <f>WORKDAY($C$1,Table5[[#This Row],[Day]]-1,Table4[Skipdays])</f>
        <v>44011</v>
      </c>
      <c r="D17" s="9">
        <v>0.40277777777777773</v>
      </c>
      <c r="E17" s="10" t="s">
        <v>30</v>
      </c>
      <c r="F17" s="10" t="s">
        <v>24</v>
      </c>
      <c r="G17" s="12">
        <v>706800</v>
      </c>
      <c r="H17" s="2"/>
      <c r="I17" s="11" t="str">
        <f>_xlfn.XLOOKUP(Table5[[#This Row],[Parameter]],[1]!Table1[Parameter],[1]!Table1[Units])</f>
        <v>MPN/100mL</v>
      </c>
      <c r="J1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EC-PE-01</v>
      </c>
      <c r="K1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7" s="2" t="s">
        <v>25</v>
      </c>
      <c r="M17" s="2"/>
      <c r="N17" s="2"/>
      <c r="O1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7" s="2"/>
      <c r="Q17" s="2" t="str">
        <f>_xlfn.XLOOKUP(Table5[[#This Row],[Parameter]],[1]!Table1[Parameter],[1]!Table1[Parameter (units)])</f>
        <v>Enterococcus (MPN/100mL)</v>
      </c>
    </row>
    <row r="18" spans="2:17" x14ac:dyDescent="0.25">
      <c r="B18" s="7">
        <v>1</v>
      </c>
      <c r="C18" s="8">
        <f>WORKDAY($C$1,Table5[[#This Row],[Day]]-1,Table4[Skipdays])</f>
        <v>44011</v>
      </c>
      <c r="D18" s="9">
        <v>0.36805555555555558</v>
      </c>
      <c r="E18" s="10" t="s">
        <v>30</v>
      </c>
      <c r="F18" s="10" t="s">
        <v>26</v>
      </c>
      <c r="G18" s="12">
        <v>217600</v>
      </c>
      <c r="H18" s="2"/>
      <c r="I18" s="11" t="str">
        <f>_xlfn.XLOOKUP(Table5[[#This Row],[Parameter]],[1]!Table1[Parameter],[1]!Table1[Units])</f>
        <v>MPN/100mL</v>
      </c>
      <c r="J1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EC-FTE-01</v>
      </c>
      <c r="K1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8" s="2" t="s">
        <v>27</v>
      </c>
      <c r="M18" s="2"/>
      <c r="N18" s="2"/>
      <c r="O1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8" s="2"/>
      <c r="Q18" s="2" t="str">
        <f>_xlfn.XLOOKUP(Table5[[#This Row],[Parameter]],[1]!Table1[Parameter],[1]!Table1[Parameter (units)])</f>
        <v>Enterococcus (MPN/100mL)</v>
      </c>
    </row>
    <row r="19" spans="2:17" x14ac:dyDescent="0.25">
      <c r="B19" s="7">
        <v>1</v>
      </c>
      <c r="C19" s="8">
        <f>WORKDAY($C$1,Table5[[#This Row],[Day]]-1,Table4[Skipdays])</f>
        <v>44011</v>
      </c>
      <c r="D19" s="9">
        <v>0.33333333333333331</v>
      </c>
      <c r="E19" s="10" t="s">
        <v>30</v>
      </c>
      <c r="F19" s="10" t="s">
        <v>28</v>
      </c>
      <c r="G19" s="13">
        <v>910</v>
      </c>
      <c r="H19" s="2"/>
      <c r="I19" s="11" t="str">
        <f>_xlfn.XLOOKUP(Table5[[#This Row],[Parameter]],[1]!Table1[Parameter],[1]!Table1[Units])</f>
        <v>MPN/100mL</v>
      </c>
      <c r="J1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EC-CCTE-01</v>
      </c>
      <c r="K1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9" s="2" t="s">
        <v>36</v>
      </c>
      <c r="M19" s="2"/>
      <c r="N19" s="2"/>
      <c r="O1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9" s="2" t="s">
        <v>33</v>
      </c>
      <c r="Q19" s="2" t="str">
        <f>_xlfn.XLOOKUP(Table5[[#This Row],[Parameter]],[1]!Table1[Parameter],[1]!Table1[Parameter (units)])</f>
        <v>Enterococcus (MPN/100mL)</v>
      </c>
    </row>
    <row r="20" spans="2:17" x14ac:dyDescent="0.25">
      <c r="B20" s="7">
        <v>1</v>
      </c>
      <c r="C20" s="8">
        <f>WORKDAY($C$1,Table5[[#This Row],[Day]]-1,Table4[Skipdays])</f>
        <v>44011</v>
      </c>
      <c r="D20" s="9">
        <v>0.36805555555555558</v>
      </c>
      <c r="E20" s="10" t="s">
        <v>30</v>
      </c>
      <c r="F20" s="10" t="s">
        <v>26</v>
      </c>
      <c r="G20" s="12">
        <v>217600</v>
      </c>
      <c r="H20" s="2"/>
      <c r="I20" s="11" t="str">
        <f>_xlfn.XLOOKUP(Table5[[#This Row],[Parameter]],[1]!Table1[Parameter],[1]!Table1[Units])</f>
        <v>MPN/100mL</v>
      </c>
      <c r="J2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EC-FTE-01</v>
      </c>
      <c r="K2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0" s="2" t="s">
        <v>27</v>
      </c>
      <c r="M20" s="2"/>
      <c r="N20" s="2"/>
      <c r="O2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0" s="2"/>
      <c r="Q20" s="2" t="str">
        <f>_xlfn.XLOOKUP(Table5[[#This Row],[Parameter]],[1]!Table1[Parameter],[1]!Table1[Parameter (units)])</f>
        <v>Enterococcus (MPN/100mL)</v>
      </c>
    </row>
    <row r="21" spans="2:17" x14ac:dyDescent="0.25">
      <c r="B21" s="7">
        <v>1</v>
      </c>
      <c r="C21" s="8">
        <f>WORKDAY($C$1,Table5[[#This Row],[Day]]-1,Table4[Skipdays])</f>
        <v>44011</v>
      </c>
      <c r="D21" s="9">
        <v>0.44444444444444442</v>
      </c>
      <c r="E21" s="10" t="s">
        <v>37</v>
      </c>
      <c r="F21" s="10" t="s">
        <v>22</v>
      </c>
      <c r="G21" s="12">
        <v>4150000</v>
      </c>
      <c r="H21" s="2"/>
      <c r="I21" s="11" t="str">
        <f>_xlfn.XLOOKUP(Table5[[#This Row],[Parameter]],[1]!Table1[Parameter],[1]!Table1[Units])</f>
        <v>MPN/100mL</v>
      </c>
      <c r="J2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FC-PI-01</v>
      </c>
      <c r="K2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1" s="2" t="s">
        <v>23</v>
      </c>
      <c r="M21" s="2"/>
      <c r="N21" s="2"/>
      <c r="O2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1" s="2"/>
      <c r="Q21" s="2" t="str">
        <f>_xlfn.XLOOKUP(Table5[[#This Row],[Parameter]],[1]!Table1[Parameter],[1]!Table1[Parameter (units)])</f>
        <v>Fecal Coliform (MPN/100mL)</v>
      </c>
    </row>
    <row r="22" spans="2:17" x14ac:dyDescent="0.25">
      <c r="B22" s="7">
        <v>1</v>
      </c>
      <c r="C22" s="8">
        <f>WORKDAY($C$1,Table5[[#This Row],[Day]]-1,Table4[Skipdays])</f>
        <v>44011</v>
      </c>
      <c r="D22" s="9">
        <v>0.40277777777777773</v>
      </c>
      <c r="E22" s="10" t="s">
        <v>31</v>
      </c>
      <c r="F22" s="10" t="s">
        <v>24</v>
      </c>
      <c r="G22" s="13">
        <v>6.88</v>
      </c>
      <c r="H22" s="2"/>
      <c r="I22" s="11" t="str">
        <f>_xlfn.XLOOKUP(Table5[[#This Row],[Parameter]],[1]!Table1[Parameter],[1]!Table1[Units])</f>
        <v>-</v>
      </c>
      <c r="J2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pH-PE-01</v>
      </c>
      <c r="K2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2" s="2" t="s">
        <v>38</v>
      </c>
      <c r="M22" s="2"/>
      <c r="N22" s="2"/>
      <c r="O2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2" s="2" t="s">
        <v>33</v>
      </c>
      <c r="Q22" s="2" t="str">
        <f>_xlfn.XLOOKUP(Table5[[#This Row],[Parameter]],[1]!Table1[Parameter],[1]!Table1[Parameter (units)])</f>
        <v>pH (-)</v>
      </c>
    </row>
    <row r="23" spans="2:17" x14ac:dyDescent="0.25">
      <c r="B23" s="7">
        <v>1</v>
      </c>
      <c r="C23" s="8">
        <f>WORKDAY($C$1,Table5[[#This Row],[Day]]-1,Table4[Skipdays])</f>
        <v>44011</v>
      </c>
      <c r="D23" s="9">
        <v>0.40277777777777773</v>
      </c>
      <c r="E23" s="10" t="s">
        <v>34</v>
      </c>
      <c r="F23" s="10" t="s">
        <v>24</v>
      </c>
      <c r="G23" s="11">
        <v>26.4</v>
      </c>
      <c r="H23" s="2"/>
      <c r="I23" s="11" t="str">
        <f>_xlfn.XLOOKUP(Table5[[#This Row],[Parameter]],[1]!Table1[Parameter],[1]!Table1[Units])</f>
        <v>C</v>
      </c>
      <c r="J2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T-PE-01</v>
      </c>
      <c r="K23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3" s="2" t="s">
        <v>25</v>
      </c>
      <c r="M23" s="2"/>
      <c r="N23" s="2"/>
      <c r="O2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3" s="2"/>
      <c r="Q23" s="2" t="str">
        <f>_xlfn.XLOOKUP(Table5[[#This Row],[Parameter]],[1]!Table1[Parameter],[1]!Table1[Parameter (units)])</f>
        <v>Temperature (C)</v>
      </c>
    </row>
    <row r="24" spans="2:17" x14ac:dyDescent="0.25">
      <c r="B24" s="7">
        <v>1</v>
      </c>
      <c r="C24" s="8">
        <f>WORKDAY($C$1,Table5[[#This Row],[Day]]-1,Table4[Skipdays])</f>
        <v>44011</v>
      </c>
      <c r="D24" s="9">
        <v>0.40277777777777773</v>
      </c>
      <c r="E24" s="10" t="s">
        <v>35</v>
      </c>
      <c r="F24" s="10" t="s">
        <v>24</v>
      </c>
      <c r="G24" s="11">
        <v>0.01</v>
      </c>
      <c r="H24" s="2"/>
      <c r="I24" s="11" t="str">
        <f>_xlfn.XLOOKUP(Table5[[#This Row],[Parameter]],[1]!Table1[Parameter],[1]!Table1[Units])</f>
        <v>mg/L</v>
      </c>
      <c r="J2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FTRC-PE-01</v>
      </c>
      <c r="K24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4" s="2" t="s">
        <v>25</v>
      </c>
      <c r="M24" s="2"/>
      <c r="N24" s="2"/>
      <c r="O2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4" s="2"/>
      <c r="Q24" s="2" t="str">
        <f>_xlfn.XLOOKUP(Table5[[#This Row],[Parameter]],[1]!Table1[Parameter],[1]!Table1[Parameter (units)])</f>
        <v>Field TRC (mg/L)</v>
      </c>
    </row>
    <row r="25" spans="2:17" x14ac:dyDescent="0.25">
      <c r="B25" s="7">
        <v>1</v>
      </c>
      <c r="C25" s="8">
        <f>WORKDAY($C$1,Table5[[#This Row],[Day]]-1,Table4[Skipdays])</f>
        <v>44011</v>
      </c>
      <c r="D25" s="9">
        <v>0.40277777777777773</v>
      </c>
      <c r="E25" s="10" t="s">
        <v>37</v>
      </c>
      <c r="F25" s="10" t="s">
        <v>24</v>
      </c>
      <c r="G25" s="12">
        <v>12100000</v>
      </c>
      <c r="H25" s="2"/>
      <c r="I25" s="11" t="str">
        <f>_xlfn.XLOOKUP(Table5[[#This Row],[Parameter]],[1]!Table1[Parameter],[1]!Table1[Units])</f>
        <v>MPN/100mL</v>
      </c>
      <c r="J2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FC-PE-01</v>
      </c>
      <c r="K2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5" s="2" t="s">
        <v>25</v>
      </c>
      <c r="M25" s="2"/>
      <c r="N25" s="2"/>
      <c r="O2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5" s="2"/>
      <c r="Q25" s="2" t="str">
        <f>_xlfn.XLOOKUP(Table5[[#This Row],[Parameter]],[1]!Table1[Parameter],[1]!Table1[Parameter (units)])</f>
        <v>Fecal Coliform (MPN/100mL)</v>
      </c>
    </row>
    <row r="26" spans="2:17" x14ac:dyDescent="0.25">
      <c r="B26" s="7">
        <v>1</v>
      </c>
      <c r="C26" s="8">
        <f>WORKDAY($C$1,Table5[[#This Row],[Day]]-1,Table4[Skipdays])</f>
        <v>44011</v>
      </c>
      <c r="D26" s="9">
        <v>0.36805555555555558</v>
      </c>
      <c r="E26" s="10" t="s">
        <v>37</v>
      </c>
      <c r="F26" s="10" t="s">
        <v>26</v>
      </c>
      <c r="G26" s="12">
        <v>866000</v>
      </c>
      <c r="H26" s="2"/>
      <c r="I26" s="11" t="str">
        <f>_xlfn.XLOOKUP(Table5[[#This Row],[Parameter]],[1]!Table1[Parameter],[1]!Table1[Units])</f>
        <v>MPN/100mL</v>
      </c>
      <c r="J2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FC-FTE-01</v>
      </c>
      <c r="K2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6" s="2" t="s">
        <v>27</v>
      </c>
      <c r="M26" s="2"/>
      <c r="N26" s="2"/>
      <c r="O2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6" s="2"/>
      <c r="Q26" s="2" t="str">
        <f>_xlfn.XLOOKUP(Table5[[#This Row],[Parameter]],[1]!Table1[Parameter],[1]!Table1[Parameter (units)])</f>
        <v>Fecal Coliform (MPN/100mL)</v>
      </c>
    </row>
    <row r="27" spans="2:17" x14ac:dyDescent="0.25">
      <c r="B27" s="7">
        <v>1</v>
      </c>
      <c r="C27" s="8">
        <f>WORKDAY($C$1,Table5[[#This Row],[Day]]-1,Table4[Skipdays])</f>
        <v>44011</v>
      </c>
      <c r="D27" s="9">
        <v>0.33333333333333331</v>
      </c>
      <c r="E27" s="10" t="s">
        <v>37</v>
      </c>
      <c r="F27" s="10" t="s">
        <v>28</v>
      </c>
      <c r="G27" s="11">
        <v>75</v>
      </c>
      <c r="H27" s="2"/>
      <c r="I27" s="11" t="str">
        <f>_xlfn.XLOOKUP(Table5[[#This Row],[Parameter]],[1]!Table1[Parameter],[1]!Table1[Units])</f>
        <v>MPN/100mL</v>
      </c>
      <c r="J2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FC-CCTE-01</v>
      </c>
      <c r="K2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7" s="2" t="s">
        <v>29</v>
      </c>
      <c r="M27" s="2"/>
      <c r="N27" s="2"/>
      <c r="O2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7" s="2"/>
      <c r="Q27" s="2" t="str">
        <f>_xlfn.XLOOKUP(Table5[[#This Row],[Parameter]],[1]!Table1[Parameter],[1]!Table1[Parameter (units)])</f>
        <v>Fecal Coliform (MPN/100mL)</v>
      </c>
    </row>
    <row r="28" spans="2:17" x14ac:dyDescent="0.25">
      <c r="B28" s="7">
        <v>1</v>
      </c>
      <c r="C28" s="8">
        <f>WORKDAY($C$1,Table5[[#This Row],[Day]]-1,Table4[Skipdays])</f>
        <v>44011</v>
      </c>
      <c r="D28" s="9">
        <v>0.36805555555555558</v>
      </c>
      <c r="E28" s="10" t="s">
        <v>37</v>
      </c>
      <c r="F28" s="10" t="s">
        <v>26</v>
      </c>
      <c r="G28" s="12">
        <v>1140000</v>
      </c>
      <c r="H28" s="2"/>
      <c r="I28" s="11" t="str">
        <f>_xlfn.XLOOKUP(Table5[[#This Row],[Parameter]],[1]!Table1[Parameter],[1]!Table1[Units])</f>
        <v>MPN/100mL</v>
      </c>
      <c r="J2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FC-FTE-01</v>
      </c>
      <c r="K2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8" s="2" t="s">
        <v>27</v>
      </c>
      <c r="M28" s="2"/>
      <c r="N28" s="2"/>
      <c r="O2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8" s="2"/>
      <c r="Q28" s="2" t="str">
        <f>_xlfn.XLOOKUP(Table5[[#This Row],[Parameter]],[1]!Table1[Parameter],[1]!Table1[Parameter (units)])</f>
        <v>Fecal Coliform (MPN/100mL)</v>
      </c>
    </row>
    <row r="29" spans="2:17" x14ac:dyDescent="0.25">
      <c r="B29" s="7">
        <v>1</v>
      </c>
      <c r="C29" s="8">
        <f>WORKDAY($C$1,Table5[[#This Row],[Day]]-1,Table4[Skipdays])</f>
        <v>44011</v>
      </c>
      <c r="D29" s="9">
        <v>0.36805555555555558</v>
      </c>
      <c r="E29" s="10" t="s">
        <v>31</v>
      </c>
      <c r="F29" s="10" t="s">
        <v>26</v>
      </c>
      <c r="G29" s="13">
        <v>7.14</v>
      </c>
      <c r="H29" s="2"/>
      <c r="I29" s="11" t="str">
        <f>_xlfn.XLOOKUP(Table5[[#This Row],[Parameter]],[1]!Table1[Parameter],[1]!Table1[Units])</f>
        <v>-</v>
      </c>
      <c r="J2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pH-FTE-01</v>
      </c>
      <c r="K29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9" s="2" t="s">
        <v>39</v>
      </c>
      <c r="M29" s="2"/>
      <c r="N29" s="2"/>
      <c r="O2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9" s="2" t="s">
        <v>33</v>
      </c>
      <c r="Q29" s="2" t="str">
        <f>_xlfn.XLOOKUP(Table5[[#This Row],[Parameter]],[1]!Table1[Parameter],[1]!Table1[Parameter (units)])</f>
        <v>pH (-)</v>
      </c>
    </row>
    <row r="30" spans="2:17" x14ac:dyDescent="0.25">
      <c r="B30" s="7">
        <v>1</v>
      </c>
      <c r="C30" s="8">
        <f>WORKDAY($C$1,Table5[[#This Row],[Day]]-1,Table4[Skipdays])</f>
        <v>44011</v>
      </c>
      <c r="D30" s="9">
        <v>0.36805555555555558</v>
      </c>
      <c r="E30" s="10" t="s">
        <v>34</v>
      </c>
      <c r="F30" s="10" t="s">
        <v>26</v>
      </c>
      <c r="G30" s="11">
        <v>26.4</v>
      </c>
      <c r="H30" s="2"/>
      <c r="I30" s="11" t="str">
        <f>_xlfn.XLOOKUP(Table5[[#This Row],[Parameter]],[1]!Table1[Parameter],[1]!Table1[Units])</f>
        <v>C</v>
      </c>
      <c r="J3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T-FTE-01</v>
      </c>
      <c r="K30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0" s="2" t="s">
        <v>27</v>
      </c>
      <c r="M30" s="2"/>
      <c r="N30" s="2"/>
      <c r="O3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0" s="2"/>
      <c r="Q30" s="2" t="str">
        <f>_xlfn.XLOOKUP(Table5[[#This Row],[Parameter]],[1]!Table1[Parameter],[1]!Table1[Parameter (units)])</f>
        <v>Temperature (C)</v>
      </c>
    </row>
    <row r="31" spans="2:17" x14ac:dyDescent="0.25">
      <c r="B31" s="7">
        <v>1</v>
      </c>
      <c r="C31" s="8">
        <f>WORKDAY($C$1,Table5[[#This Row],[Day]]-1,Table4[Skipdays])</f>
        <v>44011</v>
      </c>
      <c r="D31" s="9">
        <v>0.36805555555555558</v>
      </c>
      <c r="E31" s="10" t="s">
        <v>35</v>
      </c>
      <c r="F31" s="10" t="s">
        <v>26</v>
      </c>
      <c r="G31" s="11">
        <v>0</v>
      </c>
      <c r="H31" s="2"/>
      <c r="I31" s="11" t="str">
        <f>_xlfn.XLOOKUP(Table5[[#This Row],[Parameter]],[1]!Table1[Parameter],[1]!Table1[Units])</f>
        <v>mg/L</v>
      </c>
      <c r="J3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FTRC-FTE-01</v>
      </c>
      <c r="K3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1" s="2" t="s">
        <v>27</v>
      </c>
      <c r="M31" s="2"/>
      <c r="N31" s="2"/>
      <c r="O3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1" s="2"/>
      <c r="Q31" s="2" t="str">
        <f>_xlfn.XLOOKUP(Table5[[#This Row],[Parameter]],[1]!Table1[Parameter],[1]!Table1[Parameter (units)])</f>
        <v>Field TRC (mg/L)</v>
      </c>
    </row>
    <row r="32" spans="2:17" x14ac:dyDescent="0.25">
      <c r="B32" s="7">
        <v>1</v>
      </c>
      <c r="C32" s="8">
        <f>WORKDAY($C$1,Table5[[#This Row],[Day]]-1,Table4[Skipdays])</f>
        <v>44011</v>
      </c>
      <c r="D32" s="9">
        <v>0.44444444444444442</v>
      </c>
      <c r="E32" s="10" t="s">
        <v>40</v>
      </c>
      <c r="F32" s="10" t="s">
        <v>22</v>
      </c>
      <c r="G32" s="11">
        <v>1200</v>
      </c>
      <c r="H32" s="2"/>
      <c r="I32" s="11" t="str">
        <f>_xlfn.XLOOKUP(Table5[[#This Row],[Parameter]],[1]!Table1[Parameter],[1]!Table1[Units])</f>
        <v>mg/L</v>
      </c>
      <c r="J3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TSS-PI-01</v>
      </c>
      <c r="K3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2" s="2" t="s">
        <v>23</v>
      </c>
      <c r="M32" s="2"/>
      <c r="N32" s="2"/>
      <c r="O3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2" s="2"/>
      <c r="Q32" s="2" t="str">
        <f>_xlfn.XLOOKUP(Table5[[#This Row],[Parameter]],[1]!Table1[Parameter],[1]!Table1[Parameter (units)])</f>
        <v>TSS (mg/L)</v>
      </c>
    </row>
    <row r="33" spans="2:17" x14ac:dyDescent="0.25">
      <c r="B33" s="7">
        <v>1</v>
      </c>
      <c r="C33" s="8">
        <f>WORKDAY($C$1,Table5[[#This Row],[Day]]-1,Table4[Skipdays])</f>
        <v>44011</v>
      </c>
      <c r="D33" s="9">
        <v>0.40277777777777773</v>
      </c>
      <c r="E33" s="10" t="s">
        <v>40</v>
      </c>
      <c r="F33" s="10" t="s">
        <v>24</v>
      </c>
      <c r="G33" s="11">
        <v>64</v>
      </c>
      <c r="H33" s="14"/>
      <c r="I33" s="11" t="str">
        <f>_xlfn.XLOOKUP(Table5[[#This Row],[Parameter]],[1]!Table1[Parameter],[1]!Table1[Units])</f>
        <v>mg/L</v>
      </c>
      <c r="J3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TSS-PE-01</v>
      </c>
      <c r="K3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3" s="2" t="s">
        <v>41</v>
      </c>
      <c r="M33" s="2" t="s">
        <v>42</v>
      </c>
      <c r="N33" s="2"/>
      <c r="O3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3" s="2" t="s">
        <v>33</v>
      </c>
      <c r="Q33" s="2" t="str">
        <f>_xlfn.XLOOKUP(Table5[[#This Row],[Parameter]],[1]!Table1[Parameter],[1]!Table1[Parameter (units)])</f>
        <v>TSS (mg/L)</v>
      </c>
    </row>
    <row r="34" spans="2:17" x14ac:dyDescent="0.25">
      <c r="B34" s="7">
        <v>1</v>
      </c>
      <c r="C34" s="8">
        <f>WORKDAY($C$1,Table5[[#This Row],[Day]]-1,Table4[Skipdays])</f>
        <v>44011</v>
      </c>
      <c r="D34" s="9">
        <v>0.36805555555555558</v>
      </c>
      <c r="E34" s="10" t="s">
        <v>40</v>
      </c>
      <c r="F34" s="10" t="s">
        <v>26</v>
      </c>
      <c r="G34" s="11">
        <v>7.3</v>
      </c>
      <c r="H34" s="2"/>
      <c r="I34" s="11" t="str">
        <f>_xlfn.XLOOKUP(Table5[[#This Row],[Parameter]],[1]!Table1[Parameter],[1]!Table1[Units])</f>
        <v>mg/L</v>
      </c>
      <c r="J3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TSS-FTE-01</v>
      </c>
      <c r="K3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4" s="2" t="s">
        <v>27</v>
      </c>
      <c r="M34" s="2"/>
      <c r="N34" s="2"/>
      <c r="O3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4" s="2"/>
      <c r="Q34" s="2" t="str">
        <f>_xlfn.XLOOKUP(Table5[[#This Row],[Parameter]],[1]!Table1[Parameter],[1]!Table1[Parameter (units)])</f>
        <v>TSS (mg/L)</v>
      </c>
    </row>
    <row r="35" spans="2:17" x14ac:dyDescent="0.25">
      <c r="B35" s="7">
        <v>1</v>
      </c>
      <c r="C35" s="8">
        <f>WORKDAY($C$1,Table5[[#This Row],[Day]]-1,Table4[Skipdays])</f>
        <v>44011</v>
      </c>
      <c r="D35" s="9">
        <v>0.33333333333333331</v>
      </c>
      <c r="E35" s="10" t="s">
        <v>40</v>
      </c>
      <c r="F35" s="10" t="s">
        <v>28</v>
      </c>
      <c r="G35" s="15">
        <v>6</v>
      </c>
      <c r="H35" s="2"/>
      <c r="I35" s="11" t="str">
        <f>_xlfn.XLOOKUP(Table5[[#This Row],[Parameter]],[1]!Table1[Parameter],[1]!Table1[Units])</f>
        <v>mg/L</v>
      </c>
      <c r="J3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TSS-CCTE-01</v>
      </c>
      <c r="K3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5" s="2" t="s">
        <v>29</v>
      </c>
      <c r="M35" s="2"/>
      <c r="N35" s="2"/>
      <c r="O3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5" s="2"/>
      <c r="Q35" s="2" t="str">
        <f>_xlfn.XLOOKUP(Table5[[#This Row],[Parameter]],[1]!Table1[Parameter],[1]!Table1[Parameter (units)])</f>
        <v>TSS (mg/L)</v>
      </c>
    </row>
    <row r="36" spans="2:17" x14ac:dyDescent="0.25">
      <c r="B36" s="7">
        <v>1</v>
      </c>
      <c r="C36" s="8">
        <f>WORKDAY($C$1,Table5[[#This Row],[Day]]-1,Table4[Skipdays])</f>
        <v>44011</v>
      </c>
      <c r="D36" s="9">
        <v>0.33333333333333331</v>
      </c>
      <c r="E36" s="10" t="s">
        <v>31</v>
      </c>
      <c r="F36" s="10" t="s">
        <v>28</v>
      </c>
      <c r="G36" s="13">
        <v>7.07</v>
      </c>
      <c r="H36" s="2"/>
      <c r="I36" s="2" t="str">
        <f>_xlfn.XLOOKUP(Table5[[#This Row],[Parameter]],[1]!Table1[Parameter],[1]!Table1[Units])</f>
        <v>-</v>
      </c>
      <c r="J3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pH-CCTE-01</v>
      </c>
      <c r="K36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6" s="2" t="s">
        <v>36</v>
      </c>
      <c r="M36" s="2"/>
      <c r="N36" s="2"/>
      <c r="O3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6" s="2" t="s">
        <v>33</v>
      </c>
      <c r="Q36" s="2" t="str">
        <f>_xlfn.XLOOKUP(Table5[[#This Row],[Parameter]],[1]!Table1[Parameter],[1]!Table1[Parameter (units)])</f>
        <v>pH (-)</v>
      </c>
    </row>
    <row r="37" spans="2:17" x14ac:dyDescent="0.25">
      <c r="B37" s="7">
        <v>1</v>
      </c>
      <c r="C37" s="8">
        <f>WORKDAY($C$1,Table5[[#This Row],[Day]]-1,Table4[Skipdays])</f>
        <v>44011</v>
      </c>
      <c r="D37" s="9">
        <v>0.33333333333333331</v>
      </c>
      <c r="E37" s="10" t="s">
        <v>34</v>
      </c>
      <c r="F37" s="10" t="s">
        <v>28</v>
      </c>
      <c r="G37" s="11">
        <v>28.4</v>
      </c>
      <c r="H37" s="2"/>
      <c r="I37" s="2" t="str">
        <f>_xlfn.XLOOKUP(Table5[[#This Row],[Parameter]],[1]!Table1[Parameter],[1]!Table1[Units])</f>
        <v>C</v>
      </c>
      <c r="J3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T-CCTE-01</v>
      </c>
      <c r="K37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7" s="2" t="s">
        <v>29</v>
      </c>
      <c r="M37" s="2"/>
      <c r="N37" s="2"/>
      <c r="O3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7" s="2"/>
      <c r="Q37" s="2" t="str">
        <f>_xlfn.XLOOKUP(Table5[[#This Row],[Parameter]],[1]!Table1[Parameter],[1]!Table1[Parameter (units)])</f>
        <v>Temperature (C)</v>
      </c>
    </row>
    <row r="38" spans="2:17" x14ac:dyDescent="0.25">
      <c r="B38" s="7">
        <v>1</v>
      </c>
      <c r="C38" s="8">
        <f>WORKDAY($C$1,Table5[[#This Row],[Day]]-1,Table4[Skipdays])</f>
        <v>44011</v>
      </c>
      <c r="D38" s="9">
        <v>0.33333333333333331</v>
      </c>
      <c r="E38" s="10" t="s">
        <v>35</v>
      </c>
      <c r="F38" s="10" t="s">
        <v>28</v>
      </c>
      <c r="G38" s="11">
        <v>0.38</v>
      </c>
      <c r="H38" s="2"/>
      <c r="I38" s="2" t="str">
        <f>_xlfn.XLOOKUP(Table5[[#This Row],[Parameter]],[1]!Table1[Parameter],[1]!Table1[Units])</f>
        <v>mg/L</v>
      </c>
      <c r="J3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FTRC-CCTE-01</v>
      </c>
      <c r="K38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8" s="2" t="s">
        <v>29</v>
      </c>
      <c r="M38" s="2"/>
      <c r="N38" s="2"/>
      <c r="O3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8" s="2"/>
      <c r="Q38" s="2" t="str">
        <f>_xlfn.XLOOKUP(Table5[[#This Row],[Parameter]],[1]!Table1[Parameter],[1]!Table1[Parameter (units)])</f>
        <v>Field TRC (mg/L)</v>
      </c>
    </row>
    <row r="39" spans="2:17" x14ac:dyDescent="0.25">
      <c r="B39" s="7">
        <v>2</v>
      </c>
      <c r="C39" s="8">
        <f>WORKDAY($C$1,Table5[[#This Row],[Day]]-1,Table4[Skipdays])</f>
        <v>44012</v>
      </c>
      <c r="D39" s="9">
        <v>0.41319444444444442</v>
      </c>
      <c r="E39" s="10" t="s">
        <v>21</v>
      </c>
      <c r="F39" s="10" t="s">
        <v>22</v>
      </c>
      <c r="G39" s="13">
        <v>1400</v>
      </c>
      <c r="H39" s="2"/>
      <c r="I39" s="2" t="str">
        <f>_xlfn.XLOOKUP(Table5[[#This Row],[Parameter]],[1]!Table1[Parameter],[1]!Table1[Units])</f>
        <v>mg/L</v>
      </c>
      <c r="J3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cBOD-PI-02</v>
      </c>
      <c r="K3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9" s="2" t="s">
        <v>43</v>
      </c>
      <c r="M39" s="2" t="s">
        <v>42</v>
      </c>
      <c r="N39" s="2"/>
      <c r="O3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9" s="2" t="s">
        <v>33</v>
      </c>
      <c r="Q39" s="2" t="str">
        <f>_xlfn.XLOOKUP(Table5[[#This Row],[Parameter]],[1]!Table1[Parameter],[1]!Table1[Parameter (units)])</f>
        <v>cBOD (mg/L)</v>
      </c>
    </row>
    <row r="40" spans="2:17" x14ac:dyDescent="0.25">
      <c r="B40" s="7">
        <v>2</v>
      </c>
      <c r="C40" s="8">
        <f>WORKDAY($C$1,Table5[[#This Row],[Day]]-1,Table4[Skipdays])</f>
        <v>44012</v>
      </c>
      <c r="D40" s="9">
        <v>0.38541666666666669</v>
      </c>
      <c r="E40" s="10" t="s">
        <v>21</v>
      </c>
      <c r="F40" s="10" t="s">
        <v>24</v>
      </c>
      <c r="G40" s="11">
        <v>180</v>
      </c>
      <c r="H40" s="2"/>
      <c r="I40" s="2" t="str">
        <f>_xlfn.XLOOKUP(Table5[[#This Row],[Parameter]],[1]!Table1[Parameter],[1]!Table1[Units])</f>
        <v>mg/L</v>
      </c>
      <c r="J4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cBOD-PE-02</v>
      </c>
      <c r="K4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40" s="2"/>
      <c r="M40" s="2"/>
      <c r="N40" s="2"/>
      <c r="O4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0" s="2"/>
      <c r="Q40" s="2" t="str">
        <f>_xlfn.XLOOKUP(Table5[[#This Row],[Parameter]],[1]!Table1[Parameter],[1]!Table1[Parameter (units)])</f>
        <v>cBOD (mg/L)</v>
      </c>
    </row>
    <row r="41" spans="2:17" x14ac:dyDescent="0.25">
      <c r="B41" s="7">
        <v>2</v>
      </c>
      <c r="C41" s="8">
        <f>WORKDAY($C$1,Table5[[#This Row],[Day]]-1,Table4[Skipdays])</f>
        <v>44012</v>
      </c>
      <c r="D41" s="9">
        <v>0.35069444444444442</v>
      </c>
      <c r="E41" s="10" t="s">
        <v>21</v>
      </c>
      <c r="F41" s="10" t="s">
        <v>26</v>
      </c>
      <c r="G41" s="11">
        <v>7.7</v>
      </c>
      <c r="H41" s="2"/>
      <c r="I41" s="2" t="str">
        <f>_xlfn.XLOOKUP(Table5[[#This Row],[Parameter]],[1]!Table1[Parameter],[1]!Table1[Units])</f>
        <v>mg/L</v>
      </c>
      <c r="J4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cBOD-FTE-02</v>
      </c>
      <c r="K4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41" s="2" t="s">
        <v>27</v>
      </c>
      <c r="M41" s="2"/>
      <c r="N41" s="2"/>
      <c r="O4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1" s="2"/>
      <c r="Q41" s="2" t="str">
        <f>_xlfn.XLOOKUP(Table5[[#This Row],[Parameter]],[1]!Table1[Parameter],[1]!Table1[Parameter (units)])</f>
        <v>cBOD (mg/L)</v>
      </c>
    </row>
    <row r="42" spans="2:17" x14ac:dyDescent="0.25">
      <c r="B42" s="7">
        <v>2</v>
      </c>
      <c r="C42" s="8">
        <f>WORKDAY($C$1,Table5[[#This Row],[Day]]-1,Table4[Skipdays])</f>
        <v>44012</v>
      </c>
      <c r="D42" s="9">
        <v>0.32291666666666669</v>
      </c>
      <c r="E42" s="10" t="s">
        <v>21</v>
      </c>
      <c r="F42" s="10" t="s">
        <v>28</v>
      </c>
      <c r="G42" s="11">
        <v>12</v>
      </c>
      <c r="H42" s="2"/>
      <c r="I42" s="2" t="str">
        <f>_xlfn.XLOOKUP(Table5[[#This Row],[Parameter]],[1]!Table1[Parameter],[1]!Table1[Units])</f>
        <v>mg/L</v>
      </c>
      <c r="J4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cBOD-CCTE-02</v>
      </c>
      <c r="K4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42" s="2" t="s">
        <v>29</v>
      </c>
      <c r="M42" s="2"/>
      <c r="N42" s="2"/>
      <c r="O4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2" s="2"/>
      <c r="Q42" s="2" t="str">
        <f>_xlfn.XLOOKUP(Table5[[#This Row],[Parameter]],[1]!Table1[Parameter],[1]!Table1[Parameter (units)])</f>
        <v>cBOD (mg/L)</v>
      </c>
    </row>
    <row r="43" spans="2:17" x14ac:dyDescent="0.25">
      <c r="B43" s="7">
        <v>2</v>
      </c>
      <c r="C43" s="8">
        <f>WORKDAY($C$1,Table5[[#This Row],[Day]]-1,Table4[Skipdays])</f>
        <v>44012</v>
      </c>
      <c r="D43" s="9">
        <v>0.41319444444444442</v>
      </c>
      <c r="E43" s="10" t="s">
        <v>31</v>
      </c>
      <c r="F43" s="10" t="s">
        <v>22</v>
      </c>
      <c r="G43" s="13">
        <v>6.97</v>
      </c>
      <c r="H43" s="2">
        <v>7.36</v>
      </c>
      <c r="I43" s="2" t="str">
        <f>_xlfn.XLOOKUP(Table5[[#This Row],[Parameter]],[1]!Table1[Parameter],[1]!Table1[Units])</f>
        <v>-</v>
      </c>
      <c r="J4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pH-PI-02</v>
      </c>
      <c r="K43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43" s="2" t="s">
        <v>44</v>
      </c>
      <c r="M43" s="2"/>
      <c r="N43" s="2"/>
      <c r="O43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5.4431263084438318E-2</v>
      </c>
      <c r="P43" s="2" t="s">
        <v>33</v>
      </c>
      <c r="Q43" s="2" t="str">
        <f>_xlfn.XLOOKUP(Table5[[#This Row],[Parameter]],[1]!Table1[Parameter],[1]!Table1[Parameter (units)])</f>
        <v>pH (-)</v>
      </c>
    </row>
    <row r="44" spans="2:17" x14ac:dyDescent="0.25">
      <c r="B44" s="7">
        <v>2</v>
      </c>
      <c r="C44" s="8">
        <f>WORKDAY($C$1,Table5[[#This Row],[Day]]-1,Table4[Skipdays])</f>
        <v>44012</v>
      </c>
      <c r="D44" s="9">
        <v>0.41319444444444442</v>
      </c>
      <c r="E44" s="10" t="s">
        <v>34</v>
      </c>
      <c r="F44" s="10" t="s">
        <v>22</v>
      </c>
      <c r="G44" s="11">
        <v>28</v>
      </c>
      <c r="H44" s="2">
        <v>27.1</v>
      </c>
      <c r="I44" s="2" t="str">
        <f>_xlfn.XLOOKUP(Table5[[#This Row],[Parameter]],[1]!Table1[Parameter],[1]!Table1[Units])</f>
        <v>C</v>
      </c>
      <c r="J4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T-PI-02</v>
      </c>
      <c r="K44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44" s="2" t="s">
        <v>45</v>
      </c>
      <c r="M44" s="2"/>
      <c r="N44" s="2"/>
      <c r="O44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3.2667876588021727E-2</v>
      </c>
      <c r="P44" s="2"/>
      <c r="Q44" s="2" t="str">
        <f>_xlfn.XLOOKUP(Table5[[#This Row],[Parameter]],[1]!Table1[Parameter],[1]!Table1[Parameter (units)])</f>
        <v>Temperature (C)</v>
      </c>
    </row>
    <row r="45" spans="2:17" x14ac:dyDescent="0.25">
      <c r="B45" s="7">
        <v>2</v>
      </c>
      <c r="C45" s="8">
        <f>WORKDAY($C$1,Table5[[#This Row],[Day]]-1,Table4[Skipdays])</f>
        <v>44012</v>
      </c>
      <c r="D45" s="9">
        <v>0.41319444444444442</v>
      </c>
      <c r="E45" s="10" t="s">
        <v>35</v>
      </c>
      <c r="F45" s="10" t="s">
        <v>22</v>
      </c>
      <c r="G45" s="11">
        <v>2.04</v>
      </c>
      <c r="H45" s="2"/>
      <c r="I45" s="2" t="str">
        <f>_xlfn.XLOOKUP(Table5[[#This Row],[Parameter]],[1]!Table1[Parameter],[1]!Table1[Units])</f>
        <v>mg/L</v>
      </c>
      <c r="J4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FTRC-PI-02</v>
      </c>
      <c r="K45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45" s="2" t="s">
        <v>45</v>
      </c>
      <c r="M45" s="2"/>
      <c r="N45" s="2"/>
      <c r="O4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5" s="2"/>
      <c r="Q45" s="2" t="str">
        <f>_xlfn.XLOOKUP(Table5[[#This Row],[Parameter]],[1]!Table1[Parameter],[1]!Table1[Parameter (units)])</f>
        <v>Field TRC (mg/L)</v>
      </c>
    </row>
    <row r="46" spans="2:17" x14ac:dyDescent="0.25">
      <c r="B46" s="7">
        <v>2</v>
      </c>
      <c r="C46" s="8">
        <f>WORKDAY($C$1,Table5[[#This Row],[Day]]-1,Table4[Skipdays])</f>
        <v>44012</v>
      </c>
      <c r="D46" s="9">
        <v>0.41319444444444442</v>
      </c>
      <c r="E46" s="10" t="s">
        <v>30</v>
      </c>
      <c r="F46" s="10" t="s">
        <v>22</v>
      </c>
      <c r="G46" s="16">
        <v>268200</v>
      </c>
      <c r="H46" s="2"/>
      <c r="I46" s="2" t="str">
        <f>_xlfn.XLOOKUP(Table5[[#This Row],[Parameter]],[1]!Table1[Parameter],[1]!Table1[Units])</f>
        <v>MPN/100mL</v>
      </c>
      <c r="J4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EC-PI-02</v>
      </c>
      <c r="K4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46" s="2" t="s">
        <v>46</v>
      </c>
      <c r="M46" s="2"/>
      <c r="N46" s="2"/>
      <c r="O4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6" s="2" t="s">
        <v>33</v>
      </c>
      <c r="Q46" s="2" t="str">
        <f>_xlfn.XLOOKUP(Table5[[#This Row],[Parameter]],[1]!Table1[Parameter],[1]!Table1[Parameter (units)])</f>
        <v>Enterococcus (MPN/100mL)</v>
      </c>
    </row>
    <row r="47" spans="2:17" x14ac:dyDescent="0.25">
      <c r="B47" s="7">
        <v>2</v>
      </c>
      <c r="C47" s="8">
        <f>WORKDAY($C$1,Table5[[#This Row],[Day]]-1,Table4[Skipdays])</f>
        <v>44012</v>
      </c>
      <c r="D47" s="9">
        <v>0.38541666666666669</v>
      </c>
      <c r="E47" s="10" t="s">
        <v>30</v>
      </c>
      <c r="F47" s="10" t="s">
        <v>24</v>
      </c>
      <c r="G47" s="12">
        <v>633000</v>
      </c>
      <c r="H47" s="2"/>
      <c r="I47" s="2" t="str">
        <f>_xlfn.XLOOKUP(Table5[[#This Row],[Parameter]],[1]!Table1[Parameter],[1]!Table1[Units])</f>
        <v>MPN/100mL</v>
      </c>
      <c r="J4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EC-PE-02</v>
      </c>
      <c r="K4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47" s="2" t="s">
        <v>47</v>
      </c>
      <c r="M47" s="2"/>
      <c r="N47" s="2"/>
      <c r="O4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7" s="2"/>
      <c r="Q47" s="2" t="str">
        <f>_xlfn.XLOOKUP(Table5[[#This Row],[Parameter]],[1]!Table1[Parameter],[1]!Table1[Parameter (units)])</f>
        <v>Enterococcus (MPN/100mL)</v>
      </c>
    </row>
    <row r="48" spans="2:17" x14ac:dyDescent="0.25">
      <c r="B48" s="7">
        <v>2</v>
      </c>
      <c r="C48" s="8">
        <f>WORKDAY($C$1,Table5[[#This Row],[Day]]-1,Table4[Skipdays])</f>
        <v>44012</v>
      </c>
      <c r="D48" s="9">
        <v>0.35069444444444442</v>
      </c>
      <c r="E48" s="10" t="s">
        <v>30</v>
      </c>
      <c r="F48" s="17" t="s">
        <v>26</v>
      </c>
      <c r="G48" s="12">
        <v>17500</v>
      </c>
      <c r="H48" s="2"/>
      <c r="I48" s="2" t="str">
        <f>_xlfn.XLOOKUP(Table5[[#This Row],[Parameter]],[1]!Table1[Parameter],[1]!Table1[Units])</f>
        <v>MPN/100mL</v>
      </c>
      <c r="J4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EC-FTE-02</v>
      </c>
      <c r="K4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48" s="2" t="s">
        <v>27</v>
      </c>
      <c r="M48" s="2"/>
      <c r="N48" s="2"/>
      <c r="O4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8" s="2"/>
      <c r="Q48" s="2" t="str">
        <f>_xlfn.XLOOKUP(Table5[[#This Row],[Parameter]],[1]!Table1[Parameter],[1]!Table1[Parameter (units)])</f>
        <v>Enterococcus (MPN/100mL)</v>
      </c>
    </row>
    <row r="49" spans="2:17" x14ac:dyDescent="0.25">
      <c r="B49" s="7">
        <v>2</v>
      </c>
      <c r="C49" s="8">
        <f>WORKDAY($C$1,Table5[[#This Row],[Day]]-1,Table4[Skipdays])</f>
        <v>44012</v>
      </c>
      <c r="D49" s="9">
        <v>0.35069444444444442</v>
      </c>
      <c r="E49" s="10" t="s">
        <v>30</v>
      </c>
      <c r="F49" s="10" t="s">
        <v>28</v>
      </c>
      <c r="G49" s="11">
        <v>195</v>
      </c>
      <c r="H49" s="2"/>
      <c r="I49" s="2" t="str">
        <f>_xlfn.XLOOKUP(Table5[[#This Row],[Parameter]],[1]!Table1[Parameter],[1]!Table1[Units])</f>
        <v>MPN/100mL</v>
      </c>
      <c r="J4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EC-CCTE-02</v>
      </c>
      <c r="K4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49" s="2" t="s">
        <v>29</v>
      </c>
      <c r="M49" s="2"/>
      <c r="N49" s="2"/>
      <c r="O4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9" s="2"/>
      <c r="Q49" s="2" t="str">
        <f>_xlfn.XLOOKUP(Table5[[#This Row],[Parameter]],[1]!Table1[Parameter],[1]!Table1[Parameter (units)])</f>
        <v>Enterococcus (MPN/100mL)</v>
      </c>
    </row>
    <row r="50" spans="2:17" x14ac:dyDescent="0.25">
      <c r="B50" s="7">
        <v>2</v>
      </c>
      <c r="C50" s="8">
        <f>WORKDAY($C$1,Table5[[#This Row],[Day]]-1,Table4[Skipdays])</f>
        <v>44012</v>
      </c>
      <c r="D50" s="9">
        <v>0.38541666666666669</v>
      </c>
      <c r="E50" s="10" t="s">
        <v>31</v>
      </c>
      <c r="F50" s="10" t="s">
        <v>24</v>
      </c>
      <c r="G50" s="11">
        <v>7.07</v>
      </c>
      <c r="H50" s="2">
        <v>7.33</v>
      </c>
      <c r="I50" s="2" t="str">
        <f>_xlfn.XLOOKUP(Table5[[#This Row],[Parameter]],[1]!Table1[Parameter],[1]!Table1[Units])</f>
        <v>-</v>
      </c>
      <c r="J5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pH-PE-02</v>
      </c>
      <c r="K50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50" s="2" t="s">
        <v>47</v>
      </c>
      <c r="M50" s="2"/>
      <c r="N50" s="2"/>
      <c r="O50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3.611111111111108E-2</v>
      </c>
      <c r="P50" s="2"/>
      <c r="Q50" s="2" t="str">
        <f>_xlfn.XLOOKUP(Table5[[#This Row],[Parameter]],[1]!Table1[Parameter],[1]!Table1[Parameter (units)])</f>
        <v>pH (-)</v>
      </c>
    </row>
    <row r="51" spans="2:17" x14ac:dyDescent="0.25">
      <c r="B51" s="7">
        <v>2</v>
      </c>
      <c r="C51" s="8">
        <f>WORKDAY($C$1,Table5[[#This Row],[Day]]-1,Table4[Skipdays])</f>
        <v>44012</v>
      </c>
      <c r="D51" s="9">
        <v>0.38541666666666669</v>
      </c>
      <c r="E51" s="10" t="s">
        <v>34</v>
      </c>
      <c r="F51" s="10" t="s">
        <v>24</v>
      </c>
      <c r="G51" s="11">
        <v>25</v>
      </c>
      <c r="H51" s="2">
        <v>24.8</v>
      </c>
      <c r="I51" s="2" t="str">
        <f>_xlfn.XLOOKUP(Table5[[#This Row],[Parameter]],[1]!Table1[Parameter],[1]!Table1[Units])</f>
        <v>C</v>
      </c>
      <c r="J5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T-PE-02</v>
      </c>
      <c r="K5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51" s="2" t="s">
        <v>47</v>
      </c>
      <c r="M51" s="2"/>
      <c r="N51" s="2"/>
      <c r="O51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8.0321285140561964E-3</v>
      </c>
      <c r="P51" s="2"/>
      <c r="Q51" s="2" t="str">
        <f>_xlfn.XLOOKUP(Table5[[#This Row],[Parameter]],[1]!Table1[Parameter],[1]!Table1[Parameter (units)])</f>
        <v>Temperature (C)</v>
      </c>
    </row>
    <row r="52" spans="2:17" x14ac:dyDescent="0.25">
      <c r="B52" s="7">
        <v>2</v>
      </c>
      <c r="C52" s="8">
        <f>WORKDAY($C$1,Table5[[#This Row],[Day]]-1,Table4[Skipdays])</f>
        <v>44012</v>
      </c>
      <c r="D52" s="9">
        <v>0.38541666666666669</v>
      </c>
      <c r="E52" s="10" t="s">
        <v>35</v>
      </c>
      <c r="F52" s="10" t="s">
        <v>24</v>
      </c>
      <c r="G52" s="11">
        <v>0.01</v>
      </c>
      <c r="H52" s="2"/>
      <c r="I52" s="2" t="str">
        <f>_xlfn.XLOOKUP(Table5[[#This Row],[Parameter]],[1]!Table1[Parameter],[1]!Table1[Units])</f>
        <v>mg/L</v>
      </c>
      <c r="J5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FTRC-PE-02</v>
      </c>
      <c r="K5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52" s="2" t="s">
        <v>47</v>
      </c>
      <c r="M52" s="2"/>
      <c r="N52" s="2"/>
      <c r="O5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52" s="2"/>
      <c r="Q52" s="2" t="str">
        <f>_xlfn.XLOOKUP(Table5[[#This Row],[Parameter]],[1]!Table1[Parameter],[1]!Table1[Parameter (units)])</f>
        <v>Field TRC (mg/L)</v>
      </c>
    </row>
    <row r="53" spans="2:17" x14ac:dyDescent="0.25">
      <c r="B53" s="7">
        <v>2</v>
      </c>
      <c r="C53" s="8">
        <f>WORKDAY($C$1,Table5[[#This Row],[Day]]-1,Table4[Skipdays])</f>
        <v>44012</v>
      </c>
      <c r="D53" s="9">
        <v>0.32291666666666669</v>
      </c>
      <c r="E53" s="10" t="s">
        <v>30</v>
      </c>
      <c r="F53" s="17" t="s">
        <v>26</v>
      </c>
      <c r="G53" s="12">
        <v>19650</v>
      </c>
      <c r="H53" s="2"/>
      <c r="I53" s="2" t="str">
        <f>_xlfn.XLOOKUP(Table5[[#This Row],[Parameter]],[1]!Table1[Parameter],[1]!Table1[Units])</f>
        <v>MPN/100mL</v>
      </c>
      <c r="J5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EC-FTE-02</v>
      </c>
      <c r="K5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53" s="2" t="s">
        <v>27</v>
      </c>
      <c r="M53" s="2"/>
      <c r="N53" s="2"/>
      <c r="O5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53" s="2"/>
      <c r="Q53" s="2" t="str">
        <f>_xlfn.XLOOKUP(Table5[[#This Row],[Parameter]],[1]!Table1[Parameter],[1]!Table1[Parameter (units)])</f>
        <v>Enterococcus (MPN/100mL)</v>
      </c>
    </row>
    <row r="54" spans="2:17" x14ac:dyDescent="0.25">
      <c r="B54" s="7">
        <v>2</v>
      </c>
      <c r="C54" s="8">
        <f>WORKDAY($C$1,Table5[[#This Row],[Day]]-1,Table4[Skipdays])</f>
        <v>44012</v>
      </c>
      <c r="D54" s="9">
        <v>0.41319444444444442</v>
      </c>
      <c r="E54" s="10" t="s">
        <v>37</v>
      </c>
      <c r="F54" s="10" t="s">
        <v>22</v>
      </c>
      <c r="G54" s="12">
        <v>7070000</v>
      </c>
      <c r="H54" s="2"/>
      <c r="I54" s="2" t="str">
        <f>_xlfn.XLOOKUP(Table5[[#This Row],[Parameter]],[1]!Table1[Parameter],[1]!Table1[Units])</f>
        <v>MPN/100mL</v>
      </c>
      <c r="J5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FC-PI-02</v>
      </c>
      <c r="K5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54" s="2" t="s">
        <v>45</v>
      </c>
      <c r="M54" s="2"/>
      <c r="N54" s="2"/>
      <c r="O5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54" s="2"/>
      <c r="Q54" s="2" t="str">
        <f>_xlfn.XLOOKUP(Table5[[#This Row],[Parameter]],[1]!Table1[Parameter],[1]!Table1[Parameter (units)])</f>
        <v>Fecal Coliform (MPN/100mL)</v>
      </c>
    </row>
    <row r="55" spans="2:17" x14ac:dyDescent="0.25">
      <c r="B55" s="7">
        <v>2</v>
      </c>
      <c r="C55" s="8">
        <f>WORKDAY($C$1,Table5[[#This Row],[Day]]-1,Table4[Skipdays])</f>
        <v>44012</v>
      </c>
      <c r="D55" s="9">
        <v>0.38541666666666669</v>
      </c>
      <c r="E55" s="10" t="s">
        <v>37</v>
      </c>
      <c r="F55" s="10" t="s">
        <v>24</v>
      </c>
      <c r="G55" s="12">
        <v>3070000</v>
      </c>
      <c r="H55" s="2"/>
      <c r="I55" s="2" t="str">
        <f>_xlfn.XLOOKUP(Table5[[#This Row],[Parameter]],[1]!Table1[Parameter],[1]!Table1[Units])</f>
        <v>MPN/100mL</v>
      </c>
      <c r="J5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FC-PE-02</v>
      </c>
      <c r="K5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55" s="2" t="s">
        <v>47</v>
      </c>
      <c r="M55" s="2"/>
      <c r="N55" s="2"/>
      <c r="O5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55" s="2"/>
      <c r="Q55" s="2" t="str">
        <f>_xlfn.XLOOKUP(Table5[[#This Row],[Parameter]],[1]!Table1[Parameter],[1]!Table1[Parameter (units)])</f>
        <v>Fecal Coliform (MPN/100mL)</v>
      </c>
    </row>
    <row r="56" spans="2:17" x14ac:dyDescent="0.25">
      <c r="B56" s="7">
        <v>2</v>
      </c>
      <c r="C56" s="8">
        <f>WORKDAY($C$1,Table5[[#This Row],[Day]]-1,Table4[Skipdays])</f>
        <v>44012</v>
      </c>
      <c r="D56" s="9">
        <v>0.35069444444444442</v>
      </c>
      <c r="E56" s="10" t="s">
        <v>37</v>
      </c>
      <c r="F56" s="17" t="s">
        <v>26</v>
      </c>
      <c r="G56" s="12">
        <v>1380000</v>
      </c>
      <c r="H56" s="2"/>
      <c r="I56" s="2" t="str">
        <f>_xlfn.XLOOKUP(Table5[[#This Row],[Parameter]],[1]!Table1[Parameter],[1]!Table1[Units])</f>
        <v>MPN/100mL</v>
      </c>
      <c r="J5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FC-FTE-02</v>
      </c>
      <c r="K5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56" s="2" t="s">
        <v>27</v>
      </c>
      <c r="M56" s="2"/>
      <c r="N56" s="2"/>
      <c r="O5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56" s="2"/>
      <c r="Q56" s="2" t="str">
        <f>_xlfn.XLOOKUP(Table5[[#This Row],[Parameter]],[1]!Table1[Parameter],[1]!Table1[Parameter (units)])</f>
        <v>Fecal Coliform (MPN/100mL)</v>
      </c>
    </row>
    <row r="57" spans="2:17" x14ac:dyDescent="0.25">
      <c r="B57" s="7">
        <v>2</v>
      </c>
      <c r="C57" s="8">
        <f>WORKDAY($C$1,Table5[[#This Row],[Day]]-1,Table4[Skipdays])</f>
        <v>44012</v>
      </c>
      <c r="D57" s="9">
        <v>0.35069444444444442</v>
      </c>
      <c r="E57" s="10" t="s">
        <v>31</v>
      </c>
      <c r="F57" s="10" t="s">
        <v>26</v>
      </c>
      <c r="G57" s="11">
        <v>7.54</v>
      </c>
      <c r="H57" s="2">
        <v>7.88</v>
      </c>
      <c r="I57" s="2" t="str">
        <f>_xlfn.XLOOKUP(Table5[[#This Row],[Parameter]],[1]!Table1[Parameter],[1]!Table1[Units])</f>
        <v>-</v>
      </c>
      <c r="J5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pH-FTE-02</v>
      </c>
      <c r="K57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57" s="2" t="s">
        <v>27</v>
      </c>
      <c r="M57" s="2"/>
      <c r="N57" s="2"/>
      <c r="O57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4.4098573281452641E-2</v>
      </c>
      <c r="P57" s="2"/>
      <c r="Q57" s="2" t="str">
        <f>_xlfn.XLOOKUP(Table5[[#This Row],[Parameter]],[1]!Table1[Parameter],[1]!Table1[Parameter (units)])</f>
        <v>pH (-)</v>
      </c>
    </row>
    <row r="58" spans="2:17" x14ac:dyDescent="0.25">
      <c r="B58" s="7">
        <v>2</v>
      </c>
      <c r="C58" s="8">
        <f>WORKDAY($C$1,Table5[[#This Row],[Day]]-1,Table4[Skipdays])</f>
        <v>44012</v>
      </c>
      <c r="D58" s="9">
        <v>0.35069444444444442</v>
      </c>
      <c r="E58" s="10" t="s">
        <v>34</v>
      </c>
      <c r="F58" s="10" t="s">
        <v>26</v>
      </c>
      <c r="G58" s="11">
        <v>25</v>
      </c>
      <c r="H58" s="2">
        <v>24.7</v>
      </c>
      <c r="I58" s="2" t="str">
        <f>_xlfn.XLOOKUP(Table5[[#This Row],[Parameter]],[1]!Table1[Parameter],[1]!Table1[Units])</f>
        <v>C</v>
      </c>
      <c r="J5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T-FTE-02</v>
      </c>
      <c r="K58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58" s="2" t="s">
        <v>27</v>
      </c>
      <c r="M58" s="2"/>
      <c r="N58" s="2"/>
      <c r="O58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1.2072434607645902E-2</v>
      </c>
      <c r="P58" s="2"/>
      <c r="Q58" s="2" t="str">
        <f>_xlfn.XLOOKUP(Table5[[#This Row],[Parameter]],[1]!Table1[Parameter],[1]!Table1[Parameter (units)])</f>
        <v>Temperature (C)</v>
      </c>
    </row>
    <row r="59" spans="2:17" x14ac:dyDescent="0.25">
      <c r="B59" s="7">
        <v>2</v>
      </c>
      <c r="C59" s="8">
        <f>WORKDAY($C$1,Table5[[#This Row],[Day]]-1,Table4[Skipdays])</f>
        <v>44012</v>
      </c>
      <c r="D59" s="9">
        <v>0.35069444444444442</v>
      </c>
      <c r="E59" s="10" t="s">
        <v>35</v>
      </c>
      <c r="F59" s="10" t="s">
        <v>26</v>
      </c>
      <c r="G59" s="11">
        <v>0.08</v>
      </c>
      <c r="H59" s="2"/>
      <c r="I59" s="2" t="str">
        <f>_xlfn.XLOOKUP(Table5[[#This Row],[Parameter]],[1]!Table1[Parameter],[1]!Table1[Units])</f>
        <v>mg/L</v>
      </c>
      <c r="J5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FTRC-FTE-02</v>
      </c>
      <c r="K59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59" s="2" t="s">
        <v>27</v>
      </c>
      <c r="M59" s="2"/>
      <c r="N59" s="2"/>
      <c r="O5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59" s="2"/>
      <c r="Q59" s="2" t="str">
        <f>_xlfn.XLOOKUP(Table5[[#This Row],[Parameter]],[1]!Table1[Parameter],[1]!Table1[Parameter (units)])</f>
        <v>Field TRC (mg/L)</v>
      </c>
    </row>
    <row r="60" spans="2:17" x14ac:dyDescent="0.25">
      <c r="B60" s="7">
        <v>2</v>
      </c>
      <c r="C60" s="8">
        <f>WORKDAY($C$1,Table5[[#This Row],[Day]]-1,Table4[Skipdays])</f>
        <v>44012</v>
      </c>
      <c r="D60" s="9">
        <v>0.35069444444444442</v>
      </c>
      <c r="E60" s="10" t="s">
        <v>37</v>
      </c>
      <c r="F60" s="10" t="s">
        <v>28</v>
      </c>
      <c r="G60" s="16">
        <v>3850</v>
      </c>
      <c r="H60" s="2"/>
      <c r="I60" s="2" t="str">
        <f>_xlfn.XLOOKUP(Table5[[#This Row],[Parameter]],[1]!Table1[Parameter],[1]!Table1[Units])</f>
        <v>MPN/100mL</v>
      </c>
      <c r="J6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FC-CCTE-02</v>
      </c>
      <c r="K6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60" s="2" t="s">
        <v>36</v>
      </c>
      <c r="M60" s="2"/>
      <c r="N60" s="2"/>
      <c r="O6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60" s="2" t="s">
        <v>33</v>
      </c>
      <c r="Q60" s="2" t="str">
        <f>_xlfn.XLOOKUP(Table5[[#This Row],[Parameter]],[1]!Table1[Parameter],[1]!Table1[Parameter (units)])</f>
        <v>Fecal Coliform (MPN/100mL)</v>
      </c>
    </row>
    <row r="61" spans="2:17" x14ac:dyDescent="0.25">
      <c r="B61" s="7">
        <v>2</v>
      </c>
      <c r="C61" s="8">
        <f>WORKDAY($C$1,Table5[[#This Row],[Day]]-1,Table4[Skipdays])</f>
        <v>44012</v>
      </c>
      <c r="D61" s="9">
        <v>0.35069444444444442</v>
      </c>
      <c r="E61" s="10" t="s">
        <v>37</v>
      </c>
      <c r="F61" s="10" t="s">
        <v>26</v>
      </c>
      <c r="G61" s="12">
        <v>1300000</v>
      </c>
      <c r="H61" s="2"/>
      <c r="I61" s="2" t="str">
        <f>_xlfn.XLOOKUP(Table5[[#This Row],[Parameter]],[1]!Table1[Parameter],[1]!Table1[Units])</f>
        <v>MPN/100mL</v>
      </c>
      <c r="J6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FC-FTE-02</v>
      </c>
      <c r="K6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61" s="2" t="s">
        <v>27</v>
      </c>
      <c r="M61" s="2"/>
      <c r="N61" s="2"/>
      <c r="O6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61" s="2"/>
      <c r="Q61" s="2" t="str">
        <f>_xlfn.XLOOKUP(Table5[[#This Row],[Parameter]],[1]!Table1[Parameter],[1]!Table1[Parameter (units)])</f>
        <v>Fecal Coliform (MPN/100mL)</v>
      </c>
    </row>
    <row r="62" spans="2:17" x14ac:dyDescent="0.25">
      <c r="B62" s="7">
        <v>2</v>
      </c>
      <c r="C62" s="8">
        <f>WORKDAY($C$1,Table5[[#This Row],[Day]]-1,Table4[Skipdays])</f>
        <v>44012</v>
      </c>
      <c r="D62" s="9">
        <v>0.41319444444444442</v>
      </c>
      <c r="E62" s="10" t="s">
        <v>40</v>
      </c>
      <c r="F62" s="10" t="s">
        <v>22</v>
      </c>
      <c r="G62" s="16">
        <v>3500</v>
      </c>
      <c r="H62" s="2"/>
      <c r="I62" s="2" t="str">
        <f>_xlfn.XLOOKUP(Table5[[#This Row],[Parameter]],[1]!Table1[Parameter],[1]!Table1[Units])</f>
        <v>mg/L</v>
      </c>
      <c r="J6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TSS-PI-02</v>
      </c>
      <c r="K6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62" s="2" t="s">
        <v>46</v>
      </c>
      <c r="M62" s="2" t="s">
        <v>42</v>
      </c>
      <c r="N62" s="2"/>
      <c r="O6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62" s="2" t="s">
        <v>33</v>
      </c>
      <c r="Q62" s="2" t="str">
        <f>_xlfn.XLOOKUP(Table5[[#This Row],[Parameter]],[1]!Table1[Parameter],[1]!Table1[Parameter (units)])</f>
        <v>TSS (mg/L)</v>
      </c>
    </row>
    <row r="63" spans="2:17" x14ac:dyDescent="0.25">
      <c r="B63" s="7">
        <v>2</v>
      </c>
      <c r="C63" s="8">
        <f>WORKDAY($C$1,Table5[[#This Row],[Day]]-1,Table4[Skipdays])</f>
        <v>44012</v>
      </c>
      <c r="D63" s="9">
        <v>0.38541666666666669</v>
      </c>
      <c r="E63" s="10" t="s">
        <v>40</v>
      </c>
      <c r="F63" s="10" t="s">
        <v>24</v>
      </c>
      <c r="G63" s="11">
        <v>60</v>
      </c>
      <c r="H63" s="2"/>
      <c r="I63" s="2" t="str">
        <f>_xlfn.XLOOKUP(Table5[[#This Row],[Parameter]],[1]!Table1[Parameter],[1]!Table1[Units])</f>
        <v>mg/L</v>
      </c>
      <c r="J6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TSS-PE-02</v>
      </c>
      <c r="K6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63" s="2" t="s">
        <v>47</v>
      </c>
      <c r="M63" s="2"/>
      <c r="N63" s="2"/>
      <c r="O6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63" s="2"/>
      <c r="Q63" s="2" t="str">
        <f>_xlfn.XLOOKUP(Table5[[#This Row],[Parameter]],[1]!Table1[Parameter],[1]!Table1[Parameter (units)])</f>
        <v>TSS (mg/L)</v>
      </c>
    </row>
    <row r="64" spans="2:17" x14ac:dyDescent="0.25">
      <c r="B64" s="7">
        <v>2</v>
      </c>
      <c r="C64" s="8">
        <f>WORKDAY($C$1,Table5[[#This Row],[Day]]-1,Table4[Skipdays])</f>
        <v>44012</v>
      </c>
      <c r="D64" s="9">
        <v>0.32291666666666669</v>
      </c>
      <c r="E64" s="10" t="s">
        <v>31</v>
      </c>
      <c r="F64" s="10" t="s">
        <v>28</v>
      </c>
      <c r="G64" s="11">
        <v>7.46</v>
      </c>
      <c r="H64" s="2">
        <v>7.7</v>
      </c>
      <c r="I64" s="2" t="str">
        <f>_xlfn.XLOOKUP(Table5[[#This Row],[Parameter]],[1]!Table1[Parameter],[1]!Table1[Units])</f>
        <v>-</v>
      </c>
      <c r="J6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pH-CCTE-02</v>
      </c>
      <c r="K64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64" s="2" t="s">
        <v>29</v>
      </c>
      <c r="M64" s="2"/>
      <c r="N64" s="2"/>
      <c r="O64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3.1662269129287629E-2</v>
      </c>
      <c r="P64" s="2"/>
      <c r="Q64" s="2" t="str">
        <f>_xlfn.XLOOKUP(Table5[[#This Row],[Parameter]],[1]!Table1[Parameter],[1]!Table1[Parameter (units)])</f>
        <v>pH (-)</v>
      </c>
    </row>
    <row r="65" spans="2:17" x14ac:dyDescent="0.25">
      <c r="B65" s="7">
        <v>2</v>
      </c>
      <c r="C65" s="8">
        <f>WORKDAY($C$1,Table5[[#This Row],[Day]]-1,Table4[Skipdays])</f>
        <v>44012</v>
      </c>
      <c r="D65" s="9">
        <v>0.32291666666666669</v>
      </c>
      <c r="E65" s="10" t="s">
        <v>34</v>
      </c>
      <c r="F65" s="10" t="s">
        <v>28</v>
      </c>
      <c r="G65" s="11">
        <v>24.4</v>
      </c>
      <c r="H65" s="2">
        <v>24.4</v>
      </c>
      <c r="I65" s="2" t="str">
        <f>_xlfn.XLOOKUP(Table5[[#This Row],[Parameter]],[1]!Table1[Parameter],[1]!Table1[Units])</f>
        <v>C</v>
      </c>
      <c r="J6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T-CCTE-02</v>
      </c>
      <c r="K65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65" s="2" t="s">
        <v>29</v>
      </c>
      <c r="M65" s="2"/>
      <c r="N65" s="2"/>
      <c r="O65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0</v>
      </c>
      <c r="P65" s="2"/>
      <c r="Q65" s="2" t="str">
        <f>_xlfn.XLOOKUP(Table5[[#This Row],[Parameter]],[1]!Table1[Parameter],[1]!Table1[Parameter (units)])</f>
        <v>Temperature (C)</v>
      </c>
    </row>
    <row r="66" spans="2:17" x14ac:dyDescent="0.25">
      <c r="B66" s="7">
        <v>2</v>
      </c>
      <c r="C66" s="8">
        <f>WORKDAY($C$1,Table5[[#This Row],[Day]]-1,Table4[Skipdays])</f>
        <v>44012</v>
      </c>
      <c r="D66" s="9">
        <v>0.32291666666666669</v>
      </c>
      <c r="E66" s="10" t="s">
        <v>35</v>
      </c>
      <c r="F66" s="10" t="s">
        <v>28</v>
      </c>
      <c r="G66" s="11">
        <v>0.06</v>
      </c>
      <c r="H66" s="2"/>
      <c r="I66" s="2" t="str">
        <f>_xlfn.XLOOKUP(Table5[[#This Row],[Parameter]],[1]!Table1[Parameter],[1]!Table1[Units])</f>
        <v>mg/L</v>
      </c>
      <c r="J6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FTRC-CCTE-02</v>
      </c>
      <c r="K66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66" s="2" t="s">
        <v>29</v>
      </c>
      <c r="M66" s="2"/>
      <c r="N66" s="2"/>
      <c r="O6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66" s="2"/>
      <c r="Q66" s="2" t="str">
        <f>_xlfn.XLOOKUP(Table5[[#This Row],[Parameter]],[1]!Table1[Parameter],[1]!Table1[Parameter (units)])</f>
        <v>Field TRC (mg/L)</v>
      </c>
    </row>
    <row r="67" spans="2:17" x14ac:dyDescent="0.25">
      <c r="B67" s="7">
        <v>2</v>
      </c>
      <c r="C67" s="8">
        <f>WORKDAY($C$1,Table5[[#This Row],[Day]]-1,Table4[Skipdays])</f>
        <v>44012</v>
      </c>
      <c r="D67" s="9">
        <v>0.35069444444444442</v>
      </c>
      <c r="E67" s="10" t="s">
        <v>40</v>
      </c>
      <c r="F67" s="10" t="s">
        <v>26</v>
      </c>
      <c r="G67" s="11">
        <v>6.7</v>
      </c>
      <c r="H67" s="2"/>
      <c r="I67" s="2" t="str">
        <f>_xlfn.XLOOKUP(Table5[[#This Row],[Parameter]],[1]!Table1[Parameter],[1]!Table1[Units])</f>
        <v>mg/L</v>
      </c>
      <c r="J6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TSS-FTE-02</v>
      </c>
      <c r="K6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67" s="2" t="s">
        <v>27</v>
      </c>
      <c r="M67" s="2"/>
      <c r="N67" s="2"/>
      <c r="O6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67" s="2"/>
      <c r="Q67" s="2" t="str">
        <f>_xlfn.XLOOKUP(Table5[[#This Row],[Parameter]],[1]!Table1[Parameter],[1]!Table1[Parameter (units)])</f>
        <v>TSS (mg/L)</v>
      </c>
    </row>
    <row r="68" spans="2:17" x14ac:dyDescent="0.25">
      <c r="B68" s="7">
        <v>2</v>
      </c>
      <c r="C68" s="8">
        <f>WORKDAY($C$1,Table5[[#This Row],[Day]]-1,Table4[Skipdays])</f>
        <v>44012</v>
      </c>
      <c r="D68" s="9">
        <v>0.32291666666666669</v>
      </c>
      <c r="E68" s="10" t="s">
        <v>40</v>
      </c>
      <c r="F68" s="10" t="s">
        <v>28</v>
      </c>
      <c r="G68" s="15">
        <v>8</v>
      </c>
      <c r="H68" s="2"/>
      <c r="I68" s="2" t="str">
        <f>_xlfn.XLOOKUP(Table5[[#This Row],[Parameter]],[1]!Table1[Parameter],[1]!Table1[Units])</f>
        <v>mg/L</v>
      </c>
      <c r="J6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TSS-CCTE-02</v>
      </c>
      <c r="K6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68" s="2" t="s">
        <v>29</v>
      </c>
      <c r="M68" s="2"/>
      <c r="N68" s="2"/>
      <c r="O6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68" s="2"/>
      <c r="Q68" s="2" t="str">
        <f>_xlfn.XLOOKUP(Table5[[#This Row],[Parameter]],[1]!Table1[Parameter],[1]!Table1[Parameter (units)])</f>
        <v>TSS (mg/L)</v>
      </c>
    </row>
    <row r="69" spans="2:17" x14ac:dyDescent="0.25">
      <c r="B69" s="7">
        <v>3</v>
      </c>
      <c r="C69" s="8">
        <f>WORKDAY($C$1,Table5[[#This Row],[Day]]-1,Table4[Skipdays])</f>
        <v>44013</v>
      </c>
      <c r="D69" s="9">
        <v>0.3979166666666667</v>
      </c>
      <c r="E69" s="10" t="s">
        <v>21</v>
      </c>
      <c r="F69" s="10" t="s">
        <v>22</v>
      </c>
      <c r="G69" s="16">
        <v>1700</v>
      </c>
      <c r="H69" s="2"/>
      <c r="I69" s="2" t="str">
        <f>_xlfn.XLOOKUP(Table5[[#This Row],[Parameter]],[1]!Table1[Parameter],[1]!Table1[Units])</f>
        <v>mg/L</v>
      </c>
      <c r="J6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cBOD-PI-03</v>
      </c>
      <c r="K6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69" s="2" t="s">
        <v>48</v>
      </c>
      <c r="M69" s="2" t="s">
        <v>42</v>
      </c>
      <c r="N69" s="2"/>
      <c r="O6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69" s="2" t="s">
        <v>33</v>
      </c>
      <c r="Q69" s="2" t="str">
        <f>_xlfn.XLOOKUP(Table5[[#This Row],[Parameter]],[1]!Table1[Parameter],[1]!Table1[Parameter (units)])</f>
        <v>cBOD (mg/L)</v>
      </c>
    </row>
    <row r="70" spans="2:17" x14ac:dyDescent="0.25">
      <c r="B70" s="7">
        <v>3</v>
      </c>
      <c r="C70" s="8">
        <f>WORKDAY($C$1,Table5[[#This Row],[Day]]-1,Table4[Skipdays])</f>
        <v>44013</v>
      </c>
      <c r="D70" s="9">
        <v>0.36736111111111108</v>
      </c>
      <c r="E70" s="10" t="s">
        <v>21</v>
      </c>
      <c r="F70" s="10" t="s">
        <v>24</v>
      </c>
      <c r="G70" s="11">
        <v>180</v>
      </c>
      <c r="H70" s="2"/>
      <c r="I70" s="2" t="str">
        <f>_xlfn.XLOOKUP(Table5[[#This Row],[Parameter]],[1]!Table1[Parameter],[1]!Table1[Units])</f>
        <v>mg/L</v>
      </c>
      <c r="J7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cBOD-PE-03</v>
      </c>
      <c r="K7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70" s="2" t="s">
        <v>49</v>
      </c>
      <c r="M70" s="2"/>
      <c r="N70" s="2"/>
      <c r="O7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70" s="2"/>
      <c r="Q70" s="2" t="str">
        <f>_xlfn.XLOOKUP(Table5[[#This Row],[Parameter]],[1]!Table1[Parameter],[1]!Table1[Parameter (units)])</f>
        <v>cBOD (mg/L)</v>
      </c>
    </row>
    <row r="71" spans="2:17" x14ac:dyDescent="0.25">
      <c r="B71" s="7">
        <v>3</v>
      </c>
      <c r="C71" s="8">
        <f>WORKDAY($C$1,Table5[[#This Row],[Day]]-1,Table4[Skipdays])</f>
        <v>44013</v>
      </c>
      <c r="D71" s="9">
        <v>0.3979166666666667</v>
      </c>
      <c r="E71" s="10" t="s">
        <v>31</v>
      </c>
      <c r="F71" s="10" t="s">
        <v>22</v>
      </c>
      <c r="G71" s="13">
        <v>7.05</v>
      </c>
      <c r="H71" s="2">
        <v>7.38</v>
      </c>
      <c r="I71" s="2" t="str">
        <f>_xlfn.XLOOKUP(Table5[[#This Row],[Parameter]],[1]!Table1[Parameter],[1]!Table1[Units])</f>
        <v>-</v>
      </c>
      <c r="J7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pH-PI-03</v>
      </c>
      <c r="K7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71" s="2" t="s">
        <v>50</v>
      </c>
      <c r="M71" s="2"/>
      <c r="N71" s="2"/>
      <c r="O71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4.5738045738045748E-2</v>
      </c>
      <c r="P71" s="2" t="s">
        <v>33</v>
      </c>
      <c r="Q71" s="2" t="str">
        <f>_xlfn.XLOOKUP(Table5[[#This Row],[Parameter]],[1]!Table1[Parameter],[1]!Table1[Parameter (units)])</f>
        <v>pH (-)</v>
      </c>
    </row>
    <row r="72" spans="2:17" x14ac:dyDescent="0.25">
      <c r="B72" s="7">
        <v>3</v>
      </c>
      <c r="C72" s="8">
        <f>WORKDAY($C$1,Table5[[#This Row],[Day]]-1,Table4[Skipdays])</f>
        <v>44013</v>
      </c>
      <c r="D72" s="9">
        <v>0.3979166666666667</v>
      </c>
      <c r="E72" s="10" t="s">
        <v>34</v>
      </c>
      <c r="F72" s="10" t="s">
        <v>22</v>
      </c>
      <c r="G72" s="11">
        <v>26.9</v>
      </c>
      <c r="H72" s="2">
        <v>26.3</v>
      </c>
      <c r="I72" s="2" t="str">
        <f>_xlfn.XLOOKUP(Table5[[#This Row],[Parameter]],[1]!Table1[Parameter],[1]!Table1[Units])</f>
        <v>C</v>
      </c>
      <c r="J7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T-PI-03</v>
      </c>
      <c r="K7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72" s="2" t="s">
        <v>51</v>
      </c>
      <c r="M72" s="2"/>
      <c r="N72" s="2"/>
      <c r="O72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2.2556390977443528E-2</v>
      </c>
      <c r="P72" s="2"/>
      <c r="Q72" s="2" t="str">
        <f>_xlfn.XLOOKUP(Table5[[#This Row],[Parameter]],[1]!Table1[Parameter],[1]!Table1[Parameter (units)])</f>
        <v>Temperature (C)</v>
      </c>
    </row>
    <row r="73" spans="2:17" x14ac:dyDescent="0.25">
      <c r="B73" s="7">
        <v>3</v>
      </c>
      <c r="C73" s="8">
        <f>WORKDAY($C$1,Table5[[#This Row],[Day]]-1,Table4[Skipdays])</f>
        <v>44013</v>
      </c>
      <c r="D73" s="9">
        <v>0.3979166666666667</v>
      </c>
      <c r="E73" s="10" t="s">
        <v>35</v>
      </c>
      <c r="F73" s="10" t="s">
        <v>22</v>
      </c>
      <c r="G73" s="11">
        <v>0.21</v>
      </c>
      <c r="H73" s="2"/>
      <c r="I73" s="2" t="str">
        <f>_xlfn.XLOOKUP(Table5[[#This Row],[Parameter]],[1]!Table1[Parameter],[1]!Table1[Units])</f>
        <v>mg/L</v>
      </c>
      <c r="J7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FTRC-PI-03</v>
      </c>
      <c r="K73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73" s="2" t="s">
        <v>51</v>
      </c>
      <c r="M73" s="2"/>
      <c r="N73" s="2"/>
      <c r="O7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73" s="2"/>
      <c r="Q73" s="2" t="str">
        <f>_xlfn.XLOOKUP(Table5[[#This Row],[Parameter]],[1]!Table1[Parameter],[1]!Table1[Parameter (units)])</f>
        <v>Field TRC (mg/L)</v>
      </c>
    </row>
    <row r="74" spans="2:17" x14ac:dyDescent="0.25">
      <c r="B74" s="7">
        <v>3</v>
      </c>
      <c r="C74" s="8">
        <f>WORKDAY($C$1,Table5[[#This Row],[Day]]-1,Table4[Skipdays])</f>
        <v>44013</v>
      </c>
      <c r="D74" s="9">
        <v>0.33958333333333335</v>
      </c>
      <c r="E74" s="10" t="s">
        <v>21</v>
      </c>
      <c r="F74" s="10" t="s">
        <v>26</v>
      </c>
      <c r="G74" s="11">
        <v>4</v>
      </c>
      <c r="H74" s="2"/>
      <c r="I74" s="2" t="str">
        <f>_xlfn.XLOOKUP(Table5[[#This Row],[Parameter]],[1]!Table1[Parameter],[1]!Table1[Units])</f>
        <v>mg/L</v>
      </c>
      <c r="J7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cBOD-FTE-03</v>
      </c>
      <c r="K7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74" s="2" t="s">
        <v>27</v>
      </c>
      <c r="M74" s="2"/>
      <c r="N74" s="2" t="s">
        <v>52</v>
      </c>
      <c r="O7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74" s="2"/>
      <c r="Q74" s="2" t="str">
        <f>_xlfn.XLOOKUP(Table5[[#This Row],[Parameter]],[1]!Table1[Parameter],[1]!Table1[Parameter (units)])</f>
        <v>cBOD (mg/L)</v>
      </c>
    </row>
    <row r="75" spans="2:17" x14ac:dyDescent="0.25">
      <c r="B75" s="7">
        <v>3</v>
      </c>
      <c r="C75" s="8">
        <f>WORKDAY($C$1,Table5[[#This Row],[Day]]-1,Table4[Skipdays])</f>
        <v>44013</v>
      </c>
      <c r="D75" s="9">
        <v>0.31527777777777777</v>
      </c>
      <c r="E75" s="10" t="s">
        <v>21</v>
      </c>
      <c r="F75" s="10" t="s">
        <v>28</v>
      </c>
      <c r="G75" s="11">
        <v>4</v>
      </c>
      <c r="H75" s="2"/>
      <c r="I75" s="2" t="str">
        <f>_xlfn.XLOOKUP(Table5[[#This Row],[Parameter]],[1]!Table1[Parameter],[1]!Table1[Units])</f>
        <v>mg/L</v>
      </c>
      <c r="J7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cBOD-CCTE-03</v>
      </c>
      <c r="K7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75" s="2" t="s">
        <v>29</v>
      </c>
      <c r="M75" s="2"/>
      <c r="N75" s="2" t="s">
        <v>52</v>
      </c>
      <c r="O7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75" s="2"/>
      <c r="Q75" s="2" t="str">
        <f>_xlfn.XLOOKUP(Table5[[#This Row],[Parameter]],[1]!Table1[Parameter],[1]!Table1[Parameter (units)])</f>
        <v>cBOD (mg/L)</v>
      </c>
    </row>
    <row r="76" spans="2:17" x14ac:dyDescent="0.25">
      <c r="B76" s="7">
        <v>3</v>
      </c>
      <c r="C76" s="8">
        <f>WORKDAY($C$1,Table5[[#This Row],[Day]]-1,Table4[Skipdays])</f>
        <v>44013</v>
      </c>
      <c r="D76" s="9">
        <v>0.3979166666666667</v>
      </c>
      <c r="E76" s="10" t="s">
        <v>30</v>
      </c>
      <c r="F76" s="10" t="s">
        <v>22</v>
      </c>
      <c r="G76" s="12">
        <v>1093500</v>
      </c>
      <c r="H76" s="2"/>
      <c r="I76" s="2" t="str">
        <f>_xlfn.XLOOKUP(Table5[[#This Row],[Parameter]],[1]!Table1[Parameter],[1]!Table1[Units])</f>
        <v>MPN/100mL</v>
      </c>
      <c r="J7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EC-PI-03</v>
      </c>
      <c r="K7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76" s="2" t="s">
        <v>51</v>
      </c>
      <c r="M76" s="2"/>
      <c r="N76" s="2"/>
      <c r="O7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76" s="2"/>
      <c r="Q76" s="2" t="str">
        <f>_xlfn.XLOOKUP(Table5[[#This Row],[Parameter]],[1]!Table1[Parameter],[1]!Table1[Parameter (units)])</f>
        <v>Enterococcus (MPN/100mL)</v>
      </c>
    </row>
    <row r="77" spans="2:17" x14ac:dyDescent="0.25">
      <c r="B77" s="7">
        <v>3</v>
      </c>
      <c r="C77" s="8">
        <f>WORKDAY($C$1,Table5[[#This Row],[Day]]-1,Table4[Skipdays])</f>
        <v>44013</v>
      </c>
      <c r="D77" s="9">
        <v>0.36736111111111108</v>
      </c>
      <c r="E77" s="10" t="s">
        <v>30</v>
      </c>
      <c r="F77" s="10" t="s">
        <v>24</v>
      </c>
      <c r="G77" s="12">
        <v>589000</v>
      </c>
      <c r="H77" s="2"/>
      <c r="I77" s="2" t="str">
        <f>_xlfn.XLOOKUP(Table5[[#This Row],[Parameter]],[1]!Table1[Parameter],[1]!Table1[Units])</f>
        <v>MPN/100mL</v>
      </c>
      <c r="J7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EC-PE-03</v>
      </c>
      <c r="K7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77" s="2" t="s">
        <v>49</v>
      </c>
      <c r="M77" s="2"/>
      <c r="N77" s="2"/>
      <c r="O7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77" s="2"/>
      <c r="Q77" s="2" t="str">
        <f>_xlfn.XLOOKUP(Table5[[#This Row],[Parameter]],[1]!Table1[Parameter],[1]!Table1[Parameter (units)])</f>
        <v>Enterococcus (MPN/100mL)</v>
      </c>
    </row>
    <row r="78" spans="2:17" x14ac:dyDescent="0.25">
      <c r="B78" s="7">
        <v>3</v>
      </c>
      <c r="C78" s="8">
        <f>WORKDAY($C$1,Table5[[#This Row],[Day]]-1,Table4[Skipdays])</f>
        <v>44013</v>
      </c>
      <c r="D78" s="9">
        <v>0.36736111111111108</v>
      </c>
      <c r="E78" s="10" t="s">
        <v>31</v>
      </c>
      <c r="F78" s="10" t="s">
        <v>24</v>
      </c>
      <c r="G78" s="11">
        <v>7.2</v>
      </c>
      <c r="H78" s="2">
        <v>7.46</v>
      </c>
      <c r="I78" s="2" t="str">
        <f>_xlfn.XLOOKUP(Table5[[#This Row],[Parameter]],[1]!Table1[Parameter],[1]!Table1[Units])</f>
        <v>-</v>
      </c>
      <c r="J7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pH-PE-03</v>
      </c>
      <c r="K78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78" s="2" t="s">
        <v>53</v>
      </c>
      <c r="M78" s="2"/>
      <c r="N78" s="2"/>
      <c r="O78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3.5470668485675275E-2</v>
      </c>
      <c r="P78" s="2"/>
      <c r="Q78" s="2" t="str">
        <f>_xlfn.XLOOKUP(Table5[[#This Row],[Parameter]],[1]!Table1[Parameter],[1]!Table1[Parameter (units)])</f>
        <v>pH (-)</v>
      </c>
    </row>
    <row r="79" spans="2:17" x14ac:dyDescent="0.25">
      <c r="B79" s="7">
        <v>3</v>
      </c>
      <c r="C79" s="8">
        <f>WORKDAY($C$1,Table5[[#This Row],[Day]]-1,Table4[Skipdays])</f>
        <v>44013</v>
      </c>
      <c r="D79" s="9">
        <v>0.36736111111111108</v>
      </c>
      <c r="E79" s="10" t="s">
        <v>34</v>
      </c>
      <c r="F79" s="10" t="s">
        <v>24</v>
      </c>
      <c r="G79" s="11">
        <v>24.5</v>
      </c>
      <c r="H79" s="2">
        <v>24.1</v>
      </c>
      <c r="I79" s="2" t="str">
        <f>_xlfn.XLOOKUP(Table5[[#This Row],[Parameter]],[1]!Table1[Parameter],[1]!Table1[Units])</f>
        <v>C</v>
      </c>
      <c r="J7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T-PE-03</v>
      </c>
      <c r="K79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79" s="2" t="s">
        <v>49</v>
      </c>
      <c r="M79" s="2"/>
      <c r="N79" s="2"/>
      <c r="O79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1.6460905349794181E-2</v>
      </c>
      <c r="P79" s="2"/>
      <c r="Q79" s="2" t="str">
        <f>_xlfn.XLOOKUP(Table5[[#This Row],[Parameter]],[1]!Table1[Parameter],[1]!Table1[Parameter (units)])</f>
        <v>Temperature (C)</v>
      </c>
    </row>
    <row r="80" spans="2:17" x14ac:dyDescent="0.25">
      <c r="B80" s="7">
        <v>3</v>
      </c>
      <c r="C80" s="8">
        <f>WORKDAY($C$1,Table5[[#This Row],[Day]]-1,Table4[Skipdays])</f>
        <v>44013</v>
      </c>
      <c r="D80" s="9">
        <v>0.36736111111111108</v>
      </c>
      <c r="E80" s="10" t="s">
        <v>35</v>
      </c>
      <c r="F80" s="10" t="s">
        <v>24</v>
      </c>
      <c r="G80" s="11">
        <v>0.11</v>
      </c>
      <c r="H80" s="2"/>
      <c r="I80" s="2" t="str">
        <f>_xlfn.XLOOKUP(Table5[[#This Row],[Parameter]],[1]!Table1[Parameter],[1]!Table1[Units])</f>
        <v>mg/L</v>
      </c>
      <c r="J8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FTRC-PE-03</v>
      </c>
      <c r="K80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80" s="2" t="s">
        <v>49</v>
      </c>
      <c r="M80" s="2"/>
      <c r="N80" s="2"/>
      <c r="O8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80" s="2"/>
      <c r="Q80" s="2" t="str">
        <f>_xlfn.XLOOKUP(Table5[[#This Row],[Parameter]],[1]!Table1[Parameter],[1]!Table1[Parameter (units)])</f>
        <v>Field TRC (mg/L)</v>
      </c>
    </row>
    <row r="81" spans="2:17" x14ac:dyDescent="0.25">
      <c r="B81" s="7">
        <v>3</v>
      </c>
      <c r="C81" s="8">
        <f>WORKDAY($C$1,Table5[[#This Row],[Day]]-1,Table4[Skipdays])</f>
        <v>44013</v>
      </c>
      <c r="D81" s="9">
        <v>0.33958333333333335</v>
      </c>
      <c r="E81" s="10" t="s">
        <v>30</v>
      </c>
      <c r="F81" s="10" t="s">
        <v>26</v>
      </c>
      <c r="G81" s="12">
        <v>37700</v>
      </c>
      <c r="H81" s="2"/>
      <c r="I81" s="2" t="str">
        <f>_xlfn.XLOOKUP(Table5[[#This Row],[Parameter]],[1]!Table1[Parameter],[1]!Table1[Units])</f>
        <v>MPN/100mL</v>
      </c>
      <c r="J8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EC-FTE-03</v>
      </c>
      <c r="K8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81" s="2" t="s">
        <v>27</v>
      </c>
      <c r="M81" s="2"/>
      <c r="N81" s="2"/>
      <c r="O8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81" s="2"/>
      <c r="Q81" s="2" t="str">
        <f>_xlfn.XLOOKUP(Table5[[#This Row],[Parameter]],[1]!Table1[Parameter],[1]!Table1[Parameter (units)])</f>
        <v>Enterococcus (MPN/100mL)</v>
      </c>
    </row>
    <row r="82" spans="2:17" x14ac:dyDescent="0.25">
      <c r="B82" s="7">
        <v>3</v>
      </c>
      <c r="C82" s="8">
        <f>WORKDAY($C$1,Table5[[#This Row],[Day]]-1,Table4[Skipdays])</f>
        <v>44013</v>
      </c>
      <c r="D82" s="9">
        <v>0.31527777777777777</v>
      </c>
      <c r="E82" s="10" t="s">
        <v>30</v>
      </c>
      <c r="F82" s="10" t="s">
        <v>28</v>
      </c>
      <c r="G82" s="11">
        <v>188.5</v>
      </c>
      <c r="H82" s="2"/>
      <c r="I82" s="2" t="str">
        <f>_xlfn.XLOOKUP(Table5[[#This Row],[Parameter]],[1]!Table1[Parameter],[1]!Table1[Units])</f>
        <v>MPN/100mL</v>
      </c>
      <c r="J8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EC-CCTE-03</v>
      </c>
      <c r="K8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82" s="2" t="s">
        <v>29</v>
      </c>
      <c r="M82" s="2"/>
      <c r="N82" s="2"/>
      <c r="O8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82" s="2"/>
      <c r="Q82" s="2" t="str">
        <f>_xlfn.XLOOKUP(Table5[[#This Row],[Parameter]],[1]!Table1[Parameter],[1]!Table1[Parameter (units)])</f>
        <v>Enterococcus (MPN/100mL)</v>
      </c>
    </row>
    <row r="83" spans="2:17" x14ac:dyDescent="0.25">
      <c r="B83" s="7">
        <v>3</v>
      </c>
      <c r="C83" s="8">
        <f>WORKDAY($C$1,Table5[[#This Row],[Day]]-1,Table4[Skipdays])</f>
        <v>44013</v>
      </c>
      <c r="D83" s="9">
        <v>0.33958333333333335</v>
      </c>
      <c r="E83" s="10" t="s">
        <v>30</v>
      </c>
      <c r="F83" s="10" t="s">
        <v>26</v>
      </c>
      <c r="G83" s="12">
        <v>62300</v>
      </c>
      <c r="H83" s="2"/>
      <c r="I83" s="2" t="str">
        <f>_xlfn.XLOOKUP(Table5[[#This Row],[Parameter]],[1]!Table1[Parameter],[1]!Table1[Units])</f>
        <v>MPN/100mL</v>
      </c>
      <c r="J8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EC-FTE-03</v>
      </c>
      <c r="K8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83" s="2" t="s">
        <v>27</v>
      </c>
      <c r="M83" s="2"/>
      <c r="N83" s="2"/>
      <c r="O8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83" s="2"/>
      <c r="Q83" s="2" t="str">
        <f>_xlfn.XLOOKUP(Table5[[#This Row],[Parameter]],[1]!Table1[Parameter],[1]!Table1[Parameter (units)])</f>
        <v>Enterococcus (MPN/100mL)</v>
      </c>
    </row>
    <row r="84" spans="2:17" x14ac:dyDescent="0.25">
      <c r="B84" s="7">
        <v>3</v>
      </c>
      <c r="C84" s="8">
        <f>WORKDAY($C$1,Table5[[#This Row],[Day]]-1,Table4[Skipdays])</f>
        <v>44013</v>
      </c>
      <c r="D84" s="9">
        <v>0.3979166666666667</v>
      </c>
      <c r="E84" s="10" t="s">
        <v>37</v>
      </c>
      <c r="F84" s="10" t="s">
        <v>22</v>
      </c>
      <c r="G84" s="12">
        <v>5600000</v>
      </c>
      <c r="H84" s="2"/>
      <c r="I84" s="2" t="str">
        <f>_xlfn.XLOOKUP(Table5[[#This Row],[Parameter]],[1]!Table1[Parameter],[1]!Table1[Units])</f>
        <v>MPN/100mL</v>
      </c>
      <c r="J8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FC-PI-03</v>
      </c>
      <c r="K8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84" s="2" t="s">
        <v>51</v>
      </c>
      <c r="M84" s="2"/>
      <c r="N84" s="2"/>
      <c r="O8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84" s="2"/>
      <c r="Q84" s="2" t="str">
        <f>_xlfn.XLOOKUP(Table5[[#This Row],[Parameter]],[1]!Table1[Parameter],[1]!Table1[Parameter (units)])</f>
        <v>Fecal Coliform (MPN/100mL)</v>
      </c>
    </row>
    <row r="85" spans="2:17" x14ac:dyDescent="0.25">
      <c r="B85" s="7">
        <v>3</v>
      </c>
      <c r="C85" s="8">
        <f>WORKDAY($C$1,Table5[[#This Row],[Day]]-1,Table4[Skipdays])</f>
        <v>44013</v>
      </c>
      <c r="D85" s="9">
        <v>0.33958333333333335</v>
      </c>
      <c r="E85" s="10" t="s">
        <v>31</v>
      </c>
      <c r="F85" s="10" t="s">
        <v>26</v>
      </c>
      <c r="G85" s="11">
        <v>7.41</v>
      </c>
      <c r="H85" s="2">
        <v>7.8</v>
      </c>
      <c r="I85" s="2" t="str">
        <f>_xlfn.XLOOKUP(Table5[[#This Row],[Parameter]],[1]!Table1[Parameter],[1]!Table1[Units])</f>
        <v>-</v>
      </c>
      <c r="J8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pH-FTE-03</v>
      </c>
      <c r="K85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85" s="2" t="s">
        <v>27</v>
      </c>
      <c r="M85" s="2"/>
      <c r="N85" s="2"/>
      <c r="O85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5.1282051282051239E-2</v>
      </c>
      <c r="P85" s="2"/>
      <c r="Q85" s="2" t="str">
        <f>_xlfn.XLOOKUP(Table5[[#This Row],[Parameter]],[1]!Table1[Parameter],[1]!Table1[Parameter (units)])</f>
        <v>pH (-)</v>
      </c>
    </row>
    <row r="86" spans="2:17" x14ac:dyDescent="0.25">
      <c r="B86" s="7">
        <v>3</v>
      </c>
      <c r="C86" s="8">
        <f>WORKDAY($C$1,Table5[[#This Row],[Day]]-1,Table4[Skipdays])</f>
        <v>44013</v>
      </c>
      <c r="D86" s="9">
        <v>0.33958333333333335</v>
      </c>
      <c r="E86" s="10" t="s">
        <v>34</v>
      </c>
      <c r="F86" s="10" t="s">
        <v>26</v>
      </c>
      <c r="G86" s="11">
        <v>24.6</v>
      </c>
      <c r="H86" s="2">
        <v>24.7</v>
      </c>
      <c r="I86" s="2" t="str">
        <f>_xlfn.XLOOKUP(Table5[[#This Row],[Parameter]],[1]!Table1[Parameter],[1]!Table1[Units])</f>
        <v>C</v>
      </c>
      <c r="J8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T-FTE-03</v>
      </c>
      <c r="K86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86" s="2" t="s">
        <v>27</v>
      </c>
      <c r="M86" s="2"/>
      <c r="N86" s="2"/>
      <c r="O86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4.0567951318457559E-3</v>
      </c>
      <c r="P86" s="2"/>
      <c r="Q86" s="2" t="str">
        <f>_xlfn.XLOOKUP(Table5[[#This Row],[Parameter]],[1]!Table1[Parameter],[1]!Table1[Parameter (units)])</f>
        <v>Temperature (C)</v>
      </c>
    </row>
    <row r="87" spans="2:17" x14ac:dyDescent="0.25">
      <c r="B87" s="7">
        <v>3</v>
      </c>
      <c r="C87" s="8">
        <f>WORKDAY($C$1,Table5[[#This Row],[Day]]-1,Table4[Skipdays])</f>
        <v>44013</v>
      </c>
      <c r="D87" s="9">
        <v>0.33958333333333335</v>
      </c>
      <c r="E87" s="10" t="s">
        <v>35</v>
      </c>
      <c r="F87" s="10" t="s">
        <v>26</v>
      </c>
      <c r="G87" s="11">
        <v>0.04</v>
      </c>
      <c r="H87" s="2"/>
      <c r="I87" s="2" t="str">
        <f>_xlfn.XLOOKUP(Table5[[#This Row],[Parameter]],[1]!Table1[Parameter],[1]!Table1[Units])</f>
        <v>mg/L</v>
      </c>
      <c r="J8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FTRC-FTE-03</v>
      </c>
      <c r="K87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87" s="2" t="s">
        <v>27</v>
      </c>
      <c r="M87" s="2"/>
      <c r="N87" s="2"/>
      <c r="O8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87" s="2"/>
      <c r="Q87" s="2" t="str">
        <f>_xlfn.XLOOKUP(Table5[[#This Row],[Parameter]],[1]!Table1[Parameter],[1]!Table1[Parameter (units)])</f>
        <v>Field TRC (mg/L)</v>
      </c>
    </row>
    <row r="88" spans="2:17" x14ac:dyDescent="0.25">
      <c r="B88" s="7">
        <v>3</v>
      </c>
      <c r="C88" s="8">
        <f>WORKDAY($C$1,Table5[[#This Row],[Day]]-1,Table4[Skipdays])</f>
        <v>44013</v>
      </c>
      <c r="D88" s="9">
        <v>0.36736111111111108</v>
      </c>
      <c r="E88" s="10" t="s">
        <v>37</v>
      </c>
      <c r="F88" s="10" t="s">
        <v>24</v>
      </c>
      <c r="G88" s="12">
        <v>4040000</v>
      </c>
      <c r="H88" s="2"/>
      <c r="I88" s="2" t="str">
        <f>_xlfn.XLOOKUP(Table5[[#This Row],[Parameter]],[1]!Table1[Parameter],[1]!Table1[Units])</f>
        <v>MPN/100mL</v>
      </c>
      <c r="J8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FC-PE-03</v>
      </c>
      <c r="K8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88" s="2" t="s">
        <v>49</v>
      </c>
      <c r="M88" s="2"/>
      <c r="N88" s="2"/>
      <c r="O8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88" s="2"/>
      <c r="Q88" s="2" t="str">
        <f>_xlfn.XLOOKUP(Table5[[#This Row],[Parameter]],[1]!Table1[Parameter],[1]!Table1[Parameter (units)])</f>
        <v>Fecal Coliform (MPN/100mL)</v>
      </c>
    </row>
    <row r="89" spans="2:17" x14ac:dyDescent="0.25">
      <c r="B89" s="7">
        <v>3</v>
      </c>
      <c r="C89" s="8">
        <f>WORKDAY($C$1,Table5[[#This Row],[Day]]-1,Table4[Skipdays])</f>
        <v>44013</v>
      </c>
      <c r="D89" s="9">
        <v>0.33958333333333335</v>
      </c>
      <c r="E89" s="10" t="s">
        <v>37</v>
      </c>
      <c r="F89" s="10" t="s">
        <v>26</v>
      </c>
      <c r="G89" s="16">
        <v>287000</v>
      </c>
      <c r="H89" s="18"/>
      <c r="I89" s="2" t="str">
        <f>_xlfn.XLOOKUP(Table5[[#This Row],[Parameter]],[1]!Table1[Parameter],[1]!Table1[Units])</f>
        <v>MPN/100mL</v>
      </c>
      <c r="J8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FC-FTE-03</v>
      </c>
      <c r="K8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89" s="2" t="s">
        <v>54</v>
      </c>
      <c r="M89" s="2"/>
      <c r="N89" s="2"/>
      <c r="O8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89" s="2" t="s">
        <v>33</v>
      </c>
      <c r="Q89" s="2" t="str">
        <f>_xlfn.XLOOKUP(Table5[[#This Row],[Parameter]],[1]!Table1[Parameter],[1]!Table1[Parameter (units)])</f>
        <v>Fecal Coliform (MPN/100mL)</v>
      </c>
    </row>
    <row r="90" spans="2:17" x14ac:dyDescent="0.25">
      <c r="B90" s="7">
        <v>3</v>
      </c>
      <c r="C90" s="8">
        <f>WORKDAY($C$1,Table5[[#This Row],[Day]]-1,Table4[Skipdays])</f>
        <v>44013</v>
      </c>
      <c r="D90" s="9">
        <v>0.31527777777777777</v>
      </c>
      <c r="E90" s="10" t="s">
        <v>37</v>
      </c>
      <c r="F90" s="10" t="s">
        <v>28</v>
      </c>
      <c r="G90" s="11">
        <v>117</v>
      </c>
      <c r="H90" s="2"/>
      <c r="I90" s="2" t="str">
        <f>_xlfn.XLOOKUP(Table5[[#This Row],[Parameter]],[1]!Table1[Parameter],[1]!Table1[Units])</f>
        <v>MPN/100mL</v>
      </c>
      <c r="J9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FC-CCTE-03</v>
      </c>
      <c r="K9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90" s="2" t="s">
        <v>29</v>
      </c>
      <c r="M90" s="2"/>
      <c r="N90" s="2"/>
      <c r="O9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90" s="2"/>
      <c r="Q90" s="2" t="str">
        <f>_xlfn.XLOOKUP(Table5[[#This Row],[Parameter]],[1]!Table1[Parameter],[1]!Table1[Parameter (units)])</f>
        <v>Fecal Coliform (MPN/100mL)</v>
      </c>
    </row>
    <row r="91" spans="2:17" x14ac:dyDescent="0.25">
      <c r="B91" s="7">
        <v>3</v>
      </c>
      <c r="C91" s="8">
        <f>WORKDAY($C$1,Table5[[#This Row],[Day]]-1,Table4[Skipdays])</f>
        <v>44013</v>
      </c>
      <c r="D91" s="9">
        <v>0.33958333333333335</v>
      </c>
      <c r="E91" s="10" t="s">
        <v>37</v>
      </c>
      <c r="F91" s="10" t="s">
        <v>26</v>
      </c>
      <c r="G91" s="16">
        <v>5230000</v>
      </c>
      <c r="H91" s="2"/>
      <c r="I91" s="2" t="str">
        <f>_xlfn.XLOOKUP(Table5[[#This Row],[Parameter]],[1]!Table1[Parameter],[1]!Table1[Units])</f>
        <v>MPN/100mL</v>
      </c>
      <c r="J9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FC-FTE-03</v>
      </c>
      <c r="K9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91" s="2" t="s">
        <v>54</v>
      </c>
      <c r="M91" s="2"/>
      <c r="N91" s="2"/>
      <c r="O9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91" s="2" t="s">
        <v>33</v>
      </c>
      <c r="Q91" s="2" t="str">
        <f>_xlfn.XLOOKUP(Table5[[#This Row],[Parameter]],[1]!Table1[Parameter],[1]!Table1[Parameter (units)])</f>
        <v>Fecal Coliform (MPN/100mL)</v>
      </c>
    </row>
    <row r="92" spans="2:17" x14ac:dyDescent="0.25">
      <c r="B92" s="7">
        <v>3</v>
      </c>
      <c r="C92" s="8">
        <f>WORKDAY($C$1,Table5[[#This Row],[Day]]-1,Table4[Skipdays])</f>
        <v>44013</v>
      </c>
      <c r="D92" s="9">
        <v>0.31527777777777777</v>
      </c>
      <c r="E92" s="10" t="s">
        <v>31</v>
      </c>
      <c r="F92" s="10" t="s">
        <v>28</v>
      </c>
      <c r="G92" s="11">
        <v>7.41</v>
      </c>
      <c r="H92" s="2">
        <v>7.75</v>
      </c>
      <c r="I92" s="2" t="str">
        <f>_xlfn.XLOOKUP(Table5[[#This Row],[Parameter]],[1]!Table1[Parameter],[1]!Table1[Units])</f>
        <v>-</v>
      </c>
      <c r="J9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pH-CCTE-03</v>
      </c>
      <c r="K9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92" s="2" t="s">
        <v>29</v>
      </c>
      <c r="M92" s="2"/>
      <c r="N92" s="2"/>
      <c r="O92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4.4854881266490745E-2</v>
      </c>
      <c r="P92" s="2"/>
      <c r="Q92" s="2" t="str">
        <f>_xlfn.XLOOKUP(Table5[[#This Row],[Parameter]],[1]!Table1[Parameter],[1]!Table1[Parameter (units)])</f>
        <v>pH (-)</v>
      </c>
    </row>
    <row r="93" spans="2:17" x14ac:dyDescent="0.25">
      <c r="B93" s="7">
        <v>3</v>
      </c>
      <c r="C93" s="8">
        <f>WORKDAY($C$1,Table5[[#This Row],[Day]]-1,Table4[Skipdays])</f>
        <v>44013</v>
      </c>
      <c r="D93" s="9">
        <v>0.31527777777777777</v>
      </c>
      <c r="E93" s="10" t="s">
        <v>34</v>
      </c>
      <c r="F93" s="10" t="s">
        <v>28</v>
      </c>
      <c r="G93" s="11">
        <v>23.5</v>
      </c>
      <c r="H93" s="2">
        <v>23.7</v>
      </c>
      <c r="I93" s="2" t="str">
        <f>_xlfn.XLOOKUP(Table5[[#This Row],[Parameter]],[1]!Table1[Parameter],[1]!Table1[Units])</f>
        <v>C</v>
      </c>
      <c r="J9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T-CCTE-03</v>
      </c>
      <c r="K93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93" s="2" t="s">
        <v>29</v>
      </c>
      <c r="M93" s="2"/>
      <c r="N93" s="2"/>
      <c r="O93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8.4745762711864094E-3</v>
      </c>
      <c r="P93" s="2"/>
      <c r="Q93" s="2" t="str">
        <f>_xlfn.XLOOKUP(Table5[[#This Row],[Parameter]],[1]!Table1[Parameter],[1]!Table1[Parameter (units)])</f>
        <v>Temperature (C)</v>
      </c>
    </row>
    <row r="94" spans="2:17" x14ac:dyDescent="0.25">
      <c r="B94" s="7">
        <v>3</v>
      </c>
      <c r="C94" s="8">
        <f>WORKDAY($C$1,Table5[[#This Row],[Day]]-1,Table4[Skipdays])</f>
        <v>44013</v>
      </c>
      <c r="D94" s="9">
        <v>0.31527777777777777</v>
      </c>
      <c r="E94" s="10" t="s">
        <v>35</v>
      </c>
      <c r="F94" s="10" t="s">
        <v>28</v>
      </c>
      <c r="G94" s="11">
        <v>0.38</v>
      </c>
      <c r="H94" s="2"/>
      <c r="I94" s="2" t="str">
        <f>_xlfn.XLOOKUP(Table5[[#This Row],[Parameter]],[1]!Table1[Parameter],[1]!Table1[Units])</f>
        <v>mg/L</v>
      </c>
      <c r="J9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FTRC-CCTE-03</v>
      </c>
      <c r="K94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94" s="2" t="s">
        <v>29</v>
      </c>
      <c r="M94" s="2"/>
      <c r="N94" s="2"/>
      <c r="O9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94" s="2"/>
      <c r="Q94" s="2" t="str">
        <f>_xlfn.XLOOKUP(Table5[[#This Row],[Parameter]],[1]!Table1[Parameter],[1]!Table1[Parameter (units)])</f>
        <v>Field TRC (mg/L)</v>
      </c>
    </row>
    <row r="95" spans="2:17" x14ac:dyDescent="0.25">
      <c r="B95" s="7">
        <v>3</v>
      </c>
      <c r="C95" s="8">
        <f>WORKDAY($C$1,Table5[[#This Row],[Day]]-1,Table4[Skipdays])</f>
        <v>44013</v>
      </c>
      <c r="D95" s="9">
        <v>0.3979166666666667</v>
      </c>
      <c r="E95" s="10" t="s">
        <v>40</v>
      </c>
      <c r="F95" s="10" t="s">
        <v>22</v>
      </c>
      <c r="G95" s="16">
        <v>3700</v>
      </c>
      <c r="H95" s="2"/>
      <c r="I95" s="2" t="str">
        <f>_xlfn.XLOOKUP(Table5[[#This Row],[Parameter]],[1]!Table1[Parameter],[1]!Table1[Units])</f>
        <v>mg/L</v>
      </c>
      <c r="J9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TSS-PI-03</v>
      </c>
      <c r="K9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95" s="2" t="s">
        <v>55</v>
      </c>
      <c r="M95" s="2" t="s">
        <v>42</v>
      </c>
      <c r="N95" s="2"/>
      <c r="O9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95" s="2" t="s">
        <v>33</v>
      </c>
      <c r="Q95" s="2" t="str">
        <f>_xlfn.XLOOKUP(Table5[[#This Row],[Parameter]],[1]!Table1[Parameter],[1]!Table1[Parameter (units)])</f>
        <v>TSS (mg/L)</v>
      </c>
    </row>
    <row r="96" spans="2:17" x14ac:dyDescent="0.25">
      <c r="B96" s="7">
        <v>3</v>
      </c>
      <c r="C96" s="8">
        <f>WORKDAY($C$1,Table5[[#This Row],[Day]]-1,Table4[Skipdays])</f>
        <v>44013</v>
      </c>
      <c r="D96" s="9">
        <v>0.36736111111111108</v>
      </c>
      <c r="E96" s="10" t="s">
        <v>40</v>
      </c>
      <c r="F96" s="10" t="s">
        <v>24</v>
      </c>
      <c r="G96" s="11">
        <v>66</v>
      </c>
      <c r="H96" s="2"/>
      <c r="I96" s="2" t="str">
        <f>_xlfn.XLOOKUP(Table5[[#This Row],[Parameter]],[1]!Table1[Parameter],[1]!Table1[Units])</f>
        <v>mg/L</v>
      </c>
      <c r="J9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TSS-PE-03</v>
      </c>
      <c r="K9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96" s="2" t="s">
        <v>49</v>
      </c>
      <c r="M96" s="2"/>
      <c r="N96" s="2"/>
      <c r="O9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96" s="2"/>
      <c r="Q96" s="2" t="str">
        <f>_xlfn.XLOOKUP(Table5[[#This Row],[Parameter]],[1]!Table1[Parameter],[1]!Table1[Parameter (units)])</f>
        <v>TSS (mg/L)</v>
      </c>
    </row>
    <row r="97" spans="2:17" x14ac:dyDescent="0.25">
      <c r="B97" s="7">
        <v>3</v>
      </c>
      <c r="C97" s="8">
        <f>WORKDAY($C$1,Table5[[#This Row],[Day]]-1,Table4[Skipdays])</f>
        <v>44013</v>
      </c>
      <c r="D97" s="9">
        <v>0.33958333333333335</v>
      </c>
      <c r="E97" s="10" t="s">
        <v>40</v>
      </c>
      <c r="F97" s="10" t="s">
        <v>26</v>
      </c>
      <c r="G97" s="11">
        <v>10</v>
      </c>
      <c r="H97" s="2"/>
      <c r="I97" s="2" t="str">
        <f>_xlfn.XLOOKUP(Table5[[#This Row],[Parameter]],[1]!Table1[Parameter],[1]!Table1[Units])</f>
        <v>mg/L</v>
      </c>
      <c r="J9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TSS-FTE-03</v>
      </c>
      <c r="K9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97" s="2" t="s">
        <v>27</v>
      </c>
      <c r="M97" s="2"/>
      <c r="N97" s="2"/>
      <c r="O9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97" s="2"/>
      <c r="Q97" s="2" t="str">
        <f>_xlfn.XLOOKUP(Table5[[#This Row],[Parameter]],[1]!Table1[Parameter],[1]!Table1[Parameter (units)])</f>
        <v>TSS (mg/L)</v>
      </c>
    </row>
    <row r="98" spans="2:17" x14ac:dyDescent="0.25">
      <c r="B98" s="7">
        <v>3</v>
      </c>
      <c r="C98" s="8">
        <f>WORKDAY($C$1,Table5[[#This Row],[Day]]-1,Table4[Skipdays])</f>
        <v>44013</v>
      </c>
      <c r="D98" s="9">
        <v>0.31527777777777777</v>
      </c>
      <c r="E98" s="10" t="s">
        <v>40</v>
      </c>
      <c r="F98" s="10" t="s">
        <v>28</v>
      </c>
      <c r="G98" s="11">
        <v>8</v>
      </c>
      <c r="H98" s="2"/>
      <c r="I98" s="2" t="str">
        <f>_xlfn.XLOOKUP(Table5[[#This Row],[Parameter]],[1]!Table1[Parameter],[1]!Table1[Units])</f>
        <v>mg/L</v>
      </c>
      <c r="J9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TSS-CCTE-03</v>
      </c>
      <c r="K9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98" s="2" t="s">
        <v>29</v>
      </c>
      <c r="M98" s="2"/>
      <c r="N98" s="2"/>
      <c r="O9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98" s="2"/>
      <c r="Q98" s="2" t="str">
        <f>_xlfn.XLOOKUP(Table5[[#This Row],[Parameter]],[1]!Table1[Parameter],[1]!Table1[Parameter (units)])</f>
        <v>TSS (mg/L)</v>
      </c>
    </row>
    <row r="99" spans="2:17" x14ac:dyDescent="0.25">
      <c r="B99" s="7">
        <v>4</v>
      </c>
      <c r="C99" s="8">
        <f>WORKDAY($C$1,Table5[[#This Row],[Day]]-1,Table4[Skipdays])</f>
        <v>44019</v>
      </c>
      <c r="D99" s="9">
        <v>0.39583333333333331</v>
      </c>
      <c r="E99" s="10" t="s">
        <v>31</v>
      </c>
      <c r="F99" s="10" t="s">
        <v>22</v>
      </c>
      <c r="G99" s="11">
        <v>7.33</v>
      </c>
      <c r="H99" s="2">
        <v>7.66</v>
      </c>
      <c r="I99" s="2" t="str">
        <f>_xlfn.XLOOKUP(Table5[[#This Row],[Parameter]],[1]!Table1[Parameter],[1]!Table1[Units])</f>
        <v>-</v>
      </c>
      <c r="J9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pH-PI-04</v>
      </c>
      <c r="K99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99" s="2" t="s">
        <v>51</v>
      </c>
      <c r="M99" s="2"/>
      <c r="N99" s="2"/>
      <c r="O99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4.4029352901934632E-2</v>
      </c>
      <c r="P99" s="2"/>
      <c r="Q99" s="2" t="str">
        <f>_xlfn.XLOOKUP(Table5[[#This Row],[Parameter]],[1]!Table1[Parameter],[1]!Table1[Parameter (units)])</f>
        <v>pH (-)</v>
      </c>
    </row>
    <row r="100" spans="2:17" x14ac:dyDescent="0.25">
      <c r="B100" s="7">
        <v>4</v>
      </c>
      <c r="C100" s="8">
        <f>WORKDAY($C$1,Table5[[#This Row],[Day]]-1,Table4[Skipdays])</f>
        <v>44019</v>
      </c>
      <c r="D100" s="9">
        <v>0.39583333333333331</v>
      </c>
      <c r="E100" s="10" t="s">
        <v>34</v>
      </c>
      <c r="F100" s="10" t="s">
        <v>22</v>
      </c>
      <c r="G100" s="11">
        <v>27.7</v>
      </c>
      <c r="H100" s="2">
        <v>26.2</v>
      </c>
      <c r="I100" s="2" t="str">
        <f>_xlfn.XLOOKUP(Table5[[#This Row],[Parameter]],[1]!Table1[Parameter],[1]!Table1[Units])</f>
        <v>C</v>
      </c>
      <c r="J10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T-PI-04</v>
      </c>
      <c r="K100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00" s="2" t="s">
        <v>51</v>
      </c>
      <c r="M100" s="2"/>
      <c r="N100" s="2"/>
      <c r="O100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5.5658627087198514E-2</v>
      </c>
      <c r="P100" s="2"/>
      <c r="Q100" s="2" t="str">
        <f>_xlfn.XLOOKUP(Table5[[#This Row],[Parameter]],[1]!Table1[Parameter],[1]!Table1[Parameter (units)])</f>
        <v>Temperature (C)</v>
      </c>
    </row>
    <row r="101" spans="2:17" x14ac:dyDescent="0.25">
      <c r="B101" s="7">
        <v>4</v>
      </c>
      <c r="C101" s="8">
        <f>WORKDAY($C$1,Table5[[#This Row],[Day]]-1,Table4[Skipdays])</f>
        <v>44019</v>
      </c>
      <c r="D101" s="9">
        <v>0.39583333333333331</v>
      </c>
      <c r="E101" s="10" t="s">
        <v>35</v>
      </c>
      <c r="F101" s="10" t="s">
        <v>22</v>
      </c>
      <c r="G101" s="11">
        <v>0.19</v>
      </c>
      <c r="H101" s="2"/>
      <c r="I101" s="2" t="str">
        <f>_xlfn.XLOOKUP(Table5[[#This Row],[Parameter]],[1]!Table1[Parameter],[1]!Table1[Units])</f>
        <v>mg/L</v>
      </c>
      <c r="J10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FTRC-PI-04</v>
      </c>
      <c r="K10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01" s="2" t="s">
        <v>51</v>
      </c>
      <c r="M101" s="2"/>
      <c r="N101" s="2"/>
      <c r="O10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01" s="2"/>
      <c r="Q101" s="2" t="str">
        <f>_xlfn.XLOOKUP(Table5[[#This Row],[Parameter]],[1]!Table1[Parameter],[1]!Table1[Parameter (units)])</f>
        <v>Field TRC (mg/L)</v>
      </c>
    </row>
    <row r="102" spans="2:17" x14ac:dyDescent="0.25">
      <c r="B102" s="7">
        <v>4</v>
      </c>
      <c r="C102" s="8">
        <f>WORKDAY($C$1,Table5[[#This Row],[Day]]-1,Table4[Skipdays])</f>
        <v>44019</v>
      </c>
      <c r="D102" s="9">
        <v>0.39583333333333331</v>
      </c>
      <c r="E102" s="10" t="s">
        <v>21</v>
      </c>
      <c r="F102" s="10" t="s">
        <v>22</v>
      </c>
      <c r="G102" s="11">
        <v>170</v>
      </c>
      <c r="H102" s="2"/>
      <c r="I102" s="2" t="str">
        <f>_xlfn.XLOOKUP(Table5[[#This Row],[Parameter]],[1]!Table1[Parameter],[1]!Table1[Units])</f>
        <v>mg/L</v>
      </c>
      <c r="J10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cBOD-PI-04</v>
      </c>
      <c r="K10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02" s="2" t="s">
        <v>51</v>
      </c>
      <c r="M102" s="2"/>
      <c r="N102" s="2"/>
      <c r="O10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02" s="2"/>
      <c r="Q102" s="2" t="str">
        <f>_xlfn.XLOOKUP(Table5[[#This Row],[Parameter]],[1]!Table1[Parameter],[1]!Table1[Parameter (units)])</f>
        <v>cBOD (mg/L)</v>
      </c>
    </row>
    <row r="103" spans="2:17" x14ac:dyDescent="0.25">
      <c r="B103" s="7">
        <v>4</v>
      </c>
      <c r="C103" s="8">
        <f>WORKDAY($C$1,Table5[[#This Row],[Day]]-1,Table4[Skipdays])</f>
        <v>44019</v>
      </c>
      <c r="D103" s="9">
        <v>0.3743055555555555</v>
      </c>
      <c r="E103" s="10" t="s">
        <v>21</v>
      </c>
      <c r="F103" s="10" t="s">
        <v>24</v>
      </c>
      <c r="G103" s="11">
        <v>67</v>
      </c>
      <c r="H103" s="2"/>
      <c r="I103" s="2" t="str">
        <f>_xlfn.XLOOKUP(Table5[[#This Row],[Parameter]],[1]!Table1[Parameter],[1]!Table1[Units])</f>
        <v>mg/L</v>
      </c>
      <c r="J10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cBOD-PE-04</v>
      </c>
      <c r="K10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03" s="2" t="s">
        <v>47</v>
      </c>
      <c r="M103" s="2"/>
      <c r="N103" s="2"/>
      <c r="O10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03" s="2"/>
      <c r="Q103" s="2" t="str">
        <f>_xlfn.XLOOKUP(Table5[[#This Row],[Parameter]],[1]!Table1[Parameter],[1]!Table1[Parameter (units)])</f>
        <v>cBOD (mg/L)</v>
      </c>
    </row>
    <row r="104" spans="2:17" x14ac:dyDescent="0.25">
      <c r="B104" s="7">
        <v>4</v>
      </c>
      <c r="C104" s="8">
        <f>WORKDAY($C$1,Table5[[#This Row],[Day]]-1,Table4[Skipdays])</f>
        <v>44019</v>
      </c>
      <c r="D104" s="9">
        <v>0.34375</v>
      </c>
      <c r="E104" s="10" t="s">
        <v>21</v>
      </c>
      <c r="F104" s="10" t="s">
        <v>26</v>
      </c>
      <c r="G104" s="11">
        <v>5</v>
      </c>
      <c r="H104" s="2"/>
      <c r="I104" s="2" t="str">
        <f>_xlfn.XLOOKUP(Table5[[#This Row],[Parameter]],[1]!Table1[Parameter],[1]!Table1[Units])</f>
        <v>mg/L</v>
      </c>
      <c r="J10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cBOD-FTE-04</v>
      </c>
      <c r="K10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04" s="2" t="s">
        <v>56</v>
      </c>
      <c r="M104" s="2"/>
      <c r="N104" s="2"/>
      <c r="O10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04" s="2"/>
      <c r="Q104" s="2" t="str">
        <f>_xlfn.XLOOKUP(Table5[[#This Row],[Parameter]],[1]!Table1[Parameter],[1]!Table1[Parameter (units)])</f>
        <v>cBOD (mg/L)</v>
      </c>
    </row>
    <row r="105" spans="2:17" x14ac:dyDescent="0.25">
      <c r="B105" s="7">
        <v>4</v>
      </c>
      <c r="C105" s="8">
        <f>WORKDAY($C$1,Table5[[#This Row],[Day]]-1,Table4[Skipdays])</f>
        <v>44019</v>
      </c>
      <c r="D105" s="9">
        <v>0.31944444444444448</v>
      </c>
      <c r="E105" s="10" t="s">
        <v>21</v>
      </c>
      <c r="F105" s="10" t="s">
        <v>28</v>
      </c>
      <c r="G105" s="11">
        <v>4.7</v>
      </c>
      <c r="H105" s="2"/>
      <c r="I105" s="2" t="str">
        <f>_xlfn.XLOOKUP(Table5[[#This Row],[Parameter]],[1]!Table1[Parameter],[1]!Table1[Units])</f>
        <v>mg/L</v>
      </c>
      <c r="J10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cBOD-CCTE-04</v>
      </c>
      <c r="K10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05" s="2" t="s">
        <v>57</v>
      </c>
      <c r="M105" s="2"/>
      <c r="N105" s="2"/>
      <c r="O10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05" s="2"/>
      <c r="Q105" s="2" t="str">
        <f>_xlfn.XLOOKUP(Table5[[#This Row],[Parameter]],[1]!Table1[Parameter],[1]!Table1[Parameter (units)])</f>
        <v>cBOD (mg/L)</v>
      </c>
    </row>
    <row r="106" spans="2:17" x14ac:dyDescent="0.25">
      <c r="B106" s="7">
        <v>4</v>
      </c>
      <c r="C106" s="8">
        <f>WORKDAY($C$1,Table5[[#This Row],[Day]]-1,Table4[Skipdays])</f>
        <v>44019</v>
      </c>
      <c r="D106" s="9">
        <v>0.3743055555555555</v>
      </c>
      <c r="E106" s="10" t="s">
        <v>31</v>
      </c>
      <c r="F106" s="10" t="s">
        <v>24</v>
      </c>
      <c r="G106" s="11">
        <v>7.35</v>
      </c>
      <c r="H106" s="2">
        <v>7.71</v>
      </c>
      <c r="I106" s="2" t="str">
        <f>_xlfn.XLOOKUP(Table5[[#This Row],[Parameter]],[1]!Table1[Parameter],[1]!Table1[Units])</f>
        <v>-</v>
      </c>
      <c r="J10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pH-PE-04</v>
      </c>
      <c r="K106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06" s="2" t="s">
        <v>47</v>
      </c>
      <c r="M106" s="2"/>
      <c r="N106" s="2"/>
      <c r="O106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4.7808764940239092E-2</v>
      </c>
      <c r="P106" s="2"/>
      <c r="Q106" s="2" t="str">
        <f>_xlfn.XLOOKUP(Table5[[#This Row],[Parameter]],[1]!Table1[Parameter],[1]!Table1[Parameter (units)])</f>
        <v>pH (-)</v>
      </c>
    </row>
    <row r="107" spans="2:17" x14ac:dyDescent="0.25">
      <c r="B107" s="7">
        <v>4</v>
      </c>
      <c r="C107" s="8">
        <f>WORKDAY($C$1,Table5[[#This Row],[Day]]-1,Table4[Skipdays])</f>
        <v>44019</v>
      </c>
      <c r="D107" s="9">
        <v>0.3743055555555555</v>
      </c>
      <c r="E107" s="10" t="s">
        <v>34</v>
      </c>
      <c r="F107" s="10" t="s">
        <v>24</v>
      </c>
      <c r="G107" s="11">
        <v>25.9</v>
      </c>
      <c r="H107" s="2">
        <v>24.8</v>
      </c>
      <c r="I107" s="2" t="str">
        <f>_xlfn.XLOOKUP(Table5[[#This Row],[Parameter]],[1]!Table1[Parameter],[1]!Table1[Units])</f>
        <v>C</v>
      </c>
      <c r="J10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T-PE-04</v>
      </c>
      <c r="K107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07" s="2" t="s">
        <v>47</v>
      </c>
      <c r="M107" s="2"/>
      <c r="N107" s="2"/>
      <c r="O107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4.3392504930966386E-2</v>
      </c>
      <c r="P107" s="2"/>
      <c r="Q107" s="2" t="str">
        <f>_xlfn.XLOOKUP(Table5[[#This Row],[Parameter]],[1]!Table1[Parameter],[1]!Table1[Parameter (units)])</f>
        <v>Temperature (C)</v>
      </c>
    </row>
    <row r="108" spans="2:17" x14ac:dyDescent="0.25">
      <c r="B108" s="7">
        <v>4</v>
      </c>
      <c r="C108" s="8">
        <f>WORKDAY($C$1,Table5[[#This Row],[Day]]-1,Table4[Skipdays])</f>
        <v>44019</v>
      </c>
      <c r="D108" s="9">
        <v>0.3743055555555555</v>
      </c>
      <c r="E108" s="10" t="s">
        <v>35</v>
      </c>
      <c r="F108" s="10" t="s">
        <v>24</v>
      </c>
      <c r="G108" s="11">
        <v>7.0000000000000007E-2</v>
      </c>
      <c r="H108" s="2"/>
      <c r="I108" s="2" t="str">
        <f>_xlfn.XLOOKUP(Table5[[#This Row],[Parameter]],[1]!Table1[Parameter],[1]!Table1[Units])</f>
        <v>mg/L</v>
      </c>
      <c r="J10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FTRC-PE-04</v>
      </c>
      <c r="K108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08" s="2" t="s">
        <v>47</v>
      </c>
      <c r="M108" s="2"/>
      <c r="N108" s="2"/>
      <c r="O10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08" s="2"/>
      <c r="Q108" s="2" t="str">
        <f>_xlfn.XLOOKUP(Table5[[#This Row],[Parameter]],[1]!Table1[Parameter],[1]!Table1[Parameter (units)])</f>
        <v>Field TRC (mg/L)</v>
      </c>
    </row>
    <row r="109" spans="2:17" x14ac:dyDescent="0.25">
      <c r="B109" s="7">
        <v>4</v>
      </c>
      <c r="C109" s="8">
        <f>WORKDAY($C$1,Table5[[#This Row],[Day]]-1,Table4[Skipdays])</f>
        <v>44019</v>
      </c>
      <c r="D109" s="9">
        <v>0.39583333333333331</v>
      </c>
      <c r="E109" s="10" t="s">
        <v>30</v>
      </c>
      <c r="F109" s="10" t="s">
        <v>22</v>
      </c>
      <c r="G109" s="12">
        <v>1023000</v>
      </c>
      <c r="H109" s="2"/>
      <c r="I109" s="2" t="str">
        <f>_xlfn.XLOOKUP(Table5[[#This Row],[Parameter]],[1]!Table1[Parameter],[1]!Table1[Units])</f>
        <v>MPN/100mL</v>
      </c>
      <c r="J10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EC-PI-04</v>
      </c>
      <c r="K10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09" s="2" t="s">
        <v>51</v>
      </c>
      <c r="M109" s="2"/>
      <c r="N109" s="2"/>
      <c r="O10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09" s="2"/>
      <c r="Q109" s="2" t="str">
        <f>_xlfn.XLOOKUP(Table5[[#This Row],[Parameter]],[1]!Table1[Parameter],[1]!Table1[Parameter (units)])</f>
        <v>Enterococcus (MPN/100mL)</v>
      </c>
    </row>
    <row r="110" spans="2:17" x14ac:dyDescent="0.25">
      <c r="B110" s="7">
        <v>4</v>
      </c>
      <c r="C110" s="8">
        <f>WORKDAY($C$1,Table5[[#This Row],[Day]]-1,Table4[Skipdays])</f>
        <v>44019</v>
      </c>
      <c r="D110" s="9">
        <v>0.3743055555555555</v>
      </c>
      <c r="E110" s="10" t="s">
        <v>30</v>
      </c>
      <c r="F110" s="10" t="s">
        <v>24</v>
      </c>
      <c r="G110" s="12">
        <v>698000</v>
      </c>
      <c r="H110" s="2"/>
      <c r="I110" s="2" t="str">
        <f>_xlfn.XLOOKUP(Table5[[#This Row],[Parameter]],[1]!Table1[Parameter],[1]!Table1[Units])</f>
        <v>MPN/100mL</v>
      </c>
      <c r="J11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EC-PE-04</v>
      </c>
      <c r="K11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10" s="2" t="s">
        <v>47</v>
      </c>
      <c r="M110" s="2"/>
      <c r="N110" s="2"/>
      <c r="O11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10" s="2"/>
      <c r="Q110" s="2" t="str">
        <f>_xlfn.XLOOKUP(Table5[[#This Row],[Parameter]],[1]!Table1[Parameter],[1]!Table1[Parameter (units)])</f>
        <v>Enterococcus (MPN/100mL)</v>
      </c>
    </row>
    <row r="111" spans="2:17" x14ac:dyDescent="0.25">
      <c r="B111" s="7">
        <v>4</v>
      </c>
      <c r="C111" s="8">
        <f>WORKDAY($C$1,Table5[[#This Row],[Day]]-1,Table4[Skipdays])</f>
        <v>44019</v>
      </c>
      <c r="D111" s="9">
        <v>0.34375</v>
      </c>
      <c r="E111" s="10" t="s">
        <v>30</v>
      </c>
      <c r="F111" s="10" t="s">
        <v>26</v>
      </c>
      <c r="G111" s="12">
        <v>55600</v>
      </c>
      <c r="H111" s="2"/>
      <c r="I111" s="2" t="str">
        <f>_xlfn.XLOOKUP(Table5[[#This Row],[Parameter]],[1]!Table1[Parameter],[1]!Table1[Units])</f>
        <v>MPN/100mL</v>
      </c>
      <c r="J11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EC-FTE-04</v>
      </c>
      <c r="K11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11" s="2" t="s">
        <v>56</v>
      </c>
      <c r="M111" s="2"/>
      <c r="N111" s="2"/>
      <c r="O11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11" s="2"/>
      <c r="Q111" s="2" t="str">
        <f>_xlfn.XLOOKUP(Table5[[#This Row],[Parameter]],[1]!Table1[Parameter],[1]!Table1[Parameter (units)])</f>
        <v>Enterococcus (MPN/100mL)</v>
      </c>
    </row>
    <row r="112" spans="2:17" x14ac:dyDescent="0.25">
      <c r="B112" s="7">
        <v>4</v>
      </c>
      <c r="C112" s="8">
        <f>WORKDAY($C$1,Table5[[#This Row],[Day]]-1,Table4[Skipdays])</f>
        <v>44019</v>
      </c>
      <c r="D112" s="9">
        <v>0.31944444444444448</v>
      </c>
      <c r="E112" s="10" t="s">
        <v>30</v>
      </c>
      <c r="F112" s="10" t="s">
        <v>28</v>
      </c>
      <c r="G112" s="11">
        <v>232.5</v>
      </c>
      <c r="H112" s="2"/>
      <c r="I112" s="2" t="str">
        <f>_xlfn.XLOOKUP(Table5[[#This Row],[Parameter]],[1]!Table1[Parameter],[1]!Table1[Units])</f>
        <v>MPN/100mL</v>
      </c>
      <c r="J11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EC-CCTE-04</v>
      </c>
      <c r="K11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12" s="2" t="s">
        <v>57</v>
      </c>
      <c r="M112" s="2"/>
      <c r="N112" s="2"/>
      <c r="O11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12" s="2"/>
      <c r="Q112" s="2" t="str">
        <f>_xlfn.XLOOKUP(Table5[[#This Row],[Parameter]],[1]!Table1[Parameter],[1]!Table1[Parameter (units)])</f>
        <v>Enterococcus (MPN/100mL)</v>
      </c>
    </row>
    <row r="113" spans="2:17" x14ac:dyDescent="0.25">
      <c r="B113" s="7">
        <v>4</v>
      </c>
      <c r="C113" s="8">
        <f>WORKDAY($C$1,Table5[[#This Row],[Day]]-1,Table4[Skipdays])</f>
        <v>44019</v>
      </c>
      <c r="D113" s="9">
        <v>0.34375</v>
      </c>
      <c r="E113" s="10" t="s">
        <v>31</v>
      </c>
      <c r="F113" s="10" t="s">
        <v>26</v>
      </c>
      <c r="G113" s="11">
        <v>7.31</v>
      </c>
      <c r="H113" s="2">
        <v>7.73</v>
      </c>
      <c r="I113" s="2" t="str">
        <f>_xlfn.XLOOKUP(Table5[[#This Row],[Parameter]],[1]!Table1[Parameter],[1]!Table1[Units])</f>
        <v>-</v>
      </c>
      <c r="J11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pH-FTE-04</v>
      </c>
      <c r="K113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13" s="2" t="s">
        <v>56</v>
      </c>
      <c r="M113" s="2"/>
      <c r="N113" s="2"/>
      <c r="O113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5.5851063829787342E-2</v>
      </c>
      <c r="P113" s="2"/>
      <c r="Q113" s="2" t="str">
        <f>_xlfn.XLOOKUP(Table5[[#This Row],[Parameter]],[1]!Table1[Parameter],[1]!Table1[Parameter (units)])</f>
        <v>pH (-)</v>
      </c>
    </row>
    <row r="114" spans="2:17" x14ac:dyDescent="0.25">
      <c r="B114" s="7">
        <v>4</v>
      </c>
      <c r="C114" s="8">
        <f>WORKDAY($C$1,Table5[[#This Row],[Day]]-1,Table4[Skipdays])</f>
        <v>44019</v>
      </c>
      <c r="D114" s="9">
        <v>0.34375</v>
      </c>
      <c r="E114" s="10" t="s">
        <v>34</v>
      </c>
      <c r="F114" s="10" t="s">
        <v>26</v>
      </c>
      <c r="G114" s="11">
        <v>26</v>
      </c>
      <c r="H114" s="2">
        <v>25.2</v>
      </c>
      <c r="I114" s="2" t="str">
        <f>_xlfn.XLOOKUP(Table5[[#This Row],[Parameter]],[1]!Table1[Parameter],[1]!Table1[Units])</f>
        <v>C</v>
      </c>
      <c r="J11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T-FTE-04</v>
      </c>
      <c r="K114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14" s="2" t="s">
        <v>56</v>
      </c>
      <c r="M114" s="2"/>
      <c r="N114" s="2"/>
      <c r="O114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3.1250000000000028E-2</v>
      </c>
      <c r="P114" s="2"/>
      <c r="Q114" s="2" t="str">
        <f>_xlfn.XLOOKUP(Table5[[#This Row],[Parameter]],[1]!Table1[Parameter],[1]!Table1[Parameter (units)])</f>
        <v>Temperature (C)</v>
      </c>
    </row>
    <row r="115" spans="2:17" x14ac:dyDescent="0.25">
      <c r="B115" s="7">
        <v>4</v>
      </c>
      <c r="C115" s="8">
        <f>WORKDAY($C$1,Table5[[#This Row],[Day]]-1,Table4[Skipdays])</f>
        <v>44019</v>
      </c>
      <c r="D115" s="9">
        <v>0.34375</v>
      </c>
      <c r="E115" s="10" t="s">
        <v>35</v>
      </c>
      <c r="F115" s="10" t="s">
        <v>26</v>
      </c>
      <c r="G115" s="11">
        <v>0.09</v>
      </c>
      <c r="H115" s="2"/>
      <c r="I115" s="2" t="str">
        <f>_xlfn.XLOOKUP(Table5[[#This Row],[Parameter]],[1]!Table1[Parameter],[1]!Table1[Units])</f>
        <v>mg/L</v>
      </c>
      <c r="J11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FTRC-FTE-04</v>
      </c>
      <c r="K115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15" s="2" t="s">
        <v>56</v>
      </c>
      <c r="M115" s="2"/>
      <c r="N115" s="2"/>
      <c r="O11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15" s="2"/>
      <c r="Q115" s="2" t="str">
        <f>_xlfn.XLOOKUP(Table5[[#This Row],[Parameter]],[1]!Table1[Parameter],[1]!Table1[Parameter (units)])</f>
        <v>Field TRC (mg/L)</v>
      </c>
    </row>
    <row r="116" spans="2:17" x14ac:dyDescent="0.25">
      <c r="B116" s="7">
        <v>4</v>
      </c>
      <c r="C116" s="8">
        <f>WORKDAY($C$1,Table5[[#This Row],[Day]]-1,Table4[Skipdays])</f>
        <v>44019</v>
      </c>
      <c r="D116" s="9">
        <v>0.34375</v>
      </c>
      <c r="E116" s="10" t="s">
        <v>30</v>
      </c>
      <c r="F116" s="10" t="s">
        <v>26</v>
      </c>
      <c r="G116" s="12">
        <v>57250</v>
      </c>
      <c r="H116" s="2"/>
      <c r="I116" s="2" t="str">
        <f>_xlfn.XLOOKUP(Table5[[#This Row],[Parameter]],[1]!Table1[Parameter],[1]!Table1[Units])</f>
        <v>MPN/100mL</v>
      </c>
      <c r="J11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EC-FTE-04</v>
      </c>
      <c r="K11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16" s="2" t="s">
        <v>56</v>
      </c>
      <c r="M116" s="2"/>
      <c r="N116" s="2"/>
      <c r="O11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16" s="2"/>
      <c r="Q116" s="2" t="str">
        <f>_xlfn.XLOOKUP(Table5[[#This Row],[Parameter]],[1]!Table1[Parameter],[1]!Table1[Parameter (units)])</f>
        <v>Enterococcus (MPN/100mL)</v>
      </c>
    </row>
    <row r="117" spans="2:17" x14ac:dyDescent="0.25">
      <c r="B117" s="7">
        <v>4</v>
      </c>
      <c r="C117" s="8">
        <f>WORKDAY($C$1,Table5[[#This Row],[Day]]-1,Table4[Skipdays])</f>
        <v>44019</v>
      </c>
      <c r="D117" s="9">
        <v>0.39583333333333331</v>
      </c>
      <c r="E117" s="10" t="s">
        <v>37</v>
      </c>
      <c r="F117" s="10" t="s">
        <v>22</v>
      </c>
      <c r="G117" s="11"/>
      <c r="H117" s="2"/>
      <c r="I117" s="2" t="str">
        <f>_xlfn.XLOOKUP(Table5[[#This Row],[Parameter]],[1]!Table1[Parameter],[1]!Table1[Units])</f>
        <v>MPN/100mL</v>
      </c>
      <c r="J11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FC-PI-04</v>
      </c>
      <c r="K11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17" s="2" t="s">
        <v>58</v>
      </c>
      <c r="M117" s="2" t="s">
        <v>59</v>
      </c>
      <c r="N117" s="2"/>
      <c r="O11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17" s="2"/>
      <c r="Q117" s="2" t="str">
        <f>_xlfn.XLOOKUP(Table5[[#This Row],[Parameter]],[1]!Table1[Parameter],[1]!Table1[Parameter (units)])</f>
        <v>Fecal Coliform (MPN/100mL)</v>
      </c>
    </row>
    <row r="118" spans="2:17" x14ac:dyDescent="0.25">
      <c r="B118" s="7">
        <v>4</v>
      </c>
      <c r="C118" s="8">
        <f>WORKDAY($C$1,Table5[[#This Row],[Day]]-1,Table4[Skipdays])</f>
        <v>44019</v>
      </c>
      <c r="D118" s="9">
        <v>0.3743055555555555</v>
      </c>
      <c r="E118" s="10" t="s">
        <v>37</v>
      </c>
      <c r="F118" s="10" t="s">
        <v>24</v>
      </c>
      <c r="G118" s="11"/>
      <c r="H118" s="2"/>
      <c r="I118" s="2" t="str">
        <f>_xlfn.XLOOKUP(Table5[[#This Row],[Parameter]],[1]!Table1[Parameter],[1]!Table1[Units])</f>
        <v>MPN/100mL</v>
      </c>
      <c r="J11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FC-PE-04</v>
      </c>
      <c r="K11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18" s="2" t="s">
        <v>60</v>
      </c>
      <c r="M118" s="2" t="s">
        <v>59</v>
      </c>
      <c r="N118" s="2"/>
      <c r="O11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18" s="2"/>
      <c r="Q118" s="2" t="str">
        <f>_xlfn.XLOOKUP(Table5[[#This Row],[Parameter]],[1]!Table1[Parameter],[1]!Table1[Parameter (units)])</f>
        <v>Fecal Coliform (MPN/100mL)</v>
      </c>
    </row>
    <row r="119" spans="2:17" x14ac:dyDescent="0.25">
      <c r="B119" s="7">
        <v>4</v>
      </c>
      <c r="C119" s="8">
        <f>WORKDAY($C$1,Table5[[#This Row],[Day]]-1,Table4[Skipdays])</f>
        <v>44019</v>
      </c>
      <c r="D119" s="9">
        <v>0.34375</v>
      </c>
      <c r="E119" s="10" t="s">
        <v>37</v>
      </c>
      <c r="F119" s="10" t="s">
        <v>26</v>
      </c>
      <c r="G119" s="11"/>
      <c r="H119" s="2"/>
      <c r="I119" s="2" t="str">
        <f>_xlfn.XLOOKUP(Table5[[#This Row],[Parameter]],[1]!Table1[Parameter],[1]!Table1[Units])</f>
        <v>MPN/100mL</v>
      </c>
      <c r="J11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FC-FTE-04</v>
      </c>
      <c r="K11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19" s="2" t="s">
        <v>61</v>
      </c>
      <c r="M119" s="2" t="s">
        <v>59</v>
      </c>
      <c r="N119" s="2"/>
      <c r="O11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19" s="2"/>
      <c r="Q119" s="2" t="str">
        <f>_xlfn.XLOOKUP(Table5[[#This Row],[Parameter]],[1]!Table1[Parameter],[1]!Table1[Parameter (units)])</f>
        <v>Fecal Coliform (MPN/100mL)</v>
      </c>
    </row>
    <row r="120" spans="2:17" x14ac:dyDescent="0.25">
      <c r="B120" s="7">
        <v>4</v>
      </c>
      <c r="C120" s="8">
        <f>WORKDAY($C$1,Table5[[#This Row],[Day]]-1,Table4[Skipdays])</f>
        <v>44019</v>
      </c>
      <c r="D120" s="9">
        <v>0.31944444444444448</v>
      </c>
      <c r="E120" s="10" t="s">
        <v>31</v>
      </c>
      <c r="F120" s="10" t="s">
        <v>28</v>
      </c>
      <c r="G120" s="11">
        <v>7.44</v>
      </c>
      <c r="H120" s="2">
        <v>8.1199999999999992</v>
      </c>
      <c r="I120" s="2" t="str">
        <f>_xlfn.XLOOKUP(Table5[[#This Row],[Parameter]],[1]!Table1[Parameter],[1]!Table1[Units])</f>
        <v>-</v>
      </c>
      <c r="J12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pH-CCTE-04</v>
      </c>
      <c r="K120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20" s="2" t="s">
        <v>62</v>
      </c>
      <c r="M120" s="2"/>
      <c r="N120" s="2"/>
      <c r="O120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8.7403598971722216E-2</v>
      </c>
      <c r="P120" s="2"/>
      <c r="Q120" s="2" t="str">
        <f>_xlfn.XLOOKUP(Table5[[#This Row],[Parameter]],[1]!Table1[Parameter],[1]!Table1[Parameter (units)])</f>
        <v>pH (-)</v>
      </c>
    </row>
    <row r="121" spans="2:17" x14ac:dyDescent="0.25">
      <c r="B121" s="7">
        <v>4</v>
      </c>
      <c r="C121" s="8">
        <f>WORKDAY($C$1,Table5[[#This Row],[Day]]-1,Table4[Skipdays])</f>
        <v>44019</v>
      </c>
      <c r="D121" s="9">
        <v>0.31944444444444448</v>
      </c>
      <c r="E121" s="10" t="s">
        <v>34</v>
      </c>
      <c r="F121" s="10" t="s">
        <v>28</v>
      </c>
      <c r="G121" s="11">
        <v>25.3</v>
      </c>
      <c r="H121" s="2">
        <v>24.5</v>
      </c>
      <c r="I121" s="2" t="str">
        <f>_xlfn.XLOOKUP(Table5[[#This Row],[Parameter]],[1]!Table1[Parameter],[1]!Table1[Units])</f>
        <v>C</v>
      </c>
      <c r="J12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T-CCTE-04</v>
      </c>
      <c r="K12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21" s="2" t="s">
        <v>62</v>
      </c>
      <c r="M121" s="2"/>
      <c r="N121" s="2"/>
      <c r="O121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3.2128514056224931E-2</v>
      </c>
      <c r="P121" s="2"/>
      <c r="Q121" s="2" t="str">
        <f>_xlfn.XLOOKUP(Table5[[#This Row],[Parameter]],[1]!Table1[Parameter],[1]!Table1[Parameter (units)])</f>
        <v>Temperature (C)</v>
      </c>
    </row>
    <row r="122" spans="2:17" x14ac:dyDescent="0.25">
      <c r="B122" s="7">
        <v>4</v>
      </c>
      <c r="C122" s="8">
        <f>WORKDAY($C$1,Table5[[#This Row],[Day]]-1,Table4[Skipdays])</f>
        <v>44019</v>
      </c>
      <c r="D122" s="9">
        <v>0.31944444444444448</v>
      </c>
      <c r="E122" s="10" t="s">
        <v>35</v>
      </c>
      <c r="F122" s="10" t="s">
        <v>28</v>
      </c>
      <c r="G122" s="11">
        <v>0.28999999999999998</v>
      </c>
      <c r="H122" s="2"/>
      <c r="I122" s="2" t="str">
        <f>_xlfn.XLOOKUP(Table5[[#This Row],[Parameter]],[1]!Table1[Parameter],[1]!Table1[Units])</f>
        <v>mg/L</v>
      </c>
      <c r="J12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FTRC-CCTE-04</v>
      </c>
      <c r="K12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22" s="2" t="s">
        <v>62</v>
      </c>
      <c r="M122" s="2"/>
      <c r="N122" s="2"/>
      <c r="O12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22" s="2"/>
      <c r="Q122" s="2" t="str">
        <f>_xlfn.XLOOKUP(Table5[[#This Row],[Parameter]],[1]!Table1[Parameter],[1]!Table1[Parameter (units)])</f>
        <v>Field TRC (mg/L)</v>
      </c>
    </row>
    <row r="123" spans="2:17" x14ac:dyDescent="0.25">
      <c r="B123" s="7">
        <v>4</v>
      </c>
      <c r="C123" s="8">
        <f>WORKDAY($C$1,Table5[[#This Row],[Day]]-1,Table4[Skipdays])</f>
        <v>44019</v>
      </c>
      <c r="D123" s="9">
        <v>0.31944444444444448</v>
      </c>
      <c r="E123" s="10" t="s">
        <v>37</v>
      </c>
      <c r="F123" s="10" t="s">
        <v>28</v>
      </c>
      <c r="G123" s="11"/>
      <c r="H123" s="2"/>
      <c r="I123" s="2" t="str">
        <f>_xlfn.XLOOKUP(Table5[[#This Row],[Parameter]],[1]!Table1[Parameter],[1]!Table1[Units])</f>
        <v>MPN/100mL</v>
      </c>
      <c r="J12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FC-CCTE-04</v>
      </c>
      <c r="K12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23" s="2" t="s">
        <v>63</v>
      </c>
      <c r="M123" s="2" t="s">
        <v>59</v>
      </c>
      <c r="N123" s="2"/>
      <c r="O12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23" s="2"/>
      <c r="Q123" s="2" t="str">
        <f>_xlfn.XLOOKUP(Table5[[#This Row],[Parameter]],[1]!Table1[Parameter],[1]!Table1[Parameter (units)])</f>
        <v>Fecal Coliform (MPN/100mL)</v>
      </c>
    </row>
    <row r="124" spans="2:17" x14ac:dyDescent="0.25">
      <c r="B124" s="7">
        <v>4</v>
      </c>
      <c r="C124" s="8">
        <f>WORKDAY($C$1,Table5[[#This Row],[Day]]-1,Table4[Skipdays])</f>
        <v>44019</v>
      </c>
      <c r="D124" s="9">
        <v>0.34375</v>
      </c>
      <c r="E124" s="10" t="s">
        <v>37</v>
      </c>
      <c r="F124" s="10" t="s">
        <v>26</v>
      </c>
      <c r="G124" s="11"/>
      <c r="H124" s="2"/>
      <c r="I124" s="2" t="str">
        <f>_xlfn.XLOOKUP(Table5[[#This Row],[Parameter]],[1]!Table1[Parameter],[1]!Table1[Units])</f>
        <v>MPN/100mL</v>
      </c>
      <c r="J12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FC-FTE-04</v>
      </c>
      <c r="K12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24" s="2" t="s">
        <v>61</v>
      </c>
      <c r="M124" s="2" t="s">
        <v>59</v>
      </c>
      <c r="N124" s="2"/>
      <c r="O12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24" s="2"/>
      <c r="Q124" s="2" t="str">
        <f>_xlfn.XLOOKUP(Table5[[#This Row],[Parameter]],[1]!Table1[Parameter],[1]!Table1[Parameter (units)])</f>
        <v>Fecal Coliform (MPN/100mL)</v>
      </c>
    </row>
    <row r="125" spans="2:17" x14ac:dyDescent="0.25">
      <c r="B125" s="7">
        <v>4</v>
      </c>
      <c r="C125" s="8">
        <f>WORKDAY($C$1,Table5[[#This Row],[Day]]-1,Table4[Skipdays])</f>
        <v>44019</v>
      </c>
      <c r="D125" s="9">
        <v>0.39583333333333331</v>
      </c>
      <c r="E125" s="10" t="s">
        <v>40</v>
      </c>
      <c r="F125" s="10" t="s">
        <v>22</v>
      </c>
      <c r="G125" s="11">
        <v>120</v>
      </c>
      <c r="H125" s="2"/>
      <c r="I125" s="2" t="str">
        <f>_xlfn.XLOOKUP(Table5[[#This Row],[Parameter]],[1]!Table1[Parameter],[1]!Table1[Units])</f>
        <v>mg/L</v>
      </c>
      <c r="J12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TSS-PI-04</v>
      </c>
      <c r="K12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25" s="2" t="s">
        <v>51</v>
      </c>
      <c r="M125" s="2"/>
      <c r="N125" s="2"/>
      <c r="O12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25" s="2"/>
      <c r="Q125" s="2" t="str">
        <f>_xlfn.XLOOKUP(Table5[[#This Row],[Parameter]],[1]!Table1[Parameter],[1]!Table1[Parameter (units)])</f>
        <v>TSS (mg/L)</v>
      </c>
    </row>
    <row r="126" spans="2:17" x14ac:dyDescent="0.25">
      <c r="B126" s="7">
        <v>4</v>
      </c>
      <c r="C126" s="8">
        <f>WORKDAY($C$1,Table5[[#This Row],[Day]]-1,Table4[Skipdays])</f>
        <v>44019</v>
      </c>
      <c r="D126" s="9">
        <v>0.3743055555555555</v>
      </c>
      <c r="E126" s="10" t="s">
        <v>40</v>
      </c>
      <c r="F126" s="10" t="s">
        <v>24</v>
      </c>
      <c r="G126" s="11">
        <v>58</v>
      </c>
      <c r="H126" s="2"/>
      <c r="I126" s="2" t="str">
        <f>_xlfn.XLOOKUP(Table5[[#This Row],[Parameter]],[1]!Table1[Parameter],[1]!Table1[Units])</f>
        <v>mg/L</v>
      </c>
      <c r="J12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TSS-PE-04</v>
      </c>
      <c r="K12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26" s="2" t="s">
        <v>47</v>
      </c>
      <c r="M126" s="2"/>
      <c r="N126" s="2"/>
      <c r="O12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26" s="2"/>
      <c r="Q126" s="2" t="str">
        <f>_xlfn.XLOOKUP(Table5[[#This Row],[Parameter]],[1]!Table1[Parameter],[1]!Table1[Parameter (units)])</f>
        <v>TSS (mg/L)</v>
      </c>
    </row>
    <row r="127" spans="2:17" x14ac:dyDescent="0.25">
      <c r="B127" s="7">
        <v>4</v>
      </c>
      <c r="C127" s="8">
        <f>WORKDAY($C$1,Table5[[#This Row],[Day]]-1,Table4[Skipdays])</f>
        <v>44019</v>
      </c>
      <c r="D127" s="9">
        <v>0.34375</v>
      </c>
      <c r="E127" s="10" t="s">
        <v>40</v>
      </c>
      <c r="F127" s="10" t="s">
        <v>26</v>
      </c>
      <c r="G127" s="11">
        <v>11</v>
      </c>
      <c r="H127" s="2"/>
      <c r="I127" s="2" t="str">
        <f>_xlfn.XLOOKUP(Table5[[#This Row],[Parameter]],[1]!Table1[Parameter],[1]!Table1[Units])</f>
        <v>mg/L</v>
      </c>
      <c r="J12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TSS-FTE-04</v>
      </c>
      <c r="K12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27" s="2" t="s">
        <v>56</v>
      </c>
      <c r="M127" s="2"/>
      <c r="N127" s="2"/>
      <c r="O12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27" s="2"/>
      <c r="Q127" s="2" t="str">
        <f>_xlfn.XLOOKUP(Table5[[#This Row],[Parameter]],[1]!Table1[Parameter],[1]!Table1[Parameter (units)])</f>
        <v>TSS (mg/L)</v>
      </c>
    </row>
    <row r="128" spans="2:17" x14ac:dyDescent="0.25">
      <c r="B128" s="7">
        <v>4</v>
      </c>
      <c r="C128" s="8">
        <f>WORKDAY($C$1,Table5[[#This Row],[Day]]-1,Table4[Skipdays])</f>
        <v>44019</v>
      </c>
      <c r="D128" s="9">
        <v>0.31944444444444448</v>
      </c>
      <c r="E128" s="10" t="s">
        <v>40</v>
      </c>
      <c r="F128" s="10" t="s">
        <v>28</v>
      </c>
      <c r="G128" s="11">
        <v>12</v>
      </c>
      <c r="H128" s="2"/>
      <c r="I128" s="2" t="str">
        <f>_xlfn.XLOOKUP(Table5[[#This Row],[Parameter]],[1]!Table1[Parameter],[1]!Table1[Units])</f>
        <v>mg/L</v>
      </c>
      <c r="J12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TSS-CCTE-04</v>
      </c>
      <c r="K12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28" s="2" t="s">
        <v>57</v>
      </c>
      <c r="M128" s="2"/>
      <c r="N128" s="2"/>
      <c r="O12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28" s="2"/>
      <c r="Q128" s="2" t="str">
        <f>_xlfn.XLOOKUP(Table5[[#This Row],[Parameter]],[1]!Table1[Parameter],[1]!Table1[Parameter (units)])</f>
        <v>TSS (mg/L)</v>
      </c>
    </row>
    <row r="129" spans="2:17" x14ac:dyDescent="0.25">
      <c r="B129" s="7">
        <v>5</v>
      </c>
      <c r="C129" s="8">
        <f>WORKDAY($C$1,Table5[[#This Row],[Day]]-1,Table4[Skipdays])</f>
        <v>44020</v>
      </c>
      <c r="D129" s="9">
        <v>0.39305555555555555</v>
      </c>
      <c r="E129" s="10" t="s">
        <v>31</v>
      </c>
      <c r="F129" s="10" t="s">
        <v>22</v>
      </c>
      <c r="G129" s="11">
        <v>7.35</v>
      </c>
      <c r="H129" s="2">
        <v>7.67</v>
      </c>
      <c r="I129" s="2" t="str">
        <f>_xlfn.XLOOKUP(Table5[[#This Row],[Parameter]],[1]!Table1[Parameter],[1]!Table1[Units])</f>
        <v>-</v>
      </c>
      <c r="J12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pH-PI-05</v>
      </c>
      <c r="K129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29" s="2" t="s">
        <v>23</v>
      </c>
      <c r="M129" s="2"/>
      <c r="N129" s="2"/>
      <c r="O129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4.2609853528628533E-2</v>
      </c>
      <c r="P129" s="2"/>
      <c r="Q129" s="2" t="str">
        <f>_xlfn.XLOOKUP(Table5[[#This Row],[Parameter]],[1]!Table1[Parameter],[1]!Table1[Parameter (units)])</f>
        <v>pH (-)</v>
      </c>
    </row>
    <row r="130" spans="2:17" x14ac:dyDescent="0.25">
      <c r="B130" s="7">
        <v>5</v>
      </c>
      <c r="C130" s="8">
        <f>WORKDAY($C$1,Table5[[#This Row],[Day]]-1,Table4[Skipdays])</f>
        <v>44020</v>
      </c>
      <c r="D130" s="19">
        <v>0.39305555555555555</v>
      </c>
      <c r="E130" s="10" t="s">
        <v>34</v>
      </c>
      <c r="F130" s="10" t="s">
        <v>22</v>
      </c>
      <c r="G130" s="11">
        <v>27.6</v>
      </c>
      <c r="H130" s="2">
        <v>27.2</v>
      </c>
      <c r="I130" s="2" t="str">
        <f>_xlfn.XLOOKUP(Table5[[#This Row],[Parameter]],[1]!Table1[Parameter],[1]!Table1[Units])</f>
        <v>C</v>
      </c>
      <c r="J13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T-PI-05</v>
      </c>
      <c r="K130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30" s="2" t="s">
        <v>23</v>
      </c>
      <c r="M130" s="2"/>
      <c r="N130" s="2"/>
      <c r="O130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1.4598540145985481E-2</v>
      </c>
      <c r="P130" s="2"/>
      <c r="Q130" s="2" t="str">
        <f>_xlfn.XLOOKUP(Table5[[#This Row],[Parameter]],[1]!Table1[Parameter],[1]!Table1[Parameter (units)])</f>
        <v>Temperature (C)</v>
      </c>
    </row>
    <row r="131" spans="2:17" x14ac:dyDescent="0.25">
      <c r="B131" s="7">
        <v>5</v>
      </c>
      <c r="C131" s="8">
        <f>WORKDAY($C$1,Table5[[#This Row],[Day]]-1,Table4[Skipdays])</f>
        <v>44020</v>
      </c>
      <c r="D131" s="9">
        <v>0.39305555555555555</v>
      </c>
      <c r="E131" s="10" t="s">
        <v>35</v>
      </c>
      <c r="F131" s="10" t="s">
        <v>22</v>
      </c>
      <c r="G131" s="11">
        <v>0.21</v>
      </c>
      <c r="H131" s="2"/>
      <c r="I131" s="2" t="str">
        <f>_xlfn.XLOOKUP(Table5[[#This Row],[Parameter]],[1]!Table1[Parameter],[1]!Table1[Units])</f>
        <v>mg/L</v>
      </c>
      <c r="J13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FTRC-PI-05</v>
      </c>
      <c r="K13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31" s="2" t="s">
        <v>23</v>
      </c>
      <c r="M131" s="2"/>
      <c r="N131" s="2"/>
      <c r="O13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31" s="2"/>
      <c r="Q131" s="2" t="str">
        <f>_xlfn.XLOOKUP(Table5[[#This Row],[Parameter]],[1]!Table1[Parameter],[1]!Table1[Parameter (units)])</f>
        <v>Field TRC (mg/L)</v>
      </c>
    </row>
    <row r="132" spans="2:17" x14ac:dyDescent="0.25">
      <c r="B132" s="7">
        <v>5</v>
      </c>
      <c r="C132" s="8">
        <f>WORKDAY($C$1,Table5[[#This Row],[Day]]-1,Table4[Skipdays])</f>
        <v>44020</v>
      </c>
      <c r="D132" s="9">
        <v>0.39305555555555555</v>
      </c>
      <c r="E132" s="10" t="s">
        <v>21</v>
      </c>
      <c r="F132" s="10" t="s">
        <v>22</v>
      </c>
      <c r="G132" s="11">
        <v>110</v>
      </c>
      <c r="H132" s="2"/>
      <c r="I132" s="2" t="str">
        <f>_xlfn.XLOOKUP(Table5[[#This Row],[Parameter]],[1]!Table1[Parameter],[1]!Table1[Units])</f>
        <v>mg/L</v>
      </c>
      <c r="J13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cBOD-PI-05</v>
      </c>
      <c r="K13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32" s="2" t="s">
        <v>23</v>
      </c>
      <c r="M132" s="2"/>
      <c r="N132" s="2"/>
      <c r="O13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32" s="2"/>
      <c r="Q132" s="2" t="str">
        <f>_xlfn.XLOOKUP(Table5[[#This Row],[Parameter]],[1]!Table1[Parameter],[1]!Table1[Parameter (units)])</f>
        <v>cBOD (mg/L)</v>
      </c>
    </row>
    <row r="133" spans="2:17" x14ac:dyDescent="0.25">
      <c r="B133" s="7">
        <v>5</v>
      </c>
      <c r="C133" s="8">
        <f>WORKDAY($C$1,Table5[[#This Row],[Day]]-1,Table4[Skipdays])</f>
        <v>44020</v>
      </c>
      <c r="D133" s="9">
        <v>0.36458333333333331</v>
      </c>
      <c r="E133" s="10" t="s">
        <v>21</v>
      </c>
      <c r="F133" s="10" t="s">
        <v>24</v>
      </c>
      <c r="G133" s="11">
        <v>73</v>
      </c>
      <c r="H133" s="2"/>
      <c r="I133" s="2" t="str">
        <f>_xlfn.XLOOKUP(Table5[[#This Row],[Parameter]],[1]!Table1[Parameter],[1]!Table1[Units])</f>
        <v>mg/L</v>
      </c>
      <c r="J13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cBOD-PE-05</v>
      </c>
      <c r="K13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33" s="2" t="s">
        <v>64</v>
      </c>
      <c r="M133" s="2"/>
      <c r="N133" s="2"/>
      <c r="O13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33" s="2"/>
      <c r="Q133" s="2" t="str">
        <f>_xlfn.XLOOKUP(Table5[[#This Row],[Parameter]],[1]!Table1[Parameter],[1]!Table1[Parameter (units)])</f>
        <v>cBOD (mg/L)</v>
      </c>
    </row>
    <row r="134" spans="2:17" x14ac:dyDescent="0.25">
      <c r="B134" s="7">
        <v>5</v>
      </c>
      <c r="C134" s="8">
        <f>WORKDAY($C$1,Table5[[#This Row],[Day]]-1,Table4[Skipdays])</f>
        <v>44020</v>
      </c>
      <c r="D134" s="9">
        <v>0.36458333333333331</v>
      </c>
      <c r="E134" s="10" t="s">
        <v>31</v>
      </c>
      <c r="F134" s="10" t="s">
        <v>24</v>
      </c>
      <c r="G134" s="11">
        <v>7.21</v>
      </c>
      <c r="H134" s="2">
        <v>7.53</v>
      </c>
      <c r="I134" s="2" t="str">
        <f>_xlfn.XLOOKUP(Table5[[#This Row],[Parameter]],[1]!Table1[Parameter],[1]!Table1[Units])</f>
        <v>-</v>
      </c>
      <c r="J13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pH-PE-05</v>
      </c>
      <c r="K134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34" s="2" t="s">
        <v>64</v>
      </c>
      <c r="M134" s="2"/>
      <c r="N134" s="2"/>
      <c r="O134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4.3419267299864353E-2</v>
      </c>
      <c r="P134" s="2"/>
      <c r="Q134" s="2" t="str">
        <f>_xlfn.XLOOKUP(Table5[[#This Row],[Parameter]],[1]!Table1[Parameter],[1]!Table1[Parameter (units)])</f>
        <v>pH (-)</v>
      </c>
    </row>
    <row r="135" spans="2:17" x14ac:dyDescent="0.25">
      <c r="B135" s="7">
        <v>5</v>
      </c>
      <c r="C135" s="8">
        <f>WORKDAY($C$1,Table5[[#This Row],[Day]]-1,Table4[Skipdays])</f>
        <v>44020</v>
      </c>
      <c r="D135" s="9">
        <v>0.36458333333333331</v>
      </c>
      <c r="E135" s="10" t="s">
        <v>34</v>
      </c>
      <c r="F135" s="10" t="s">
        <v>24</v>
      </c>
      <c r="G135" s="11">
        <v>26.6</v>
      </c>
      <c r="H135" s="2">
        <v>25.7</v>
      </c>
      <c r="I135" s="2" t="str">
        <f>_xlfn.XLOOKUP(Table5[[#This Row],[Parameter]],[1]!Table1[Parameter],[1]!Table1[Units])</f>
        <v>C</v>
      </c>
      <c r="J13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T-PE-05</v>
      </c>
      <c r="K135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35" s="2" t="s">
        <v>64</v>
      </c>
      <c r="M135" s="2"/>
      <c r="N135" s="2"/>
      <c r="O135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3.4416826003824175E-2</v>
      </c>
      <c r="P135" s="2"/>
      <c r="Q135" s="2" t="str">
        <f>_xlfn.XLOOKUP(Table5[[#This Row],[Parameter]],[1]!Table1[Parameter],[1]!Table1[Parameter (units)])</f>
        <v>Temperature (C)</v>
      </c>
    </row>
    <row r="136" spans="2:17" x14ac:dyDescent="0.25">
      <c r="B136" s="7">
        <v>5</v>
      </c>
      <c r="C136" s="8">
        <f>WORKDAY($C$1,Table5[[#This Row],[Day]]-1,Table4[Skipdays])</f>
        <v>44020</v>
      </c>
      <c r="D136" s="9">
        <v>0.36458333333333331</v>
      </c>
      <c r="E136" s="10" t="s">
        <v>35</v>
      </c>
      <c r="F136" s="10" t="s">
        <v>24</v>
      </c>
      <c r="G136" s="11">
        <v>0.02</v>
      </c>
      <c r="H136" s="2"/>
      <c r="I136" s="2" t="str">
        <f>_xlfn.XLOOKUP(Table5[[#This Row],[Parameter]],[1]!Table1[Parameter],[1]!Table1[Units])</f>
        <v>mg/L</v>
      </c>
      <c r="J13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FTRC-PE-05</v>
      </c>
      <c r="K136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36" s="2" t="s">
        <v>64</v>
      </c>
      <c r="M136" s="2"/>
      <c r="N136" s="2"/>
      <c r="O13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36" s="2"/>
      <c r="Q136" s="2" t="str">
        <f>_xlfn.XLOOKUP(Table5[[#This Row],[Parameter]],[1]!Table1[Parameter],[1]!Table1[Parameter (units)])</f>
        <v>Field TRC (mg/L)</v>
      </c>
    </row>
    <row r="137" spans="2:17" x14ac:dyDescent="0.25">
      <c r="B137" s="7">
        <v>5</v>
      </c>
      <c r="C137" s="8">
        <f>WORKDAY($C$1,Table5[[#This Row],[Day]]-1,Table4[Skipdays])</f>
        <v>44020</v>
      </c>
      <c r="D137" s="9">
        <v>0.34166666666666662</v>
      </c>
      <c r="E137" s="10" t="s">
        <v>21</v>
      </c>
      <c r="F137" s="10" t="s">
        <v>26</v>
      </c>
      <c r="G137" s="11">
        <v>4</v>
      </c>
      <c r="H137" s="2"/>
      <c r="I137" s="2" t="str">
        <f>_xlfn.XLOOKUP(Table5[[#This Row],[Parameter]],[1]!Table1[Parameter],[1]!Table1[Units])</f>
        <v>mg/L</v>
      </c>
      <c r="J13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cBOD-FTE-05</v>
      </c>
      <c r="K13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37" s="2" t="s">
        <v>56</v>
      </c>
      <c r="M137" s="2"/>
      <c r="N137" s="2" t="s">
        <v>52</v>
      </c>
      <c r="O13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37" s="2"/>
      <c r="Q137" s="2" t="str">
        <f>_xlfn.XLOOKUP(Table5[[#This Row],[Parameter]],[1]!Table1[Parameter],[1]!Table1[Parameter (units)])</f>
        <v>cBOD (mg/L)</v>
      </c>
    </row>
    <row r="138" spans="2:17" x14ac:dyDescent="0.25">
      <c r="B138" s="7">
        <v>5</v>
      </c>
      <c r="C138" s="8">
        <f>WORKDAY($C$1,Table5[[#This Row],[Day]]-1,Table4[Skipdays])</f>
        <v>44020</v>
      </c>
      <c r="D138" s="9">
        <v>0.31875000000000003</v>
      </c>
      <c r="E138" s="10" t="s">
        <v>21</v>
      </c>
      <c r="F138" s="10" t="s">
        <v>28</v>
      </c>
      <c r="G138" s="11">
        <v>4</v>
      </c>
      <c r="H138" s="2"/>
      <c r="I138" s="2" t="str">
        <f>_xlfn.XLOOKUP(Table5[[#This Row],[Parameter]],[1]!Table1[Parameter],[1]!Table1[Units])</f>
        <v>mg/L</v>
      </c>
      <c r="J13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cBOD-CCTE-05</v>
      </c>
      <c r="K13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38" s="2" t="s">
        <v>57</v>
      </c>
      <c r="M138" s="2"/>
      <c r="N138" s="2" t="s">
        <v>52</v>
      </c>
      <c r="O13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38" s="2"/>
      <c r="Q138" s="2" t="str">
        <f>_xlfn.XLOOKUP(Table5[[#This Row],[Parameter]],[1]!Table1[Parameter],[1]!Table1[Parameter (units)])</f>
        <v>cBOD (mg/L)</v>
      </c>
    </row>
    <row r="139" spans="2:17" x14ac:dyDescent="0.25">
      <c r="B139" s="7">
        <v>5</v>
      </c>
      <c r="C139" s="8">
        <f>WORKDAY($C$1,Table5[[#This Row],[Day]]-1,Table4[Skipdays])</f>
        <v>44020</v>
      </c>
      <c r="D139" s="9">
        <v>0.39305555555555555</v>
      </c>
      <c r="E139" s="10" t="s">
        <v>30</v>
      </c>
      <c r="F139" s="10" t="s">
        <v>22</v>
      </c>
      <c r="G139" s="12">
        <v>920800</v>
      </c>
      <c r="H139" s="2"/>
      <c r="I139" s="2" t="str">
        <f>_xlfn.XLOOKUP(Table5[[#This Row],[Parameter]],[1]!Table1[Parameter],[1]!Table1[Units])</f>
        <v>MPN/100mL</v>
      </c>
      <c r="J13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EC-PI-05</v>
      </c>
      <c r="K13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39" s="2" t="s">
        <v>23</v>
      </c>
      <c r="M139" s="2"/>
      <c r="N139" s="2"/>
      <c r="O13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39" s="2"/>
      <c r="Q139" s="2" t="str">
        <f>_xlfn.XLOOKUP(Table5[[#This Row],[Parameter]],[1]!Table1[Parameter],[1]!Table1[Parameter (units)])</f>
        <v>Enterococcus (MPN/100mL)</v>
      </c>
    </row>
    <row r="140" spans="2:17" x14ac:dyDescent="0.25">
      <c r="B140" s="7">
        <v>5</v>
      </c>
      <c r="C140" s="8">
        <f>WORKDAY($C$1,Table5[[#This Row],[Day]]-1,Table4[Skipdays])</f>
        <v>44020</v>
      </c>
      <c r="D140" s="9">
        <v>0.36458333333333331</v>
      </c>
      <c r="E140" s="10" t="s">
        <v>30</v>
      </c>
      <c r="F140" s="10" t="s">
        <v>24</v>
      </c>
      <c r="G140" s="12">
        <v>517200</v>
      </c>
      <c r="H140" s="2"/>
      <c r="I140" s="2" t="str">
        <f>_xlfn.XLOOKUP(Table5[[#This Row],[Parameter]],[1]!Table1[Parameter],[1]!Table1[Units])</f>
        <v>MPN/100mL</v>
      </c>
      <c r="J14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EC-PE-05</v>
      </c>
      <c r="K14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40" s="2" t="s">
        <v>64</v>
      </c>
      <c r="M140" s="2"/>
      <c r="N140" s="2"/>
      <c r="O14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40" s="2"/>
      <c r="Q140" s="2" t="str">
        <f>_xlfn.XLOOKUP(Table5[[#This Row],[Parameter]],[1]!Table1[Parameter],[1]!Table1[Parameter (units)])</f>
        <v>Enterococcus (MPN/100mL)</v>
      </c>
    </row>
    <row r="141" spans="2:17" x14ac:dyDescent="0.25">
      <c r="B141" s="7">
        <v>5</v>
      </c>
      <c r="C141" s="8">
        <f>WORKDAY($C$1,Table5[[#This Row],[Day]]-1,Table4[Skipdays])</f>
        <v>44020</v>
      </c>
      <c r="D141" s="9">
        <v>0.34166666666666662</v>
      </c>
      <c r="E141" s="10" t="s">
        <v>31</v>
      </c>
      <c r="F141" s="10" t="s">
        <v>26</v>
      </c>
      <c r="G141" s="11">
        <v>7.48</v>
      </c>
      <c r="H141" s="2">
        <v>7.88</v>
      </c>
      <c r="I141" s="2" t="str">
        <f>_xlfn.XLOOKUP(Table5[[#This Row],[Parameter]],[1]!Table1[Parameter],[1]!Table1[Units])</f>
        <v>-</v>
      </c>
      <c r="J14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pH-FTE-05</v>
      </c>
      <c r="K14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41" s="2" t="s">
        <v>56</v>
      </c>
      <c r="M141" s="2"/>
      <c r="N141" s="2"/>
      <c r="O141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5.2083333333333266E-2</v>
      </c>
      <c r="P141" s="2"/>
      <c r="Q141" s="2" t="str">
        <f>_xlfn.XLOOKUP(Table5[[#This Row],[Parameter]],[1]!Table1[Parameter],[1]!Table1[Parameter (units)])</f>
        <v>pH (-)</v>
      </c>
    </row>
    <row r="142" spans="2:17" x14ac:dyDescent="0.25">
      <c r="B142" s="7">
        <v>5</v>
      </c>
      <c r="C142" s="8">
        <f>WORKDAY($C$1,Table5[[#This Row],[Day]]-1,Table4[Skipdays])</f>
        <v>44020</v>
      </c>
      <c r="D142" s="9">
        <v>0.34166666666666662</v>
      </c>
      <c r="E142" s="10" t="s">
        <v>34</v>
      </c>
      <c r="F142" s="10" t="s">
        <v>26</v>
      </c>
      <c r="G142" s="11">
        <v>26.8</v>
      </c>
      <c r="H142" s="2">
        <v>26.2</v>
      </c>
      <c r="I142" s="2" t="str">
        <f>_xlfn.XLOOKUP(Table5[[#This Row],[Parameter]],[1]!Table1[Parameter],[1]!Table1[Units])</f>
        <v>C</v>
      </c>
      <c r="J14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T-FTE-05</v>
      </c>
      <c r="K14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42" s="2" t="s">
        <v>56</v>
      </c>
      <c r="M142" s="2"/>
      <c r="N142" s="2"/>
      <c r="O142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2.2641509433962318E-2</v>
      </c>
      <c r="P142" s="2"/>
      <c r="Q142" s="2" t="str">
        <f>_xlfn.XLOOKUP(Table5[[#This Row],[Parameter]],[1]!Table1[Parameter],[1]!Table1[Parameter (units)])</f>
        <v>Temperature (C)</v>
      </c>
    </row>
    <row r="143" spans="2:17" x14ac:dyDescent="0.25">
      <c r="B143" s="7">
        <v>5</v>
      </c>
      <c r="C143" s="8">
        <f>WORKDAY($C$1,Table5[[#This Row],[Day]]-1,Table4[Skipdays])</f>
        <v>44020</v>
      </c>
      <c r="D143" s="9">
        <v>0.34166666666666662</v>
      </c>
      <c r="E143" s="10" t="s">
        <v>35</v>
      </c>
      <c r="F143" s="10" t="s">
        <v>26</v>
      </c>
      <c r="G143" s="11">
        <v>0.02</v>
      </c>
      <c r="H143" s="2"/>
      <c r="I143" s="2" t="str">
        <f>_xlfn.XLOOKUP(Table5[[#This Row],[Parameter]],[1]!Table1[Parameter],[1]!Table1[Units])</f>
        <v>mg/L</v>
      </c>
      <c r="J14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FTRC-FTE-05</v>
      </c>
      <c r="K143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43" s="2" t="s">
        <v>56</v>
      </c>
      <c r="M143" s="2"/>
      <c r="N143" s="2"/>
      <c r="O14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43" s="2"/>
      <c r="Q143" s="2" t="str">
        <f>_xlfn.XLOOKUP(Table5[[#This Row],[Parameter]],[1]!Table1[Parameter],[1]!Table1[Parameter (units)])</f>
        <v>Field TRC (mg/L)</v>
      </c>
    </row>
    <row r="144" spans="2:17" x14ac:dyDescent="0.25">
      <c r="B144" s="7">
        <v>5</v>
      </c>
      <c r="C144" s="8">
        <f>WORKDAY($C$1,Table5[[#This Row],[Day]]-1,Table4[Skipdays])</f>
        <v>44020</v>
      </c>
      <c r="D144" s="9">
        <v>0.34166666666666662</v>
      </c>
      <c r="E144" s="10" t="s">
        <v>30</v>
      </c>
      <c r="F144" s="10" t="s">
        <v>26</v>
      </c>
      <c r="G144" s="16">
        <v>162750</v>
      </c>
      <c r="H144" s="2"/>
      <c r="I144" s="2" t="str">
        <f>_xlfn.XLOOKUP(Table5[[#This Row],[Parameter]],[1]!Table1[Parameter],[1]!Table1[Units])</f>
        <v>MPN/100mL</v>
      </c>
      <c r="J14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EC-FTE-05</v>
      </c>
      <c r="K14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44" s="2" t="s">
        <v>54</v>
      </c>
      <c r="M144" s="2"/>
      <c r="N144" s="2"/>
      <c r="O14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44" s="2" t="s">
        <v>33</v>
      </c>
      <c r="Q144" s="2" t="str">
        <f>_xlfn.XLOOKUP(Table5[[#This Row],[Parameter]],[1]!Table1[Parameter],[1]!Table1[Parameter (units)])</f>
        <v>Enterococcus (MPN/100mL)</v>
      </c>
    </row>
    <row r="145" spans="2:17" x14ac:dyDescent="0.25">
      <c r="B145" s="7">
        <v>5</v>
      </c>
      <c r="C145" s="8">
        <f>WORKDAY($C$1,Table5[[#This Row],[Day]]-1,Table4[Skipdays])</f>
        <v>44020</v>
      </c>
      <c r="D145" s="9">
        <v>0.31875000000000003</v>
      </c>
      <c r="E145" s="10" t="s">
        <v>30</v>
      </c>
      <c r="F145" s="10" t="s">
        <v>28</v>
      </c>
      <c r="G145" s="11">
        <v>49</v>
      </c>
      <c r="H145" s="2"/>
      <c r="I145" s="2" t="str">
        <f>_xlfn.XLOOKUP(Table5[[#This Row],[Parameter]],[1]!Table1[Parameter],[1]!Table1[Units])</f>
        <v>MPN/100mL</v>
      </c>
      <c r="J14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EC-CCTE-05</v>
      </c>
      <c r="K14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45" s="2" t="s">
        <v>57</v>
      </c>
      <c r="M145" s="2"/>
      <c r="N145" s="2"/>
      <c r="O14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45" s="2"/>
      <c r="Q145" s="2" t="str">
        <f>_xlfn.XLOOKUP(Table5[[#This Row],[Parameter]],[1]!Table1[Parameter],[1]!Table1[Parameter (units)])</f>
        <v>Enterococcus (MPN/100mL)</v>
      </c>
    </row>
    <row r="146" spans="2:17" x14ac:dyDescent="0.25">
      <c r="B146" s="7">
        <v>5</v>
      </c>
      <c r="C146" s="8">
        <f>WORKDAY($C$1,Table5[[#This Row],[Day]]-1,Table4[Skipdays])</f>
        <v>44020</v>
      </c>
      <c r="D146" s="9">
        <v>0.34166666666666662</v>
      </c>
      <c r="E146" s="10" t="s">
        <v>30</v>
      </c>
      <c r="F146" s="10" t="s">
        <v>26</v>
      </c>
      <c r="G146" s="16">
        <v>52300</v>
      </c>
      <c r="H146" s="2"/>
      <c r="I146" s="2" t="str">
        <f>_xlfn.XLOOKUP(Table5[[#This Row],[Parameter]],[1]!Table1[Parameter],[1]!Table1[Units])</f>
        <v>MPN/100mL</v>
      </c>
      <c r="J14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EC-FTE-05</v>
      </c>
      <c r="K14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46" s="2" t="s">
        <v>54</v>
      </c>
      <c r="M146" s="2"/>
      <c r="N146" s="2"/>
      <c r="O14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46" s="2" t="s">
        <v>33</v>
      </c>
      <c r="Q146" s="2" t="str">
        <f>_xlfn.XLOOKUP(Table5[[#This Row],[Parameter]],[1]!Table1[Parameter],[1]!Table1[Parameter (units)])</f>
        <v>Enterococcus (MPN/100mL)</v>
      </c>
    </row>
    <row r="147" spans="2:17" x14ac:dyDescent="0.25">
      <c r="B147" s="7">
        <v>5</v>
      </c>
      <c r="C147" s="8">
        <f>WORKDAY($C$1,Table5[[#This Row],[Day]]-1,Table4[Skipdays])</f>
        <v>44020</v>
      </c>
      <c r="D147" s="9">
        <v>0.39305555555555555</v>
      </c>
      <c r="E147" s="10" t="s">
        <v>37</v>
      </c>
      <c r="F147" s="10" t="s">
        <v>22</v>
      </c>
      <c r="G147" s="11"/>
      <c r="H147" s="2"/>
      <c r="I147" s="2" t="str">
        <f>_xlfn.XLOOKUP(Table5[[#This Row],[Parameter]],[1]!Table1[Parameter],[1]!Table1[Units])</f>
        <v>MPN/100mL</v>
      </c>
      <c r="J14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FC-PI-05</v>
      </c>
      <c r="K14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47" s="2" t="s">
        <v>65</v>
      </c>
      <c r="M147" s="2" t="s">
        <v>59</v>
      </c>
      <c r="N147" s="2"/>
      <c r="O14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47" s="2"/>
      <c r="Q147" s="2" t="str">
        <f>_xlfn.XLOOKUP(Table5[[#This Row],[Parameter]],[1]!Table1[Parameter],[1]!Table1[Parameter (units)])</f>
        <v>Fecal Coliform (MPN/100mL)</v>
      </c>
    </row>
    <row r="148" spans="2:17" x14ac:dyDescent="0.25">
      <c r="B148" s="7">
        <v>5</v>
      </c>
      <c r="C148" s="8">
        <f>WORKDAY($C$1,Table5[[#This Row],[Day]]-1,Table4[Skipdays])</f>
        <v>44020</v>
      </c>
      <c r="D148" s="9">
        <v>0.31875000000000003</v>
      </c>
      <c r="E148" s="10" t="s">
        <v>31</v>
      </c>
      <c r="F148" s="10" t="s">
        <v>28</v>
      </c>
      <c r="G148" s="11">
        <v>7.49</v>
      </c>
      <c r="H148" s="2">
        <v>8.02</v>
      </c>
      <c r="I148" s="2" t="str">
        <f>_xlfn.XLOOKUP(Table5[[#This Row],[Parameter]],[1]!Table1[Parameter],[1]!Table1[Units])</f>
        <v>-</v>
      </c>
      <c r="J14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pH-CCTE-05</v>
      </c>
      <c r="K148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48" s="2" t="s">
        <v>57</v>
      </c>
      <c r="M148" s="2"/>
      <c r="N148" s="2"/>
      <c r="O148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6.8343004513217204E-2</v>
      </c>
      <c r="P148" s="2"/>
      <c r="Q148" s="2" t="str">
        <f>_xlfn.XLOOKUP(Table5[[#This Row],[Parameter]],[1]!Table1[Parameter],[1]!Table1[Parameter (units)])</f>
        <v>pH (-)</v>
      </c>
    </row>
    <row r="149" spans="2:17" x14ac:dyDescent="0.25">
      <c r="B149" s="7">
        <v>5</v>
      </c>
      <c r="C149" s="8">
        <f>WORKDAY($C$1,Table5[[#This Row],[Day]]-1,Table4[Skipdays])</f>
        <v>44020</v>
      </c>
      <c r="D149" s="9">
        <v>0.31875000000000003</v>
      </c>
      <c r="E149" s="10" t="s">
        <v>34</v>
      </c>
      <c r="F149" s="10" t="s">
        <v>28</v>
      </c>
      <c r="G149" s="11">
        <v>27</v>
      </c>
      <c r="H149" s="2">
        <v>26.1</v>
      </c>
      <c r="I149" s="2" t="str">
        <f>_xlfn.XLOOKUP(Table5[[#This Row],[Parameter]],[1]!Table1[Parameter],[1]!Table1[Units])</f>
        <v>C</v>
      </c>
      <c r="J14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T-CCTE-05</v>
      </c>
      <c r="K149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49" s="2" t="s">
        <v>57</v>
      </c>
      <c r="M149" s="2"/>
      <c r="N149" s="2"/>
      <c r="O149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3.3898305084745707E-2</v>
      </c>
      <c r="P149" s="2"/>
      <c r="Q149" s="2" t="str">
        <f>_xlfn.XLOOKUP(Table5[[#This Row],[Parameter]],[1]!Table1[Parameter],[1]!Table1[Parameter (units)])</f>
        <v>Temperature (C)</v>
      </c>
    </row>
    <row r="150" spans="2:17" x14ac:dyDescent="0.25">
      <c r="B150" s="7">
        <v>5</v>
      </c>
      <c r="C150" s="8">
        <f>WORKDAY($C$1,Table5[[#This Row],[Day]]-1,Table4[Skipdays])</f>
        <v>44020</v>
      </c>
      <c r="D150" s="9">
        <v>0.31875000000000003</v>
      </c>
      <c r="E150" s="10" t="s">
        <v>35</v>
      </c>
      <c r="F150" s="10" t="s">
        <v>28</v>
      </c>
      <c r="G150" s="11">
        <v>0.47</v>
      </c>
      <c r="H150" s="2"/>
      <c r="I150" s="2" t="str">
        <f>_xlfn.XLOOKUP(Table5[[#This Row],[Parameter]],[1]!Table1[Parameter],[1]!Table1[Units])</f>
        <v>mg/L</v>
      </c>
      <c r="J15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FTRC-CCTE-05</v>
      </c>
      <c r="K150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50" s="2" t="s">
        <v>57</v>
      </c>
      <c r="M150" s="2"/>
      <c r="N150" s="2"/>
      <c r="O15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50" s="2"/>
      <c r="Q150" s="2" t="str">
        <f>_xlfn.XLOOKUP(Table5[[#This Row],[Parameter]],[1]!Table1[Parameter],[1]!Table1[Parameter (units)])</f>
        <v>Field TRC (mg/L)</v>
      </c>
    </row>
    <row r="151" spans="2:17" x14ac:dyDescent="0.25">
      <c r="B151" s="7">
        <v>5</v>
      </c>
      <c r="C151" s="8">
        <f>WORKDAY($C$1,Table5[[#This Row],[Day]]-1,Table4[Skipdays])</f>
        <v>44020</v>
      </c>
      <c r="D151" s="9">
        <v>0.36458333333333331</v>
      </c>
      <c r="E151" s="10" t="s">
        <v>37</v>
      </c>
      <c r="F151" s="10" t="s">
        <v>24</v>
      </c>
      <c r="G151" s="11"/>
      <c r="H151" s="2"/>
      <c r="I151" s="2" t="str">
        <f>_xlfn.XLOOKUP(Table5[[#This Row],[Parameter]],[1]!Table1[Parameter],[1]!Table1[Units])</f>
        <v>MPN/100mL</v>
      </c>
      <c r="J15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FC-PE-05</v>
      </c>
      <c r="K15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51" s="2" t="s">
        <v>66</v>
      </c>
      <c r="M151" s="2" t="s">
        <v>59</v>
      </c>
      <c r="N151" s="2"/>
      <c r="O15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51" s="2"/>
      <c r="Q151" s="2" t="str">
        <f>_xlfn.XLOOKUP(Table5[[#This Row],[Parameter]],[1]!Table1[Parameter],[1]!Table1[Parameter (units)])</f>
        <v>Fecal Coliform (MPN/100mL)</v>
      </c>
    </row>
    <row r="152" spans="2:17" x14ac:dyDescent="0.25">
      <c r="B152" s="7">
        <v>5</v>
      </c>
      <c r="C152" s="8">
        <f>WORKDAY($C$1,Table5[[#This Row],[Day]]-1,Table4[Skipdays])</f>
        <v>44020</v>
      </c>
      <c r="D152" s="9">
        <v>0.34166666666666662</v>
      </c>
      <c r="E152" s="10" t="s">
        <v>37</v>
      </c>
      <c r="F152" s="10" t="s">
        <v>26</v>
      </c>
      <c r="G152" s="11"/>
      <c r="H152" s="2"/>
      <c r="I152" s="2" t="str">
        <f>_xlfn.XLOOKUP(Table5[[#This Row],[Parameter]],[1]!Table1[Parameter],[1]!Table1[Units])</f>
        <v>MPN/100mL</v>
      </c>
      <c r="J15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FC-FTE-05</v>
      </c>
      <c r="K15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52" s="2" t="s">
        <v>61</v>
      </c>
      <c r="M152" s="2" t="s">
        <v>59</v>
      </c>
      <c r="N152" s="2"/>
      <c r="O15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52" s="2"/>
      <c r="Q152" s="2" t="str">
        <f>_xlfn.XLOOKUP(Table5[[#This Row],[Parameter]],[1]!Table1[Parameter],[1]!Table1[Parameter (units)])</f>
        <v>Fecal Coliform (MPN/100mL)</v>
      </c>
    </row>
    <row r="153" spans="2:17" x14ac:dyDescent="0.25">
      <c r="B153" s="7">
        <v>5</v>
      </c>
      <c r="C153" s="8">
        <f>WORKDAY($C$1,Table5[[#This Row],[Day]]-1,Table4[Skipdays])</f>
        <v>44020</v>
      </c>
      <c r="D153" s="9">
        <v>0.31875000000000003</v>
      </c>
      <c r="E153" s="10" t="s">
        <v>37</v>
      </c>
      <c r="F153" s="10" t="s">
        <v>28</v>
      </c>
      <c r="G153" s="11"/>
      <c r="H153" s="2"/>
      <c r="I153" s="2" t="str">
        <f>_xlfn.XLOOKUP(Table5[[#This Row],[Parameter]],[1]!Table1[Parameter],[1]!Table1[Units])</f>
        <v>MPN/100mL</v>
      </c>
      <c r="J15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FC-CCTE-05</v>
      </c>
      <c r="K15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53" s="2" t="s">
        <v>63</v>
      </c>
      <c r="M153" s="2" t="s">
        <v>59</v>
      </c>
      <c r="N153" s="2"/>
      <c r="O15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53" s="2"/>
      <c r="Q153" s="2" t="str">
        <f>_xlfn.XLOOKUP(Table5[[#This Row],[Parameter]],[1]!Table1[Parameter],[1]!Table1[Parameter (units)])</f>
        <v>Fecal Coliform (MPN/100mL)</v>
      </c>
    </row>
    <row r="154" spans="2:17" x14ac:dyDescent="0.25">
      <c r="B154" s="7">
        <v>5</v>
      </c>
      <c r="C154" s="8">
        <f>WORKDAY($C$1,Table5[[#This Row],[Day]]-1,Table4[Skipdays])</f>
        <v>44020</v>
      </c>
      <c r="D154" s="9">
        <v>0.34166666666666662</v>
      </c>
      <c r="E154" s="10" t="s">
        <v>37</v>
      </c>
      <c r="F154" s="10" t="s">
        <v>26</v>
      </c>
      <c r="G154" s="11"/>
      <c r="H154" s="2"/>
      <c r="I154" s="2" t="str">
        <f>_xlfn.XLOOKUP(Table5[[#This Row],[Parameter]],[1]!Table1[Parameter],[1]!Table1[Units])</f>
        <v>MPN/100mL</v>
      </c>
      <c r="J15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FC-FTE-05</v>
      </c>
      <c r="K15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54" s="2" t="s">
        <v>61</v>
      </c>
      <c r="M154" s="2" t="s">
        <v>59</v>
      </c>
      <c r="N154" s="2"/>
      <c r="O15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54" s="2"/>
      <c r="Q154" s="2" t="str">
        <f>_xlfn.XLOOKUP(Table5[[#This Row],[Parameter]],[1]!Table1[Parameter],[1]!Table1[Parameter (units)])</f>
        <v>Fecal Coliform (MPN/100mL)</v>
      </c>
    </row>
    <row r="155" spans="2:17" x14ac:dyDescent="0.25">
      <c r="B155" s="7">
        <v>5</v>
      </c>
      <c r="C155" s="8">
        <f>WORKDAY($C$1,Table5[[#This Row],[Day]]-1,Table4[Skipdays])</f>
        <v>44020</v>
      </c>
      <c r="D155" s="9">
        <v>0.39305555555555555</v>
      </c>
      <c r="E155" s="10" t="s">
        <v>40</v>
      </c>
      <c r="F155" s="10" t="s">
        <v>22</v>
      </c>
      <c r="G155" s="11">
        <v>120</v>
      </c>
      <c r="H155" s="2"/>
      <c r="I155" s="2" t="str">
        <f>_xlfn.XLOOKUP(Table5[[#This Row],[Parameter]],[1]!Table1[Parameter],[1]!Table1[Units])</f>
        <v>mg/L</v>
      </c>
      <c r="J15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TSS-PI-05</v>
      </c>
      <c r="K15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55" s="2" t="s">
        <v>23</v>
      </c>
      <c r="M155" s="2"/>
      <c r="N155" s="2"/>
      <c r="O15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55" s="2"/>
      <c r="Q155" s="2" t="str">
        <f>_xlfn.XLOOKUP(Table5[[#This Row],[Parameter]],[1]!Table1[Parameter],[1]!Table1[Parameter (units)])</f>
        <v>TSS (mg/L)</v>
      </c>
    </row>
    <row r="156" spans="2:17" x14ac:dyDescent="0.25">
      <c r="B156" s="7">
        <v>5</v>
      </c>
      <c r="C156" s="8">
        <f>WORKDAY($C$1,Table5[[#This Row],[Day]]-1,Table4[Skipdays])</f>
        <v>44020</v>
      </c>
      <c r="D156" s="9">
        <v>0.36458333333333331</v>
      </c>
      <c r="E156" s="10" t="s">
        <v>40</v>
      </c>
      <c r="F156" s="10" t="s">
        <v>24</v>
      </c>
      <c r="G156" s="11">
        <v>57</v>
      </c>
      <c r="H156" s="2"/>
      <c r="I156" s="2" t="str">
        <f>_xlfn.XLOOKUP(Table5[[#This Row],[Parameter]],[1]!Table1[Parameter],[1]!Table1[Units])</f>
        <v>mg/L</v>
      </c>
      <c r="J15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TSS-PE-05</v>
      </c>
      <c r="K15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56" s="2" t="s">
        <v>64</v>
      </c>
      <c r="M156" s="2"/>
      <c r="N156" s="2"/>
      <c r="O15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56" s="2"/>
      <c r="Q156" s="2" t="str">
        <f>_xlfn.XLOOKUP(Table5[[#This Row],[Parameter]],[1]!Table1[Parameter],[1]!Table1[Parameter (units)])</f>
        <v>TSS (mg/L)</v>
      </c>
    </row>
    <row r="157" spans="2:17" x14ac:dyDescent="0.25">
      <c r="B157" s="7">
        <v>5</v>
      </c>
      <c r="C157" s="8">
        <f>WORKDAY($C$1,Table5[[#This Row],[Day]]-1,Table4[Skipdays])</f>
        <v>44020</v>
      </c>
      <c r="D157" s="9">
        <v>0.34166666666666662</v>
      </c>
      <c r="E157" s="10" t="s">
        <v>40</v>
      </c>
      <c r="F157" s="10" t="s">
        <v>26</v>
      </c>
      <c r="G157" s="11">
        <v>8</v>
      </c>
      <c r="H157" s="2"/>
      <c r="I157" s="2" t="str">
        <f>_xlfn.XLOOKUP(Table5[[#This Row],[Parameter]],[1]!Table1[Parameter],[1]!Table1[Units])</f>
        <v>mg/L</v>
      </c>
      <c r="J15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TSS-FTE-05</v>
      </c>
      <c r="K15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57" s="2" t="s">
        <v>56</v>
      </c>
      <c r="M157" s="2"/>
      <c r="N157" s="2"/>
      <c r="O15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57" s="2"/>
      <c r="Q157" s="2" t="str">
        <f>_xlfn.XLOOKUP(Table5[[#This Row],[Parameter]],[1]!Table1[Parameter],[1]!Table1[Parameter (units)])</f>
        <v>TSS (mg/L)</v>
      </c>
    </row>
    <row r="158" spans="2:17" x14ac:dyDescent="0.25">
      <c r="B158" s="7">
        <v>5</v>
      </c>
      <c r="C158" s="8">
        <f>WORKDAY($C$1,Table5[[#This Row],[Day]]-1,Table4[Skipdays])</f>
        <v>44020</v>
      </c>
      <c r="D158" s="9">
        <v>0.31875000000000003</v>
      </c>
      <c r="E158" s="10" t="s">
        <v>40</v>
      </c>
      <c r="F158" s="10" t="s">
        <v>28</v>
      </c>
      <c r="G158" s="11">
        <v>6</v>
      </c>
      <c r="H158" s="2"/>
      <c r="I158" s="2" t="str">
        <f>_xlfn.XLOOKUP(Table5[[#This Row],[Parameter]],[1]!Table1[Parameter],[1]!Table1[Units])</f>
        <v>mg/L</v>
      </c>
      <c r="J15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TSS-CCTE-05</v>
      </c>
      <c r="K15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58" s="2" t="s">
        <v>57</v>
      </c>
      <c r="M158" s="2"/>
      <c r="N158" s="2"/>
      <c r="O15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58" s="2"/>
      <c r="Q158" s="2" t="str">
        <f>_xlfn.XLOOKUP(Table5[[#This Row],[Parameter]],[1]!Table1[Parameter],[1]!Table1[Parameter (units)])</f>
        <v>TSS (mg/L)</v>
      </c>
    </row>
    <row r="159" spans="2:17" x14ac:dyDescent="0.25">
      <c r="B159" s="7">
        <v>6</v>
      </c>
      <c r="C159" s="8">
        <f>WORKDAY($C$1,Table5[[#This Row],[Day]]-1,Table4[Skipdays])</f>
        <v>44021</v>
      </c>
      <c r="D159" s="9">
        <v>0.38819444444444445</v>
      </c>
      <c r="E159" s="10" t="s">
        <v>31</v>
      </c>
      <c r="F159" s="10" t="s">
        <v>22</v>
      </c>
      <c r="G159" s="11">
        <v>7.38</v>
      </c>
      <c r="H159" s="2">
        <v>7.76</v>
      </c>
      <c r="I159" s="2" t="str">
        <f>_xlfn.XLOOKUP(Table5[[#This Row],[Parameter]],[1]!Table1[Parameter],[1]!Table1[Units])</f>
        <v>-</v>
      </c>
      <c r="J15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pH-PI-06</v>
      </c>
      <c r="K159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59" s="2" t="s">
        <v>45</v>
      </c>
      <c r="M159" s="2"/>
      <c r="N159" s="2"/>
      <c r="O159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5.0198150594451769E-2</v>
      </c>
      <c r="P159" s="2"/>
      <c r="Q159" s="2" t="str">
        <f>_xlfn.XLOOKUP(Table5[[#This Row],[Parameter]],[1]!Table1[Parameter],[1]!Table1[Parameter (units)])</f>
        <v>pH (-)</v>
      </c>
    </row>
    <row r="160" spans="2:17" x14ac:dyDescent="0.25">
      <c r="B160" s="7">
        <v>6</v>
      </c>
      <c r="C160" s="8">
        <f>WORKDAY($C$1,Table5[[#This Row],[Day]]-1,Table4[Skipdays])</f>
        <v>44021</v>
      </c>
      <c r="D160" s="9">
        <v>0.38819444444444445</v>
      </c>
      <c r="E160" s="10" t="s">
        <v>34</v>
      </c>
      <c r="F160" s="10" t="s">
        <v>22</v>
      </c>
      <c r="G160" s="11">
        <v>27.6</v>
      </c>
      <c r="H160" s="2">
        <v>26.8</v>
      </c>
      <c r="I160" s="2" t="str">
        <f>_xlfn.XLOOKUP(Table5[[#This Row],[Parameter]],[1]!Table1[Parameter],[1]!Table1[Units])</f>
        <v>C</v>
      </c>
      <c r="J16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T-PI-06</v>
      </c>
      <c r="K160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60" s="2" t="s">
        <v>45</v>
      </c>
      <c r="M160" s="2"/>
      <c r="N160" s="2"/>
      <c r="O160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2.9411764705882377E-2</v>
      </c>
      <c r="P160" s="2"/>
      <c r="Q160" s="2" t="str">
        <f>_xlfn.XLOOKUP(Table5[[#This Row],[Parameter]],[1]!Table1[Parameter],[1]!Table1[Parameter (units)])</f>
        <v>Temperature (C)</v>
      </c>
    </row>
    <row r="161" spans="2:17" x14ac:dyDescent="0.25">
      <c r="B161" s="7">
        <v>6</v>
      </c>
      <c r="C161" s="8">
        <f>WORKDAY($C$1,Table5[[#This Row],[Day]]-1,Table4[Skipdays])</f>
        <v>44021</v>
      </c>
      <c r="D161" s="9">
        <v>0.38819444444444445</v>
      </c>
      <c r="E161" s="10" t="s">
        <v>35</v>
      </c>
      <c r="F161" s="10" t="s">
        <v>22</v>
      </c>
      <c r="G161" s="11">
        <v>0.19</v>
      </c>
      <c r="H161" s="2"/>
      <c r="I161" s="2" t="str">
        <f>_xlfn.XLOOKUP(Table5[[#This Row],[Parameter]],[1]!Table1[Parameter],[1]!Table1[Units])</f>
        <v>mg/L</v>
      </c>
      <c r="J16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FTRC-PI-06</v>
      </c>
      <c r="K16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61" s="2" t="s">
        <v>45</v>
      </c>
      <c r="M161" s="2"/>
      <c r="N161" s="2"/>
      <c r="O16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61" s="2"/>
      <c r="Q161" s="2" t="str">
        <f>_xlfn.XLOOKUP(Table5[[#This Row],[Parameter]],[1]!Table1[Parameter],[1]!Table1[Parameter (units)])</f>
        <v>Field TRC (mg/L)</v>
      </c>
    </row>
    <row r="162" spans="2:17" x14ac:dyDescent="0.25">
      <c r="B162" s="7">
        <v>6</v>
      </c>
      <c r="C162" s="8">
        <f>WORKDAY($C$1,Table5[[#This Row],[Day]]-1,Table4[Skipdays])</f>
        <v>44021</v>
      </c>
      <c r="D162" s="9">
        <v>0.36319444444444443</v>
      </c>
      <c r="E162" s="10" t="s">
        <v>31</v>
      </c>
      <c r="F162" s="10" t="s">
        <v>24</v>
      </c>
      <c r="G162" s="11">
        <v>7.37</v>
      </c>
      <c r="H162" s="2">
        <v>7.68</v>
      </c>
      <c r="I162" s="2" t="str">
        <f>_xlfn.XLOOKUP(Table5[[#This Row],[Parameter]],[1]!Table1[Parameter],[1]!Table1[Units])</f>
        <v>-</v>
      </c>
      <c r="J16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pH-PE-06</v>
      </c>
      <c r="K16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62" s="2" t="s">
        <v>67</v>
      </c>
      <c r="M162" s="2"/>
      <c r="N162" s="2"/>
      <c r="O162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4.1196013289036493E-2</v>
      </c>
      <c r="P162" s="2"/>
      <c r="Q162" s="2" t="str">
        <f>_xlfn.XLOOKUP(Table5[[#This Row],[Parameter]],[1]!Table1[Parameter],[1]!Table1[Parameter (units)])</f>
        <v>pH (-)</v>
      </c>
    </row>
    <row r="163" spans="2:17" x14ac:dyDescent="0.25">
      <c r="B163" s="7">
        <v>6</v>
      </c>
      <c r="C163" s="8">
        <f>WORKDAY($C$1,Table5[[#This Row],[Day]]-1,Table4[Skipdays])</f>
        <v>44021</v>
      </c>
      <c r="D163" s="9">
        <v>0.36319444444444443</v>
      </c>
      <c r="E163" s="10" t="s">
        <v>34</v>
      </c>
      <c r="F163" s="10" t="s">
        <v>24</v>
      </c>
      <c r="G163" s="11">
        <v>26.1</v>
      </c>
      <c r="H163" s="2">
        <v>25.2</v>
      </c>
      <c r="I163" s="2" t="str">
        <f>_xlfn.XLOOKUP(Table5[[#This Row],[Parameter]],[1]!Table1[Parameter],[1]!Table1[Units])</f>
        <v>C</v>
      </c>
      <c r="J16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T-PE-06</v>
      </c>
      <c r="K163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63" s="2" t="s">
        <v>67</v>
      </c>
      <c r="M163" s="2"/>
      <c r="N163" s="2"/>
      <c r="O163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3.5087719298245702E-2</v>
      </c>
      <c r="P163" s="2"/>
      <c r="Q163" s="2" t="str">
        <f>_xlfn.XLOOKUP(Table5[[#This Row],[Parameter]],[1]!Table1[Parameter],[1]!Table1[Parameter (units)])</f>
        <v>Temperature (C)</v>
      </c>
    </row>
    <row r="164" spans="2:17" x14ac:dyDescent="0.25">
      <c r="B164" s="7">
        <v>6</v>
      </c>
      <c r="C164" s="8">
        <f>WORKDAY($C$1,Table5[[#This Row],[Day]]-1,Table4[Skipdays])</f>
        <v>44021</v>
      </c>
      <c r="D164" s="9">
        <v>0.36319444444444443</v>
      </c>
      <c r="E164" s="10" t="s">
        <v>35</v>
      </c>
      <c r="F164" s="10" t="s">
        <v>24</v>
      </c>
      <c r="G164" s="11">
        <v>0.02</v>
      </c>
      <c r="H164" s="2"/>
      <c r="I164" s="2" t="str">
        <f>_xlfn.XLOOKUP(Table5[[#This Row],[Parameter]],[1]!Table1[Parameter],[1]!Table1[Units])</f>
        <v>mg/L</v>
      </c>
      <c r="J16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FTRC-PE-06</v>
      </c>
      <c r="K164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64" s="2" t="s">
        <v>67</v>
      </c>
      <c r="M164" s="2"/>
      <c r="N164" s="2"/>
      <c r="O16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64" s="2"/>
      <c r="Q164" s="2" t="str">
        <f>_xlfn.XLOOKUP(Table5[[#This Row],[Parameter]],[1]!Table1[Parameter],[1]!Table1[Parameter (units)])</f>
        <v>Field TRC (mg/L)</v>
      </c>
    </row>
    <row r="165" spans="2:17" x14ac:dyDescent="0.25">
      <c r="B165" s="7">
        <v>6</v>
      </c>
      <c r="C165" s="8">
        <f>WORKDAY($C$1,Table5[[#This Row],[Day]]-1,Table4[Skipdays])</f>
        <v>44021</v>
      </c>
      <c r="D165" s="9">
        <v>0.38819444444444445</v>
      </c>
      <c r="E165" s="10" t="s">
        <v>21</v>
      </c>
      <c r="F165" s="10" t="s">
        <v>22</v>
      </c>
      <c r="G165" s="11">
        <v>160</v>
      </c>
      <c r="H165" s="2"/>
      <c r="I165" s="2" t="str">
        <f>_xlfn.XLOOKUP(Table5[[#This Row],[Parameter]],[1]!Table1[Parameter],[1]!Table1[Units])</f>
        <v>mg/L</v>
      </c>
      <c r="J16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cBOD-PI-06</v>
      </c>
      <c r="K16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65" s="2" t="s">
        <v>45</v>
      </c>
      <c r="M165" s="2"/>
      <c r="N165" s="2"/>
      <c r="O16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65" s="2"/>
      <c r="Q165" s="2" t="str">
        <f>_xlfn.XLOOKUP(Table5[[#This Row],[Parameter]],[1]!Table1[Parameter],[1]!Table1[Parameter (units)])</f>
        <v>cBOD (mg/L)</v>
      </c>
    </row>
    <row r="166" spans="2:17" x14ac:dyDescent="0.25">
      <c r="B166" s="7">
        <v>6</v>
      </c>
      <c r="C166" s="8">
        <f>WORKDAY($C$1,Table5[[#This Row],[Day]]-1,Table4[Skipdays])</f>
        <v>44021</v>
      </c>
      <c r="D166" s="9">
        <v>0.36319444444444443</v>
      </c>
      <c r="E166" s="10" t="s">
        <v>21</v>
      </c>
      <c r="F166" s="10" t="s">
        <v>24</v>
      </c>
      <c r="G166" s="11">
        <v>98</v>
      </c>
      <c r="H166" s="2"/>
      <c r="I166" s="2" t="str">
        <f>_xlfn.XLOOKUP(Table5[[#This Row],[Parameter]],[1]!Table1[Parameter],[1]!Table1[Units])</f>
        <v>mg/L</v>
      </c>
      <c r="J16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cBOD-PE-06</v>
      </c>
      <c r="K16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66" s="2" t="s">
        <v>67</v>
      </c>
      <c r="M166" s="2"/>
      <c r="N166" s="2"/>
      <c r="O16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66" s="2"/>
      <c r="Q166" s="2" t="str">
        <f>_xlfn.XLOOKUP(Table5[[#This Row],[Parameter]],[1]!Table1[Parameter],[1]!Table1[Parameter (units)])</f>
        <v>cBOD (mg/L)</v>
      </c>
    </row>
    <row r="167" spans="2:17" x14ac:dyDescent="0.25">
      <c r="B167" s="7">
        <v>6</v>
      </c>
      <c r="C167" s="8">
        <f>WORKDAY($C$1,Table5[[#This Row],[Day]]-1,Table4[Skipdays])</f>
        <v>44021</v>
      </c>
      <c r="D167" s="9">
        <v>0.34375</v>
      </c>
      <c r="E167" s="10" t="s">
        <v>21</v>
      </c>
      <c r="F167" s="10" t="s">
        <v>26</v>
      </c>
      <c r="G167" s="11">
        <v>4.9000000000000004</v>
      </c>
      <c r="H167" s="2"/>
      <c r="I167" s="2" t="str">
        <f>_xlfn.XLOOKUP(Table5[[#This Row],[Parameter]],[1]!Table1[Parameter],[1]!Table1[Units])</f>
        <v>mg/L</v>
      </c>
      <c r="J16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cBOD-FTE-06</v>
      </c>
      <c r="K16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67" s="2" t="s">
        <v>56</v>
      </c>
      <c r="M167" s="2"/>
      <c r="N167" s="2"/>
      <c r="O16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67" s="2"/>
      <c r="Q167" s="2" t="str">
        <f>_xlfn.XLOOKUP(Table5[[#This Row],[Parameter]],[1]!Table1[Parameter],[1]!Table1[Parameter (units)])</f>
        <v>cBOD (mg/L)</v>
      </c>
    </row>
    <row r="168" spans="2:17" x14ac:dyDescent="0.25">
      <c r="B168" s="7">
        <v>6</v>
      </c>
      <c r="C168" s="8">
        <f>WORKDAY($C$1,Table5[[#This Row],[Day]]-1,Table4[Skipdays])</f>
        <v>44021</v>
      </c>
      <c r="D168" s="9">
        <v>0.32083333333333336</v>
      </c>
      <c r="E168" s="10" t="s">
        <v>21</v>
      </c>
      <c r="F168" s="10" t="s">
        <v>28</v>
      </c>
      <c r="G168" s="11">
        <v>4</v>
      </c>
      <c r="H168" s="2"/>
      <c r="I168" s="2" t="str">
        <f>_xlfn.XLOOKUP(Table5[[#This Row],[Parameter]],[1]!Table1[Parameter],[1]!Table1[Units])</f>
        <v>mg/L</v>
      </c>
      <c r="J16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cBOD-CCTE-06</v>
      </c>
      <c r="K16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68" s="2" t="s">
        <v>57</v>
      </c>
      <c r="M168" s="2"/>
      <c r="N168" s="2" t="s">
        <v>52</v>
      </c>
      <c r="O16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68" s="2"/>
      <c r="Q168" s="2" t="str">
        <f>_xlfn.XLOOKUP(Table5[[#This Row],[Parameter]],[1]!Table1[Parameter],[1]!Table1[Parameter (units)])</f>
        <v>cBOD (mg/L)</v>
      </c>
    </row>
    <row r="169" spans="2:17" x14ac:dyDescent="0.25">
      <c r="B169" s="7">
        <v>6</v>
      </c>
      <c r="C169" s="8">
        <f>WORKDAY($C$1,Table5[[#This Row],[Day]]-1,Table4[Skipdays])</f>
        <v>44021</v>
      </c>
      <c r="D169" s="9">
        <v>0.34375</v>
      </c>
      <c r="E169" s="10" t="s">
        <v>31</v>
      </c>
      <c r="F169" s="10" t="s">
        <v>26</v>
      </c>
      <c r="G169" s="11">
        <v>7.42</v>
      </c>
      <c r="H169" s="2">
        <v>7.81</v>
      </c>
      <c r="I169" s="2" t="str">
        <f>_xlfn.XLOOKUP(Table5[[#This Row],[Parameter]],[1]!Table1[Parameter],[1]!Table1[Units])</f>
        <v>-</v>
      </c>
      <c r="J16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pH-FTE-06</v>
      </c>
      <c r="K169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69" s="2" t="s">
        <v>56</v>
      </c>
      <c r="M169" s="2"/>
      <c r="N169" s="2"/>
      <c r="O169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5.1214707813525891E-2</v>
      </c>
      <c r="P169" s="2"/>
      <c r="Q169" s="2" t="str">
        <f>_xlfn.XLOOKUP(Table5[[#This Row],[Parameter]],[1]!Table1[Parameter],[1]!Table1[Parameter (units)])</f>
        <v>pH (-)</v>
      </c>
    </row>
    <row r="170" spans="2:17" x14ac:dyDescent="0.25">
      <c r="B170" s="7">
        <v>6</v>
      </c>
      <c r="C170" s="8">
        <f>WORKDAY($C$1,Table5[[#This Row],[Day]]-1,Table4[Skipdays])</f>
        <v>44021</v>
      </c>
      <c r="D170" s="9">
        <v>0.34375</v>
      </c>
      <c r="E170" s="10" t="s">
        <v>34</v>
      </c>
      <c r="F170" s="10" t="s">
        <v>26</v>
      </c>
      <c r="G170" s="11">
        <v>26.4</v>
      </c>
      <c r="H170" s="2">
        <v>25.5</v>
      </c>
      <c r="I170" s="2" t="str">
        <f>_xlfn.XLOOKUP(Table5[[#This Row],[Parameter]],[1]!Table1[Parameter],[1]!Table1[Units])</f>
        <v>C</v>
      </c>
      <c r="J17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T-FTE-06</v>
      </c>
      <c r="K170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70" s="2" t="s">
        <v>56</v>
      </c>
      <c r="M170" s="2"/>
      <c r="N170" s="2"/>
      <c r="O170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3.4682080924855439E-2</v>
      </c>
      <c r="P170" s="2"/>
      <c r="Q170" s="2" t="str">
        <f>_xlfn.XLOOKUP(Table5[[#This Row],[Parameter]],[1]!Table1[Parameter],[1]!Table1[Parameter (units)])</f>
        <v>Temperature (C)</v>
      </c>
    </row>
    <row r="171" spans="2:17" x14ac:dyDescent="0.25">
      <c r="B171" s="7">
        <v>6</v>
      </c>
      <c r="C171" s="8">
        <f>WORKDAY($C$1,Table5[[#This Row],[Day]]-1,Table4[Skipdays])</f>
        <v>44021</v>
      </c>
      <c r="D171" s="9">
        <v>0.34375</v>
      </c>
      <c r="E171" s="10" t="s">
        <v>35</v>
      </c>
      <c r="F171" s="10" t="s">
        <v>26</v>
      </c>
      <c r="G171" s="11">
        <v>0.22</v>
      </c>
      <c r="H171" s="2"/>
      <c r="I171" s="2" t="str">
        <f>_xlfn.XLOOKUP(Table5[[#This Row],[Parameter]],[1]!Table1[Parameter],[1]!Table1[Units])</f>
        <v>mg/L</v>
      </c>
      <c r="J17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FTRC-FTE-06</v>
      </c>
      <c r="K17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71" s="2" t="s">
        <v>56</v>
      </c>
      <c r="M171" s="2"/>
      <c r="N171" s="2"/>
      <c r="O17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71" s="2"/>
      <c r="Q171" s="2" t="str">
        <f>_xlfn.XLOOKUP(Table5[[#This Row],[Parameter]],[1]!Table1[Parameter],[1]!Table1[Parameter (units)])</f>
        <v>Field TRC (mg/L)</v>
      </c>
    </row>
    <row r="172" spans="2:17" x14ac:dyDescent="0.25">
      <c r="B172" s="7">
        <v>6</v>
      </c>
      <c r="C172" s="8">
        <f>WORKDAY($C$1,Table5[[#This Row],[Day]]-1,Table4[Skipdays])</f>
        <v>44021</v>
      </c>
      <c r="D172" s="9">
        <v>0.38819444444444445</v>
      </c>
      <c r="E172" s="10" t="s">
        <v>30</v>
      </c>
      <c r="F172" s="10" t="s">
        <v>22</v>
      </c>
      <c r="G172" s="12">
        <v>1093500</v>
      </c>
      <c r="H172" s="2"/>
      <c r="I172" s="2" t="str">
        <f>_xlfn.XLOOKUP(Table5[[#This Row],[Parameter]],[1]!Table1[Parameter],[1]!Table1[Units])</f>
        <v>MPN/100mL</v>
      </c>
      <c r="J17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EC-PI-06</v>
      </c>
      <c r="K17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72" s="2" t="s">
        <v>45</v>
      </c>
      <c r="M172" s="2"/>
      <c r="N172" s="2"/>
      <c r="O17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72" s="2"/>
      <c r="Q172" s="2" t="str">
        <f>_xlfn.XLOOKUP(Table5[[#This Row],[Parameter]],[1]!Table1[Parameter],[1]!Table1[Parameter (units)])</f>
        <v>Enterococcus (MPN/100mL)</v>
      </c>
    </row>
    <row r="173" spans="2:17" x14ac:dyDescent="0.25">
      <c r="B173" s="7">
        <v>6</v>
      </c>
      <c r="C173" s="8">
        <f>WORKDAY($C$1,Table5[[#This Row],[Day]]-1,Table4[Skipdays])</f>
        <v>44021</v>
      </c>
      <c r="D173" s="9">
        <v>0.36319444444444443</v>
      </c>
      <c r="E173" s="10" t="s">
        <v>30</v>
      </c>
      <c r="F173" s="10" t="s">
        <v>24</v>
      </c>
      <c r="G173" s="12">
        <v>930000</v>
      </c>
      <c r="H173" s="2"/>
      <c r="I173" s="2" t="str">
        <f>_xlfn.XLOOKUP(Table5[[#This Row],[Parameter]],[1]!Table1[Parameter],[1]!Table1[Units])</f>
        <v>MPN/100mL</v>
      </c>
      <c r="J17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EC-PE-06</v>
      </c>
      <c r="K17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73" s="2" t="s">
        <v>67</v>
      </c>
      <c r="M173" s="2"/>
      <c r="N173" s="2"/>
      <c r="O17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73" s="2"/>
      <c r="Q173" s="2" t="str">
        <f>_xlfn.XLOOKUP(Table5[[#This Row],[Parameter]],[1]!Table1[Parameter],[1]!Table1[Parameter (units)])</f>
        <v>Enterococcus (MPN/100mL)</v>
      </c>
    </row>
    <row r="174" spans="2:17" x14ac:dyDescent="0.25">
      <c r="B174" s="7">
        <v>6</v>
      </c>
      <c r="C174" s="8">
        <f>WORKDAY($C$1,Table5[[#This Row],[Day]]-1,Table4[Skipdays])</f>
        <v>44021</v>
      </c>
      <c r="D174" s="9">
        <v>0.34375</v>
      </c>
      <c r="E174" s="10" t="s">
        <v>30</v>
      </c>
      <c r="F174" s="10" t="s">
        <v>26</v>
      </c>
      <c r="G174" s="12">
        <v>29700</v>
      </c>
      <c r="H174" s="2"/>
      <c r="I174" s="2" t="str">
        <f>_xlfn.XLOOKUP(Table5[[#This Row],[Parameter]],[1]!Table1[Parameter],[1]!Table1[Units])</f>
        <v>MPN/100mL</v>
      </c>
      <c r="J17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EC-FTE-06</v>
      </c>
      <c r="K17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74" s="2" t="s">
        <v>56</v>
      </c>
      <c r="M174" s="2"/>
      <c r="N174" s="2"/>
      <c r="O17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74" s="2"/>
      <c r="Q174" s="2" t="str">
        <f>_xlfn.XLOOKUP(Table5[[#This Row],[Parameter]],[1]!Table1[Parameter],[1]!Table1[Parameter (units)])</f>
        <v>Enterococcus (MPN/100mL)</v>
      </c>
    </row>
    <row r="175" spans="2:17" x14ac:dyDescent="0.25">
      <c r="B175" s="7">
        <v>6</v>
      </c>
      <c r="C175" s="8">
        <f>WORKDAY($C$1,Table5[[#This Row],[Day]]-1,Table4[Skipdays])</f>
        <v>44021</v>
      </c>
      <c r="D175" s="9">
        <v>0.32083333333333336</v>
      </c>
      <c r="E175" s="10" t="s">
        <v>30</v>
      </c>
      <c r="F175" s="10" t="s">
        <v>28</v>
      </c>
      <c r="G175" s="11">
        <v>49</v>
      </c>
      <c r="H175" s="2"/>
      <c r="I175" s="2" t="str">
        <f>_xlfn.XLOOKUP(Table5[[#This Row],[Parameter]],[1]!Table1[Parameter],[1]!Table1[Units])</f>
        <v>MPN/100mL</v>
      </c>
      <c r="J17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EC-CCTE-06</v>
      </c>
      <c r="K17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75" s="2" t="s">
        <v>57</v>
      </c>
      <c r="M175" s="2"/>
      <c r="N175" s="2"/>
      <c r="O17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75" s="2"/>
      <c r="Q175" s="2" t="str">
        <f>_xlfn.XLOOKUP(Table5[[#This Row],[Parameter]],[1]!Table1[Parameter],[1]!Table1[Parameter (units)])</f>
        <v>Enterococcus (MPN/100mL)</v>
      </c>
    </row>
    <row r="176" spans="2:17" x14ac:dyDescent="0.25">
      <c r="B176" s="7">
        <v>6</v>
      </c>
      <c r="C176" s="8">
        <f>WORKDAY($C$1,Table5[[#This Row],[Day]]-1,Table4[Skipdays])</f>
        <v>44021</v>
      </c>
      <c r="D176" s="9">
        <v>0.32083333333333336</v>
      </c>
      <c r="E176" s="10" t="s">
        <v>31</v>
      </c>
      <c r="F176" s="10" t="s">
        <v>28</v>
      </c>
      <c r="G176" s="11">
        <v>7.5</v>
      </c>
      <c r="H176" s="2">
        <v>8.08</v>
      </c>
      <c r="I176" s="2" t="str">
        <f>_xlfn.XLOOKUP(Table5[[#This Row],[Parameter]],[1]!Table1[Parameter],[1]!Table1[Units])</f>
        <v>-</v>
      </c>
      <c r="J17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pH-CCTE-06</v>
      </c>
      <c r="K176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76" s="2" t="s">
        <v>57</v>
      </c>
      <c r="M176" s="2"/>
      <c r="N176" s="2"/>
      <c r="O176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7.4454428754813867E-2</v>
      </c>
      <c r="P176" s="2"/>
      <c r="Q176" s="2" t="str">
        <f>_xlfn.XLOOKUP(Table5[[#This Row],[Parameter]],[1]!Table1[Parameter],[1]!Table1[Parameter (units)])</f>
        <v>pH (-)</v>
      </c>
    </row>
    <row r="177" spans="2:17" x14ac:dyDescent="0.25">
      <c r="B177" s="7">
        <v>6</v>
      </c>
      <c r="C177" s="8">
        <f>WORKDAY($C$1,Table5[[#This Row],[Day]]-1,Table4[Skipdays])</f>
        <v>44021</v>
      </c>
      <c r="D177" s="9">
        <v>0.32083333333333336</v>
      </c>
      <c r="E177" s="10" t="s">
        <v>34</v>
      </c>
      <c r="F177" s="10" t="s">
        <v>28</v>
      </c>
      <c r="G177" s="11">
        <v>26.9</v>
      </c>
      <c r="H177" s="2">
        <v>26.4</v>
      </c>
      <c r="I177" s="2" t="str">
        <f>_xlfn.XLOOKUP(Table5[[#This Row],[Parameter]],[1]!Table1[Parameter],[1]!Table1[Units])</f>
        <v>C</v>
      </c>
      <c r="J17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T-CCTE-06</v>
      </c>
      <c r="K177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77" s="2" t="s">
        <v>57</v>
      </c>
      <c r="M177" s="2"/>
      <c r="N177" s="2"/>
      <c r="O177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1.8761726078799251E-2</v>
      </c>
      <c r="P177" s="2"/>
      <c r="Q177" s="2" t="str">
        <f>_xlfn.XLOOKUP(Table5[[#This Row],[Parameter]],[1]!Table1[Parameter],[1]!Table1[Parameter (units)])</f>
        <v>Temperature (C)</v>
      </c>
    </row>
    <row r="178" spans="2:17" x14ac:dyDescent="0.25">
      <c r="B178" s="7">
        <v>6</v>
      </c>
      <c r="C178" s="8">
        <f>WORKDAY($C$1,Table5[[#This Row],[Day]]-1,Table4[Skipdays])</f>
        <v>44021</v>
      </c>
      <c r="D178" s="9">
        <v>0.32083333333333336</v>
      </c>
      <c r="E178" s="10" t="s">
        <v>35</v>
      </c>
      <c r="F178" s="10" t="s">
        <v>28</v>
      </c>
      <c r="G178" s="11">
        <v>0.33</v>
      </c>
      <c r="H178" s="2"/>
      <c r="I178" s="2" t="str">
        <f>_xlfn.XLOOKUP(Table5[[#This Row],[Parameter]],[1]!Table1[Parameter],[1]!Table1[Units])</f>
        <v>mg/L</v>
      </c>
      <c r="J17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FTRC-CCTE-06</v>
      </c>
      <c r="K178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78" s="2" t="s">
        <v>57</v>
      </c>
      <c r="M178" s="2"/>
      <c r="N178" s="2"/>
      <c r="O17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78" s="2"/>
      <c r="Q178" s="2" t="str">
        <f>_xlfn.XLOOKUP(Table5[[#This Row],[Parameter]],[1]!Table1[Parameter],[1]!Table1[Parameter (units)])</f>
        <v>Field TRC (mg/L)</v>
      </c>
    </row>
    <row r="179" spans="2:17" x14ac:dyDescent="0.25">
      <c r="B179" s="7">
        <v>6</v>
      </c>
      <c r="C179" s="8">
        <f>WORKDAY($C$1,Table5[[#This Row],[Day]]-1,Table4[Skipdays])</f>
        <v>44021</v>
      </c>
      <c r="D179" s="9">
        <v>0.34375</v>
      </c>
      <c r="E179" s="10" t="s">
        <v>30</v>
      </c>
      <c r="F179" s="10" t="s">
        <v>26</v>
      </c>
      <c r="G179" s="12">
        <v>39700</v>
      </c>
      <c r="H179" s="2"/>
      <c r="I179" s="2" t="str">
        <f>_xlfn.XLOOKUP(Table5[[#This Row],[Parameter]],[1]!Table1[Parameter],[1]!Table1[Units])</f>
        <v>MPN/100mL</v>
      </c>
      <c r="J17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EC-FTE-06</v>
      </c>
      <c r="K17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79" s="2" t="s">
        <v>56</v>
      </c>
      <c r="M179" s="2"/>
      <c r="N179" s="2"/>
      <c r="O17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79" s="2"/>
      <c r="Q179" s="2" t="str">
        <f>_xlfn.XLOOKUP(Table5[[#This Row],[Parameter]],[1]!Table1[Parameter],[1]!Table1[Parameter (units)])</f>
        <v>Enterococcus (MPN/100mL)</v>
      </c>
    </row>
    <row r="180" spans="2:17" x14ac:dyDescent="0.25">
      <c r="B180" s="7">
        <v>6</v>
      </c>
      <c r="C180" s="8">
        <f>WORKDAY($C$1,Table5[[#This Row],[Day]]-1,Table4[Skipdays])</f>
        <v>44021</v>
      </c>
      <c r="D180" s="9">
        <v>0.38819444444444445</v>
      </c>
      <c r="E180" s="10" t="s">
        <v>37</v>
      </c>
      <c r="F180" s="10" t="s">
        <v>22</v>
      </c>
      <c r="G180" s="11"/>
      <c r="H180" s="2"/>
      <c r="I180" s="2" t="str">
        <f>_xlfn.XLOOKUP(Table5[[#This Row],[Parameter]],[1]!Table1[Parameter],[1]!Table1[Units])</f>
        <v>MPN/100mL</v>
      </c>
      <c r="J18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FC-PI-06</v>
      </c>
      <c r="K18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80" s="2" t="s">
        <v>68</v>
      </c>
      <c r="M180" s="2" t="s">
        <v>59</v>
      </c>
      <c r="N180" s="2"/>
      <c r="O18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80" s="2"/>
      <c r="Q180" s="2" t="str">
        <f>_xlfn.XLOOKUP(Table5[[#This Row],[Parameter]],[1]!Table1[Parameter],[1]!Table1[Parameter (units)])</f>
        <v>Fecal Coliform (MPN/100mL)</v>
      </c>
    </row>
    <row r="181" spans="2:17" x14ac:dyDescent="0.25">
      <c r="B181" s="7">
        <v>6</v>
      </c>
      <c r="C181" s="8">
        <f>WORKDAY($C$1,Table5[[#This Row],[Day]]-1,Table4[Skipdays])</f>
        <v>44021</v>
      </c>
      <c r="D181" s="9">
        <v>0.36319444444444443</v>
      </c>
      <c r="E181" s="10" t="s">
        <v>37</v>
      </c>
      <c r="F181" s="10" t="s">
        <v>24</v>
      </c>
      <c r="G181" s="11"/>
      <c r="H181" s="2"/>
      <c r="I181" s="2" t="str">
        <f>_xlfn.XLOOKUP(Table5[[#This Row],[Parameter]],[1]!Table1[Parameter],[1]!Table1[Units])</f>
        <v>MPN/100mL</v>
      </c>
      <c r="J18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FC-PE-06</v>
      </c>
      <c r="K18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81" s="2" t="s">
        <v>69</v>
      </c>
      <c r="M181" s="2" t="s">
        <v>59</v>
      </c>
      <c r="N181" s="2"/>
      <c r="O18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81" s="2"/>
      <c r="Q181" s="2" t="str">
        <f>_xlfn.XLOOKUP(Table5[[#This Row],[Parameter]],[1]!Table1[Parameter],[1]!Table1[Parameter (units)])</f>
        <v>Fecal Coliform (MPN/100mL)</v>
      </c>
    </row>
    <row r="182" spans="2:17" x14ac:dyDescent="0.25">
      <c r="B182" s="7">
        <v>6</v>
      </c>
      <c r="C182" s="8">
        <f>WORKDAY($C$1,Table5[[#This Row],[Day]]-1,Table4[Skipdays])</f>
        <v>44021</v>
      </c>
      <c r="D182" s="9">
        <v>0.34375</v>
      </c>
      <c r="E182" s="10" t="s">
        <v>37</v>
      </c>
      <c r="F182" s="10" t="s">
        <v>26</v>
      </c>
      <c r="G182" s="11"/>
      <c r="H182" s="2"/>
      <c r="I182" s="2" t="str">
        <f>_xlfn.XLOOKUP(Table5[[#This Row],[Parameter]],[1]!Table1[Parameter],[1]!Table1[Units])</f>
        <v>MPN/100mL</v>
      </c>
      <c r="J18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FC-FTE-06</v>
      </c>
      <c r="K18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82" s="2" t="s">
        <v>61</v>
      </c>
      <c r="M182" s="2" t="s">
        <v>59</v>
      </c>
      <c r="N182" s="2"/>
      <c r="O18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82" s="2"/>
      <c r="Q182" s="2" t="str">
        <f>_xlfn.XLOOKUP(Table5[[#This Row],[Parameter]],[1]!Table1[Parameter],[1]!Table1[Parameter (units)])</f>
        <v>Fecal Coliform (MPN/100mL)</v>
      </c>
    </row>
    <row r="183" spans="2:17" x14ac:dyDescent="0.25">
      <c r="B183" s="7">
        <v>6</v>
      </c>
      <c r="C183" s="8">
        <f>WORKDAY($C$1,Table5[[#This Row],[Day]]-1,Table4[Skipdays])</f>
        <v>44021</v>
      </c>
      <c r="D183" s="9">
        <v>0.32083333333333336</v>
      </c>
      <c r="E183" s="10" t="s">
        <v>37</v>
      </c>
      <c r="F183" s="10" t="s">
        <v>28</v>
      </c>
      <c r="G183" s="11"/>
      <c r="H183" s="2"/>
      <c r="I183" s="2" t="str">
        <f>_xlfn.XLOOKUP(Table5[[#This Row],[Parameter]],[1]!Table1[Parameter],[1]!Table1[Units])</f>
        <v>MPN/100mL</v>
      </c>
      <c r="J18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FC-CCTE-06</v>
      </c>
      <c r="K18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83" s="2" t="s">
        <v>63</v>
      </c>
      <c r="M183" s="2" t="s">
        <v>59</v>
      </c>
      <c r="N183" s="2"/>
      <c r="O18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83" s="2"/>
      <c r="Q183" s="2" t="str">
        <f>_xlfn.XLOOKUP(Table5[[#This Row],[Parameter]],[1]!Table1[Parameter],[1]!Table1[Parameter (units)])</f>
        <v>Fecal Coliform (MPN/100mL)</v>
      </c>
    </row>
    <row r="184" spans="2:17" x14ac:dyDescent="0.25">
      <c r="B184" s="7">
        <v>6</v>
      </c>
      <c r="C184" s="8">
        <f>WORKDAY($C$1,Table5[[#This Row],[Day]]-1,Table4[Skipdays])</f>
        <v>44021</v>
      </c>
      <c r="D184" s="9">
        <v>0.34375</v>
      </c>
      <c r="E184" s="10" t="s">
        <v>37</v>
      </c>
      <c r="F184" s="10" t="s">
        <v>26</v>
      </c>
      <c r="G184" s="11"/>
      <c r="H184" s="2"/>
      <c r="I184" s="2" t="str">
        <f>_xlfn.XLOOKUP(Table5[[#This Row],[Parameter]],[1]!Table1[Parameter],[1]!Table1[Units])</f>
        <v>MPN/100mL</v>
      </c>
      <c r="J18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FC-FTE-06</v>
      </c>
      <c r="K18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84" s="2" t="s">
        <v>61</v>
      </c>
      <c r="M184" s="2" t="s">
        <v>59</v>
      </c>
      <c r="N184" s="2"/>
      <c r="O18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84" s="2"/>
      <c r="Q184" s="2" t="str">
        <f>_xlfn.XLOOKUP(Table5[[#This Row],[Parameter]],[1]!Table1[Parameter],[1]!Table1[Parameter (units)])</f>
        <v>Fecal Coliform (MPN/100mL)</v>
      </c>
    </row>
    <row r="185" spans="2:17" x14ac:dyDescent="0.25">
      <c r="B185" s="7">
        <v>6</v>
      </c>
      <c r="C185" s="8">
        <f>WORKDAY($C$1,Table5[[#This Row],[Day]]-1,Table4[Skipdays])</f>
        <v>44021</v>
      </c>
      <c r="D185" s="9">
        <v>0.38819444444444445</v>
      </c>
      <c r="E185" s="10" t="s">
        <v>40</v>
      </c>
      <c r="F185" s="10" t="s">
        <v>22</v>
      </c>
      <c r="G185" s="11">
        <v>98</v>
      </c>
      <c r="H185" s="2"/>
      <c r="I185" s="2" t="str">
        <f>_xlfn.XLOOKUP(Table5[[#This Row],[Parameter]],[1]!Table1[Parameter],[1]!Table1[Units])</f>
        <v>mg/L</v>
      </c>
      <c r="J18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TSS-PI-06</v>
      </c>
      <c r="K18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85" s="2" t="s">
        <v>45</v>
      </c>
      <c r="M185" s="2"/>
      <c r="N185" s="2"/>
      <c r="O18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85" s="2"/>
      <c r="Q185" s="2" t="str">
        <f>_xlfn.XLOOKUP(Table5[[#This Row],[Parameter]],[1]!Table1[Parameter],[1]!Table1[Parameter (units)])</f>
        <v>TSS (mg/L)</v>
      </c>
    </row>
    <row r="186" spans="2:17" x14ac:dyDescent="0.25">
      <c r="B186" s="7">
        <v>6</v>
      </c>
      <c r="C186" s="8">
        <f>WORKDAY($C$1,Table5[[#This Row],[Day]]-1,Table4[Skipdays])</f>
        <v>44021</v>
      </c>
      <c r="D186" s="9">
        <v>0.36319444444444443</v>
      </c>
      <c r="E186" s="10" t="s">
        <v>40</v>
      </c>
      <c r="F186" s="10" t="s">
        <v>24</v>
      </c>
      <c r="G186" s="11">
        <v>45</v>
      </c>
      <c r="H186" s="2"/>
      <c r="I186" s="2" t="str">
        <f>_xlfn.XLOOKUP(Table5[[#This Row],[Parameter]],[1]!Table1[Parameter],[1]!Table1[Units])</f>
        <v>mg/L</v>
      </c>
      <c r="J18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TSS-PE-06</v>
      </c>
      <c r="K18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86" s="2" t="s">
        <v>67</v>
      </c>
      <c r="M186" s="2"/>
      <c r="N186" s="2"/>
      <c r="O18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86" s="2"/>
      <c r="Q186" s="2" t="str">
        <f>_xlfn.XLOOKUP(Table5[[#This Row],[Parameter]],[1]!Table1[Parameter],[1]!Table1[Parameter (units)])</f>
        <v>TSS (mg/L)</v>
      </c>
    </row>
    <row r="187" spans="2:17" x14ac:dyDescent="0.25">
      <c r="B187" s="7">
        <v>6</v>
      </c>
      <c r="C187" s="8">
        <f>WORKDAY($C$1,Table5[[#This Row],[Day]]-1,Table4[Skipdays])</f>
        <v>44021</v>
      </c>
      <c r="D187" s="9">
        <v>0.34375</v>
      </c>
      <c r="E187" s="10" t="s">
        <v>40</v>
      </c>
      <c r="F187" s="10" t="s">
        <v>26</v>
      </c>
      <c r="G187" s="11">
        <v>4</v>
      </c>
      <c r="H187" s="2"/>
      <c r="I187" s="2" t="str">
        <f>_xlfn.XLOOKUP(Table5[[#This Row],[Parameter]],[1]!Table1[Parameter],[1]!Table1[Units])</f>
        <v>mg/L</v>
      </c>
      <c r="J18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TSS-FTE-06</v>
      </c>
      <c r="K18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87" s="2" t="s">
        <v>56</v>
      </c>
      <c r="M187" s="2"/>
      <c r="N187" s="2"/>
      <c r="O18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87" s="2"/>
      <c r="Q187" s="2" t="str">
        <f>_xlfn.XLOOKUP(Table5[[#This Row],[Parameter]],[1]!Table1[Parameter],[1]!Table1[Parameter (units)])</f>
        <v>TSS (mg/L)</v>
      </c>
    </row>
    <row r="188" spans="2:17" x14ac:dyDescent="0.25">
      <c r="B188" s="7">
        <v>6</v>
      </c>
      <c r="C188" s="8">
        <f>WORKDAY($C$1,Table5[[#This Row],[Day]]-1,Table4[Skipdays])</f>
        <v>44021</v>
      </c>
      <c r="D188" s="9">
        <v>0.32083333333333336</v>
      </c>
      <c r="E188" s="10" t="s">
        <v>40</v>
      </c>
      <c r="F188" s="10" t="s">
        <v>28</v>
      </c>
      <c r="G188" s="11">
        <v>4</v>
      </c>
      <c r="H188" s="2"/>
      <c r="I188" s="2" t="str">
        <f>_xlfn.XLOOKUP(Table5[[#This Row],[Parameter]],[1]!Table1[Parameter],[1]!Table1[Units])</f>
        <v>mg/L</v>
      </c>
      <c r="J18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TSS-CCTE-06</v>
      </c>
      <c r="K18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88" s="2" t="s">
        <v>57</v>
      </c>
      <c r="M188" s="2"/>
      <c r="N188" s="2"/>
      <c r="O18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88" s="2"/>
      <c r="Q188" s="2" t="str">
        <f>_xlfn.XLOOKUP(Table5[[#This Row],[Parameter]],[1]!Table1[Parameter],[1]!Table1[Parameter (units)])</f>
        <v>TSS (mg/L)</v>
      </c>
    </row>
    <row r="189" spans="2:17" x14ac:dyDescent="0.25">
      <c r="B189" s="7">
        <v>6</v>
      </c>
      <c r="C189" s="8">
        <f>WORKDAY($C$1,Table5[[#This Row],[Day]]-1,Table4[Skipdays])</f>
        <v>44021</v>
      </c>
      <c r="D189" s="9">
        <v>0.43055555555555558</v>
      </c>
      <c r="E189" s="10" t="s">
        <v>70</v>
      </c>
      <c r="F189" s="10" t="s">
        <v>71</v>
      </c>
      <c r="G189" s="11"/>
      <c r="H189" s="2"/>
      <c r="I189" s="2" t="str">
        <f>_xlfn.XLOOKUP(Table5[[#This Row],[Parameter]],[1]!Table1[Parameter],[1]!Table1[Units])</f>
        <v>-</v>
      </c>
      <c r="J18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XAD-ATE-06</v>
      </c>
      <c r="K189" s="2" t="str">
        <f>INDEX([1]!Table1[[#All],[Parameter]:[Contracting Party]],MATCH(Table5[[#This Row],[Parameter]],[1]!Table1[[#All],[Parameter]],0),MATCH(Table5[[#Headers],[Contracting Party]],[1]!Table1[[#Headers],[Parameter]:[Contracting Party]],0))</f>
        <v>Manhattan College</v>
      </c>
      <c r="L189" s="2" t="s">
        <v>72</v>
      </c>
      <c r="M189" s="2"/>
      <c r="N189" s="2"/>
      <c r="O18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89" s="2"/>
      <c r="Q189" s="2" t="str">
        <f>_xlfn.XLOOKUP(Table5[[#This Row],[Parameter]],[1]!Table1[Parameter],[1]!Table1[Parameter (units)])</f>
        <v>Particle Size Distribution XAD (-)</v>
      </c>
    </row>
    <row r="190" spans="2:17" x14ac:dyDescent="0.25">
      <c r="B190" s="7">
        <v>7</v>
      </c>
      <c r="C190" s="8">
        <f>WORKDAY($C$1,Table5[[#This Row],[Day]]-1,Table4[Skipdays])</f>
        <v>44022</v>
      </c>
      <c r="D190" s="9">
        <v>0.38194444444444442</v>
      </c>
      <c r="E190" s="10" t="s">
        <v>31</v>
      </c>
      <c r="F190" s="10" t="s">
        <v>22</v>
      </c>
      <c r="G190" s="11">
        <v>7.21</v>
      </c>
      <c r="H190" s="2">
        <v>7.55</v>
      </c>
      <c r="I190" s="2" t="str">
        <f>_xlfn.XLOOKUP(Table5[[#This Row],[Parameter]],[1]!Table1[Parameter],[1]!Table1[Units])</f>
        <v>-</v>
      </c>
      <c r="J19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pH-PI-07</v>
      </c>
      <c r="K190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90" s="2" t="s">
        <v>51</v>
      </c>
      <c r="M190" s="2"/>
      <c r="N190" s="2"/>
      <c r="O190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4.6070460704607026E-2</v>
      </c>
      <c r="P190" s="2"/>
      <c r="Q190" s="2" t="str">
        <f>_xlfn.XLOOKUP(Table5[[#This Row],[Parameter]],[1]!Table1[Parameter],[1]!Table1[Parameter (units)])</f>
        <v>pH (-)</v>
      </c>
    </row>
    <row r="191" spans="2:17" x14ac:dyDescent="0.25">
      <c r="B191" s="7">
        <v>7</v>
      </c>
      <c r="C191" s="8">
        <f>WORKDAY($C$1,Table5[[#This Row],[Day]]-1,Table4[Skipdays])</f>
        <v>44022</v>
      </c>
      <c r="D191" s="9">
        <v>0.38194444444444442</v>
      </c>
      <c r="E191" s="10" t="s">
        <v>34</v>
      </c>
      <c r="F191" s="10" t="s">
        <v>22</v>
      </c>
      <c r="G191" s="11">
        <v>26.9</v>
      </c>
      <c r="H191" s="2">
        <v>26.6</v>
      </c>
      <c r="I191" s="2" t="str">
        <f>_xlfn.XLOOKUP(Table5[[#This Row],[Parameter]],[1]!Table1[Parameter],[1]!Table1[Units])</f>
        <v>C</v>
      </c>
      <c r="J19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T-PI-07</v>
      </c>
      <c r="K19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91" s="2" t="s">
        <v>51</v>
      </c>
      <c r="M191" s="2"/>
      <c r="N191" s="2"/>
      <c r="O191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1.1214953271027931E-2</v>
      </c>
      <c r="P191" s="2"/>
      <c r="Q191" s="2" t="str">
        <f>_xlfn.XLOOKUP(Table5[[#This Row],[Parameter]],[1]!Table1[Parameter],[1]!Table1[Parameter (units)])</f>
        <v>Temperature (C)</v>
      </c>
    </row>
    <row r="192" spans="2:17" x14ac:dyDescent="0.25">
      <c r="B192" s="7">
        <v>7</v>
      </c>
      <c r="C192" s="8">
        <f>WORKDAY($C$1,Table5[[#This Row],[Day]]-1,Table4[Skipdays])</f>
        <v>44022</v>
      </c>
      <c r="D192" s="9">
        <v>0.38194444444444442</v>
      </c>
      <c r="E192" s="10" t="s">
        <v>35</v>
      </c>
      <c r="F192" s="10" t="s">
        <v>22</v>
      </c>
      <c r="G192" s="11">
        <v>0.63</v>
      </c>
      <c r="H192" s="2"/>
      <c r="I192" s="2" t="str">
        <f>_xlfn.XLOOKUP(Table5[[#This Row],[Parameter]],[1]!Table1[Parameter],[1]!Table1[Units])</f>
        <v>mg/L</v>
      </c>
      <c r="J19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FTRC-PI-07</v>
      </c>
      <c r="K19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92" s="2" t="s">
        <v>51</v>
      </c>
      <c r="M192" s="2"/>
      <c r="N192" s="2"/>
      <c r="O19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92" s="2"/>
      <c r="Q192" s="2" t="str">
        <f>_xlfn.XLOOKUP(Table5[[#This Row],[Parameter]],[1]!Table1[Parameter],[1]!Table1[Parameter (units)])</f>
        <v>Field TRC (mg/L)</v>
      </c>
    </row>
    <row r="193" spans="2:17" x14ac:dyDescent="0.25">
      <c r="B193" s="7">
        <v>7</v>
      </c>
      <c r="C193" s="8">
        <f>WORKDAY($C$1,Table5[[#This Row],[Day]]-1,Table4[Skipdays])</f>
        <v>44022</v>
      </c>
      <c r="D193" s="9">
        <v>0.35972222222222222</v>
      </c>
      <c r="E193" s="10" t="s">
        <v>31</v>
      </c>
      <c r="F193" s="10" t="s">
        <v>24</v>
      </c>
      <c r="G193" s="11">
        <v>7.23</v>
      </c>
      <c r="H193" s="2">
        <v>7.53</v>
      </c>
      <c r="I193" s="2" t="str">
        <f>_xlfn.XLOOKUP(Table5[[#This Row],[Parameter]],[1]!Table1[Parameter],[1]!Table1[Units])</f>
        <v>-</v>
      </c>
      <c r="J19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pH-PE-07</v>
      </c>
      <c r="K193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93" s="2" t="s">
        <v>64</v>
      </c>
      <c r="M193" s="2"/>
      <c r="N193" s="2"/>
      <c r="O193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4.0650406504065012E-2</v>
      </c>
      <c r="P193" s="2"/>
      <c r="Q193" s="2" t="str">
        <f>_xlfn.XLOOKUP(Table5[[#This Row],[Parameter]],[1]!Table1[Parameter],[1]!Table1[Parameter (units)])</f>
        <v>pH (-)</v>
      </c>
    </row>
    <row r="194" spans="2:17" x14ac:dyDescent="0.25">
      <c r="B194" s="7">
        <v>7</v>
      </c>
      <c r="C194" s="8">
        <f>WORKDAY($C$1,Table5[[#This Row],[Day]]-1,Table4[Skipdays])</f>
        <v>44022</v>
      </c>
      <c r="D194" s="9">
        <v>0.35972222222222222</v>
      </c>
      <c r="E194" s="10" t="s">
        <v>34</v>
      </c>
      <c r="F194" s="10" t="s">
        <v>24</v>
      </c>
      <c r="G194" s="11">
        <v>26.4</v>
      </c>
      <c r="H194" s="2">
        <v>25.9</v>
      </c>
      <c r="I194" s="2" t="str">
        <f>_xlfn.XLOOKUP(Table5[[#This Row],[Parameter]],[1]!Table1[Parameter],[1]!Table1[Units])</f>
        <v>C</v>
      </c>
      <c r="J19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T-PE-07</v>
      </c>
      <c r="K194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94" s="2" t="s">
        <v>64</v>
      </c>
      <c r="M194" s="2"/>
      <c r="N194" s="2"/>
      <c r="O194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1.9120458891013385E-2</v>
      </c>
      <c r="P194" s="2"/>
      <c r="Q194" s="2" t="str">
        <f>_xlfn.XLOOKUP(Table5[[#This Row],[Parameter]],[1]!Table1[Parameter],[1]!Table1[Parameter (units)])</f>
        <v>Temperature (C)</v>
      </c>
    </row>
    <row r="195" spans="2:17" x14ac:dyDescent="0.25">
      <c r="B195" s="7">
        <v>7</v>
      </c>
      <c r="C195" s="8">
        <f>WORKDAY($C$1,Table5[[#This Row],[Day]]-1,Table4[Skipdays])</f>
        <v>44022</v>
      </c>
      <c r="D195" s="9">
        <v>0.35972222222222222</v>
      </c>
      <c r="E195" s="10" t="s">
        <v>35</v>
      </c>
      <c r="F195" s="10" t="s">
        <v>24</v>
      </c>
      <c r="G195" s="11">
        <v>0.04</v>
      </c>
      <c r="H195" s="2"/>
      <c r="I195" s="2" t="str">
        <f>_xlfn.XLOOKUP(Table5[[#This Row],[Parameter]],[1]!Table1[Parameter],[1]!Table1[Units])</f>
        <v>mg/L</v>
      </c>
      <c r="J19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FTRC-PE-07</v>
      </c>
      <c r="K195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95" s="2" t="s">
        <v>64</v>
      </c>
      <c r="M195" s="2"/>
      <c r="N195" s="2"/>
      <c r="O19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95" s="2"/>
      <c r="Q195" s="2" t="str">
        <f>_xlfn.XLOOKUP(Table5[[#This Row],[Parameter]],[1]!Table1[Parameter],[1]!Table1[Parameter (units)])</f>
        <v>Field TRC (mg/L)</v>
      </c>
    </row>
    <row r="196" spans="2:17" x14ac:dyDescent="0.25">
      <c r="B196" s="7">
        <v>7</v>
      </c>
      <c r="C196" s="8">
        <f>WORKDAY($C$1,Table5[[#This Row],[Day]]-1,Table4[Skipdays])</f>
        <v>44022</v>
      </c>
      <c r="D196" s="9">
        <v>0.38194444444444442</v>
      </c>
      <c r="E196" s="10" t="s">
        <v>21</v>
      </c>
      <c r="F196" s="10" t="s">
        <v>22</v>
      </c>
      <c r="G196" s="11"/>
      <c r="H196" s="2"/>
      <c r="I196" s="2" t="str">
        <f>_xlfn.XLOOKUP(Table5[[#This Row],[Parameter]],[1]!Table1[Parameter],[1]!Table1[Units])</f>
        <v>mg/L</v>
      </c>
      <c r="J19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cBOD-PI-07</v>
      </c>
      <c r="K19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196" s="2" t="s">
        <v>73</v>
      </c>
      <c r="M196" s="2" t="s">
        <v>59</v>
      </c>
      <c r="N196" s="2"/>
      <c r="O19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96" s="2"/>
      <c r="Q196" s="2" t="str">
        <f>_xlfn.XLOOKUP(Table5[[#This Row],[Parameter]],[1]!Table1[Parameter],[1]!Table1[Parameter (units)])</f>
        <v>cBOD (mg/L)</v>
      </c>
    </row>
    <row r="197" spans="2:17" x14ac:dyDescent="0.25">
      <c r="B197" s="7">
        <v>7</v>
      </c>
      <c r="C197" s="8">
        <f>WORKDAY($C$1,Table5[[#This Row],[Day]]-1,Table4[Skipdays])</f>
        <v>44022</v>
      </c>
      <c r="D197" s="9">
        <v>0.34027777777777773</v>
      </c>
      <c r="E197" s="10" t="s">
        <v>31</v>
      </c>
      <c r="F197" s="10" t="s">
        <v>26</v>
      </c>
      <c r="G197" s="11">
        <v>7.41</v>
      </c>
      <c r="H197" s="2">
        <v>7.79</v>
      </c>
      <c r="I197" s="2" t="str">
        <f>_xlfn.XLOOKUP(Table5[[#This Row],[Parameter]],[1]!Table1[Parameter],[1]!Table1[Units])</f>
        <v>-</v>
      </c>
      <c r="J19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pH-FTE-07</v>
      </c>
      <c r="K197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97" s="2" t="s">
        <v>74</v>
      </c>
      <c r="M197" s="2"/>
      <c r="N197" s="2"/>
      <c r="O197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4.9999999999999989E-2</v>
      </c>
      <c r="P197" s="2"/>
      <c r="Q197" s="2" t="str">
        <f>_xlfn.XLOOKUP(Table5[[#This Row],[Parameter]],[1]!Table1[Parameter],[1]!Table1[Parameter (units)])</f>
        <v>pH (-)</v>
      </c>
    </row>
    <row r="198" spans="2:17" x14ac:dyDescent="0.25">
      <c r="B198" s="7">
        <v>7</v>
      </c>
      <c r="C198" s="8">
        <f>WORKDAY($C$1,Table5[[#This Row],[Day]]-1,Table4[Skipdays])</f>
        <v>44022</v>
      </c>
      <c r="D198" s="9">
        <v>0.34027777777777773</v>
      </c>
      <c r="E198" s="10" t="s">
        <v>34</v>
      </c>
      <c r="F198" s="10" t="s">
        <v>26</v>
      </c>
      <c r="G198" s="11">
        <v>26.1</v>
      </c>
      <c r="H198" s="2">
        <v>25.8</v>
      </c>
      <c r="I198" s="2" t="str">
        <f>_xlfn.XLOOKUP(Table5[[#This Row],[Parameter]],[1]!Table1[Parameter],[1]!Table1[Units])</f>
        <v>C</v>
      </c>
      <c r="J19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T-FTE-07</v>
      </c>
      <c r="K198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98" s="2" t="s">
        <v>56</v>
      </c>
      <c r="M198" s="2"/>
      <c r="N198" s="2"/>
      <c r="O198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1.1560693641618523E-2</v>
      </c>
      <c r="P198" s="2"/>
      <c r="Q198" s="2" t="str">
        <f>_xlfn.XLOOKUP(Table5[[#This Row],[Parameter]],[1]!Table1[Parameter],[1]!Table1[Parameter (units)])</f>
        <v>Temperature (C)</v>
      </c>
    </row>
    <row r="199" spans="2:17" x14ac:dyDescent="0.25">
      <c r="B199" s="7">
        <v>7</v>
      </c>
      <c r="C199" s="8">
        <f>WORKDAY($C$1,Table5[[#This Row],[Day]]-1,Table4[Skipdays])</f>
        <v>44022</v>
      </c>
      <c r="D199" s="9">
        <v>0.34027777777777773</v>
      </c>
      <c r="E199" s="10" t="s">
        <v>35</v>
      </c>
      <c r="F199" s="10" t="s">
        <v>26</v>
      </c>
      <c r="G199" s="11">
        <v>0.13</v>
      </c>
      <c r="H199" s="2"/>
      <c r="I199" s="2" t="str">
        <f>_xlfn.XLOOKUP(Table5[[#This Row],[Parameter]],[1]!Table1[Parameter],[1]!Table1[Units])</f>
        <v>mg/L</v>
      </c>
      <c r="J19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FTRC-FTE-07</v>
      </c>
      <c r="K199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199" s="2" t="s">
        <v>56</v>
      </c>
      <c r="M199" s="2"/>
      <c r="N199" s="2"/>
      <c r="O19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199" s="2"/>
      <c r="Q199" s="2" t="str">
        <f>_xlfn.XLOOKUP(Table5[[#This Row],[Parameter]],[1]!Table1[Parameter],[1]!Table1[Parameter (units)])</f>
        <v>Field TRC (mg/L)</v>
      </c>
    </row>
    <row r="200" spans="2:17" x14ac:dyDescent="0.25">
      <c r="B200" s="7">
        <v>7</v>
      </c>
      <c r="C200" s="8">
        <f>WORKDAY($C$1,Table5[[#This Row],[Day]]-1,Table4[Skipdays])</f>
        <v>44022</v>
      </c>
      <c r="D200" s="9">
        <v>0.35972222222222222</v>
      </c>
      <c r="E200" s="10" t="s">
        <v>21</v>
      </c>
      <c r="F200" s="10" t="s">
        <v>24</v>
      </c>
      <c r="G200" s="11"/>
      <c r="H200" s="2"/>
      <c r="I200" s="2" t="str">
        <f>_xlfn.XLOOKUP(Table5[[#This Row],[Parameter]],[1]!Table1[Parameter],[1]!Table1[Units])</f>
        <v>mg/L</v>
      </c>
      <c r="J20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cBOD-PE-07</v>
      </c>
      <c r="K20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00" s="2" t="s">
        <v>75</v>
      </c>
      <c r="M200" s="2" t="s">
        <v>59</v>
      </c>
      <c r="N200" s="2"/>
      <c r="O20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00" s="2"/>
      <c r="Q200" s="2" t="str">
        <f>_xlfn.XLOOKUP(Table5[[#This Row],[Parameter]],[1]!Table1[Parameter],[1]!Table1[Parameter (units)])</f>
        <v>cBOD (mg/L)</v>
      </c>
    </row>
    <row r="201" spans="2:17" x14ac:dyDescent="0.25">
      <c r="B201" s="7">
        <v>7</v>
      </c>
      <c r="C201" s="8">
        <f>WORKDAY($C$1,Table5[[#This Row],[Day]]-1,Table4[Skipdays])</f>
        <v>44022</v>
      </c>
      <c r="D201" s="9">
        <v>0.34027777777777773</v>
      </c>
      <c r="E201" s="10" t="s">
        <v>21</v>
      </c>
      <c r="F201" s="10" t="s">
        <v>26</v>
      </c>
      <c r="G201" s="11"/>
      <c r="H201" s="2"/>
      <c r="I201" s="2" t="str">
        <f>_xlfn.XLOOKUP(Table5[[#This Row],[Parameter]],[1]!Table1[Parameter],[1]!Table1[Units])</f>
        <v>mg/L</v>
      </c>
      <c r="J20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cBOD-FTE-07</v>
      </c>
      <c r="K20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01" s="2" t="s">
        <v>76</v>
      </c>
      <c r="M201" s="2" t="s">
        <v>59</v>
      </c>
      <c r="N201" s="2"/>
      <c r="O20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01" s="2"/>
      <c r="Q201" s="2" t="str">
        <f>_xlfn.XLOOKUP(Table5[[#This Row],[Parameter]],[1]!Table1[Parameter],[1]!Table1[Parameter (units)])</f>
        <v>cBOD (mg/L)</v>
      </c>
    </row>
    <row r="202" spans="2:17" x14ac:dyDescent="0.25">
      <c r="B202" s="7">
        <v>7</v>
      </c>
      <c r="C202" s="8">
        <f>WORKDAY($C$1,Table5[[#This Row],[Day]]-1,Table4[Skipdays])</f>
        <v>44022</v>
      </c>
      <c r="D202" s="9">
        <v>0.32361111111111113</v>
      </c>
      <c r="E202" s="10" t="s">
        <v>21</v>
      </c>
      <c r="F202" s="10" t="s">
        <v>28</v>
      </c>
      <c r="G202" s="11"/>
      <c r="H202" s="2"/>
      <c r="I202" s="2" t="str">
        <f>_xlfn.XLOOKUP(Table5[[#This Row],[Parameter]],[1]!Table1[Parameter],[1]!Table1[Units])</f>
        <v>mg/L</v>
      </c>
      <c r="J20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cBOD-CCTE-07</v>
      </c>
      <c r="K20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02" s="2" t="s">
        <v>77</v>
      </c>
      <c r="M202" s="2" t="s">
        <v>59</v>
      </c>
      <c r="N202" s="2"/>
      <c r="O20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02" s="2"/>
      <c r="Q202" s="2" t="str">
        <f>_xlfn.XLOOKUP(Table5[[#This Row],[Parameter]],[1]!Table1[Parameter],[1]!Table1[Parameter (units)])</f>
        <v>cBOD (mg/L)</v>
      </c>
    </row>
    <row r="203" spans="2:17" x14ac:dyDescent="0.25">
      <c r="B203" s="7">
        <v>7</v>
      </c>
      <c r="C203" s="8">
        <f>WORKDAY($C$1,Table5[[#This Row],[Day]]-1,Table4[Skipdays])</f>
        <v>44022</v>
      </c>
      <c r="D203" s="9">
        <v>0.38194444444444442</v>
      </c>
      <c r="E203" s="10" t="s">
        <v>30</v>
      </c>
      <c r="F203" s="10" t="s">
        <v>22</v>
      </c>
      <c r="G203" s="12">
        <v>1244500</v>
      </c>
      <c r="H203" s="2"/>
      <c r="I203" s="2" t="str">
        <f>_xlfn.XLOOKUP(Table5[[#This Row],[Parameter]],[1]!Table1[Parameter],[1]!Table1[Units])</f>
        <v>MPN/100mL</v>
      </c>
      <c r="J20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EC-PI-07</v>
      </c>
      <c r="K20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03" s="2" t="s">
        <v>51</v>
      </c>
      <c r="M203" s="2"/>
      <c r="N203" s="2"/>
      <c r="O20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03" s="2"/>
      <c r="Q203" s="2" t="str">
        <f>_xlfn.XLOOKUP(Table5[[#This Row],[Parameter]],[1]!Table1[Parameter],[1]!Table1[Parameter (units)])</f>
        <v>Enterococcus (MPN/100mL)</v>
      </c>
    </row>
    <row r="204" spans="2:17" x14ac:dyDescent="0.25">
      <c r="B204" s="7">
        <v>7</v>
      </c>
      <c r="C204" s="8">
        <f>WORKDAY($C$1,Table5[[#This Row],[Day]]-1,Table4[Skipdays])</f>
        <v>44022</v>
      </c>
      <c r="D204" s="9">
        <v>0.32361111111111113</v>
      </c>
      <c r="E204" s="10" t="s">
        <v>31</v>
      </c>
      <c r="F204" s="10" t="s">
        <v>28</v>
      </c>
      <c r="G204" s="11">
        <v>7.49</v>
      </c>
      <c r="H204" s="2">
        <v>8.0399999999999991</v>
      </c>
      <c r="I204" s="2" t="str">
        <f>_xlfn.XLOOKUP(Table5[[#This Row],[Parameter]],[1]!Table1[Parameter],[1]!Table1[Units])</f>
        <v>-</v>
      </c>
      <c r="J20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pH-CCTE-07</v>
      </c>
      <c r="K204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04" s="2" t="s">
        <v>57</v>
      </c>
      <c r="M204" s="2"/>
      <c r="N204" s="2"/>
      <c r="O204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7.0830650354153118E-2</v>
      </c>
      <c r="P204" s="2"/>
      <c r="Q204" s="2" t="str">
        <f>_xlfn.XLOOKUP(Table5[[#This Row],[Parameter]],[1]!Table1[Parameter],[1]!Table1[Parameter (units)])</f>
        <v>pH (-)</v>
      </c>
    </row>
    <row r="205" spans="2:17" x14ac:dyDescent="0.25">
      <c r="B205" s="7">
        <v>7</v>
      </c>
      <c r="C205" s="8">
        <f>WORKDAY($C$1,Table5[[#This Row],[Day]]-1,Table4[Skipdays])</f>
        <v>44022</v>
      </c>
      <c r="D205" s="9">
        <v>0.32361111111111113</v>
      </c>
      <c r="E205" s="10" t="s">
        <v>34</v>
      </c>
      <c r="F205" s="10" t="s">
        <v>28</v>
      </c>
      <c r="G205" s="11">
        <v>26.5</v>
      </c>
      <c r="H205" s="2">
        <v>26</v>
      </c>
      <c r="I205" s="2" t="str">
        <f>_xlfn.XLOOKUP(Table5[[#This Row],[Parameter]],[1]!Table1[Parameter],[1]!Table1[Units])</f>
        <v>C</v>
      </c>
      <c r="J20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T-CCTE-07</v>
      </c>
      <c r="K205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05" s="2" t="s">
        <v>57</v>
      </c>
      <c r="M205" s="2"/>
      <c r="N205" s="2"/>
      <c r="O205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1.9047619047619049E-2</v>
      </c>
      <c r="P205" s="2"/>
      <c r="Q205" s="2" t="str">
        <f>_xlfn.XLOOKUP(Table5[[#This Row],[Parameter]],[1]!Table1[Parameter],[1]!Table1[Parameter (units)])</f>
        <v>Temperature (C)</v>
      </c>
    </row>
    <row r="206" spans="2:17" x14ac:dyDescent="0.25">
      <c r="B206" s="7">
        <v>7</v>
      </c>
      <c r="C206" s="8">
        <f>WORKDAY($C$1,Table5[[#This Row],[Day]]-1,Table4[Skipdays])</f>
        <v>44022</v>
      </c>
      <c r="D206" s="9">
        <v>0.32361111111111113</v>
      </c>
      <c r="E206" s="10" t="s">
        <v>35</v>
      </c>
      <c r="F206" s="10" t="s">
        <v>28</v>
      </c>
      <c r="G206" s="11">
        <v>0.57999999999999996</v>
      </c>
      <c r="H206" s="2"/>
      <c r="I206" s="2" t="str">
        <f>_xlfn.XLOOKUP(Table5[[#This Row],[Parameter]],[1]!Table1[Parameter],[1]!Table1[Units])</f>
        <v>mg/L</v>
      </c>
      <c r="J20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FTRC-CCTE-07</v>
      </c>
      <c r="K206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06" s="2" t="s">
        <v>57</v>
      </c>
      <c r="M206" s="2"/>
      <c r="N206" s="2"/>
      <c r="O20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06" s="2"/>
      <c r="Q206" s="2" t="str">
        <f>_xlfn.XLOOKUP(Table5[[#This Row],[Parameter]],[1]!Table1[Parameter],[1]!Table1[Parameter (units)])</f>
        <v>Field TRC (mg/L)</v>
      </c>
    </row>
    <row r="207" spans="2:17" x14ac:dyDescent="0.25">
      <c r="B207" s="7">
        <v>7</v>
      </c>
      <c r="C207" s="8">
        <f>WORKDAY($C$1,Table5[[#This Row],[Day]]-1,Table4[Skipdays])</f>
        <v>44022</v>
      </c>
      <c r="D207" s="9">
        <v>0.35972222222222222</v>
      </c>
      <c r="E207" s="10" t="s">
        <v>30</v>
      </c>
      <c r="F207" s="10" t="s">
        <v>24</v>
      </c>
      <c r="G207" s="12">
        <v>648800</v>
      </c>
      <c r="H207" s="2"/>
      <c r="I207" s="2" t="str">
        <f>_xlfn.XLOOKUP(Table5[[#This Row],[Parameter]],[1]!Table1[Parameter],[1]!Table1[Units])</f>
        <v>MPN/100mL</v>
      </c>
      <c r="J20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EC-PE-07</v>
      </c>
      <c r="K20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07" s="2" t="s">
        <v>64</v>
      </c>
      <c r="M207" s="2"/>
      <c r="N207" s="2"/>
      <c r="O20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07" s="2"/>
      <c r="Q207" s="2" t="str">
        <f>_xlfn.XLOOKUP(Table5[[#This Row],[Parameter]],[1]!Table1[Parameter],[1]!Table1[Parameter (units)])</f>
        <v>Enterococcus (MPN/100mL)</v>
      </c>
    </row>
    <row r="208" spans="2:17" x14ac:dyDescent="0.25">
      <c r="B208" s="7">
        <v>7</v>
      </c>
      <c r="C208" s="8">
        <f>WORKDAY($C$1,Table5[[#This Row],[Day]]-1,Table4[Skipdays])</f>
        <v>44022</v>
      </c>
      <c r="D208" s="9">
        <v>0.34027777777777773</v>
      </c>
      <c r="E208" s="10" t="s">
        <v>30</v>
      </c>
      <c r="F208" s="10" t="s">
        <v>26</v>
      </c>
      <c r="G208" s="12">
        <v>6050</v>
      </c>
      <c r="H208" s="2"/>
      <c r="I208" s="2" t="str">
        <f>_xlfn.XLOOKUP(Table5[[#This Row],[Parameter]],[1]!Table1[Parameter],[1]!Table1[Units])</f>
        <v>MPN/100mL</v>
      </c>
      <c r="J20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EC-FTE-07</v>
      </c>
      <c r="K20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08" s="2" t="s">
        <v>56</v>
      </c>
      <c r="M208" s="2"/>
      <c r="N208" s="2"/>
      <c r="O20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08" s="2"/>
      <c r="Q208" s="2" t="str">
        <f>_xlfn.XLOOKUP(Table5[[#This Row],[Parameter]],[1]!Table1[Parameter],[1]!Table1[Parameter (units)])</f>
        <v>Enterococcus (MPN/100mL)</v>
      </c>
    </row>
    <row r="209" spans="2:17" x14ac:dyDescent="0.25">
      <c r="B209" s="7">
        <v>7</v>
      </c>
      <c r="C209" s="8">
        <f>WORKDAY($C$1,Table5[[#This Row],[Day]]-1,Table4[Skipdays])</f>
        <v>44022</v>
      </c>
      <c r="D209" s="9">
        <v>0.32361111111111113</v>
      </c>
      <c r="E209" s="10" t="s">
        <v>30</v>
      </c>
      <c r="F209" s="10" t="s">
        <v>28</v>
      </c>
      <c r="G209" s="11">
        <v>5</v>
      </c>
      <c r="H209" s="2"/>
      <c r="I209" s="2" t="str">
        <f>_xlfn.XLOOKUP(Table5[[#This Row],[Parameter]],[1]!Table1[Parameter],[1]!Table1[Units])</f>
        <v>MPN/100mL</v>
      </c>
      <c r="J20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EC-CCTE-07</v>
      </c>
      <c r="K20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09" s="2" t="s">
        <v>57</v>
      </c>
      <c r="M209" s="2"/>
      <c r="N209" s="2" t="s">
        <v>52</v>
      </c>
      <c r="O20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09" s="2"/>
      <c r="Q209" s="2" t="str">
        <f>_xlfn.XLOOKUP(Table5[[#This Row],[Parameter]],[1]!Table1[Parameter],[1]!Table1[Parameter (units)])</f>
        <v>Enterococcus (MPN/100mL)</v>
      </c>
    </row>
    <row r="210" spans="2:17" x14ac:dyDescent="0.25">
      <c r="B210" s="7">
        <v>7</v>
      </c>
      <c r="C210" s="8">
        <f>WORKDAY($C$1,Table5[[#This Row],[Day]]-1,Table4[Skipdays])</f>
        <v>44022</v>
      </c>
      <c r="D210" s="9">
        <v>0.34027777777777773</v>
      </c>
      <c r="E210" s="10" t="s">
        <v>30</v>
      </c>
      <c r="F210" s="10" t="s">
        <v>26</v>
      </c>
      <c r="G210" s="12">
        <v>9250</v>
      </c>
      <c r="H210" s="2"/>
      <c r="I210" s="2" t="str">
        <f>_xlfn.XLOOKUP(Table5[[#This Row],[Parameter]],[1]!Table1[Parameter],[1]!Table1[Units])</f>
        <v>MPN/100mL</v>
      </c>
      <c r="J21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EC-FTE-07</v>
      </c>
      <c r="K21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10" s="2" t="s">
        <v>56</v>
      </c>
      <c r="M210" s="2"/>
      <c r="N210" s="2"/>
      <c r="O21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10" s="2"/>
      <c r="Q210" s="2" t="str">
        <f>_xlfn.XLOOKUP(Table5[[#This Row],[Parameter]],[1]!Table1[Parameter],[1]!Table1[Parameter (units)])</f>
        <v>Enterococcus (MPN/100mL)</v>
      </c>
    </row>
    <row r="211" spans="2:17" x14ac:dyDescent="0.25">
      <c r="B211" s="7">
        <v>7</v>
      </c>
      <c r="C211" s="8">
        <f>WORKDAY($C$1,Table5[[#This Row],[Day]]-1,Table4[Skipdays])</f>
        <v>44022</v>
      </c>
      <c r="D211" s="9">
        <v>0.38194444444444442</v>
      </c>
      <c r="E211" s="10" t="s">
        <v>37</v>
      </c>
      <c r="F211" s="10" t="s">
        <v>22</v>
      </c>
      <c r="G211" s="12">
        <v>1450000</v>
      </c>
      <c r="H211" s="2"/>
      <c r="I211" s="2" t="str">
        <f>_xlfn.XLOOKUP(Table5[[#This Row],[Parameter]],[1]!Table1[Parameter],[1]!Table1[Units])</f>
        <v>MPN/100mL</v>
      </c>
      <c r="J21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FC-PI-07</v>
      </c>
      <c r="K21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11" s="2" t="s">
        <v>51</v>
      </c>
      <c r="M211" s="2"/>
      <c r="N211" s="2"/>
      <c r="O21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11" s="2"/>
      <c r="Q211" s="2" t="str">
        <f>_xlfn.XLOOKUP(Table5[[#This Row],[Parameter]],[1]!Table1[Parameter],[1]!Table1[Parameter (units)])</f>
        <v>Fecal Coliform (MPN/100mL)</v>
      </c>
    </row>
    <row r="212" spans="2:17" x14ac:dyDescent="0.25">
      <c r="B212" s="7">
        <v>7</v>
      </c>
      <c r="C212" s="8">
        <f>WORKDAY($C$1,Table5[[#This Row],[Day]]-1,Table4[Skipdays])</f>
        <v>44022</v>
      </c>
      <c r="D212" s="9">
        <v>0.35972222222222222</v>
      </c>
      <c r="E212" s="10" t="s">
        <v>37</v>
      </c>
      <c r="F212" s="10" t="s">
        <v>24</v>
      </c>
      <c r="G212" s="12">
        <v>2590000</v>
      </c>
      <c r="H212" s="2"/>
      <c r="I212" s="2" t="str">
        <f>_xlfn.XLOOKUP(Table5[[#This Row],[Parameter]],[1]!Table1[Parameter],[1]!Table1[Units])</f>
        <v>MPN/100mL</v>
      </c>
      <c r="J21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FC-PE-07</v>
      </c>
      <c r="K21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12" s="2" t="s">
        <v>64</v>
      </c>
      <c r="M212" s="2"/>
      <c r="N212" s="2"/>
      <c r="O21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12" s="2"/>
      <c r="Q212" s="2" t="str">
        <f>_xlfn.XLOOKUP(Table5[[#This Row],[Parameter]],[1]!Table1[Parameter],[1]!Table1[Parameter (units)])</f>
        <v>Fecal Coliform (MPN/100mL)</v>
      </c>
    </row>
    <row r="213" spans="2:17" x14ac:dyDescent="0.25">
      <c r="B213" s="7">
        <v>7</v>
      </c>
      <c r="C213" s="8">
        <f>WORKDAY($C$1,Table5[[#This Row],[Day]]-1,Table4[Skipdays])</f>
        <v>44022</v>
      </c>
      <c r="D213" s="9">
        <v>0.34027777777777773</v>
      </c>
      <c r="E213" s="10" t="s">
        <v>37</v>
      </c>
      <c r="F213" s="10" t="s">
        <v>26</v>
      </c>
      <c r="G213" s="12">
        <v>72500</v>
      </c>
      <c r="H213" s="2"/>
      <c r="I213" s="2" t="str">
        <f>_xlfn.XLOOKUP(Table5[[#This Row],[Parameter]],[1]!Table1[Parameter],[1]!Table1[Units])</f>
        <v>MPN/100mL</v>
      </c>
      <c r="J21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FC-FTE-07</v>
      </c>
      <c r="K21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13" s="2" t="s">
        <v>56</v>
      </c>
      <c r="M213" s="2"/>
      <c r="N213" s="2"/>
      <c r="O21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13" s="2"/>
      <c r="Q213" s="2" t="str">
        <f>_xlfn.XLOOKUP(Table5[[#This Row],[Parameter]],[1]!Table1[Parameter],[1]!Table1[Parameter (units)])</f>
        <v>Fecal Coliform (MPN/100mL)</v>
      </c>
    </row>
    <row r="214" spans="2:17" x14ac:dyDescent="0.25">
      <c r="B214" s="7">
        <v>7</v>
      </c>
      <c r="C214" s="8">
        <f>WORKDAY($C$1,Table5[[#This Row],[Day]]-1,Table4[Skipdays])</f>
        <v>44022</v>
      </c>
      <c r="D214" s="9">
        <v>0.32361111111111113</v>
      </c>
      <c r="E214" s="10" t="s">
        <v>37</v>
      </c>
      <c r="F214" s="10" t="s">
        <v>28</v>
      </c>
      <c r="G214" s="11">
        <v>94.5</v>
      </c>
      <c r="H214" s="2"/>
      <c r="I214" s="2" t="str">
        <f>_xlfn.XLOOKUP(Table5[[#This Row],[Parameter]],[1]!Table1[Parameter],[1]!Table1[Units])</f>
        <v>MPN/100mL</v>
      </c>
      <c r="J21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FC-CCTE-07</v>
      </c>
      <c r="K21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14" s="2" t="s">
        <v>57</v>
      </c>
      <c r="M214" s="2"/>
      <c r="N214" s="2"/>
      <c r="O21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14" s="2"/>
      <c r="Q214" s="2" t="str">
        <f>_xlfn.XLOOKUP(Table5[[#This Row],[Parameter]],[1]!Table1[Parameter],[1]!Table1[Parameter (units)])</f>
        <v>Fecal Coliform (MPN/100mL)</v>
      </c>
    </row>
    <row r="215" spans="2:17" x14ac:dyDescent="0.25">
      <c r="B215" s="7">
        <v>7</v>
      </c>
      <c r="C215" s="8">
        <f>WORKDAY($C$1,Table5[[#This Row],[Day]]-1,Table4[Skipdays])</f>
        <v>44022</v>
      </c>
      <c r="D215" s="9">
        <v>0.34027777777777773</v>
      </c>
      <c r="E215" s="10" t="s">
        <v>37</v>
      </c>
      <c r="F215" s="10" t="s">
        <v>26</v>
      </c>
      <c r="G215" s="12">
        <v>83200</v>
      </c>
      <c r="H215" s="2"/>
      <c r="I215" s="2" t="str">
        <f>_xlfn.XLOOKUP(Table5[[#This Row],[Parameter]],[1]!Table1[Parameter],[1]!Table1[Units])</f>
        <v>MPN/100mL</v>
      </c>
      <c r="J21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FC-FTE-07</v>
      </c>
      <c r="K21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15" s="2" t="s">
        <v>56</v>
      </c>
      <c r="M215" s="2"/>
      <c r="N215" s="2"/>
      <c r="O21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15" s="2"/>
      <c r="Q215" s="2" t="str">
        <f>_xlfn.XLOOKUP(Table5[[#This Row],[Parameter]],[1]!Table1[Parameter],[1]!Table1[Parameter (units)])</f>
        <v>Fecal Coliform (MPN/100mL)</v>
      </c>
    </row>
    <row r="216" spans="2:17" x14ac:dyDescent="0.25">
      <c r="B216" s="7">
        <v>7</v>
      </c>
      <c r="C216" s="8">
        <f>WORKDAY($C$1,Table5[[#This Row],[Day]]-1,Table4[Skipdays])</f>
        <v>44022</v>
      </c>
      <c r="D216" s="9">
        <v>0.38194444444444442</v>
      </c>
      <c r="E216" s="10" t="s">
        <v>40</v>
      </c>
      <c r="F216" s="10" t="s">
        <v>22</v>
      </c>
      <c r="G216" s="11"/>
      <c r="H216" s="2"/>
      <c r="I216" s="2" t="str">
        <f>_xlfn.XLOOKUP(Table5[[#This Row],[Parameter]],[1]!Table1[Parameter],[1]!Table1[Units])</f>
        <v>mg/L</v>
      </c>
      <c r="J21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TSS-PI-07</v>
      </c>
      <c r="K21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16" s="2" t="s">
        <v>51</v>
      </c>
      <c r="M216" s="2"/>
      <c r="N216" s="2"/>
      <c r="O21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16" s="2"/>
      <c r="Q216" s="2" t="str">
        <f>_xlfn.XLOOKUP(Table5[[#This Row],[Parameter]],[1]!Table1[Parameter],[1]!Table1[Parameter (units)])</f>
        <v>TSS (mg/L)</v>
      </c>
    </row>
    <row r="217" spans="2:17" x14ac:dyDescent="0.25">
      <c r="B217" s="7">
        <v>7</v>
      </c>
      <c r="C217" s="8">
        <f>WORKDAY($C$1,Table5[[#This Row],[Day]]-1,Table4[Skipdays])</f>
        <v>44022</v>
      </c>
      <c r="D217" s="9">
        <v>0.35972222222222222</v>
      </c>
      <c r="E217" s="10" t="s">
        <v>40</v>
      </c>
      <c r="F217" s="10" t="s">
        <v>24</v>
      </c>
      <c r="G217" s="11"/>
      <c r="H217" s="2"/>
      <c r="I217" s="2" t="str">
        <f>_xlfn.XLOOKUP(Table5[[#This Row],[Parameter]],[1]!Table1[Parameter],[1]!Table1[Units])</f>
        <v>mg/L</v>
      </c>
      <c r="J21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TSS-PE-07</v>
      </c>
      <c r="K21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17" s="2" t="s">
        <v>64</v>
      </c>
      <c r="M217" s="2"/>
      <c r="N217" s="2"/>
      <c r="O21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17" s="2"/>
      <c r="Q217" s="2" t="str">
        <f>_xlfn.XLOOKUP(Table5[[#This Row],[Parameter]],[1]!Table1[Parameter],[1]!Table1[Parameter (units)])</f>
        <v>TSS (mg/L)</v>
      </c>
    </row>
    <row r="218" spans="2:17" x14ac:dyDescent="0.25">
      <c r="B218" s="7">
        <v>7</v>
      </c>
      <c r="C218" s="8">
        <f>WORKDAY($C$1,Table5[[#This Row],[Day]]-1,Table4[Skipdays])</f>
        <v>44022</v>
      </c>
      <c r="D218" s="9">
        <v>0.34027777777777773</v>
      </c>
      <c r="E218" s="10" t="s">
        <v>40</v>
      </c>
      <c r="F218" s="10" t="s">
        <v>26</v>
      </c>
      <c r="G218" s="11"/>
      <c r="H218" s="2"/>
      <c r="I218" s="2" t="str">
        <f>_xlfn.XLOOKUP(Table5[[#This Row],[Parameter]],[1]!Table1[Parameter],[1]!Table1[Units])</f>
        <v>mg/L</v>
      </c>
      <c r="J21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TSS-FTE-07</v>
      </c>
      <c r="K21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18" s="2" t="s">
        <v>56</v>
      </c>
      <c r="M218" s="2"/>
      <c r="N218" s="2"/>
      <c r="O21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18" s="2"/>
      <c r="Q218" s="2" t="str">
        <f>_xlfn.XLOOKUP(Table5[[#This Row],[Parameter]],[1]!Table1[Parameter],[1]!Table1[Parameter (units)])</f>
        <v>TSS (mg/L)</v>
      </c>
    </row>
    <row r="219" spans="2:17" x14ac:dyDescent="0.25">
      <c r="B219" s="7">
        <v>7</v>
      </c>
      <c r="C219" s="8">
        <f>WORKDAY($C$1,Table5[[#This Row],[Day]]-1,Table4[Skipdays])</f>
        <v>44022</v>
      </c>
      <c r="D219" s="9">
        <v>0.32361111111111113</v>
      </c>
      <c r="E219" s="10" t="s">
        <v>40</v>
      </c>
      <c r="F219" s="10" t="s">
        <v>28</v>
      </c>
      <c r="G219" s="11"/>
      <c r="H219" s="2"/>
      <c r="I219" s="2" t="str">
        <f>_xlfn.XLOOKUP(Table5[[#This Row],[Parameter]],[1]!Table1[Parameter],[1]!Table1[Units])</f>
        <v>mg/L</v>
      </c>
      <c r="J21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TSS-CCTE-07</v>
      </c>
      <c r="K21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19" s="2" t="s">
        <v>57</v>
      </c>
      <c r="M219" s="2"/>
      <c r="N219" s="2"/>
      <c r="O21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19" s="2"/>
      <c r="Q219" s="2" t="str">
        <f>_xlfn.XLOOKUP(Table5[[#This Row],[Parameter]],[1]!Table1[Parameter],[1]!Table1[Parameter (units)])</f>
        <v>TSS (mg/L)</v>
      </c>
    </row>
    <row r="220" spans="2:17" x14ac:dyDescent="0.25">
      <c r="B220" s="7">
        <v>8</v>
      </c>
      <c r="C220" s="8">
        <f>WORKDAY($C$1,Table5[[#This Row],[Day]]-1,Table4[Skipdays])</f>
        <v>44025</v>
      </c>
      <c r="D220" s="9">
        <v>0.38750000000000001</v>
      </c>
      <c r="E220" s="10" t="s">
        <v>31</v>
      </c>
      <c r="F220" s="10" t="s">
        <v>22</v>
      </c>
      <c r="G220" s="11">
        <v>7.26</v>
      </c>
      <c r="H220" s="2">
        <v>7.54</v>
      </c>
      <c r="I220" s="2" t="str">
        <f>_xlfn.XLOOKUP(Table5[[#This Row],[Parameter]],[1]!Table1[Parameter],[1]!Table1[Units])</f>
        <v>-</v>
      </c>
      <c r="J22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pH-PI-08</v>
      </c>
      <c r="K220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20" s="2" t="s">
        <v>23</v>
      </c>
      <c r="M220" s="2"/>
      <c r="N220" s="2"/>
      <c r="O220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3.7837837837837868E-2</v>
      </c>
      <c r="P220" s="2"/>
      <c r="Q220" s="2" t="str">
        <f>_xlfn.XLOOKUP(Table5[[#This Row],[Parameter]],[1]!Table1[Parameter],[1]!Table1[Parameter (units)])</f>
        <v>pH (-)</v>
      </c>
    </row>
    <row r="221" spans="2:17" x14ac:dyDescent="0.25">
      <c r="B221" s="7">
        <v>8</v>
      </c>
      <c r="C221" s="8">
        <f>WORKDAY($C$1,Table5[[#This Row],[Day]]-1,Table4[Skipdays])</f>
        <v>44025</v>
      </c>
      <c r="D221" s="9">
        <v>0.38750000000000001</v>
      </c>
      <c r="E221" s="10" t="s">
        <v>34</v>
      </c>
      <c r="F221" s="10" t="s">
        <v>22</v>
      </c>
      <c r="G221" s="11">
        <v>21.9</v>
      </c>
      <c r="H221" s="2">
        <v>25.9</v>
      </c>
      <c r="I221" s="2" t="str">
        <f>_xlfn.XLOOKUP(Table5[[#This Row],[Parameter]],[1]!Table1[Parameter],[1]!Table1[Units])</f>
        <v>C</v>
      </c>
      <c r="J22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T-PI-08</v>
      </c>
      <c r="K22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21" s="2" t="s">
        <v>23</v>
      </c>
      <c r="M221" s="2"/>
      <c r="N221" s="2"/>
      <c r="O221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0.16736401673640169</v>
      </c>
      <c r="P221" s="2"/>
      <c r="Q221" s="2" t="str">
        <f>_xlfn.XLOOKUP(Table5[[#This Row],[Parameter]],[1]!Table1[Parameter],[1]!Table1[Parameter (units)])</f>
        <v>Temperature (C)</v>
      </c>
    </row>
    <row r="222" spans="2:17" x14ac:dyDescent="0.25">
      <c r="B222" s="7">
        <v>8</v>
      </c>
      <c r="C222" s="8">
        <f>WORKDAY($C$1,Table5[[#This Row],[Day]]-1,Table4[Skipdays])</f>
        <v>44025</v>
      </c>
      <c r="D222" s="9">
        <v>0.38750000000000001</v>
      </c>
      <c r="E222" s="10" t="s">
        <v>35</v>
      </c>
      <c r="F222" s="10" t="s">
        <v>22</v>
      </c>
      <c r="G222" s="11">
        <v>0.08</v>
      </c>
      <c r="H222" s="2"/>
      <c r="I222" s="2" t="str">
        <f>_xlfn.XLOOKUP(Table5[[#This Row],[Parameter]],[1]!Table1[Parameter],[1]!Table1[Units])</f>
        <v>mg/L</v>
      </c>
      <c r="J22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FTRC-PI-08</v>
      </c>
      <c r="K22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22" s="2" t="s">
        <v>23</v>
      </c>
      <c r="M222" s="2"/>
      <c r="N222" s="2"/>
      <c r="O22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22" s="2"/>
      <c r="Q222" s="2" t="str">
        <f>_xlfn.XLOOKUP(Table5[[#This Row],[Parameter]],[1]!Table1[Parameter],[1]!Table1[Parameter (units)])</f>
        <v>Field TRC (mg/L)</v>
      </c>
    </row>
    <row r="223" spans="2:17" x14ac:dyDescent="0.25">
      <c r="B223" s="7">
        <v>8</v>
      </c>
      <c r="C223" s="8">
        <f>WORKDAY($C$1,Table5[[#This Row],[Day]]-1,Table4[Skipdays])</f>
        <v>44025</v>
      </c>
      <c r="D223" s="9">
        <v>0.3666666666666667</v>
      </c>
      <c r="E223" s="10" t="s">
        <v>31</v>
      </c>
      <c r="F223" s="10" t="s">
        <v>24</v>
      </c>
      <c r="G223" s="11">
        <v>7.21</v>
      </c>
      <c r="H223" s="2">
        <v>7.51</v>
      </c>
      <c r="I223" s="2" t="str">
        <f>_xlfn.XLOOKUP(Table5[[#This Row],[Parameter]],[1]!Table1[Parameter],[1]!Table1[Units])</f>
        <v>-</v>
      </c>
      <c r="J22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pH-PE-08</v>
      </c>
      <c r="K223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23" s="2" t="s">
        <v>67</v>
      </c>
      <c r="M223" s="2"/>
      <c r="N223" s="2"/>
      <c r="O223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4.0760869565217371E-2</v>
      </c>
      <c r="P223" s="2"/>
      <c r="Q223" s="2" t="str">
        <f>_xlfn.XLOOKUP(Table5[[#This Row],[Parameter]],[1]!Table1[Parameter],[1]!Table1[Parameter (units)])</f>
        <v>pH (-)</v>
      </c>
    </row>
    <row r="224" spans="2:17" x14ac:dyDescent="0.25">
      <c r="B224" s="7">
        <v>8</v>
      </c>
      <c r="C224" s="8">
        <f>WORKDAY($C$1,Table5[[#This Row],[Day]]-1,Table4[Skipdays])</f>
        <v>44025</v>
      </c>
      <c r="D224" s="9">
        <v>0.3666666666666667</v>
      </c>
      <c r="E224" s="10" t="s">
        <v>34</v>
      </c>
      <c r="F224" s="10" t="s">
        <v>24</v>
      </c>
      <c r="G224" s="11">
        <v>22.8</v>
      </c>
      <c r="H224" s="2">
        <v>24.6</v>
      </c>
      <c r="I224" s="2" t="str">
        <f>_xlfn.XLOOKUP(Table5[[#This Row],[Parameter]],[1]!Table1[Parameter],[1]!Table1[Units])</f>
        <v>C</v>
      </c>
      <c r="J22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T-PE-08</v>
      </c>
      <c r="K224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24" s="2" t="s">
        <v>67</v>
      </c>
      <c r="M224" s="2"/>
      <c r="N224" s="2"/>
      <c r="O224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7.5949367088607611E-2</v>
      </c>
      <c r="P224" s="2"/>
      <c r="Q224" s="2" t="str">
        <f>_xlfn.XLOOKUP(Table5[[#This Row],[Parameter]],[1]!Table1[Parameter],[1]!Table1[Parameter (units)])</f>
        <v>Temperature (C)</v>
      </c>
    </row>
    <row r="225" spans="2:17" x14ac:dyDescent="0.25">
      <c r="B225" s="7">
        <v>8</v>
      </c>
      <c r="C225" s="8">
        <f>WORKDAY($C$1,Table5[[#This Row],[Day]]-1,Table4[Skipdays])</f>
        <v>44025</v>
      </c>
      <c r="D225" s="9">
        <v>0.3666666666666667</v>
      </c>
      <c r="E225" s="10" t="s">
        <v>35</v>
      </c>
      <c r="F225" s="10" t="s">
        <v>24</v>
      </c>
      <c r="G225" s="11">
        <v>0</v>
      </c>
      <c r="H225" s="2"/>
      <c r="I225" s="2" t="str">
        <f>_xlfn.XLOOKUP(Table5[[#This Row],[Parameter]],[1]!Table1[Parameter],[1]!Table1[Units])</f>
        <v>mg/L</v>
      </c>
      <c r="J22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FTRC-PE-08</v>
      </c>
      <c r="K225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25" s="2" t="s">
        <v>67</v>
      </c>
      <c r="M225" s="2"/>
      <c r="N225" s="2"/>
      <c r="O22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25" s="2"/>
      <c r="Q225" s="2" t="str">
        <f>_xlfn.XLOOKUP(Table5[[#This Row],[Parameter]],[1]!Table1[Parameter],[1]!Table1[Parameter (units)])</f>
        <v>Field TRC (mg/L)</v>
      </c>
    </row>
    <row r="226" spans="2:17" x14ac:dyDescent="0.25">
      <c r="B226" s="7">
        <v>8</v>
      </c>
      <c r="C226" s="8">
        <f>WORKDAY($C$1,Table5[[#This Row],[Day]]-1,Table4[Skipdays])</f>
        <v>44025</v>
      </c>
      <c r="D226" s="9">
        <v>0.34652777777777777</v>
      </c>
      <c r="E226" s="10" t="s">
        <v>31</v>
      </c>
      <c r="F226" s="10" t="s">
        <v>26</v>
      </c>
      <c r="G226" s="11">
        <v>7.43</v>
      </c>
      <c r="H226" s="2">
        <v>7.77</v>
      </c>
      <c r="I226" s="2" t="str">
        <f>_xlfn.XLOOKUP(Table5[[#This Row],[Parameter]],[1]!Table1[Parameter],[1]!Table1[Units])</f>
        <v>-</v>
      </c>
      <c r="J22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pH-FTE-08</v>
      </c>
      <c r="K226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26" s="2" t="s">
        <v>56</v>
      </c>
      <c r="M226" s="2"/>
      <c r="N226" s="2"/>
      <c r="O226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4.4736842105263144E-2</v>
      </c>
      <c r="P226" s="2"/>
      <c r="Q226" s="2" t="str">
        <f>_xlfn.XLOOKUP(Table5[[#This Row],[Parameter]],[1]!Table1[Parameter],[1]!Table1[Parameter (units)])</f>
        <v>pH (-)</v>
      </c>
    </row>
    <row r="227" spans="2:17" x14ac:dyDescent="0.25">
      <c r="B227" s="7">
        <v>8</v>
      </c>
      <c r="C227" s="8">
        <f>WORKDAY($C$1,Table5[[#This Row],[Day]]-1,Table4[Skipdays])</f>
        <v>44025</v>
      </c>
      <c r="D227" s="9">
        <v>0.34652777777777777</v>
      </c>
      <c r="E227" s="10" t="s">
        <v>34</v>
      </c>
      <c r="F227" s="10" t="s">
        <v>26</v>
      </c>
      <c r="G227" s="11">
        <v>24.1</v>
      </c>
      <c r="H227" s="2">
        <v>25</v>
      </c>
      <c r="I227" s="2" t="str">
        <f>_xlfn.XLOOKUP(Table5[[#This Row],[Parameter]],[1]!Table1[Parameter],[1]!Table1[Units])</f>
        <v>C</v>
      </c>
      <c r="J22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T-FTE-08</v>
      </c>
      <c r="K227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27" s="2" t="s">
        <v>56</v>
      </c>
      <c r="M227" s="2"/>
      <c r="N227" s="2"/>
      <c r="O227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3.6659877800407276E-2</v>
      </c>
      <c r="P227" s="2"/>
      <c r="Q227" s="2" t="str">
        <f>_xlfn.XLOOKUP(Table5[[#This Row],[Parameter]],[1]!Table1[Parameter],[1]!Table1[Parameter (units)])</f>
        <v>Temperature (C)</v>
      </c>
    </row>
    <row r="228" spans="2:17" x14ac:dyDescent="0.25">
      <c r="B228" s="7">
        <v>8</v>
      </c>
      <c r="C228" s="8">
        <f>WORKDAY($C$1,Table5[[#This Row],[Day]]-1,Table4[Skipdays])</f>
        <v>44025</v>
      </c>
      <c r="D228" s="9">
        <v>0.34652777777777777</v>
      </c>
      <c r="E228" s="10" t="s">
        <v>35</v>
      </c>
      <c r="F228" s="10" t="s">
        <v>26</v>
      </c>
      <c r="G228" s="11">
        <v>0.1</v>
      </c>
      <c r="H228" s="2"/>
      <c r="I228" s="2" t="str">
        <f>_xlfn.XLOOKUP(Table5[[#This Row],[Parameter]],[1]!Table1[Parameter],[1]!Table1[Units])</f>
        <v>mg/L</v>
      </c>
      <c r="J22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FTRC-FTE-08</v>
      </c>
      <c r="K228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28" s="2" t="s">
        <v>56</v>
      </c>
      <c r="M228" s="2"/>
      <c r="N228" s="2"/>
      <c r="O22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28" s="2"/>
      <c r="Q228" s="2" t="str">
        <f>_xlfn.XLOOKUP(Table5[[#This Row],[Parameter]],[1]!Table1[Parameter],[1]!Table1[Parameter (units)])</f>
        <v>Field TRC (mg/L)</v>
      </c>
    </row>
    <row r="229" spans="2:17" x14ac:dyDescent="0.25">
      <c r="B229" s="7">
        <v>8</v>
      </c>
      <c r="C229" s="8">
        <f>WORKDAY($C$1,Table5[[#This Row],[Day]]-1,Table4[Skipdays])</f>
        <v>44025</v>
      </c>
      <c r="D229" s="9">
        <v>0.38750000000000001</v>
      </c>
      <c r="E229" s="10" t="s">
        <v>21</v>
      </c>
      <c r="F229" s="10" t="s">
        <v>22</v>
      </c>
      <c r="G229" s="11">
        <v>200</v>
      </c>
      <c r="H229" s="2"/>
      <c r="I229" s="2" t="str">
        <f>_xlfn.XLOOKUP(Table5[[#This Row],[Parameter]],[1]!Table1[Parameter],[1]!Table1[Units])</f>
        <v>mg/L</v>
      </c>
      <c r="J22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cBOD-PI-08</v>
      </c>
      <c r="K22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29" s="2" t="s">
        <v>23</v>
      </c>
      <c r="M229" s="2"/>
      <c r="N229" s="2"/>
      <c r="O22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29" s="2"/>
      <c r="Q229" s="2" t="str">
        <f>_xlfn.XLOOKUP(Table5[[#This Row],[Parameter]],[1]!Table1[Parameter],[1]!Table1[Parameter (units)])</f>
        <v>cBOD (mg/L)</v>
      </c>
    </row>
    <row r="230" spans="2:17" x14ac:dyDescent="0.25">
      <c r="B230" s="7">
        <v>8</v>
      </c>
      <c r="C230" s="8">
        <f>WORKDAY($C$1,Table5[[#This Row],[Day]]-1,Table4[Skipdays])</f>
        <v>44025</v>
      </c>
      <c r="D230" s="9">
        <v>0.3666666666666667</v>
      </c>
      <c r="E230" s="10" t="s">
        <v>21</v>
      </c>
      <c r="F230" s="10" t="s">
        <v>24</v>
      </c>
      <c r="G230" s="11">
        <v>250</v>
      </c>
      <c r="H230" s="2"/>
      <c r="I230" s="2" t="str">
        <f>_xlfn.XLOOKUP(Table5[[#This Row],[Parameter]],[1]!Table1[Parameter],[1]!Table1[Units])</f>
        <v>mg/L</v>
      </c>
      <c r="J23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cBOD-PE-08</v>
      </c>
      <c r="K23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30" s="2" t="s">
        <v>67</v>
      </c>
      <c r="M230" s="2"/>
      <c r="N230" s="2"/>
      <c r="O23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30" s="2"/>
      <c r="Q230" s="2" t="str">
        <f>_xlfn.XLOOKUP(Table5[[#This Row],[Parameter]],[1]!Table1[Parameter],[1]!Table1[Parameter (units)])</f>
        <v>cBOD (mg/L)</v>
      </c>
    </row>
    <row r="231" spans="2:17" x14ac:dyDescent="0.25">
      <c r="B231" s="7">
        <v>8</v>
      </c>
      <c r="C231" s="8">
        <f>WORKDAY($C$1,Table5[[#This Row],[Day]]-1,Table4[Skipdays])</f>
        <v>44025</v>
      </c>
      <c r="D231" s="9">
        <v>0.34652777777777777</v>
      </c>
      <c r="E231" s="10" t="s">
        <v>21</v>
      </c>
      <c r="F231" s="10" t="s">
        <v>26</v>
      </c>
      <c r="G231" s="11">
        <v>4</v>
      </c>
      <c r="H231" s="2"/>
      <c r="I231" s="2" t="str">
        <f>_xlfn.XLOOKUP(Table5[[#This Row],[Parameter]],[1]!Table1[Parameter],[1]!Table1[Units])</f>
        <v>mg/L</v>
      </c>
      <c r="J23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cBOD-FTE-08</v>
      </c>
      <c r="K23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31" s="2" t="s">
        <v>56</v>
      </c>
      <c r="M231" s="2"/>
      <c r="N231" s="2" t="s">
        <v>52</v>
      </c>
      <c r="O23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31" s="2"/>
      <c r="Q231" s="2" t="str">
        <f>_xlfn.XLOOKUP(Table5[[#This Row],[Parameter]],[1]!Table1[Parameter],[1]!Table1[Parameter (units)])</f>
        <v>cBOD (mg/L)</v>
      </c>
    </row>
    <row r="232" spans="2:17" x14ac:dyDescent="0.25">
      <c r="B232" s="7">
        <v>8</v>
      </c>
      <c r="C232" s="8">
        <f>WORKDAY($C$1,Table5[[#This Row],[Day]]-1,Table4[Skipdays])</f>
        <v>44025</v>
      </c>
      <c r="D232" s="9">
        <v>0.32291666666666669</v>
      </c>
      <c r="E232" s="10" t="s">
        <v>31</v>
      </c>
      <c r="F232" s="10" t="s">
        <v>28</v>
      </c>
      <c r="G232" s="11">
        <v>7.38</v>
      </c>
      <c r="H232" s="2">
        <v>7.87</v>
      </c>
      <c r="I232" s="2" t="str">
        <f>_xlfn.XLOOKUP(Table5[[#This Row],[Parameter]],[1]!Table1[Parameter],[1]!Table1[Units])</f>
        <v>-</v>
      </c>
      <c r="J23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pH-CCTE-08</v>
      </c>
      <c r="K23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32" s="2" t="s">
        <v>57</v>
      </c>
      <c r="M232" s="2"/>
      <c r="N232" s="2"/>
      <c r="O232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6.4262295081967236E-2</v>
      </c>
      <c r="P232" s="2"/>
      <c r="Q232" s="2" t="str">
        <f>_xlfn.XLOOKUP(Table5[[#This Row],[Parameter]],[1]!Table1[Parameter],[1]!Table1[Parameter (units)])</f>
        <v>pH (-)</v>
      </c>
    </row>
    <row r="233" spans="2:17" x14ac:dyDescent="0.25">
      <c r="B233" s="7">
        <v>8</v>
      </c>
      <c r="C233" s="8">
        <f>WORKDAY($C$1,Table5[[#This Row],[Day]]-1,Table4[Skipdays])</f>
        <v>44025</v>
      </c>
      <c r="D233" s="9">
        <v>0.32291666666666669</v>
      </c>
      <c r="E233" s="10" t="s">
        <v>34</v>
      </c>
      <c r="F233" s="10" t="s">
        <v>28</v>
      </c>
      <c r="G233" s="11">
        <v>23.9</v>
      </c>
      <c r="H233" s="2">
        <v>25.5</v>
      </c>
      <c r="I233" s="2" t="str">
        <f>_xlfn.XLOOKUP(Table5[[#This Row],[Parameter]],[1]!Table1[Parameter],[1]!Table1[Units])</f>
        <v>C</v>
      </c>
      <c r="J23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T-CCTE-08</v>
      </c>
      <c r="K233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33" s="2" t="s">
        <v>57</v>
      </c>
      <c r="M233" s="2"/>
      <c r="N233" s="2"/>
      <c r="O233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6.4777327935222728E-2</v>
      </c>
      <c r="P233" s="2"/>
      <c r="Q233" s="2" t="str">
        <f>_xlfn.XLOOKUP(Table5[[#This Row],[Parameter]],[1]!Table1[Parameter],[1]!Table1[Parameter (units)])</f>
        <v>Temperature (C)</v>
      </c>
    </row>
    <row r="234" spans="2:17" x14ac:dyDescent="0.25">
      <c r="B234" s="7">
        <v>8</v>
      </c>
      <c r="C234" s="8">
        <f>WORKDAY($C$1,Table5[[#This Row],[Day]]-1,Table4[Skipdays])</f>
        <v>44025</v>
      </c>
      <c r="D234" s="9">
        <v>0.32291666666666669</v>
      </c>
      <c r="E234" s="10" t="s">
        <v>35</v>
      </c>
      <c r="F234" s="10" t="s">
        <v>28</v>
      </c>
      <c r="G234" s="11">
        <v>0.59</v>
      </c>
      <c r="H234" s="2"/>
      <c r="I234" s="2" t="str">
        <f>_xlfn.XLOOKUP(Table5[[#This Row],[Parameter]],[1]!Table1[Parameter],[1]!Table1[Units])</f>
        <v>mg/L</v>
      </c>
      <c r="J23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FTRC-CCTE-08</v>
      </c>
      <c r="K234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34" s="2" t="s">
        <v>57</v>
      </c>
      <c r="M234" s="2"/>
      <c r="N234" s="2"/>
      <c r="O23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34" s="2"/>
      <c r="Q234" s="2" t="str">
        <f>_xlfn.XLOOKUP(Table5[[#This Row],[Parameter]],[1]!Table1[Parameter],[1]!Table1[Parameter (units)])</f>
        <v>Field TRC (mg/L)</v>
      </c>
    </row>
    <row r="235" spans="2:17" x14ac:dyDescent="0.25">
      <c r="B235" s="7">
        <v>8</v>
      </c>
      <c r="C235" s="8">
        <f>WORKDAY($C$1,Table5[[#This Row],[Day]]-1,Table4[Skipdays])</f>
        <v>44025</v>
      </c>
      <c r="D235" s="9">
        <v>0.32291666666666669</v>
      </c>
      <c r="E235" s="10" t="s">
        <v>21</v>
      </c>
      <c r="F235" s="10" t="s">
        <v>28</v>
      </c>
      <c r="G235" s="11">
        <v>4</v>
      </c>
      <c r="H235" s="2"/>
      <c r="I235" s="2" t="str">
        <f>_xlfn.XLOOKUP(Table5[[#This Row],[Parameter]],[1]!Table1[Parameter],[1]!Table1[Units])</f>
        <v>mg/L</v>
      </c>
      <c r="J23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cBOD-CCTE-08</v>
      </c>
      <c r="K23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35" s="2" t="s">
        <v>57</v>
      </c>
      <c r="M235" s="2"/>
      <c r="N235" s="2" t="s">
        <v>52</v>
      </c>
      <c r="O23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35" s="2"/>
      <c r="Q235" s="2" t="str">
        <f>_xlfn.XLOOKUP(Table5[[#This Row],[Parameter]],[1]!Table1[Parameter],[1]!Table1[Parameter (units)])</f>
        <v>cBOD (mg/L)</v>
      </c>
    </row>
    <row r="236" spans="2:17" x14ac:dyDescent="0.25">
      <c r="B236" s="7">
        <v>8</v>
      </c>
      <c r="C236" s="8">
        <f>WORKDAY($C$1,Table5[[#This Row],[Day]]-1,Table4[Skipdays])</f>
        <v>44025</v>
      </c>
      <c r="D236" s="9">
        <v>0.38750000000000001</v>
      </c>
      <c r="E236" s="10" t="s">
        <v>30</v>
      </c>
      <c r="F236" s="10" t="s">
        <v>22</v>
      </c>
      <c r="G236" s="12">
        <v>1892000</v>
      </c>
      <c r="H236" s="2"/>
      <c r="I236" s="2" t="str">
        <f>_xlfn.XLOOKUP(Table5[[#This Row],[Parameter]],[1]!Table1[Parameter],[1]!Table1[Units])</f>
        <v>MPN/100mL</v>
      </c>
      <c r="J23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EC-PI-08</v>
      </c>
      <c r="K23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36" s="2" t="s">
        <v>23</v>
      </c>
      <c r="M236" s="2"/>
      <c r="N236" s="2"/>
      <c r="O23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36" s="2"/>
      <c r="Q236" s="2" t="str">
        <f>_xlfn.XLOOKUP(Table5[[#This Row],[Parameter]],[1]!Table1[Parameter],[1]!Table1[Parameter (units)])</f>
        <v>Enterococcus (MPN/100mL)</v>
      </c>
    </row>
    <row r="237" spans="2:17" x14ac:dyDescent="0.25">
      <c r="B237" s="7">
        <v>8</v>
      </c>
      <c r="C237" s="8">
        <f>WORKDAY($C$1,Table5[[#This Row],[Day]]-1,Table4[Skipdays])</f>
        <v>44025</v>
      </c>
      <c r="D237" s="9">
        <v>0.3666666666666667</v>
      </c>
      <c r="E237" s="10" t="s">
        <v>30</v>
      </c>
      <c r="F237" s="10" t="s">
        <v>24</v>
      </c>
      <c r="G237" s="12">
        <v>782500</v>
      </c>
      <c r="H237" s="2"/>
      <c r="I237" s="2" t="str">
        <f>_xlfn.XLOOKUP(Table5[[#This Row],[Parameter]],[1]!Table1[Parameter],[1]!Table1[Units])</f>
        <v>MPN/100mL</v>
      </c>
      <c r="J23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EC-PE-08</v>
      </c>
      <c r="K23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37" s="2" t="s">
        <v>67</v>
      </c>
      <c r="M237" s="2"/>
      <c r="N237" s="2"/>
      <c r="O23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37" s="2"/>
      <c r="Q237" s="2" t="str">
        <f>_xlfn.XLOOKUP(Table5[[#This Row],[Parameter]],[1]!Table1[Parameter],[1]!Table1[Parameter (units)])</f>
        <v>Enterococcus (MPN/100mL)</v>
      </c>
    </row>
    <row r="238" spans="2:17" x14ac:dyDescent="0.25">
      <c r="B238" s="7">
        <v>8</v>
      </c>
      <c r="C238" s="8">
        <f>WORKDAY($C$1,Table5[[#This Row],[Day]]-1,Table4[Skipdays])</f>
        <v>44025</v>
      </c>
      <c r="D238" s="9">
        <v>0.34652777777777777</v>
      </c>
      <c r="E238" s="10" t="s">
        <v>30</v>
      </c>
      <c r="F238" s="10" t="s">
        <v>26</v>
      </c>
      <c r="G238" s="12">
        <v>2050</v>
      </c>
      <c r="H238" s="2"/>
      <c r="I238" s="2" t="str">
        <f>_xlfn.XLOOKUP(Table5[[#This Row],[Parameter]],[1]!Table1[Parameter],[1]!Table1[Units])</f>
        <v>MPN/100mL</v>
      </c>
      <c r="J23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EC-FTE-08</v>
      </c>
      <c r="K23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38" s="2" t="s">
        <v>56</v>
      </c>
      <c r="M238" s="2"/>
      <c r="N238" s="2"/>
      <c r="O23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38" s="2"/>
      <c r="Q238" s="2" t="str">
        <f>_xlfn.XLOOKUP(Table5[[#This Row],[Parameter]],[1]!Table1[Parameter],[1]!Table1[Parameter (units)])</f>
        <v>Enterococcus (MPN/100mL)</v>
      </c>
    </row>
    <row r="239" spans="2:17" x14ac:dyDescent="0.25">
      <c r="B239" s="7">
        <v>8</v>
      </c>
      <c r="C239" s="8">
        <f>WORKDAY($C$1,Table5[[#This Row],[Day]]-1,Table4[Skipdays])</f>
        <v>44025</v>
      </c>
      <c r="D239" s="9">
        <v>0.32291666666666669</v>
      </c>
      <c r="E239" s="10" t="s">
        <v>30</v>
      </c>
      <c r="F239" s="10" t="s">
        <v>28</v>
      </c>
      <c r="G239" s="11">
        <v>5</v>
      </c>
      <c r="H239" s="2"/>
      <c r="I239" s="2" t="str">
        <f>_xlfn.XLOOKUP(Table5[[#This Row],[Parameter]],[1]!Table1[Parameter],[1]!Table1[Units])</f>
        <v>MPN/100mL</v>
      </c>
      <c r="J23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EC-CCTE-08</v>
      </c>
      <c r="K23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39" s="2" t="s">
        <v>57</v>
      </c>
      <c r="M239" s="2"/>
      <c r="N239" s="2"/>
      <c r="O23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39" s="2"/>
      <c r="Q239" s="2" t="str">
        <f>_xlfn.XLOOKUP(Table5[[#This Row],[Parameter]],[1]!Table1[Parameter],[1]!Table1[Parameter (units)])</f>
        <v>Enterococcus (MPN/100mL)</v>
      </c>
    </row>
    <row r="240" spans="2:17" x14ac:dyDescent="0.25">
      <c r="B240" s="7">
        <v>8</v>
      </c>
      <c r="C240" s="8">
        <f>WORKDAY($C$1,Table5[[#This Row],[Day]]-1,Table4[Skipdays])</f>
        <v>44025</v>
      </c>
      <c r="D240" s="9">
        <v>0.34652777777777777</v>
      </c>
      <c r="E240" s="10" t="s">
        <v>30</v>
      </c>
      <c r="F240" s="10" t="s">
        <v>26</v>
      </c>
      <c r="G240" s="12">
        <v>3700</v>
      </c>
      <c r="H240" s="2"/>
      <c r="I240" s="2" t="str">
        <f>_xlfn.XLOOKUP(Table5[[#This Row],[Parameter]],[1]!Table1[Parameter],[1]!Table1[Units])</f>
        <v>MPN/100mL</v>
      </c>
      <c r="J24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EC-FTE-08</v>
      </c>
      <c r="K24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40" s="2" t="s">
        <v>56</v>
      </c>
      <c r="M240" s="2"/>
      <c r="N240" s="2"/>
      <c r="O24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40" s="2"/>
      <c r="Q240" s="2" t="str">
        <f>_xlfn.XLOOKUP(Table5[[#This Row],[Parameter]],[1]!Table1[Parameter],[1]!Table1[Parameter (units)])</f>
        <v>Enterococcus (MPN/100mL)</v>
      </c>
    </row>
    <row r="241" spans="2:17" x14ac:dyDescent="0.25">
      <c r="B241" s="7">
        <v>8</v>
      </c>
      <c r="C241" s="8">
        <f>WORKDAY($C$1,Table5[[#This Row],[Day]]-1,Table4[Skipdays])</f>
        <v>44025</v>
      </c>
      <c r="D241" s="9">
        <v>0.38750000000000001</v>
      </c>
      <c r="E241" s="10" t="s">
        <v>37</v>
      </c>
      <c r="F241" s="10" t="s">
        <v>22</v>
      </c>
      <c r="G241" s="12">
        <v>6500000</v>
      </c>
      <c r="H241" s="2"/>
      <c r="I241" s="2" t="str">
        <f>_xlfn.XLOOKUP(Table5[[#This Row],[Parameter]],[1]!Table1[Parameter],[1]!Table1[Units])</f>
        <v>MPN/100mL</v>
      </c>
      <c r="J24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FC-PI-08</v>
      </c>
      <c r="K24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41" s="2" t="s">
        <v>23</v>
      </c>
      <c r="M241" s="2"/>
      <c r="N241" s="2"/>
      <c r="O24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41" s="2"/>
      <c r="Q241" s="2" t="str">
        <f>_xlfn.XLOOKUP(Table5[[#This Row],[Parameter]],[1]!Table1[Parameter],[1]!Table1[Parameter (units)])</f>
        <v>Fecal Coliform (MPN/100mL)</v>
      </c>
    </row>
    <row r="242" spans="2:17" x14ac:dyDescent="0.25">
      <c r="B242" s="7">
        <v>8</v>
      </c>
      <c r="C242" s="8">
        <f>WORKDAY($C$1,Table5[[#This Row],[Day]]-1,Table4[Skipdays])</f>
        <v>44025</v>
      </c>
      <c r="D242" s="9">
        <v>0.3666666666666667</v>
      </c>
      <c r="E242" s="10" t="s">
        <v>37</v>
      </c>
      <c r="F242" s="10" t="s">
        <v>24</v>
      </c>
      <c r="G242" s="12">
        <v>4330000</v>
      </c>
      <c r="H242" s="2"/>
      <c r="I242" s="2" t="str">
        <f>_xlfn.XLOOKUP(Table5[[#This Row],[Parameter]],[1]!Table1[Parameter],[1]!Table1[Units])</f>
        <v>MPN/100mL</v>
      </c>
      <c r="J24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FC-PE-08</v>
      </c>
      <c r="K24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42" s="2" t="s">
        <v>67</v>
      </c>
      <c r="M242" s="2"/>
      <c r="N242" s="2"/>
      <c r="O24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42" s="2"/>
      <c r="Q242" s="2" t="str">
        <f>_xlfn.XLOOKUP(Table5[[#This Row],[Parameter]],[1]!Table1[Parameter],[1]!Table1[Parameter (units)])</f>
        <v>Fecal Coliform (MPN/100mL)</v>
      </c>
    </row>
    <row r="243" spans="2:17" x14ac:dyDescent="0.25">
      <c r="B243" s="7">
        <v>8</v>
      </c>
      <c r="C243" s="8">
        <f>WORKDAY($C$1,Table5[[#This Row],[Day]]-1,Table4[Skipdays])</f>
        <v>44025</v>
      </c>
      <c r="D243" s="9">
        <v>0.34652777777777777</v>
      </c>
      <c r="E243" s="10" t="s">
        <v>37</v>
      </c>
      <c r="F243" s="10" t="s">
        <v>26</v>
      </c>
      <c r="G243" s="16">
        <v>4800</v>
      </c>
      <c r="H243" s="2"/>
      <c r="I243" s="2" t="str">
        <f>_xlfn.XLOOKUP(Table5[[#This Row],[Parameter]],[1]!Table1[Parameter],[1]!Table1[Units])</f>
        <v>MPN/100mL</v>
      </c>
      <c r="J24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FC-FTE-08</v>
      </c>
      <c r="K24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43" s="2" t="s">
        <v>54</v>
      </c>
      <c r="M243" s="2"/>
      <c r="N243" s="2"/>
      <c r="O24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43" s="2" t="s">
        <v>33</v>
      </c>
      <c r="Q243" s="2" t="str">
        <f>_xlfn.XLOOKUP(Table5[[#This Row],[Parameter]],[1]!Table1[Parameter],[1]!Table1[Parameter (units)])</f>
        <v>Fecal Coliform (MPN/100mL)</v>
      </c>
    </row>
    <row r="244" spans="2:17" x14ac:dyDescent="0.25">
      <c r="B244" s="7">
        <v>8</v>
      </c>
      <c r="C244" s="8">
        <f>WORKDAY($C$1,Table5[[#This Row],[Day]]-1,Table4[Skipdays])</f>
        <v>44025</v>
      </c>
      <c r="D244" s="9">
        <v>0.32291666666666669</v>
      </c>
      <c r="E244" s="10" t="s">
        <v>37</v>
      </c>
      <c r="F244" s="10" t="s">
        <v>28</v>
      </c>
      <c r="G244" s="11">
        <v>26</v>
      </c>
      <c r="H244" s="2"/>
      <c r="I244" s="2" t="str">
        <f>_xlfn.XLOOKUP(Table5[[#This Row],[Parameter]],[1]!Table1[Parameter],[1]!Table1[Units])</f>
        <v>MPN/100mL</v>
      </c>
      <c r="J24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FC-CCTE-08</v>
      </c>
      <c r="K24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44" s="2" t="s">
        <v>57</v>
      </c>
      <c r="M244" s="2"/>
      <c r="N244" s="2"/>
      <c r="O24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44" s="2"/>
      <c r="Q244" s="2" t="str">
        <f>_xlfn.XLOOKUP(Table5[[#This Row],[Parameter]],[1]!Table1[Parameter],[1]!Table1[Parameter (units)])</f>
        <v>Fecal Coliform (MPN/100mL)</v>
      </c>
    </row>
    <row r="245" spans="2:17" x14ac:dyDescent="0.25">
      <c r="B245" s="7">
        <v>8</v>
      </c>
      <c r="C245" s="8">
        <f>WORKDAY($C$1,Table5[[#This Row],[Day]]-1,Table4[Skipdays])</f>
        <v>44025</v>
      </c>
      <c r="D245" s="9">
        <v>0.34652777777777777</v>
      </c>
      <c r="E245" s="10" t="s">
        <v>37</v>
      </c>
      <c r="F245" s="10" t="s">
        <v>26</v>
      </c>
      <c r="G245" s="16">
        <v>15800</v>
      </c>
      <c r="H245" s="2"/>
      <c r="I245" s="2" t="str">
        <f>_xlfn.XLOOKUP(Table5[[#This Row],[Parameter]],[1]!Table1[Parameter],[1]!Table1[Units])</f>
        <v>MPN/100mL</v>
      </c>
      <c r="J24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FC-FTE-08</v>
      </c>
      <c r="K24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45" s="2" t="s">
        <v>54</v>
      </c>
      <c r="M245" s="2"/>
      <c r="N245" s="2"/>
      <c r="O24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45" s="2" t="s">
        <v>33</v>
      </c>
      <c r="Q245" s="2" t="str">
        <f>_xlfn.XLOOKUP(Table5[[#This Row],[Parameter]],[1]!Table1[Parameter],[1]!Table1[Parameter (units)])</f>
        <v>Fecal Coliform (MPN/100mL)</v>
      </c>
    </row>
    <row r="246" spans="2:17" x14ac:dyDescent="0.25">
      <c r="B246" s="7">
        <v>8</v>
      </c>
      <c r="C246" s="8">
        <f>WORKDAY($C$1,Table5[[#This Row],[Day]]-1,Table4[Skipdays])</f>
        <v>44025</v>
      </c>
      <c r="D246" s="9">
        <v>0.38750000000000001</v>
      </c>
      <c r="E246" s="10" t="s">
        <v>40</v>
      </c>
      <c r="F246" s="10" t="s">
        <v>22</v>
      </c>
      <c r="G246" s="11">
        <v>110</v>
      </c>
      <c r="H246" s="2"/>
      <c r="I246" s="2" t="str">
        <f>_xlfn.XLOOKUP(Table5[[#This Row],[Parameter]],[1]!Table1[Parameter],[1]!Table1[Units])</f>
        <v>mg/L</v>
      </c>
      <c r="J24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TSS-PI-08</v>
      </c>
      <c r="K24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46" s="2" t="s">
        <v>23</v>
      </c>
      <c r="M246" s="2"/>
      <c r="N246" s="2"/>
      <c r="O24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46" s="2"/>
      <c r="Q246" s="2" t="str">
        <f>_xlfn.XLOOKUP(Table5[[#This Row],[Parameter]],[1]!Table1[Parameter],[1]!Table1[Parameter (units)])</f>
        <v>TSS (mg/L)</v>
      </c>
    </row>
    <row r="247" spans="2:17" x14ac:dyDescent="0.25">
      <c r="B247" s="7">
        <v>8</v>
      </c>
      <c r="C247" s="8">
        <f>WORKDAY($C$1,Table5[[#This Row],[Day]]-1,Table4[Skipdays])</f>
        <v>44025</v>
      </c>
      <c r="D247" s="9">
        <v>0.3666666666666667</v>
      </c>
      <c r="E247" s="10" t="s">
        <v>40</v>
      </c>
      <c r="F247" s="10" t="s">
        <v>24</v>
      </c>
      <c r="G247" s="11">
        <v>98</v>
      </c>
      <c r="H247" s="2"/>
      <c r="I247" s="2" t="str">
        <f>_xlfn.XLOOKUP(Table5[[#This Row],[Parameter]],[1]!Table1[Parameter],[1]!Table1[Units])</f>
        <v>mg/L</v>
      </c>
      <c r="J24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TSS-PE-08</v>
      </c>
      <c r="K24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47" s="2" t="s">
        <v>67</v>
      </c>
      <c r="M247" s="2"/>
      <c r="N247" s="2"/>
      <c r="O24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47" s="2"/>
      <c r="Q247" s="2" t="str">
        <f>_xlfn.XLOOKUP(Table5[[#This Row],[Parameter]],[1]!Table1[Parameter],[1]!Table1[Parameter (units)])</f>
        <v>TSS (mg/L)</v>
      </c>
    </row>
    <row r="248" spans="2:17" x14ac:dyDescent="0.25">
      <c r="B248" s="7">
        <v>8</v>
      </c>
      <c r="C248" s="8">
        <f>WORKDAY($C$1,Table5[[#This Row],[Day]]-1,Table4[Skipdays])</f>
        <v>44025</v>
      </c>
      <c r="D248" s="9">
        <v>0.34652777777777777</v>
      </c>
      <c r="E248" s="10" t="s">
        <v>40</v>
      </c>
      <c r="F248" s="10" t="s">
        <v>26</v>
      </c>
      <c r="G248" s="11">
        <v>6</v>
      </c>
      <c r="H248" s="2"/>
      <c r="I248" s="2" t="str">
        <f>_xlfn.XLOOKUP(Table5[[#This Row],[Parameter]],[1]!Table1[Parameter],[1]!Table1[Units])</f>
        <v>mg/L</v>
      </c>
      <c r="J24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TSS-FTE-08</v>
      </c>
      <c r="K24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48" s="2" t="s">
        <v>56</v>
      </c>
      <c r="M248" s="2"/>
      <c r="N248" s="2"/>
      <c r="O24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48" s="2"/>
      <c r="Q248" s="2" t="str">
        <f>_xlfn.XLOOKUP(Table5[[#This Row],[Parameter]],[1]!Table1[Parameter],[1]!Table1[Parameter (units)])</f>
        <v>TSS (mg/L)</v>
      </c>
    </row>
    <row r="249" spans="2:17" x14ac:dyDescent="0.25">
      <c r="B249" s="7">
        <v>8</v>
      </c>
      <c r="C249" s="8">
        <f>WORKDAY($C$1,Table5[[#This Row],[Day]]-1,Table4[Skipdays])</f>
        <v>44025</v>
      </c>
      <c r="D249" s="9">
        <v>0.32291666666666669</v>
      </c>
      <c r="E249" s="10" t="s">
        <v>40</v>
      </c>
      <c r="F249" s="10" t="s">
        <v>28</v>
      </c>
      <c r="G249" s="11">
        <v>3.3</v>
      </c>
      <c r="H249" s="2"/>
      <c r="I249" s="2" t="str">
        <f>_xlfn.XLOOKUP(Table5[[#This Row],[Parameter]],[1]!Table1[Parameter],[1]!Table1[Units])</f>
        <v>mg/L</v>
      </c>
      <c r="J24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TSS-CCTE-08</v>
      </c>
      <c r="K24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49" s="2" t="s">
        <v>57</v>
      </c>
      <c r="M249" s="2"/>
      <c r="N249" s="2"/>
      <c r="O24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49" s="2"/>
      <c r="Q249" s="2" t="str">
        <f>_xlfn.XLOOKUP(Table5[[#This Row],[Parameter]],[1]!Table1[Parameter],[1]!Table1[Parameter (units)])</f>
        <v>TSS (mg/L)</v>
      </c>
    </row>
    <row r="250" spans="2:17" x14ac:dyDescent="0.25">
      <c r="B250" s="7">
        <v>8</v>
      </c>
      <c r="C250" s="8">
        <f>WORKDAY($C$1,Table5[[#This Row],[Day]]-1,Table4[Skipdays])</f>
        <v>44025</v>
      </c>
      <c r="D250" s="9">
        <v>0.41666666666666669</v>
      </c>
      <c r="E250" s="10" t="s">
        <v>70</v>
      </c>
      <c r="F250" s="10" t="s">
        <v>71</v>
      </c>
      <c r="G250" s="11"/>
      <c r="H250" s="2"/>
      <c r="I250" s="2" t="str">
        <f>_xlfn.XLOOKUP(Table5[[#This Row],[Parameter]],[1]!Table1[Parameter],[1]!Table1[Units])</f>
        <v>-</v>
      </c>
      <c r="J25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XAD-ATE-08</v>
      </c>
      <c r="K250" s="2" t="str">
        <f>INDEX([1]!Table1[[#All],[Parameter]:[Contracting Party]],MATCH(Table5[[#This Row],[Parameter]],[1]!Table1[[#All],[Parameter]],0),MATCH(Table5[[#Headers],[Contracting Party]],[1]!Table1[[#Headers],[Parameter]:[Contracting Party]],0))</f>
        <v>Manhattan College</v>
      </c>
      <c r="L250" s="2" t="s">
        <v>72</v>
      </c>
      <c r="M250" s="2"/>
      <c r="N250" s="2"/>
      <c r="O25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50" s="2"/>
      <c r="Q250" s="2" t="str">
        <f>_xlfn.XLOOKUP(Table5[[#This Row],[Parameter]],[1]!Table1[Parameter],[1]!Table1[Parameter (units)])</f>
        <v>Particle Size Distribution XAD (-)</v>
      </c>
    </row>
    <row r="251" spans="2:17" x14ac:dyDescent="0.25">
      <c r="B251" s="7">
        <v>9</v>
      </c>
      <c r="C251" s="8">
        <f>WORKDAY($C$1,Table5[[#This Row],[Day]]-1,Table4[Skipdays])</f>
        <v>44026</v>
      </c>
      <c r="D251" s="9">
        <v>0.38472222222222219</v>
      </c>
      <c r="E251" s="10" t="s">
        <v>31</v>
      </c>
      <c r="F251" s="10" t="s">
        <v>22</v>
      </c>
      <c r="G251" s="11">
        <v>7.23</v>
      </c>
      <c r="H251" s="2">
        <v>7.53</v>
      </c>
      <c r="I251" s="2" t="str">
        <f>_xlfn.XLOOKUP(Table5[[#This Row],[Parameter]],[1]!Table1[Parameter],[1]!Table1[Units])</f>
        <v>-</v>
      </c>
      <c r="J25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pH-PI-09</v>
      </c>
      <c r="K25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51" s="2" t="s">
        <v>45</v>
      </c>
      <c r="M251" s="2"/>
      <c r="N251" s="2"/>
      <c r="O251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4.0650406504065012E-2</v>
      </c>
      <c r="P251" s="2"/>
      <c r="Q251" s="2" t="str">
        <f>_xlfn.XLOOKUP(Table5[[#This Row],[Parameter]],[1]!Table1[Parameter],[1]!Table1[Parameter (units)])</f>
        <v>pH (-)</v>
      </c>
    </row>
    <row r="252" spans="2:17" x14ac:dyDescent="0.25">
      <c r="B252" s="7">
        <v>9</v>
      </c>
      <c r="C252" s="8">
        <f>WORKDAY($C$1,Table5[[#This Row],[Day]]-1,Table4[Skipdays])</f>
        <v>44026</v>
      </c>
      <c r="D252" s="9">
        <v>0.38472222222222219</v>
      </c>
      <c r="E252" s="10" t="s">
        <v>34</v>
      </c>
      <c r="F252" s="10" t="s">
        <v>22</v>
      </c>
      <c r="G252" s="11">
        <v>25.1</v>
      </c>
      <c r="H252" s="2">
        <v>25.1</v>
      </c>
      <c r="I252" s="2" t="str">
        <f>_xlfn.XLOOKUP(Table5[[#This Row],[Parameter]],[1]!Table1[Parameter],[1]!Table1[Units])</f>
        <v>C</v>
      </c>
      <c r="J25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T-PI-09</v>
      </c>
      <c r="K25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52" s="2" t="s">
        <v>45</v>
      </c>
      <c r="M252" s="2"/>
      <c r="N252" s="2"/>
      <c r="O252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0</v>
      </c>
      <c r="P252" s="2"/>
      <c r="Q252" s="2" t="str">
        <f>_xlfn.XLOOKUP(Table5[[#This Row],[Parameter]],[1]!Table1[Parameter],[1]!Table1[Parameter (units)])</f>
        <v>Temperature (C)</v>
      </c>
    </row>
    <row r="253" spans="2:17" x14ac:dyDescent="0.25">
      <c r="B253" s="7">
        <v>9</v>
      </c>
      <c r="C253" s="8">
        <f>WORKDAY($C$1,Table5[[#This Row],[Day]]-1,Table4[Skipdays])</f>
        <v>44026</v>
      </c>
      <c r="D253" s="9">
        <v>0.38472222222222219</v>
      </c>
      <c r="E253" s="10" t="s">
        <v>35</v>
      </c>
      <c r="F253" s="10" t="s">
        <v>22</v>
      </c>
      <c r="G253" s="11">
        <v>0.12</v>
      </c>
      <c r="H253" s="2"/>
      <c r="I253" s="2" t="str">
        <f>_xlfn.XLOOKUP(Table5[[#This Row],[Parameter]],[1]!Table1[Parameter],[1]!Table1[Units])</f>
        <v>mg/L</v>
      </c>
      <c r="J25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FTRC-PI-09</v>
      </c>
      <c r="K253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53" s="2" t="s">
        <v>45</v>
      </c>
      <c r="M253" s="2"/>
      <c r="N253" s="2"/>
      <c r="O25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53" s="2"/>
      <c r="Q253" s="2" t="str">
        <f>_xlfn.XLOOKUP(Table5[[#This Row],[Parameter]],[1]!Table1[Parameter],[1]!Table1[Parameter (units)])</f>
        <v>Field TRC (mg/L)</v>
      </c>
    </row>
    <row r="254" spans="2:17" x14ac:dyDescent="0.25">
      <c r="B254" s="7">
        <v>9</v>
      </c>
      <c r="C254" s="8">
        <f>WORKDAY($C$1,Table5[[#This Row],[Day]]-1,Table4[Skipdays])</f>
        <v>44026</v>
      </c>
      <c r="D254" s="9">
        <v>0.36458333333333331</v>
      </c>
      <c r="E254" s="10" t="s">
        <v>31</v>
      </c>
      <c r="F254" s="10" t="s">
        <v>24</v>
      </c>
      <c r="G254" s="11">
        <v>7.28</v>
      </c>
      <c r="H254" s="2">
        <v>7.62</v>
      </c>
      <c r="I254" s="2" t="str">
        <f>_xlfn.XLOOKUP(Table5[[#This Row],[Parameter]],[1]!Table1[Parameter],[1]!Table1[Units])</f>
        <v>-</v>
      </c>
      <c r="J25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pH-PE-09</v>
      </c>
      <c r="K254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54" s="2" t="s">
        <v>67</v>
      </c>
      <c r="M254" s="2"/>
      <c r="N254" s="2"/>
      <c r="O254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4.5637583892617427E-2</v>
      </c>
      <c r="P254" s="2"/>
      <c r="Q254" s="2" t="str">
        <f>_xlfn.XLOOKUP(Table5[[#This Row],[Parameter]],[1]!Table1[Parameter],[1]!Table1[Parameter (units)])</f>
        <v>pH (-)</v>
      </c>
    </row>
    <row r="255" spans="2:17" x14ac:dyDescent="0.25">
      <c r="B255" s="7">
        <v>9</v>
      </c>
      <c r="C255" s="8">
        <f>WORKDAY($C$1,Table5[[#This Row],[Day]]-1,Table4[Skipdays])</f>
        <v>44026</v>
      </c>
      <c r="D255" s="9">
        <v>0.36458333333333331</v>
      </c>
      <c r="E255" s="10" t="s">
        <v>34</v>
      </c>
      <c r="F255" s="10" t="s">
        <v>24</v>
      </c>
      <c r="G255" s="11">
        <v>19.7</v>
      </c>
      <c r="H255" s="2">
        <v>23.1</v>
      </c>
      <c r="I255" s="2" t="str">
        <f>_xlfn.XLOOKUP(Table5[[#This Row],[Parameter]],[1]!Table1[Parameter],[1]!Table1[Units])</f>
        <v>C</v>
      </c>
      <c r="J25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T-PE-09</v>
      </c>
      <c r="K255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55" s="2" t="s">
        <v>67</v>
      </c>
      <c r="M255" s="2"/>
      <c r="N255" s="2"/>
      <c r="O255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0.1588785046728973</v>
      </c>
      <c r="P255" s="2"/>
      <c r="Q255" s="2" t="str">
        <f>_xlfn.XLOOKUP(Table5[[#This Row],[Parameter]],[1]!Table1[Parameter],[1]!Table1[Parameter (units)])</f>
        <v>Temperature (C)</v>
      </c>
    </row>
    <row r="256" spans="2:17" x14ac:dyDescent="0.25">
      <c r="B256" s="7">
        <v>9</v>
      </c>
      <c r="C256" s="8">
        <f>WORKDAY($C$1,Table5[[#This Row],[Day]]-1,Table4[Skipdays])</f>
        <v>44026</v>
      </c>
      <c r="D256" s="9">
        <v>0.36458333333333331</v>
      </c>
      <c r="E256" s="10" t="s">
        <v>35</v>
      </c>
      <c r="F256" s="10" t="s">
        <v>24</v>
      </c>
      <c r="G256" s="11">
        <v>0</v>
      </c>
      <c r="H256" s="2"/>
      <c r="I256" s="2" t="str">
        <f>_xlfn.XLOOKUP(Table5[[#This Row],[Parameter]],[1]!Table1[Parameter],[1]!Table1[Units])</f>
        <v>mg/L</v>
      </c>
      <c r="J25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FTRC-PE-09</v>
      </c>
      <c r="K256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56" s="2" t="s">
        <v>67</v>
      </c>
      <c r="M256" s="2"/>
      <c r="N256" s="2"/>
      <c r="O25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56" s="2"/>
      <c r="Q256" s="2" t="str">
        <f>_xlfn.XLOOKUP(Table5[[#This Row],[Parameter]],[1]!Table1[Parameter],[1]!Table1[Parameter (units)])</f>
        <v>Field TRC (mg/L)</v>
      </c>
    </row>
    <row r="257" spans="2:17" x14ac:dyDescent="0.25">
      <c r="B257" s="7">
        <v>9</v>
      </c>
      <c r="C257" s="8">
        <f>WORKDAY($C$1,Table5[[#This Row],[Day]]-1,Table4[Skipdays])</f>
        <v>44026</v>
      </c>
      <c r="D257" s="9">
        <v>0.33888888888888885</v>
      </c>
      <c r="E257" s="10" t="s">
        <v>31</v>
      </c>
      <c r="F257" s="10" t="s">
        <v>26</v>
      </c>
      <c r="G257" s="11">
        <v>7.53</v>
      </c>
      <c r="H257" s="2">
        <v>7.88</v>
      </c>
      <c r="I257" s="2" t="str">
        <f>_xlfn.XLOOKUP(Table5[[#This Row],[Parameter]],[1]!Table1[Parameter],[1]!Table1[Units])</f>
        <v>-</v>
      </c>
      <c r="J25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pH-FTE-09</v>
      </c>
      <c r="K257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57" s="2" t="s">
        <v>56</v>
      </c>
      <c r="M257" s="2"/>
      <c r="N257" s="2"/>
      <c r="O257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4.5425048669694955E-2</v>
      </c>
      <c r="P257" s="2"/>
      <c r="Q257" s="2" t="str">
        <f>_xlfn.XLOOKUP(Table5[[#This Row],[Parameter]],[1]!Table1[Parameter],[1]!Table1[Parameter (units)])</f>
        <v>pH (-)</v>
      </c>
    </row>
    <row r="258" spans="2:17" x14ac:dyDescent="0.25">
      <c r="B258" s="7">
        <v>9</v>
      </c>
      <c r="C258" s="8">
        <f>WORKDAY($C$1,Table5[[#This Row],[Day]]-1,Table4[Skipdays])</f>
        <v>44026</v>
      </c>
      <c r="D258" s="9">
        <v>0.33888888888888885</v>
      </c>
      <c r="E258" s="10" t="s">
        <v>34</v>
      </c>
      <c r="F258" s="10" t="s">
        <v>26</v>
      </c>
      <c r="G258" s="11">
        <v>22.2</v>
      </c>
      <c r="H258" s="2">
        <v>24.1</v>
      </c>
      <c r="I258" s="2" t="str">
        <f>_xlfn.XLOOKUP(Table5[[#This Row],[Parameter]],[1]!Table1[Parameter],[1]!Table1[Units])</f>
        <v>C</v>
      </c>
      <c r="J25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T-FTE-09</v>
      </c>
      <c r="K258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58" s="2" t="s">
        <v>56</v>
      </c>
      <c r="M258" s="2"/>
      <c r="N258" s="2"/>
      <c r="O258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8.2073434125270073E-2</v>
      </c>
      <c r="P258" s="2"/>
      <c r="Q258" s="2" t="str">
        <f>_xlfn.XLOOKUP(Table5[[#This Row],[Parameter]],[1]!Table1[Parameter],[1]!Table1[Parameter (units)])</f>
        <v>Temperature (C)</v>
      </c>
    </row>
    <row r="259" spans="2:17" x14ac:dyDescent="0.25">
      <c r="B259" s="7">
        <v>9</v>
      </c>
      <c r="C259" s="8">
        <f>WORKDAY($C$1,Table5[[#This Row],[Day]]-1,Table4[Skipdays])</f>
        <v>44026</v>
      </c>
      <c r="D259" s="9">
        <v>0.33888888888888885</v>
      </c>
      <c r="E259" s="10" t="s">
        <v>35</v>
      </c>
      <c r="F259" s="10" t="s">
        <v>26</v>
      </c>
      <c r="G259" s="11">
        <v>0.02</v>
      </c>
      <c r="H259" s="2"/>
      <c r="I259" s="2" t="str">
        <f>_xlfn.XLOOKUP(Table5[[#This Row],[Parameter]],[1]!Table1[Parameter],[1]!Table1[Units])</f>
        <v>mg/L</v>
      </c>
      <c r="J25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FTRC-FTE-09</v>
      </c>
      <c r="K259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59" s="2" t="s">
        <v>56</v>
      </c>
      <c r="M259" s="2"/>
      <c r="N259" s="2"/>
      <c r="O25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59" s="2"/>
      <c r="Q259" s="2" t="str">
        <f>_xlfn.XLOOKUP(Table5[[#This Row],[Parameter]],[1]!Table1[Parameter],[1]!Table1[Parameter (units)])</f>
        <v>Field TRC (mg/L)</v>
      </c>
    </row>
    <row r="260" spans="2:17" x14ac:dyDescent="0.25">
      <c r="B260" s="7">
        <v>9</v>
      </c>
      <c r="C260" s="8">
        <f>WORKDAY($C$1,Table5[[#This Row],[Day]]-1,Table4[Skipdays])</f>
        <v>44026</v>
      </c>
      <c r="D260" s="9">
        <v>0.3215277777777778</v>
      </c>
      <c r="E260" s="10" t="s">
        <v>31</v>
      </c>
      <c r="F260" s="10" t="s">
        <v>28</v>
      </c>
      <c r="G260" s="11">
        <v>7.64</v>
      </c>
      <c r="H260" s="2">
        <v>8.1</v>
      </c>
      <c r="I260" s="2" t="str">
        <f>_xlfn.XLOOKUP(Table5[[#This Row],[Parameter]],[1]!Table1[Parameter],[1]!Table1[Units])</f>
        <v>-</v>
      </c>
      <c r="J26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pH-CCTE-09</v>
      </c>
      <c r="K260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60" s="2" t="s">
        <v>57</v>
      </c>
      <c r="M260" s="2"/>
      <c r="N260" s="2"/>
      <c r="O260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5.8449809402795427E-2</v>
      </c>
      <c r="P260" s="2"/>
      <c r="Q260" s="2" t="str">
        <f>_xlfn.XLOOKUP(Table5[[#This Row],[Parameter]],[1]!Table1[Parameter],[1]!Table1[Parameter (units)])</f>
        <v>pH (-)</v>
      </c>
    </row>
    <row r="261" spans="2:17" x14ac:dyDescent="0.25">
      <c r="B261" s="7">
        <v>9</v>
      </c>
      <c r="C261" s="8">
        <f>WORKDAY($C$1,Table5[[#This Row],[Day]]-1,Table4[Skipdays])</f>
        <v>44026</v>
      </c>
      <c r="D261" s="9">
        <v>0.3215277777777778</v>
      </c>
      <c r="E261" s="10" t="s">
        <v>34</v>
      </c>
      <c r="F261" s="10" t="s">
        <v>28</v>
      </c>
      <c r="G261" s="11">
        <v>23.8</v>
      </c>
      <c r="H261" s="2">
        <v>23.9</v>
      </c>
      <c r="I261" s="2" t="str">
        <f>_xlfn.XLOOKUP(Table5[[#This Row],[Parameter]],[1]!Table1[Parameter],[1]!Table1[Units])</f>
        <v>C</v>
      </c>
      <c r="J26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T-CCTE-09</v>
      </c>
      <c r="K26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61" s="2" t="s">
        <v>57</v>
      </c>
      <c r="M261" s="2"/>
      <c r="N261" s="2"/>
      <c r="O261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4.1928721174003293E-3</v>
      </c>
      <c r="P261" s="2"/>
      <c r="Q261" s="2" t="str">
        <f>_xlfn.XLOOKUP(Table5[[#This Row],[Parameter]],[1]!Table1[Parameter],[1]!Table1[Parameter (units)])</f>
        <v>Temperature (C)</v>
      </c>
    </row>
    <row r="262" spans="2:17" x14ac:dyDescent="0.25">
      <c r="B262" s="7">
        <v>9</v>
      </c>
      <c r="C262" s="8">
        <f>WORKDAY($C$1,Table5[[#This Row],[Day]]-1,Table4[Skipdays])</f>
        <v>44026</v>
      </c>
      <c r="D262" s="9">
        <v>0.3215277777777778</v>
      </c>
      <c r="E262" s="10" t="s">
        <v>35</v>
      </c>
      <c r="F262" s="10" t="s">
        <v>28</v>
      </c>
      <c r="G262" s="11">
        <v>0.63</v>
      </c>
      <c r="H262" s="2"/>
      <c r="I262" s="2" t="str">
        <f>_xlfn.XLOOKUP(Table5[[#This Row],[Parameter]],[1]!Table1[Parameter],[1]!Table1[Units])</f>
        <v>mg/L</v>
      </c>
      <c r="J26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FTRC-CCTE-09</v>
      </c>
      <c r="K26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62" s="2" t="s">
        <v>57</v>
      </c>
      <c r="M262" s="2"/>
      <c r="N262" s="2"/>
      <c r="O26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62" s="2"/>
      <c r="Q262" s="2" t="str">
        <f>_xlfn.XLOOKUP(Table5[[#This Row],[Parameter]],[1]!Table1[Parameter],[1]!Table1[Parameter (units)])</f>
        <v>Field TRC (mg/L)</v>
      </c>
    </row>
    <row r="263" spans="2:17" x14ac:dyDescent="0.25">
      <c r="B263" s="7">
        <v>9</v>
      </c>
      <c r="C263" s="8">
        <f>WORKDAY($C$1,Table5[[#This Row],[Day]]-1,Table4[Skipdays])</f>
        <v>44026</v>
      </c>
      <c r="D263" s="9">
        <v>0.38472222222222219</v>
      </c>
      <c r="E263" s="10" t="s">
        <v>21</v>
      </c>
      <c r="F263" s="10" t="s">
        <v>22</v>
      </c>
      <c r="G263" s="11">
        <v>280</v>
      </c>
      <c r="H263" s="2"/>
      <c r="I263" s="2" t="str">
        <f>_xlfn.XLOOKUP(Table5[[#This Row],[Parameter]],[1]!Table1[Parameter],[1]!Table1[Units])</f>
        <v>mg/L</v>
      </c>
      <c r="J26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cBOD-PI-09</v>
      </c>
      <c r="K26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63" s="2" t="s">
        <v>45</v>
      </c>
      <c r="M263" s="2"/>
      <c r="N263" s="2"/>
      <c r="O26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63" s="2"/>
      <c r="Q263" s="2" t="str">
        <f>_xlfn.XLOOKUP(Table5[[#This Row],[Parameter]],[1]!Table1[Parameter],[1]!Table1[Parameter (units)])</f>
        <v>cBOD (mg/L)</v>
      </c>
    </row>
    <row r="264" spans="2:17" x14ac:dyDescent="0.25">
      <c r="B264" s="7">
        <v>9</v>
      </c>
      <c r="C264" s="8">
        <f>WORKDAY($C$1,Table5[[#This Row],[Day]]-1,Table4[Skipdays])</f>
        <v>44026</v>
      </c>
      <c r="D264" s="9">
        <v>0.36458333333333331</v>
      </c>
      <c r="E264" s="10" t="s">
        <v>21</v>
      </c>
      <c r="F264" s="10" t="s">
        <v>24</v>
      </c>
      <c r="G264" s="11">
        <v>88</v>
      </c>
      <c r="H264" s="2"/>
      <c r="I264" s="2" t="str">
        <f>_xlfn.XLOOKUP(Table5[[#This Row],[Parameter]],[1]!Table1[Parameter],[1]!Table1[Units])</f>
        <v>mg/L</v>
      </c>
      <c r="J26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cBOD-PE-09</v>
      </c>
      <c r="K26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64" s="2" t="s">
        <v>67</v>
      </c>
      <c r="M264" s="2"/>
      <c r="N264" s="2"/>
      <c r="O26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64" s="2"/>
      <c r="Q264" s="2" t="str">
        <f>_xlfn.XLOOKUP(Table5[[#This Row],[Parameter]],[1]!Table1[Parameter],[1]!Table1[Parameter (units)])</f>
        <v>cBOD (mg/L)</v>
      </c>
    </row>
    <row r="265" spans="2:17" x14ac:dyDescent="0.25">
      <c r="B265" s="7">
        <v>9</v>
      </c>
      <c r="C265" s="8">
        <f>WORKDAY($C$1,Table5[[#This Row],[Day]]-1,Table4[Skipdays])</f>
        <v>44026</v>
      </c>
      <c r="D265" s="9">
        <v>0.33888888888888885</v>
      </c>
      <c r="E265" s="10" t="s">
        <v>21</v>
      </c>
      <c r="F265" s="10" t="s">
        <v>26</v>
      </c>
      <c r="G265" s="11">
        <v>4</v>
      </c>
      <c r="H265" s="2"/>
      <c r="I265" s="2" t="str">
        <f>_xlfn.XLOOKUP(Table5[[#This Row],[Parameter]],[1]!Table1[Parameter],[1]!Table1[Units])</f>
        <v>mg/L</v>
      </c>
      <c r="J26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cBOD-FTE-09</v>
      </c>
      <c r="K26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65" s="2" t="s">
        <v>56</v>
      </c>
      <c r="M265" s="2"/>
      <c r="N265" s="2" t="s">
        <v>52</v>
      </c>
      <c r="O26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65" s="2"/>
      <c r="Q265" s="2" t="str">
        <f>_xlfn.XLOOKUP(Table5[[#This Row],[Parameter]],[1]!Table1[Parameter],[1]!Table1[Parameter (units)])</f>
        <v>cBOD (mg/L)</v>
      </c>
    </row>
    <row r="266" spans="2:17" x14ac:dyDescent="0.25">
      <c r="B266" s="7">
        <v>9</v>
      </c>
      <c r="C266" s="8">
        <f>WORKDAY($C$1,Table5[[#This Row],[Day]]-1,Table4[Skipdays])</f>
        <v>44026</v>
      </c>
      <c r="D266" s="9">
        <v>0.3215277777777778</v>
      </c>
      <c r="E266" s="10" t="s">
        <v>21</v>
      </c>
      <c r="F266" s="10" t="s">
        <v>28</v>
      </c>
      <c r="G266" s="11">
        <v>4</v>
      </c>
      <c r="H266" s="2"/>
      <c r="I266" s="2" t="str">
        <f>_xlfn.XLOOKUP(Table5[[#This Row],[Parameter]],[1]!Table1[Parameter],[1]!Table1[Units])</f>
        <v>mg/L</v>
      </c>
      <c r="J26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cBOD-CCTE-09</v>
      </c>
      <c r="K26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66" s="2" t="s">
        <v>57</v>
      </c>
      <c r="M266" s="2"/>
      <c r="N266" s="2" t="s">
        <v>52</v>
      </c>
      <c r="O26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66" s="2"/>
      <c r="Q266" s="2" t="str">
        <f>_xlfn.XLOOKUP(Table5[[#This Row],[Parameter]],[1]!Table1[Parameter],[1]!Table1[Parameter (units)])</f>
        <v>cBOD (mg/L)</v>
      </c>
    </row>
    <row r="267" spans="2:17" x14ac:dyDescent="0.25">
      <c r="B267" s="7">
        <v>9</v>
      </c>
      <c r="C267" s="8">
        <f>WORKDAY($C$1,Table5[[#This Row],[Day]]-1,Table4[Skipdays])</f>
        <v>44026</v>
      </c>
      <c r="D267" s="9">
        <v>0.38472222222222219</v>
      </c>
      <c r="E267" s="10" t="s">
        <v>30</v>
      </c>
      <c r="F267" s="10" t="s">
        <v>22</v>
      </c>
      <c r="G267" s="12">
        <v>1377500</v>
      </c>
      <c r="H267" s="2"/>
      <c r="I267" s="2" t="str">
        <f>_xlfn.XLOOKUP(Table5[[#This Row],[Parameter]],[1]!Table1[Parameter],[1]!Table1[Units])</f>
        <v>MPN/100mL</v>
      </c>
      <c r="J26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EC-PI-09</v>
      </c>
      <c r="K26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67" s="2" t="s">
        <v>45</v>
      </c>
      <c r="M267" s="2"/>
      <c r="N267" s="2"/>
      <c r="O26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67" s="2"/>
      <c r="Q267" s="2" t="str">
        <f>_xlfn.XLOOKUP(Table5[[#This Row],[Parameter]],[1]!Table1[Parameter],[1]!Table1[Parameter (units)])</f>
        <v>Enterococcus (MPN/100mL)</v>
      </c>
    </row>
    <row r="268" spans="2:17" x14ac:dyDescent="0.25">
      <c r="B268" s="7">
        <v>9</v>
      </c>
      <c r="C268" s="8">
        <f>WORKDAY($C$1,Table5[[#This Row],[Day]]-1,Table4[Skipdays])</f>
        <v>44026</v>
      </c>
      <c r="D268" s="9">
        <v>0.36458333333333331</v>
      </c>
      <c r="E268" s="10" t="s">
        <v>30</v>
      </c>
      <c r="F268" s="10" t="s">
        <v>24</v>
      </c>
      <c r="G268" s="12">
        <v>550000</v>
      </c>
      <c r="H268" s="2"/>
      <c r="I268" s="2" t="str">
        <f>_xlfn.XLOOKUP(Table5[[#This Row],[Parameter]],[1]!Table1[Parameter],[1]!Table1[Units])</f>
        <v>MPN/100mL</v>
      </c>
      <c r="J26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EC-PE-09</v>
      </c>
      <c r="K26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68" s="2" t="s">
        <v>67</v>
      </c>
      <c r="M268" s="2"/>
      <c r="N268" s="2"/>
      <c r="O26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68" s="2"/>
      <c r="Q268" s="2" t="str">
        <f>_xlfn.XLOOKUP(Table5[[#This Row],[Parameter]],[1]!Table1[Parameter],[1]!Table1[Parameter (units)])</f>
        <v>Enterococcus (MPN/100mL)</v>
      </c>
    </row>
    <row r="269" spans="2:17" x14ac:dyDescent="0.25">
      <c r="B269" s="7">
        <v>9</v>
      </c>
      <c r="C269" s="8">
        <f>WORKDAY($C$1,Table5[[#This Row],[Day]]-1,Table4[Skipdays])</f>
        <v>44026</v>
      </c>
      <c r="D269" s="9">
        <v>0.33888888888888885</v>
      </c>
      <c r="E269" s="10" t="s">
        <v>30</v>
      </c>
      <c r="F269" s="10" t="s">
        <v>26</v>
      </c>
      <c r="G269" s="12">
        <v>10650</v>
      </c>
      <c r="H269" s="2"/>
      <c r="I269" s="2" t="str">
        <f>_xlfn.XLOOKUP(Table5[[#This Row],[Parameter]],[1]!Table1[Parameter],[1]!Table1[Units])</f>
        <v>MPN/100mL</v>
      </c>
      <c r="J26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EC-FTE-09</v>
      </c>
      <c r="K26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69" s="2" t="s">
        <v>56</v>
      </c>
      <c r="M269" s="2"/>
      <c r="N269" s="2"/>
      <c r="O26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69" s="2"/>
      <c r="Q269" s="2" t="str">
        <f>_xlfn.XLOOKUP(Table5[[#This Row],[Parameter]],[1]!Table1[Parameter],[1]!Table1[Parameter (units)])</f>
        <v>Enterococcus (MPN/100mL)</v>
      </c>
    </row>
    <row r="270" spans="2:17" x14ac:dyDescent="0.25">
      <c r="B270" s="7">
        <v>9</v>
      </c>
      <c r="C270" s="8">
        <f>WORKDAY($C$1,Table5[[#This Row],[Day]]-1,Table4[Skipdays])</f>
        <v>44026</v>
      </c>
      <c r="D270" s="9">
        <v>0.3215277777777778</v>
      </c>
      <c r="E270" s="10" t="s">
        <v>30</v>
      </c>
      <c r="F270" s="10" t="s">
        <v>28</v>
      </c>
      <c r="G270" s="11">
        <v>5</v>
      </c>
      <c r="H270" s="2"/>
      <c r="I270" s="2" t="str">
        <f>_xlfn.XLOOKUP(Table5[[#This Row],[Parameter]],[1]!Table1[Parameter],[1]!Table1[Units])</f>
        <v>MPN/100mL</v>
      </c>
      <c r="J27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EC-CCTE-09</v>
      </c>
      <c r="K27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70" s="2" t="s">
        <v>57</v>
      </c>
      <c r="M270" s="2"/>
      <c r="N270" s="2"/>
      <c r="O27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70" s="2"/>
      <c r="Q270" s="2" t="str">
        <f>_xlfn.XLOOKUP(Table5[[#This Row],[Parameter]],[1]!Table1[Parameter],[1]!Table1[Parameter (units)])</f>
        <v>Enterococcus (MPN/100mL)</v>
      </c>
    </row>
    <row r="271" spans="2:17" x14ac:dyDescent="0.25">
      <c r="B271" s="7">
        <v>9</v>
      </c>
      <c r="C271" s="8">
        <f>WORKDAY($C$1,Table5[[#This Row],[Day]]-1,Table4[Skipdays])</f>
        <v>44026</v>
      </c>
      <c r="D271" s="9">
        <v>0.33888888888888885</v>
      </c>
      <c r="E271" s="10" t="s">
        <v>30</v>
      </c>
      <c r="F271" s="10" t="s">
        <v>26</v>
      </c>
      <c r="G271" s="12">
        <v>8050</v>
      </c>
      <c r="H271" s="2"/>
      <c r="I271" s="2" t="str">
        <f>_xlfn.XLOOKUP(Table5[[#This Row],[Parameter]],[1]!Table1[Parameter],[1]!Table1[Units])</f>
        <v>MPN/100mL</v>
      </c>
      <c r="J27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EC-FTE-09</v>
      </c>
      <c r="K27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71" s="2" t="s">
        <v>56</v>
      </c>
      <c r="M271" s="2"/>
      <c r="N271" s="2"/>
      <c r="O27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71" s="2"/>
      <c r="Q271" s="2" t="str">
        <f>_xlfn.XLOOKUP(Table5[[#This Row],[Parameter]],[1]!Table1[Parameter],[1]!Table1[Parameter (units)])</f>
        <v>Enterococcus (MPN/100mL)</v>
      </c>
    </row>
    <row r="272" spans="2:17" x14ac:dyDescent="0.25">
      <c r="B272" s="7">
        <v>9</v>
      </c>
      <c r="C272" s="8">
        <f>WORKDAY($C$1,Table5[[#This Row],[Day]]-1,Table4[Skipdays])</f>
        <v>44026</v>
      </c>
      <c r="D272" s="9">
        <v>0.38472222222222219</v>
      </c>
      <c r="E272" s="10" t="s">
        <v>37</v>
      </c>
      <c r="F272" s="10" t="s">
        <v>22</v>
      </c>
      <c r="G272" s="11"/>
      <c r="H272" s="2"/>
      <c r="I272" s="2" t="str">
        <f>_xlfn.XLOOKUP(Table5[[#This Row],[Parameter]],[1]!Table1[Parameter],[1]!Table1[Units])</f>
        <v>MPN/100mL</v>
      </c>
      <c r="J27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FC-PI-09</v>
      </c>
      <c r="K27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72" s="2" t="s">
        <v>78</v>
      </c>
      <c r="M272" s="2" t="s">
        <v>59</v>
      </c>
      <c r="N272" s="2"/>
      <c r="O27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72" s="2"/>
      <c r="Q272" s="2" t="str">
        <f>_xlfn.XLOOKUP(Table5[[#This Row],[Parameter]],[1]!Table1[Parameter],[1]!Table1[Parameter (units)])</f>
        <v>Fecal Coliform (MPN/100mL)</v>
      </c>
    </row>
    <row r="273" spans="2:17" x14ac:dyDescent="0.25">
      <c r="B273" s="7">
        <v>9</v>
      </c>
      <c r="C273" s="8">
        <f>WORKDAY($C$1,Table5[[#This Row],[Day]]-1,Table4[Skipdays])</f>
        <v>44026</v>
      </c>
      <c r="D273" s="9">
        <v>0.36458333333333331</v>
      </c>
      <c r="E273" s="10" t="s">
        <v>37</v>
      </c>
      <c r="F273" s="10" t="s">
        <v>24</v>
      </c>
      <c r="G273" s="11"/>
      <c r="H273" s="2"/>
      <c r="I273" s="2" t="str">
        <f>_xlfn.XLOOKUP(Table5[[#This Row],[Parameter]],[1]!Table1[Parameter],[1]!Table1[Units])</f>
        <v>MPN/100mL</v>
      </c>
      <c r="J27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FC-PE-09</v>
      </c>
      <c r="K27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73" s="2" t="s">
        <v>79</v>
      </c>
      <c r="M273" s="2" t="s">
        <v>59</v>
      </c>
      <c r="N273" s="2"/>
      <c r="O27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73" s="2"/>
      <c r="Q273" s="2" t="str">
        <f>_xlfn.XLOOKUP(Table5[[#This Row],[Parameter]],[1]!Table1[Parameter],[1]!Table1[Parameter (units)])</f>
        <v>Fecal Coliform (MPN/100mL)</v>
      </c>
    </row>
    <row r="274" spans="2:17" x14ac:dyDescent="0.25">
      <c r="B274" s="7">
        <v>9</v>
      </c>
      <c r="C274" s="8">
        <f>WORKDAY($C$1,Table5[[#This Row],[Day]]-1,Table4[Skipdays])</f>
        <v>44026</v>
      </c>
      <c r="D274" s="9">
        <v>0.33888888888888885</v>
      </c>
      <c r="E274" s="10" t="s">
        <v>37</v>
      </c>
      <c r="F274" s="10" t="s">
        <v>26</v>
      </c>
      <c r="G274" s="11"/>
      <c r="H274" s="2"/>
      <c r="I274" s="2" t="str">
        <f>_xlfn.XLOOKUP(Table5[[#This Row],[Parameter]],[1]!Table1[Parameter],[1]!Table1[Units])</f>
        <v>MPN/100mL</v>
      </c>
      <c r="J27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FC-FTE-09</v>
      </c>
      <c r="K27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74" s="2" t="s">
        <v>80</v>
      </c>
      <c r="M274" s="2" t="s">
        <v>59</v>
      </c>
      <c r="N274" s="2"/>
      <c r="O27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74" s="2"/>
      <c r="Q274" s="2" t="str">
        <f>_xlfn.XLOOKUP(Table5[[#This Row],[Parameter]],[1]!Table1[Parameter],[1]!Table1[Parameter (units)])</f>
        <v>Fecal Coliform (MPN/100mL)</v>
      </c>
    </row>
    <row r="275" spans="2:17" x14ac:dyDescent="0.25">
      <c r="B275" s="7">
        <v>9</v>
      </c>
      <c r="C275" s="8">
        <f>WORKDAY($C$1,Table5[[#This Row],[Day]]-1,Table4[Skipdays])</f>
        <v>44026</v>
      </c>
      <c r="D275" s="9">
        <v>0.3215277777777778</v>
      </c>
      <c r="E275" s="10" t="s">
        <v>37</v>
      </c>
      <c r="F275" s="10" t="s">
        <v>28</v>
      </c>
      <c r="G275" s="11"/>
      <c r="H275" s="2"/>
      <c r="I275" s="2" t="str">
        <f>_xlfn.XLOOKUP(Table5[[#This Row],[Parameter]],[1]!Table1[Parameter],[1]!Table1[Units])</f>
        <v>MPN/100mL</v>
      </c>
      <c r="J27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FC-CCTE-09</v>
      </c>
      <c r="K27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75" s="2" t="s">
        <v>81</v>
      </c>
      <c r="M275" s="2" t="s">
        <v>59</v>
      </c>
      <c r="N275" s="2"/>
      <c r="O27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75" s="2"/>
      <c r="Q275" s="2" t="str">
        <f>_xlfn.XLOOKUP(Table5[[#This Row],[Parameter]],[1]!Table1[Parameter],[1]!Table1[Parameter (units)])</f>
        <v>Fecal Coliform (MPN/100mL)</v>
      </c>
    </row>
    <row r="276" spans="2:17" x14ac:dyDescent="0.25">
      <c r="B276" s="7">
        <v>9</v>
      </c>
      <c r="C276" s="8">
        <f>WORKDAY($C$1,Table5[[#This Row],[Day]]-1,Table4[Skipdays])</f>
        <v>44026</v>
      </c>
      <c r="D276" s="9">
        <v>0.33888888888888885</v>
      </c>
      <c r="E276" s="10" t="s">
        <v>37</v>
      </c>
      <c r="F276" s="10" t="s">
        <v>26</v>
      </c>
      <c r="G276" s="11"/>
      <c r="H276" s="2"/>
      <c r="I276" s="2" t="str">
        <f>_xlfn.XLOOKUP(Table5[[#This Row],[Parameter]],[1]!Table1[Parameter],[1]!Table1[Units])</f>
        <v>MPN/100mL</v>
      </c>
      <c r="J27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FC-FTE-09</v>
      </c>
      <c r="K27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76" s="2" t="s">
        <v>80</v>
      </c>
      <c r="M276" s="2" t="s">
        <v>59</v>
      </c>
      <c r="N276" s="2"/>
      <c r="O27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76" s="2"/>
      <c r="Q276" s="2" t="str">
        <f>_xlfn.XLOOKUP(Table5[[#This Row],[Parameter]],[1]!Table1[Parameter],[1]!Table1[Parameter (units)])</f>
        <v>Fecal Coliform (MPN/100mL)</v>
      </c>
    </row>
    <row r="277" spans="2:17" x14ac:dyDescent="0.25">
      <c r="B277" s="7">
        <v>9</v>
      </c>
      <c r="C277" s="8">
        <f>WORKDAY($C$1,Table5[[#This Row],[Day]]-1,Table4[Skipdays])</f>
        <v>44026</v>
      </c>
      <c r="D277" s="9">
        <v>0.38472222222222219</v>
      </c>
      <c r="E277" s="10" t="s">
        <v>40</v>
      </c>
      <c r="F277" s="10" t="s">
        <v>22</v>
      </c>
      <c r="G277" s="11">
        <v>43</v>
      </c>
      <c r="H277" s="2"/>
      <c r="I277" s="2" t="str">
        <f>_xlfn.XLOOKUP(Table5[[#This Row],[Parameter]],[1]!Table1[Parameter],[1]!Table1[Units])</f>
        <v>mg/L</v>
      </c>
      <c r="J27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TSS-PI-09</v>
      </c>
      <c r="K27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77" s="2" t="s">
        <v>45</v>
      </c>
      <c r="M277" s="2"/>
      <c r="N277" s="2"/>
      <c r="O27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77" s="2"/>
      <c r="Q277" s="2" t="str">
        <f>_xlfn.XLOOKUP(Table5[[#This Row],[Parameter]],[1]!Table1[Parameter],[1]!Table1[Parameter (units)])</f>
        <v>TSS (mg/L)</v>
      </c>
    </row>
    <row r="278" spans="2:17" x14ac:dyDescent="0.25">
      <c r="B278" s="7">
        <v>9</v>
      </c>
      <c r="C278" s="8">
        <f>WORKDAY($C$1,Table5[[#This Row],[Day]]-1,Table4[Skipdays])</f>
        <v>44026</v>
      </c>
      <c r="D278" s="9">
        <v>0.36458333333333331</v>
      </c>
      <c r="E278" s="10" t="s">
        <v>40</v>
      </c>
      <c r="F278" s="10" t="s">
        <v>24</v>
      </c>
      <c r="G278" s="11">
        <v>120</v>
      </c>
      <c r="H278" s="2"/>
      <c r="I278" s="2" t="str">
        <f>_xlfn.XLOOKUP(Table5[[#This Row],[Parameter]],[1]!Table1[Parameter],[1]!Table1[Units])</f>
        <v>mg/L</v>
      </c>
      <c r="J27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TSS-PE-09</v>
      </c>
      <c r="K27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78" s="2" t="s">
        <v>67</v>
      </c>
      <c r="M278" s="2"/>
      <c r="N278" s="2"/>
      <c r="O27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78" s="2"/>
      <c r="Q278" s="2" t="str">
        <f>_xlfn.XLOOKUP(Table5[[#This Row],[Parameter]],[1]!Table1[Parameter],[1]!Table1[Parameter (units)])</f>
        <v>TSS (mg/L)</v>
      </c>
    </row>
    <row r="279" spans="2:17" x14ac:dyDescent="0.25">
      <c r="B279" s="7">
        <v>9</v>
      </c>
      <c r="C279" s="8">
        <f>WORKDAY($C$1,Table5[[#This Row],[Day]]-1,Table4[Skipdays])</f>
        <v>44026</v>
      </c>
      <c r="D279" s="9">
        <v>0.33888888888888885</v>
      </c>
      <c r="E279" s="10" t="s">
        <v>40</v>
      </c>
      <c r="F279" s="10" t="s">
        <v>26</v>
      </c>
      <c r="G279" s="11">
        <v>5.3</v>
      </c>
      <c r="H279" s="2"/>
      <c r="I279" s="2" t="str">
        <f>_xlfn.XLOOKUP(Table5[[#This Row],[Parameter]],[1]!Table1[Parameter],[1]!Table1[Units])</f>
        <v>mg/L</v>
      </c>
      <c r="J27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TSS-FTE-09</v>
      </c>
      <c r="K27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79" s="2" t="s">
        <v>56</v>
      </c>
      <c r="M279" s="2"/>
      <c r="N279" s="2"/>
      <c r="O27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79" s="2"/>
      <c r="Q279" s="2" t="str">
        <f>_xlfn.XLOOKUP(Table5[[#This Row],[Parameter]],[1]!Table1[Parameter],[1]!Table1[Parameter (units)])</f>
        <v>TSS (mg/L)</v>
      </c>
    </row>
    <row r="280" spans="2:17" x14ac:dyDescent="0.25">
      <c r="B280" s="7">
        <v>9</v>
      </c>
      <c r="C280" s="8">
        <f>WORKDAY($C$1,Table5[[#This Row],[Day]]-1,Table4[Skipdays])</f>
        <v>44026</v>
      </c>
      <c r="D280" s="9">
        <v>0.3215277777777778</v>
      </c>
      <c r="E280" s="10" t="s">
        <v>40</v>
      </c>
      <c r="F280" s="10" t="s">
        <v>28</v>
      </c>
      <c r="G280" s="11">
        <v>4.7</v>
      </c>
      <c r="H280" s="2"/>
      <c r="I280" s="2" t="str">
        <f>_xlfn.XLOOKUP(Table5[[#This Row],[Parameter]],[1]!Table1[Parameter],[1]!Table1[Units])</f>
        <v>mg/L</v>
      </c>
      <c r="J28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TSS-CCTE-09</v>
      </c>
      <c r="K28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80" s="2" t="s">
        <v>57</v>
      </c>
      <c r="M280" s="2"/>
      <c r="N280" s="2"/>
      <c r="O28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80" s="2"/>
      <c r="Q280" s="2" t="str">
        <f>_xlfn.XLOOKUP(Table5[[#This Row],[Parameter]],[1]!Table1[Parameter],[1]!Table1[Parameter (units)])</f>
        <v>TSS (mg/L)</v>
      </c>
    </row>
    <row r="281" spans="2:17" x14ac:dyDescent="0.25">
      <c r="B281" s="7">
        <v>10</v>
      </c>
      <c r="C281" s="8">
        <f>WORKDAY($C$1,Table5[[#This Row],[Day]]-1,Table4[Skipdays])</f>
        <v>44027</v>
      </c>
      <c r="D281" s="9">
        <v>0.37847222222222227</v>
      </c>
      <c r="E281" s="10" t="s">
        <v>31</v>
      </c>
      <c r="F281" s="10" t="s">
        <v>22</v>
      </c>
      <c r="G281" s="11">
        <v>7.33</v>
      </c>
      <c r="H281" s="2">
        <v>7.66</v>
      </c>
      <c r="I281" s="2" t="str">
        <f>_xlfn.XLOOKUP(Table5[[#This Row],[Parameter]],[1]!Table1[Parameter],[1]!Table1[Units])</f>
        <v>-</v>
      </c>
      <c r="J28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pH-PI-10</v>
      </c>
      <c r="K28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81" s="2" t="s">
        <v>51</v>
      </c>
      <c r="M281" s="2"/>
      <c r="N281" s="2"/>
      <c r="O281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4.4029352901934632E-2</v>
      </c>
      <c r="P281" s="2"/>
      <c r="Q281" s="2" t="str">
        <f>_xlfn.XLOOKUP(Table5[[#This Row],[Parameter]],[1]!Table1[Parameter],[1]!Table1[Parameter (units)])</f>
        <v>pH (-)</v>
      </c>
    </row>
    <row r="282" spans="2:17" x14ac:dyDescent="0.25">
      <c r="B282" s="7">
        <v>10</v>
      </c>
      <c r="C282" s="8">
        <f>WORKDAY($C$1,Table5[[#This Row],[Day]]-1,Table4[Skipdays])</f>
        <v>44027</v>
      </c>
      <c r="D282" s="9">
        <v>0.37847222222222227</v>
      </c>
      <c r="E282" s="10" t="s">
        <v>34</v>
      </c>
      <c r="F282" s="10" t="s">
        <v>22</v>
      </c>
      <c r="G282" s="11">
        <v>23.3</v>
      </c>
      <c r="H282" s="2">
        <v>25.5</v>
      </c>
      <c r="I282" s="2" t="str">
        <f>_xlfn.XLOOKUP(Table5[[#This Row],[Parameter]],[1]!Table1[Parameter],[1]!Table1[Units])</f>
        <v>C</v>
      </c>
      <c r="J28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T-PI-10</v>
      </c>
      <c r="K28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82" s="2" t="s">
        <v>51</v>
      </c>
      <c r="M282" s="2"/>
      <c r="N282" s="2"/>
      <c r="O282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9.0163934426229483E-2</v>
      </c>
      <c r="P282" s="2"/>
      <c r="Q282" s="2" t="str">
        <f>_xlfn.XLOOKUP(Table5[[#This Row],[Parameter]],[1]!Table1[Parameter],[1]!Table1[Parameter (units)])</f>
        <v>Temperature (C)</v>
      </c>
    </row>
    <row r="283" spans="2:17" x14ac:dyDescent="0.25">
      <c r="B283" s="7">
        <v>10</v>
      </c>
      <c r="C283" s="8">
        <f>WORKDAY($C$1,Table5[[#This Row],[Day]]-1,Table4[Skipdays])</f>
        <v>44027</v>
      </c>
      <c r="D283" s="9">
        <v>0.37847222222222227</v>
      </c>
      <c r="E283" s="10" t="s">
        <v>35</v>
      </c>
      <c r="F283" s="10" t="s">
        <v>22</v>
      </c>
      <c r="G283" s="11">
        <v>0.15</v>
      </c>
      <c r="H283" s="2"/>
      <c r="I283" s="2" t="str">
        <f>_xlfn.XLOOKUP(Table5[[#This Row],[Parameter]],[1]!Table1[Parameter],[1]!Table1[Units])</f>
        <v>mg/L</v>
      </c>
      <c r="J28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FTRC-PI-10</v>
      </c>
      <c r="K283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83" s="2" t="s">
        <v>51</v>
      </c>
      <c r="M283" s="2"/>
      <c r="N283" s="2"/>
      <c r="O28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83" s="2"/>
      <c r="Q283" s="2" t="str">
        <f>_xlfn.XLOOKUP(Table5[[#This Row],[Parameter]],[1]!Table1[Parameter],[1]!Table1[Parameter (units)])</f>
        <v>Field TRC (mg/L)</v>
      </c>
    </row>
    <row r="284" spans="2:17" x14ac:dyDescent="0.25">
      <c r="B284" s="7">
        <v>10</v>
      </c>
      <c r="C284" s="8">
        <f>WORKDAY($C$1,Table5[[#This Row],[Day]]-1,Table4[Skipdays])</f>
        <v>44027</v>
      </c>
      <c r="D284" s="9">
        <v>0.3611111111111111</v>
      </c>
      <c r="E284" s="10" t="s">
        <v>31</v>
      </c>
      <c r="F284" s="10" t="s">
        <v>24</v>
      </c>
      <c r="G284" s="11">
        <v>7.29</v>
      </c>
      <c r="H284" s="2">
        <v>7.61</v>
      </c>
      <c r="I284" s="2" t="str">
        <f>_xlfn.XLOOKUP(Table5[[#This Row],[Parameter]],[1]!Table1[Parameter],[1]!Table1[Units])</f>
        <v>-</v>
      </c>
      <c r="J28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pH-PE-10</v>
      </c>
      <c r="K284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84" s="2" t="s">
        <v>64</v>
      </c>
      <c r="M284" s="2"/>
      <c r="N284" s="2"/>
      <c r="O284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4.2953020134228227E-2</v>
      </c>
      <c r="P284" s="2"/>
      <c r="Q284" s="2" t="str">
        <f>_xlfn.XLOOKUP(Table5[[#This Row],[Parameter]],[1]!Table1[Parameter],[1]!Table1[Parameter (units)])</f>
        <v>pH (-)</v>
      </c>
    </row>
    <row r="285" spans="2:17" x14ac:dyDescent="0.25">
      <c r="B285" s="7">
        <v>10</v>
      </c>
      <c r="C285" s="8">
        <f>WORKDAY($C$1,Table5[[#This Row],[Day]]-1,Table4[Skipdays])</f>
        <v>44027</v>
      </c>
      <c r="D285" s="9">
        <v>0.3611111111111111</v>
      </c>
      <c r="E285" s="10" t="s">
        <v>34</v>
      </c>
      <c r="F285" s="10" t="s">
        <v>24</v>
      </c>
      <c r="G285" s="11">
        <v>22.9</v>
      </c>
      <c r="H285" s="2">
        <v>23.4</v>
      </c>
      <c r="I285" s="2" t="str">
        <f>_xlfn.XLOOKUP(Table5[[#This Row],[Parameter]],[1]!Table1[Parameter],[1]!Table1[Units])</f>
        <v>C</v>
      </c>
      <c r="J28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T-PE-10</v>
      </c>
      <c r="K285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85" s="2" t="s">
        <v>64</v>
      </c>
      <c r="M285" s="2"/>
      <c r="N285" s="2"/>
      <c r="O285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2.1598272138228944E-2</v>
      </c>
      <c r="P285" s="2"/>
      <c r="Q285" s="2" t="str">
        <f>_xlfn.XLOOKUP(Table5[[#This Row],[Parameter]],[1]!Table1[Parameter],[1]!Table1[Parameter (units)])</f>
        <v>Temperature (C)</v>
      </c>
    </row>
    <row r="286" spans="2:17" x14ac:dyDescent="0.25">
      <c r="B286" s="7">
        <v>10</v>
      </c>
      <c r="C286" s="8">
        <f>WORKDAY($C$1,Table5[[#This Row],[Day]]-1,Table4[Skipdays])</f>
        <v>44027</v>
      </c>
      <c r="D286" s="9">
        <v>0.3611111111111111</v>
      </c>
      <c r="E286" s="10" t="s">
        <v>35</v>
      </c>
      <c r="F286" s="10" t="s">
        <v>24</v>
      </c>
      <c r="G286" s="11">
        <v>0.02</v>
      </c>
      <c r="H286" s="2"/>
      <c r="I286" s="2" t="str">
        <f>_xlfn.XLOOKUP(Table5[[#This Row],[Parameter]],[1]!Table1[Parameter],[1]!Table1[Units])</f>
        <v>mg/L</v>
      </c>
      <c r="J28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FTRC-PE-10</v>
      </c>
      <c r="K286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86" s="2" t="s">
        <v>64</v>
      </c>
      <c r="M286" s="2"/>
      <c r="N286" s="2"/>
      <c r="O28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86" s="2"/>
      <c r="Q286" s="2" t="str">
        <f>_xlfn.XLOOKUP(Table5[[#This Row],[Parameter]],[1]!Table1[Parameter],[1]!Table1[Parameter (units)])</f>
        <v>Field TRC (mg/L)</v>
      </c>
    </row>
    <row r="287" spans="2:17" x14ac:dyDescent="0.25">
      <c r="B287" s="7">
        <v>10</v>
      </c>
      <c r="C287" s="8">
        <f>WORKDAY($C$1,Table5[[#This Row],[Day]]-1,Table4[Skipdays])</f>
        <v>44027</v>
      </c>
      <c r="D287" s="9">
        <v>0.34027777777777773</v>
      </c>
      <c r="E287" s="10" t="s">
        <v>31</v>
      </c>
      <c r="F287" s="10" t="s">
        <v>26</v>
      </c>
      <c r="G287" s="11">
        <v>7.44</v>
      </c>
      <c r="H287" s="2">
        <v>7.77</v>
      </c>
      <c r="I287" s="2" t="str">
        <f>_xlfn.XLOOKUP(Table5[[#This Row],[Parameter]],[1]!Table1[Parameter],[1]!Table1[Units])</f>
        <v>-</v>
      </c>
      <c r="J28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pH-FTE-10</v>
      </c>
      <c r="K287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87" s="2" t="s">
        <v>56</v>
      </c>
      <c r="M287" s="2"/>
      <c r="N287" s="2"/>
      <c r="O287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4.3392504930966358E-2</v>
      </c>
      <c r="P287" s="2"/>
      <c r="Q287" s="2" t="str">
        <f>_xlfn.XLOOKUP(Table5[[#This Row],[Parameter]],[1]!Table1[Parameter],[1]!Table1[Parameter (units)])</f>
        <v>pH (-)</v>
      </c>
    </row>
    <row r="288" spans="2:17" x14ac:dyDescent="0.25">
      <c r="B288" s="7">
        <v>10</v>
      </c>
      <c r="C288" s="8">
        <f>WORKDAY($C$1,Table5[[#This Row],[Day]]-1,Table4[Skipdays])</f>
        <v>44027</v>
      </c>
      <c r="D288" s="9">
        <v>0.34027777777777773</v>
      </c>
      <c r="E288" s="10" t="s">
        <v>34</v>
      </c>
      <c r="F288" s="10" t="s">
        <v>26</v>
      </c>
      <c r="G288" s="11">
        <v>23.9</v>
      </c>
      <c r="H288" s="2">
        <v>24.7</v>
      </c>
      <c r="I288" s="2" t="str">
        <f>_xlfn.XLOOKUP(Table5[[#This Row],[Parameter]],[1]!Table1[Parameter],[1]!Table1[Units])</f>
        <v>C</v>
      </c>
      <c r="J28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T-FTE-10</v>
      </c>
      <c r="K288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88" s="2" t="s">
        <v>56</v>
      </c>
      <c r="M288" s="2"/>
      <c r="N288" s="2"/>
      <c r="O288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3.2921810699588508E-2</v>
      </c>
      <c r="P288" s="2"/>
      <c r="Q288" s="2" t="str">
        <f>_xlfn.XLOOKUP(Table5[[#This Row],[Parameter]],[1]!Table1[Parameter],[1]!Table1[Parameter (units)])</f>
        <v>Temperature (C)</v>
      </c>
    </row>
    <row r="289" spans="2:17" x14ac:dyDescent="0.25">
      <c r="B289" s="7">
        <v>10</v>
      </c>
      <c r="C289" s="8">
        <f>WORKDAY($C$1,Table5[[#This Row],[Day]]-1,Table4[Skipdays])</f>
        <v>44027</v>
      </c>
      <c r="D289" s="9">
        <v>0.34027777777777773</v>
      </c>
      <c r="E289" s="10" t="s">
        <v>35</v>
      </c>
      <c r="F289" s="10" t="s">
        <v>26</v>
      </c>
      <c r="G289" s="11">
        <v>7.0000000000000007E-2</v>
      </c>
      <c r="H289" s="2"/>
      <c r="I289" s="2" t="str">
        <f>_xlfn.XLOOKUP(Table5[[#This Row],[Parameter]],[1]!Table1[Parameter],[1]!Table1[Units])</f>
        <v>mg/L</v>
      </c>
      <c r="J28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FTRC-FTE-10</v>
      </c>
      <c r="K289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89" s="2" t="s">
        <v>56</v>
      </c>
      <c r="M289" s="2"/>
      <c r="N289" s="2"/>
      <c r="O28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89" s="2"/>
      <c r="Q289" s="2" t="str">
        <f>_xlfn.XLOOKUP(Table5[[#This Row],[Parameter]],[1]!Table1[Parameter],[1]!Table1[Parameter (units)])</f>
        <v>Field TRC (mg/L)</v>
      </c>
    </row>
    <row r="290" spans="2:17" x14ac:dyDescent="0.25">
      <c r="B290" s="7">
        <v>10</v>
      </c>
      <c r="C290" s="8">
        <f>WORKDAY($C$1,Table5[[#This Row],[Day]]-1,Table4[Skipdays])</f>
        <v>44027</v>
      </c>
      <c r="D290" s="9">
        <v>0.32083333333333336</v>
      </c>
      <c r="E290" s="10" t="s">
        <v>31</v>
      </c>
      <c r="F290" s="10" t="s">
        <v>28</v>
      </c>
      <c r="G290" s="11">
        <v>7.6</v>
      </c>
      <c r="H290" s="2">
        <v>8.06</v>
      </c>
      <c r="I290" s="2" t="str">
        <f>_xlfn.XLOOKUP(Table5[[#This Row],[Parameter]],[1]!Table1[Parameter],[1]!Table1[Units])</f>
        <v>-</v>
      </c>
      <c r="J29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pH-CCTE-10</v>
      </c>
      <c r="K290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90" s="2" t="s">
        <v>57</v>
      </c>
      <c r="M290" s="2"/>
      <c r="N290" s="2"/>
      <c r="O290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5.8748403575989892E-2</v>
      </c>
      <c r="P290" s="2"/>
      <c r="Q290" s="2" t="str">
        <f>_xlfn.XLOOKUP(Table5[[#This Row],[Parameter]],[1]!Table1[Parameter],[1]!Table1[Parameter (units)])</f>
        <v>pH (-)</v>
      </c>
    </row>
    <row r="291" spans="2:17" x14ac:dyDescent="0.25">
      <c r="B291" s="7">
        <v>10</v>
      </c>
      <c r="C291" s="8">
        <f>WORKDAY($C$1,Table5[[#This Row],[Day]]-1,Table4[Skipdays])</f>
        <v>44027</v>
      </c>
      <c r="D291" s="9">
        <v>0.32083333333333336</v>
      </c>
      <c r="E291" s="10" t="s">
        <v>34</v>
      </c>
      <c r="F291" s="10" t="s">
        <v>28</v>
      </c>
      <c r="G291" s="11">
        <v>24.1</v>
      </c>
      <c r="H291" s="2">
        <v>24.7</v>
      </c>
      <c r="I291" s="2" t="str">
        <f>_xlfn.XLOOKUP(Table5[[#This Row],[Parameter]],[1]!Table1[Parameter],[1]!Table1[Units])</f>
        <v>C</v>
      </c>
      <c r="J29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T-CCTE-10</v>
      </c>
      <c r="K29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91" s="2" t="s">
        <v>57</v>
      </c>
      <c r="M291" s="2"/>
      <c r="N291" s="2"/>
      <c r="O291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2.4590163934426142E-2</v>
      </c>
      <c r="P291" s="2"/>
      <c r="Q291" s="2" t="str">
        <f>_xlfn.XLOOKUP(Table5[[#This Row],[Parameter]],[1]!Table1[Parameter],[1]!Table1[Parameter (units)])</f>
        <v>Temperature (C)</v>
      </c>
    </row>
    <row r="292" spans="2:17" x14ac:dyDescent="0.25">
      <c r="B292" s="7">
        <v>10</v>
      </c>
      <c r="C292" s="8">
        <f>WORKDAY($C$1,Table5[[#This Row],[Day]]-1,Table4[Skipdays])</f>
        <v>44027</v>
      </c>
      <c r="D292" s="9">
        <v>0.32083333333333336</v>
      </c>
      <c r="E292" s="10" t="s">
        <v>35</v>
      </c>
      <c r="F292" s="10" t="s">
        <v>28</v>
      </c>
      <c r="G292" s="11">
        <v>0.47</v>
      </c>
      <c r="H292" s="2"/>
      <c r="I292" s="2" t="str">
        <f>_xlfn.XLOOKUP(Table5[[#This Row],[Parameter]],[1]!Table1[Parameter],[1]!Table1[Units])</f>
        <v>mg/L</v>
      </c>
      <c r="J29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FTRC-CCTE-10</v>
      </c>
      <c r="K29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292" s="2" t="s">
        <v>57</v>
      </c>
      <c r="M292" s="2"/>
      <c r="N292" s="2"/>
      <c r="O29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92" s="2"/>
      <c r="Q292" s="2" t="str">
        <f>_xlfn.XLOOKUP(Table5[[#This Row],[Parameter]],[1]!Table1[Parameter],[1]!Table1[Parameter (units)])</f>
        <v>Field TRC (mg/L)</v>
      </c>
    </row>
    <row r="293" spans="2:17" x14ac:dyDescent="0.25">
      <c r="B293" s="7">
        <v>10</v>
      </c>
      <c r="C293" s="8">
        <f>WORKDAY($C$1,Table5[[#This Row],[Day]]-1,Table4[Skipdays])</f>
        <v>44027</v>
      </c>
      <c r="D293" s="9">
        <v>0.37847222222222227</v>
      </c>
      <c r="E293" s="10" t="s">
        <v>21</v>
      </c>
      <c r="F293" s="10" t="s">
        <v>22</v>
      </c>
      <c r="G293" s="11">
        <v>170</v>
      </c>
      <c r="H293" s="2"/>
      <c r="I293" s="2" t="str">
        <f>_xlfn.XLOOKUP(Table5[[#This Row],[Parameter]],[1]!Table1[Parameter],[1]!Table1[Units])</f>
        <v>mg/L</v>
      </c>
      <c r="J29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cBOD-PI-10</v>
      </c>
      <c r="K29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93" s="2" t="s">
        <v>51</v>
      </c>
      <c r="M293" s="2"/>
      <c r="N293" s="2"/>
      <c r="O29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93" s="2"/>
      <c r="Q293" s="2" t="str">
        <f>_xlfn.XLOOKUP(Table5[[#This Row],[Parameter]],[1]!Table1[Parameter],[1]!Table1[Parameter (units)])</f>
        <v>cBOD (mg/L)</v>
      </c>
    </row>
    <row r="294" spans="2:17" x14ac:dyDescent="0.25">
      <c r="B294" s="7">
        <v>10</v>
      </c>
      <c r="C294" s="8">
        <f>WORKDAY($C$1,Table5[[#This Row],[Day]]-1,Table4[Skipdays])</f>
        <v>44027</v>
      </c>
      <c r="D294" s="9">
        <v>0.3611111111111111</v>
      </c>
      <c r="E294" s="10" t="s">
        <v>21</v>
      </c>
      <c r="F294" s="10" t="s">
        <v>24</v>
      </c>
      <c r="G294" s="11">
        <v>140</v>
      </c>
      <c r="H294" s="2"/>
      <c r="I294" s="2" t="str">
        <f>_xlfn.XLOOKUP(Table5[[#This Row],[Parameter]],[1]!Table1[Parameter],[1]!Table1[Units])</f>
        <v>mg/L</v>
      </c>
      <c r="J29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cBOD-PE-10</v>
      </c>
      <c r="K29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94" s="2" t="s">
        <v>64</v>
      </c>
      <c r="M294" s="2"/>
      <c r="N294" s="2"/>
      <c r="O29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94" s="2"/>
      <c r="Q294" s="2" t="str">
        <f>_xlfn.XLOOKUP(Table5[[#This Row],[Parameter]],[1]!Table1[Parameter],[1]!Table1[Parameter (units)])</f>
        <v>cBOD (mg/L)</v>
      </c>
    </row>
    <row r="295" spans="2:17" x14ac:dyDescent="0.25">
      <c r="B295" s="7">
        <v>10</v>
      </c>
      <c r="C295" s="8">
        <f>WORKDAY($C$1,Table5[[#This Row],[Day]]-1,Table4[Skipdays])</f>
        <v>44027</v>
      </c>
      <c r="D295" s="9">
        <v>0.34027777777777773</v>
      </c>
      <c r="E295" s="10" t="s">
        <v>21</v>
      </c>
      <c r="F295" s="10" t="s">
        <v>26</v>
      </c>
      <c r="G295" s="11">
        <v>4</v>
      </c>
      <c r="H295" s="2"/>
      <c r="I295" s="2" t="str">
        <f>_xlfn.XLOOKUP(Table5[[#This Row],[Parameter]],[1]!Table1[Parameter],[1]!Table1[Units])</f>
        <v>mg/L</v>
      </c>
      <c r="J29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cBOD-FTE-10</v>
      </c>
      <c r="K29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95" s="2" t="s">
        <v>56</v>
      </c>
      <c r="M295" s="2"/>
      <c r="N295" s="2" t="s">
        <v>52</v>
      </c>
      <c r="O29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95" s="2"/>
      <c r="Q295" s="2" t="str">
        <f>_xlfn.XLOOKUP(Table5[[#This Row],[Parameter]],[1]!Table1[Parameter],[1]!Table1[Parameter (units)])</f>
        <v>cBOD (mg/L)</v>
      </c>
    </row>
    <row r="296" spans="2:17" x14ac:dyDescent="0.25">
      <c r="B296" s="7">
        <v>10</v>
      </c>
      <c r="C296" s="8">
        <f>WORKDAY($C$1,Table5[[#This Row],[Day]]-1,Table4[Skipdays])</f>
        <v>44027</v>
      </c>
      <c r="D296" s="9">
        <v>0.32083333333333336</v>
      </c>
      <c r="E296" s="10" t="s">
        <v>21</v>
      </c>
      <c r="F296" s="10" t="s">
        <v>28</v>
      </c>
      <c r="G296" s="11">
        <v>4</v>
      </c>
      <c r="H296" s="2"/>
      <c r="I296" s="2" t="str">
        <f>_xlfn.XLOOKUP(Table5[[#This Row],[Parameter]],[1]!Table1[Parameter],[1]!Table1[Units])</f>
        <v>mg/L</v>
      </c>
      <c r="J29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cBOD-CCTE-10</v>
      </c>
      <c r="K29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96" s="2" t="s">
        <v>57</v>
      </c>
      <c r="M296" s="2"/>
      <c r="N296" s="2" t="s">
        <v>52</v>
      </c>
      <c r="O29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96" s="2"/>
      <c r="Q296" s="2" t="str">
        <f>_xlfn.XLOOKUP(Table5[[#This Row],[Parameter]],[1]!Table1[Parameter],[1]!Table1[Parameter (units)])</f>
        <v>cBOD (mg/L)</v>
      </c>
    </row>
    <row r="297" spans="2:17" x14ac:dyDescent="0.25">
      <c r="B297" s="7">
        <v>10</v>
      </c>
      <c r="C297" s="8">
        <f>WORKDAY($C$1,Table5[[#This Row],[Day]]-1,Table4[Skipdays])</f>
        <v>44027</v>
      </c>
      <c r="D297" s="9">
        <v>0.37847222222222227</v>
      </c>
      <c r="E297" s="10" t="s">
        <v>30</v>
      </c>
      <c r="F297" s="10" t="s">
        <v>22</v>
      </c>
      <c r="G297" s="12">
        <v>892500</v>
      </c>
      <c r="H297" s="2"/>
      <c r="I297" s="2" t="str">
        <f>_xlfn.XLOOKUP(Table5[[#This Row],[Parameter]],[1]!Table1[Parameter],[1]!Table1[Units])</f>
        <v>MPN/100mL</v>
      </c>
      <c r="J29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EC-PI-10</v>
      </c>
      <c r="K29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97" s="2" t="s">
        <v>51</v>
      </c>
      <c r="M297" s="2"/>
      <c r="N297" s="2"/>
      <c r="O29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97" s="2"/>
      <c r="Q297" s="2" t="str">
        <f>_xlfn.XLOOKUP(Table5[[#This Row],[Parameter]],[1]!Table1[Parameter],[1]!Table1[Parameter (units)])</f>
        <v>Enterococcus (MPN/100mL)</v>
      </c>
    </row>
    <row r="298" spans="2:17" x14ac:dyDescent="0.25">
      <c r="B298" s="7">
        <v>10</v>
      </c>
      <c r="C298" s="8">
        <f>WORKDAY($C$1,Table5[[#This Row],[Day]]-1,Table4[Skipdays])</f>
        <v>44027</v>
      </c>
      <c r="D298" s="9">
        <v>0.3611111111111111</v>
      </c>
      <c r="E298" s="10" t="s">
        <v>30</v>
      </c>
      <c r="F298" s="10" t="s">
        <v>24</v>
      </c>
      <c r="G298" s="12">
        <v>307600</v>
      </c>
      <c r="H298" s="2"/>
      <c r="I298" s="2" t="str">
        <f>_xlfn.XLOOKUP(Table5[[#This Row],[Parameter]],[1]!Table1[Parameter],[1]!Table1[Units])</f>
        <v>MPN/100mL</v>
      </c>
      <c r="J29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EC-PE-10</v>
      </c>
      <c r="K29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98" s="2" t="s">
        <v>64</v>
      </c>
      <c r="M298" s="2"/>
      <c r="N298" s="2"/>
      <c r="O29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98" s="2"/>
      <c r="Q298" s="2" t="str">
        <f>_xlfn.XLOOKUP(Table5[[#This Row],[Parameter]],[1]!Table1[Parameter],[1]!Table1[Parameter (units)])</f>
        <v>Enterococcus (MPN/100mL)</v>
      </c>
    </row>
    <row r="299" spans="2:17" x14ac:dyDescent="0.25">
      <c r="B299" s="7">
        <v>10</v>
      </c>
      <c r="C299" s="8">
        <f>WORKDAY($C$1,Table5[[#This Row],[Day]]-1,Table4[Skipdays])</f>
        <v>44027</v>
      </c>
      <c r="D299" s="9">
        <v>0.34027777777777773</v>
      </c>
      <c r="E299" s="10" t="s">
        <v>30</v>
      </c>
      <c r="F299" s="10" t="s">
        <v>26</v>
      </c>
      <c r="G299" s="12">
        <v>25600</v>
      </c>
      <c r="H299" s="2"/>
      <c r="I299" s="2" t="str">
        <f>_xlfn.XLOOKUP(Table5[[#This Row],[Parameter]],[1]!Table1[Parameter],[1]!Table1[Units])</f>
        <v>MPN/100mL</v>
      </c>
      <c r="J29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EC-FTE-10</v>
      </c>
      <c r="K29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299" s="2" t="s">
        <v>56</v>
      </c>
      <c r="M299" s="2"/>
      <c r="N299" s="2"/>
      <c r="O29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299" s="2"/>
      <c r="Q299" s="2" t="str">
        <f>_xlfn.XLOOKUP(Table5[[#This Row],[Parameter]],[1]!Table1[Parameter],[1]!Table1[Parameter (units)])</f>
        <v>Enterococcus (MPN/100mL)</v>
      </c>
    </row>
    <row r="300" spans="2:17" x14ac:dyDescent="0.25">
      <c r="B300" s="20">
        <v>10</v>
      </c>
      <c r="C300" s="8">
        <f>WORKDAY($C$1,Table5[[#This Row],[Day]]-1,Table4[Skipdays])</f>
        <v>44027</v>
      </c>
      <c r="D300" s="9">
        <v>0.32083333333333336</v>
      </c>
      <c r="E300" s="21" t="s">
        <v>30</v>
      </c>
      <c r="F300" s="10" t="s">
        <v>28</v>
      </c>
      <c r="G300" s="11">
        <v>10</v>
      </c>
      <c r="H300" s="2"/>
      <c r="I300" s="2" t="str">
        <f>_xlfn.XLOOKUP(Table5[[#This Row],[Parameter]],[1]!Table1[Parameter],[1]!Table1[Units])</f>
        <v>MPN/100mL</v>
      </c>
      <c r="J30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EC-CCTE-10</v>
      </c>
      <c r="K30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00" s="2" t="s">
        <v>57</v>
      </c>
      <c r="M300" s="2"/>
      <c r="N300" s="2"/>
      <c r="O30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00" s="2"/>
      <c r="Q300" s="2" t="str">
        <f>_xlfn.XLOOKUP(Table5[[#This Row],[Parameter]],[1]!Table1[Parameter],[1]!Table1[Parameter (units)])</f>
        <v>Enterococcus (MPN/100mL)</v>
      </c>
    </row>
    <row r="301" spans="2:17" x14ac:dyDescent="0.25">
      <c r="B301" s="7">
        <v>10</v>
      </c>
      <c r="C301" s="8">
        <f>WORKDAY($C$1,Table5[[#This Row],[Day]]-1,Table4[Skipdays])</f>
        <v>44027</v>
      </c>
      <c r="D301" s="9">
        <v>0.34027777777777773</v>
      </c>
      <c r="E301" s="10" t="s">
        <v>30</v>
      </c>
      <c r="F301" s="10" t="s">
        <v>26</v>
      </c>
      <c r="G301" s="12">
        <v>17950</v>
      </c>
      <c r="H301" s="2"/>
      <c r="I301" s="2" t="str">
        <f>_xlfn.XLOOKUP(Table5[[#This Row],[Parameter]],[1]!Table1[Parameter],[1]!Table1[Units])</f>
        <v>MPN/100mL</v>
      </c>
      <c r="J30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EC-FTE-10</v>
      </c>
      <c r="K30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01" s="2" t="s">
        <v>56</v>
      </c>
      <c r="M301" s="2"/>
      <c r="N301" s="2"/>
      <c r="O30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01" s="2"/>
      <c r="Q301" s="2" t="str">
        <f>_xlfn.XLOOKUP(Table5[[#This Row],[Parameter]],[1]!Table1[Parameter],[1]!Table1[Parameter (units)])</f>
        <v>Enterococcus (MPN/100mL)</v>
      </c>
    </row>
    <row r="302" spans="2:17" x14ac:dyDescent="0.25">
      <c r="B302" s="7">
        <v>10</v>
      </c>
      <c r="C302" s="8">
        <f>WORKDAY($C$1,Table5[[#This Row],[Day]]-1,Table4[Skipdays])</f>
        <v>44027</v>
      </c>
      <c r="D302" s="9">
        <v>0.37847222222222227</v>
      </c>
      <c r="E302" s="10" t="s">
        <v>37</v>
      </c>
      <c r="F302" s="10" t="s">
        <v>22</v>
      </c>
      <c r="G302" s="11"/>
      <c r="H302" s="2"/>
      <c r="I302" s="2" t="str">
        <f>_xlfn.XLOOKUP(Table5[[#This Row],[Parameter]],[1]!Table1[Parameter],[1]!Table1[Units])</f>
        <v>MPN/100mL</v>
      </c>
      <c r="J30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FC-PI-10</v>
      </c>
      <c r="K30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02" s="2" t="s">
        <v>82</v>
      </c>
      <c r="M302" s="2" t="s">
        <v>59</v>
      </c>
      <c r="N302" s="2"/>
      <c r="O30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02" s="2"/>
      <c r="Q302" s="2" t="str">
        <f>_xlfn.XLOOKUP(Table5[[#This Row],[Parameter]],[1]!Table1[Parameter],[1]!Table1[Parameter (units)])</f>
        <v>Fecal Coliform (MPN/100mL)</v>
      </c>
    </row>
    <row r="303" spans="2:17" x14ac:dyDescent="0.25">
      <c r="B303" s="7">
        <v>10</v>
      </c>
      <c r="C303" s="8">
        <f>WORKDAY($C$1,Table5[[#This Row],[Day]]-1,Table4[Skipdays])</f>
        <v>44027</v>
      </c>
      <c r="D303" s="9">
        <v>0.3611111111111111</v>
      </c>
      <c r="E303" s="10" t="s">
        <v>37</v>
      </c>
      <c r="F303" s="10" t="s">
        <v>24</v>
      </c>
      <c r="G303" s="11"/>
      <c r="H303" s="2"/>
      <c r="I303" s="2" t="str">
        <f>_xlfn.XLOOKUP(Table5[[#This Row],[Parameter]],[1]!Table1[Parameter],[1]!Table1[Units])</f>
        <v>MPN/100mL</v>
      </c>
      <c r="J30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FC-PE-10</v>
      </c>
      <c r="K30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03" s="2" t="s">
        <v>83</v>
      </c>
      <c r="M303" s="2" t="s">
        <v>59</v>
      </c>
      <c r="N303" s="2"/>
      <c r="O30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03" s="2"/>
      <c r="Q303" s="2" t="str">
        <f>_xlfn.XLOOKUP(Table5[[#This Row],[Parameter]],[1]!Table1[Parameter],[1]!Table1[Parameter (units)])</f>
        <v>Fecal Coliform (MPN/100mL)</v>
      </c>
    </row>
    <row r="304" spans="2:17" x14ac:dyDescent="0.25">
      <c r="B304" s="7">
        <v>10</v>
      </c>
      <c r="C304" s="8">
        <f>WORKDAY($C$1,Table5[[#This Row],[Day]]-1,Table4[Skipdays])</f>
        <v>44027</v>
      </c>
      <c r="D304" s="9">
        <v>0.34027777777777773</v>
      </c>
      <c r="E304" s="10" t="s">
        <v>37</v>
      </c>
      <c r="F304" s="10" t="s">
        <v>26</v>
      </c>
      <c r="G304" s="11"/>
      <c r="H304" s="2"/>
      <c r="I304" s="2" t="str">
        <f>_xlfn.XLOOKUP(Table5[[#This Row],[Parameter]],[1]!Table1[Parameter],[1]!Table1[Units])</f>
        <v>MPN/100mL</v>
      </c>
      <c r="J30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FC-FTE-10</v>
      </c>
      <c r="K30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04" s="2" t="s">
        <v>84</v>
      </c>
      <c r="M304" s="2" t="s">
        <v>59</v>
      </c>
      <c r="N304" s="2"/>
      <c r="O30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04" s="2"/>
      <c r="Q304" s="2" t="str">
        <f>_xlfn.XLOOKUP(Table5[[#This Row],[Parameter]],[1]!Table1[Parameter],[1]!Table1[Parameter (units)])</f>
        <v>Fecal Coliform (MPN/100mL)</v>
      </c>
    </row>
    <row r="305" spans="2:17" x14ac:dyDescent="0.25">
      <c r="B305" s="7">
        <v>10</v>
      </c>
      <c r="C305" s="8">
        <f>WORKDAY($C$1,Table5[[#This Row],[Day]]-1,Table4[Skipdays])</f>
        <v>44027</v>
      </c>
      <c r="D305" s="9">
        <v>0.32083333333333336</v>
      </c>
      <c r="E305" s="10" t="s">
        <v>37</v>
      </c>
      <c r="F305" s="10" t="s">
        <v>28</v>
      </c>
      <c r="G305" s="11"/>
      <c r="H305" s="2"/>
      <c r="I305" s="2" t="str">
        <f>_xlfn.XLOOKUP(Table5[[#This Row],[Parameter]],[1]!Table1[Parameter],[1]!Table1[Units])</f>
        <v>MPN/100mL</v>
      </c>
      <c r="J30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FC-CCTE-10</v>
      </c>
      <c r="K30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05" s="2" t="s">
        <v>85</v>
      </c>
      <c r="M305" s="2" t="s">
        <v>59</v>
      </c>
      <c r="N305" s="2"/>
      <c r="O30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05" s="2"/>
      <c r="Q305" s="2" t="str">
        <f>_xlfn.XLOOKUP(Table5[[#This Row],[Parameter]],[1]!Table1[Parameter],[1]!Table1[Parameter (units)])</f>
        <v>Fecal Coliform (MPN/100mL)</v>
      </c>
    </row>
    <row r="306" spans="2:17" x14ac:dyDescent="0.25">
      <c r="B306" s="7">
        <v>10</v>
      </c>
      <c r="C306" s="8">
        <f>WORKDAY($C$1,Table5[[#This Row],[Day]]-1,Table4[Skipdays])</f>
        <v>44027</v>
      </c>
      <c r="D306" s="9">
        <v>0.34027777777777773</v>
      </c>
      <c r="E306" s="10" t="s">
        <v>37</v>
      </c>
      <c r="F306" s="10" t="s">
        <v>26</v>
      </c>
      <c r="G306" s="11"/>
      <c r="H306" s="2"/>
      <c r="I306" s="2" t="str">
        <f>_xlfn.XLOOKUP(Table5[[#This Row],[Parameter]],[1]!Table1[Parameter],[1]!Table1[Units])</f>
        <v>MPN/100mL</v>
      </c>
      <c r="J30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FC-FTE-10</v>
      </c>
      <c r="K30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06" s="2" t="s">
        <v>84</v>
      </c>
      <c r="M306" s="2" t="s">
        <v>59</v>
      </c>
      <c r="N306" s="2"/>
      <c r="O30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06" s="2"/>
      <c r="Q306" s="2" t="str">
        <f>_xlfn.XLOOKUP(Table5[[#This Row],[Parameter]],[1]!Table1[Parameter],[1]!Table1[Parameter (units)])</f>
        <v>Fecal Coliform (MPN/100mL)</v>
      </c>
    </row>
    <row r="307" spans="2:17" x14ac:dyDescent="0.25">
      <c r="B307" s="7">
        <v>10</v>
      </c>
      <c r="C307" s="8">
        <f>WORKDAY($C$1,Table5[[#This Row],[Day]]-1,Table4[Skipdays])</f>
        <v>44027</v>
      </c>
      <c r="D307" s="9">
        <v>0.37847222222222227</v>
      </c>
      <c r="E307" s="10" t="s">
        <v>40</v>
      </c>
      <c r="F307" s="10" t="s">
        <v>22</v>
      </c>
      <c r="G307" s="11">
        <v>130</v>
      </c>
      <c r="H307" s="2"/>
      <c r="I307" s="2" t="str">
        <f>_xlfn.XLOOKUP(Table5[[#This Row],[Parameter]],[1]!Table1[Parameter],[1]!Table1[Units])</f>
        <v>mg/L</v>
      </c>
      <c r="J30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TSS-PI-10</v>
      </c>
      <c r="K30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07" s="2" t="s">
        <v>51</v>
      </c>
      <c r="M307" s="2"/>
      <c r="N307" s="2"/>
      <c r="O30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07" s="2"/>
      <c r="Q307" s="2" t="str">
        <f>_xlfn.XLOOKUP(Table5[[#This Row],[Parameter]],[1]!Table1[Parameter],[1]!Table1[Parameter (units)])</f>
        <v>TSS (mg/L)</v>
      </c>
    </row>
    <row r="308" spans="2:17" x14ac:dyDescent="0.25">
      <c r="B308" s="7">
        <v>10</v>
      </c>
      <c r="C308" s="8">
        <f>WORKDAY($C$1,Table5[[#This Row],[Day]]-1,Table4[Skipdays])</f>
        <v>44027</v>
      </c>
      <c r="D308" s="9">
        <v>0.3611111111111111</v>
      </c>
      <c r="E308" s="10" t="s">
        <v>40</v>
      </c>
      <c r="F308" s="10" t="s">
        <v>24</v>
      </c>
      <c r="G308" s="11">
        <v>43</v>
      </c>
      <c r="H308" s="2"/>
      <c r="I308" s="2" t="str">
        <f>_xlfn.XLOOKUP(Table5[[#This Row],[Parameter]],[1]!Table1[Parameter],[1]!Table1[Units])</f>
        <v>mg/L</v>
      </c>
      <c r="J30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TSS-PE-10</v>
      </c>
      <c r="K30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08" s="2" t="s">
        <v>64</v>
      </c>
      <c r="M308" s="2"/>
      <c r="N308" s="2"/>
      <c r="O30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08" s="2"/>
      <c r="Q308" s="2" t="str">
        <f>_xlfn.XLOOKUP(Table5[[#This Row],[Parameter]],[1]!Table1[Parameter],[1]!Table1[Parameter (units)])</f>
        <v>TSS (mg/L)</v>
      </c>
    </row>
    <row r="309" spans="2:17" x14ac:dyDescent="0.25">
      <c r="B309" s="7">
        <v>10</v>
      </c>
      <c r="C309" s="8">
        <f>WORKDAY($C$1,Table5[[#This Row],[Day]]-1,Table4[Skipdays])</f>
        <v>44027</v>
      </c>
      <c r="D309" s="9">
        <v>0.34027777777777773</v>
      </c>
      <c r="E309" s="10" t="s">
        <v>40</v>
      </c>
      <c r="F309" s="10" t="s">
        <v>26</v>
      </c>
      <c r="G309" s="11">
        <v>6</v>
      </c>
      <c r="H309" s="2"/>
      <c r="I309" s="2" t="str">
        <f>_xlfn.XLOOKUP(Table5[[#This Row],[Parameter]],[1]!Table1[Parameter],[1]!Table1[Units])</f>
        <v>mg/L</v>
      </c>
      <c r="J30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TSS-FTE-10</v>
      </c>
      <c r="K30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09" s="2" t="s">
        <v>56</v>
      </c>
      <c r="M309" s="2"/>
      <c r="N309" s="2"/>
      <c r="O30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09" s="2"/>
      <c r="Q309" s="2" t="str">
        <f>_xlfn.XLOOKUP(Table5[[#This Row],[Parameter]],[1]!Table1[Parameter],[1]!Table1[Parameter (units)])</f>
        <v>TSS (mg/L)</v>
      </c>
    </row>
    <row r="310" spans="2:17" x14ac:dyDescent="0.25">
      <c r="B310" s="20">
        <v>10</v>
      </c>
      <c r="C310" s="8">
        <f>WORKDAY($C$1,Table5[[#This Row],[Day]]-1,Table4[Skipdays])</f>
        <v>44027</v>
      </c>
      <c r="D310" s="9">
        <v>0.32083333333333336</v>
      </c>
      <c r="E310" s="10" t="s">
        <v>40</v>
      </c>
      <c r="F310" s="10" t="s">
        <v>28</v>
      </c>
      <c r="G310" s="11">
        <v>5.3</v>
      </c>
      <c r="H310" s="2"/>
      <c r="I310" s="2" t="str">
        <f>_xlfn.XLOOKUP(Table5[[#This Row],[Parameter]],[1]!Table1[Parameter],[1]!Table1[Units])</f>
        <v>mg/L</v>
      </c>
      <c r="J31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TSS-CCTE-10</v>
      </c>
      <c r="K31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10" s="2" t="s">
        <v>57</v>
      </c>
      <c r="M310" s="2"/>
      <c r="N310" s="2"/>
      <c r="O31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10" s="2"/>
      <c r="Q310" s="2" t="str">
        <f>_xlfn.XLOOKUP(Table5[[#This Row],[Parameter]],[1]!Table1[Parameter],[1]!Table1[Parameter (units)])</f>
        <v>TSS (mg/L)</v>
      </c>
    </row>
    <row r="311" spans="2:17" x14ac:dyDescent="0.25">
      <c r="B311" s="7">
        <v>11</v>
      </c>
      <c r="C311" s="8">
        <f>WORKDAY($C$1,Table5[[#This Row],[Day]]-1,Table4[Skipdays])</f>
        <v>44028</v>
      </c>
      <c r="D311" s="9">
        <v>0.3743055555555555</v>
      </c>
      <c r="E311" s="10" t="s">
        <v>31</v>
      </c>
      <c r="F311" s="10" t="s">
        <v>22</v>
      </c>
      <c r="G311" s="11">
        <v>7.22</v>
      </c>
      <c r="H311" s="2">
        <v>7.64</v>
      </c>
      <c r="I311" s="2" t="str">
        <f>_xlfn.XLOOKUP(Table5[[#This Row],[Parameter]],[1]!Table1[Parameter],[1]!Table1[Units])</f>
        <v>-</v>
      </c>
      <c r="J31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pH-PI-11</v>
      </c>
      <c r="K31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11" s="2" t="s">
        <v>23</v>
      </c>
      <c r="M311" s="2"/>
      <c r="N311" s="2"/>
      <c r="O311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5.6527590847913853E-2</v>
      </c>
      <c r="P311" s="2"/>
      <c r="Q311" s="2" t="str">
        <f>_xlfn.XLOOKUP(Table5[[#This Row],[Parameter]],[1]!Table1[Parameter],[1]!Table1[Parameter (units)])</f>
        <v>pH (-)</v>
      </c>
    </row>
    <row r="312" spans="2:17" x14ac:dyDescent="0.25">
      <c r="B312" s="7">
        <v>11</v>
      </c>
      <c r="C312" s="8">
        <f>WORKDAY($C$1,Table5[[#This Row],[Day]]-1,Table4[Skipdays])</f>
        <v>44028</v>
      </c>
      <c r="D312" s="9">
        <v>0.3743055555555555</v>
      </c>
      <c r="E312" s="10" t="s">
        <v>34</v>
      </c>
      <c r="F312" s="10" t="s">
        <v>22</v>
      </c>
      <c r="G312" s="11">
        <v>23.1</v>
      </c>
      <c r="H312" s="2">
        <v>24.4</v>
      </c>
      <c r="I312" s="2" t="str">
        <f>_xlfn.XLOOKUP(Table5[[#This Row],[Parameter]],[1]!Table1[Parameter],[1]!Table1[Units])</f>
        <v>C</v>
      </c>
      <c r="J31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T-PI-11</v>
      </c>
      <c r="K31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12" s="2" t="s">
        <v>23</v>
      </c>
      <c r="M312" s="2"/>
      <c r="N312" s="2"/>
      <c r="O312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5.4736842105263035E-2</v>
      </c>
      <c r="P312" s="2"/>
      <c r="Q312" s="2" t="str">
        <f>_xlfn.XLOOKUP(Table5[[#This Row],[Parameter]],[1]!Table1[Parameter],[1]!Table1[Parameter (units)])</f>
        <v>Temperature (C)</v>
      </c>
    </row>
    <row r="313" spans="2:17" x14ac:dyDescent="0.25">
      <c r="B313" s="7">
        <v>11</v>
      </c>
      <c r="C313" s="8">
        <f>WORKDAY($C$1,Table5[[#This Row],[Day]]-1,Table4[Skipdays])</f>
        <v>44028</v>
      </c>
      <c r="D313" s="9">
        <v>0.3743055555555555</v>
      </c>
      <c r="E313" s="10" t="s">
        <v>35</v>
      </c>
      <c r="F313" s="10" t="s">
        <v>22</v>
      </c>
      <c r="G313" s="11">
        <v>0.19</v>
      </c>
      <c r="H313" s="2">
        <v>0.22</v>
      </c>
      <c r="I313" s="2" t="str">
        <f>_xlfn.XLOOKUP(Table5[[#This Row],[Parameter]],[1]!Table1[Parameter],[1]!Table1[Units])</f>
        <v>mg/L</v>
      </c>
      <c r="J31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FTRC-PI-11</v>
      </c>
      <c r="K313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13" s="2" t="s">
        <v>86</v>
      </c>
      <c r="M313" s="2"/>
      <c r="N313" s="2"/>
      <c r="O313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0.14634146341463414</v>
      </c>
      <c r="P313" s="2"/>
      <c r="Q313" s="2" t="str">
        <f>_xlfn.XLOOKUP(Table5[[#This Row],[Parameter]],[1]!Table1[Parameter],[1]!Table1[Parameter (units)])</f>
        <v>Field TRC (mg/L)</v>
      </c>
    </row>
    <row r="314" spans="2:17" x14ac:dyDescent="0.25">
      <c r="B314" s="7">
        <v>11</v>
      </c>
      <c r="C314" s="8">
        <f>WORKDAY($C$1,Table5[[#This Row],[Day]]-1,Table4[Skipdays])</f>
        <v>44028</v>
      </c>
      <c r="D314" s="9">
        <v>0.35416666666666669</v>
      </c>
      <c r="E314" s="10" t="s">
        <v>31</v>
      </c>
      <c r="F314" s="10" t="s">
        <v>24</v>
      </c>
      <c r="G314" s="11">
        <v>7.23</v>
      </c>
      <c r="H314" s="2">
        <v>7.63</v>
      </c>
      <c r="I314" s="2" t="str">
        <f>_xlfn.XLOOKUP(Table5[[#This Row],[Parameter]],[1]!Table1[Parameter],[1]!Table1[Units])</f>
        <v>-</v>
      </c>
      <c r="J31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pH-PE-11</v>
      </c>
      <c r="K314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14" s="2" t="s">
        <v>67</v>
      </c>
      <c r="M314" s="2"/>
      <c r="N314" s="2"/>
      <c r="O314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5.3835800807536943E-2</v>
      </c>
      <c r="P314" s="2"/>
      <c r="Q314" s="2" t="str">
        <f>_xlfn.XLOOKUP(Table5[[#This Row],[Parameter]],[1]!Table1[Parameter],[1]!Table1[Parameter (units)])</f>
        <v>pH (-)</v>
      </c>
    </row>
    <row r="315" spans="2:17" x14ac:dyDescent="0.25">
      <c r="B315" s="7">
        <v>11</v>
      </c>
      <c r="C315" s="8">
        <f>WORKDAY($C$1,Table5[[#This Row],[Day]]-1,Table4[Skipdays])</f>
        <v>44028</v>
      </c>
      <c r="D315" s="9">
        <v>0.35416666666666669</v>
      </c>
      <c r="E315" s="10" t="s">
        <v>34</v>
      </c>
      <c r="F315" s="10" t="s">
        <v>24</v>
      </c>
      <c r="G315" s="11">
        <v>22.5</v>
      </c>
      <c r="H315" s="2">
        <v>23.2</v>
      </c>
      <c r="I315" s="2" t="str">
        <f>_xlfn.XLOOKUP(Table5[[#This Row],[Parameter]],[1]!Table1[Parameter],[1]!Table1[Units])</f>
        <v>C</v>
      </c>
      <c r="J31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T-PE-11</v>
      </c>
      <c r="K315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15" s="2" t="s">
        <v>67</v>
      </c>
      <c r="M315" s="2"/>
      <c r="N315" s="2"/>
      <c r="O315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3.0634573304157517E-2</v>
      </c>
      <c r="P315" s="2"/>
      <c r="Q315" s="2" t="str">
        <f>_xlfn.XLOOKUP(Table5[[#This Row],[Parameter]],[1]!Table1[Parameter],[1]!Table1[Parameter (units)])</f>
        <v>Temperature (C)</v>
      </c>
    </row>
    <row r="316" spans="2:17" x14ac:dyDescent="0.25">
      <c r="B316" s="7">
        <v>11</v>
      </c>
      <c r="C316" s="8">
        <f>WORKDAY($C$1,Table5[[#This Row],[Day]]-1,Table4[Skipdays])</f>
        <v>44028</v>
      </c>
      <c r="D316" s="9">
        <v>0.35416666666666669</v>
      </c>
      <c r="E316" s="10" t="s">
        <v>35</v>
      </c>
      <c r="F316" s="10" t="s">
        <v>24</v>
      </c>
      <c r="G316" s="11">
        <v>0</v>
      </c>
      <c r="H316" s="2"/>
      <c r="I316" s="2" t="str">
        <f>_xlfn.XLOOKUP(Table5[[#This Row],[Parameter]],[1]!Table1[Parameter],[1]!Table1[Units])</f>
        <v>mg/L</v>
      </c>
      <c r="J31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FTRC-PE-11</v>
      </c>
      <c r="K316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16" s="2" t="s">
        <v>67</v>
      </c>
      <c r="M316" s="2"/>
      <c r="N316" s="2"/>
      <c r="O31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16" s="2"/>
      <c r="Q316" s="2" t="str">
        <f>_xlfn.XLOOKUP(Table5[[#This Row],[Parameter]],[1]!Table1[Parameter],[1]!Table1[Parameter (units)])</f>
        <v>Field TRC (mg/L)</v>
      </c>
    </row>
    <row r="317" spans="2:17" x14ac:dyDescent="0.25">
      <c r="B317" s="7">
        <v>11</v>
      </c>
      <c r="C317" s="8">
        <f>WORKDAY($C$1,Table5[[#This Row],[Day]]-1,Table4[Skipdays])</f>
        <v>44028</v>
      </c>
      <c r="D317" s="9">
        <v>0.3298611111111111</v>
      </c>
      <c r="E317" s="10" t="s">
        <v>31</v>
      </c>
      <c r="F317" s="10" t="s">
        <v>26</v>
      </c>
      <c r="G317" s="11">
        <v>7.44</v>
      </c>
      <c r="H317" s="2">
        <v>7.84</v>
      </c>
      <c r="I317" s="2" t="str">
        <f>_xlfn.XLOOKUP(Table5[[#This Row],[Parameter]],[1]!Table1[Parameter],[1]!Table1[Units])</f>
        <v>-</v>
      </c>
      <c r="J31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pH-FTE-11</v>
      </c>
      <c r="K317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17" s="2" t="s">
        <v>56</v>
      </c>
      <c r="M317" s="2"/>
      <c r="N317" s="2"/>
      <c r="O317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5.23560209424083E-2</v>
      </c>
      <c r="P317" s="2"/>
      <c r="Q317" s="2" t="str">
        <f>_xlfn.XLOOKUP(Table5[[#This Row],[Parameter]],[1]!Table1[Parameter],[1]!Table1[Parameter (units)])</f>
        <v>pH (-)</v>
      </c>
    </row>
    <row r="318" spans="2:17" x14ac:dyDescent="0.25">
      <c r="B318" s="7">
        <v>11</v>
      </c>
      <c r="C318" s="8">
        <f>WORKDAY($C$1,Table5[[#This Row],[Day]]-1,Table4[Skipdays])</f>
        <v>44028</v>
      </c>
      <c r="D318" s="9">
        <v>0.3298611111111111</v>
      </c>
      <c r="E318" s="10" t="s">
        <v>34</v>
      </c>
      <c r="F318" s="10" t="s">
        <v>26</v>
      </c>
      <c r="G318" s="11">
        <v>21.4</v>
      </c>
      <c r="H318" s="2">
        <v>23.9</v>
      </c>
      <c r="I318" s="2" t="str">
        <f>_xlfn.XLOOKUP(Table5[[#This Row],[Parameter]],[1]!Table1[Parameter],[1]!Table1[Units])</f>
        <v>C</v>
      </c>
      <c r="J31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T-FTE-11</v>
      </c>
      <c r="K318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18" s="2" t="s">
        <v>56</v>
      </c>
      <c r="M318" s="2"/>
      <c r="N318" s="2"/>
      <c r="O318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0.11037527593818985</v>
      </c>
      <c r="P318" s="2"/>
      <c r="Q318" s="2" t="str">
        <f>_xlfn.XLOOKUP(Table5[[#This Row],[Parameter]],[1]!Table1[Parameter],[1]!Table1[Parameter (units)])</f>
        <v>Temperature (C)</v>
      </c>
    </row>
    <row r="319" spans="2:17" x14ac:dyDescent="0.25">
      <c r="B319" s="7">
        <v>11</v>
      </c>
      <c r="C319" s="8">
        <f>WORKDAY($C$1,Table5[[#This Row],[Day]]-1,Table4[Skipdays])</f>
        <v>44028</v>
      </c>
      <c r="D319" s="9">
        <v>0.3298611111111111</v>
      </c>
      <c r="E319" s="10" t="s">
        <v>35</v>
      </c>
      <c r="F319" s="10" t="s">
        <v>26</v>
      </c>
      <c r="G319" s="11">
        <v>0.02</v>
      </c>
      <c r="H319" s="2"/>
      <c r="I319" s="2" t="str">
        <f>_xlfn.XLOOKUP(Table5[[#This Row],[Parameter]],[1]!Table1[Parameter],[1]!Table1[Units])</f>
        <v>mg/L</v>
      </c>
      <c r="J31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FTRC-FTE-11</v>
      </c>
      <c r="K319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19" s="2" t="s">
        <v>56</v>
      </c>
      <c r="M319" s="2"/>
      <c r="N319" s="2"/>
      <c r="O31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19" s="2"/>
      <c r="Q319" s="2" t="str">
        <f>_xlfn.XLOOKUP(Table5[[#This Row],[Parameter]],[1]!Table1[Parameter],[1]!Table1[Parameter (units)])</f>
        <v>Field TRC (mg/L)</v>
      </c>
    </row>
    <row r="320" spans="2:17" x14ac:dyDescent="0.25">
      <c r="B320" s="7">
        <v>11</v>
      </c>
      <c r="C320" s="8">
        <f>WORKDAY($C$1,Table5[[#This Row],[Day]]-1,Table4[Skipdays])</f>
        <v>44028</v>
      </c>
      <c r="D320" s="9">
        <v>0.31041666666666667</v>
      </c>
      <c r="E320" s="10" t="s">
        <v>31</v>
      </c>
      <c r="F320" s="10" t="s">
        <v>28</v>
      </c>
      <c r="G320" s="11">
        <v>7.54</v>
      </c>
      <c r="H320" s="2">
        <v>8.06</v>
      </c>
      <c r="I320" s="2" t="str">
        <f>_xlfn.XLOOKUP(Table5[[#This Row],[Parameter]],[1]!Table1[Parameter],[1]!Table1[Units])</f>
        <v>-</v>
      </c>
      <c r="J32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pH-CCTE-11</v>
      </c>
      <c r="K320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20" s="2" t="s">
        <v>57</v>
      </c>
      <c r="M320" s="2"/>
      <c r="N320" s="2"/>
      <c r="O320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6.6666666666666721E-2</v>
      </c>
      <c r="P320" s="2"/>
      <c r="Q320" s="2" t="str">
        <f>_xlfn.XLOOKUP(Table5[[#This Row],[Parameter]],[1]!Table1[Parameter],[1]!Table1[Parameter (units)])</f>
        <v>pH (-)</v>
      </c>
    </row>
    <row r="321" spans="2:17" x14ac:dyDescent="0.25">
      <c r="B321" s="7">
        <v>11</v>
      </c>
      <c r="C321" s="8">
        <f>WORKDAY($C$1,Table5[[#This Row],[Day]]-1,Table4[Skipdays])</f>
        <v>44028</v>
      </c>
      <c r="D321" s="9">
        <v>0.31041666666666667</v>
      </c>
      <c r="E321" s="10" t="s">
        <v>34</v>
      </c>
      <c r="F321" s="10" t="s">
        <v>28</v>
      </c>
      <c r="G321" s="11">
        <v>23.4</v>
      </c>
      <c r="H321" s="2">
        <v>23.7</v>
      </c>
      <c r="I321" s="2" t="str">
        <f>_xlfn.XLOOKUP(Table5[[#This Row],[Parameter]],[1]!Table1[Parameter],[1]!Table1[Units])</f>
        <v>C</v>
      </c>
      <c r="J32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T-CCTE-11</v>
      </c>
      <c r="K32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21" s="2" t="s">
        <v>57</v>
      </c>
      <c r="M321" s="2"/>
      <c r="N321" s="2"/>
      <c r="O321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1.2738853503184745E-2</v>
      </c>
      <c r="P321" s="2"/>
      <c r="Q321" s="2" t="str">
        <f>_xlfn.XLOOKUP(Table5[[#This Row],[Parameter]],[1]!Table1[Parameter],[1]!Table1[Parameter (units)])</f>
        <v>Temperature (C)</v>
      </c>
    </row>
    <row r="322" spans="2:17" x14ac:dyDescent="0.25">
      <c r="B322" s="7">
        <v>11</v>
      </c>
      <c r="C322" s="8">
        <f>WORKDAY($C$1,Table5[[#This Row],[Day]]-1,Table4[Skipdays])</f>
        <v>44028</v>
      </c>
      <c r="D322" s="9">
        <v>0.31041666666666667</v>
      </c>
      <c r="E322" s="10" t="s">
        <v>35</v>
      </c>
      <c r="F322" s="10" t="s">
        <v>28</v>
      </c>
      <c r="G322" s="11">
        <v>0.52</v>
      </c>
      <c r="H322" s="2"/>
      <c r="I322" s="2" t="str">
        <f>_xlfn.XLOOKUP(Table5[[#This Row],[Parameter]],[1]!Table1[Parameter],[1]!Table1[Units])</f>
        <v>mg/L</v>
      </c>
      <c r="J32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FTRC-CCTE-11</v>
      </c>
      <c r="K32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22" s="2" t="s">
        <v>57</v>
      </c>
      <c r="M322" s="2"/>
      <c r="N322" s="2"/>
      <c r="O32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22" s="2"/>
      <c r="Q322" s="2" t="str">
        <f>_xlfn.XLOOKUP(Table5[[#This Row],[Parameter]],[1]!Table1[Parameter],[1]!Table1[Parameter (units)])</f>
        <v>Field TRC (mg/L)</v>
      </c>
    </row>
    <row r="323" spans="2:17" x14ac:dyDescent="0.25">
      <c r="B323" s="7">
        <v>11</v>
      </c>
      <c r="C323" s="8">
        <f>WORKDAY($C$1,Table5[[#This Row],[Day]]-1,Table4[Skipdays])</f>
        <v>44028</v>
      </c>
      <c r="D323" s="9">
        <v>0.3743055555555555</v>
      </c>
      <c r="E323" s="10" t="s">
        <v>21</v>
      </c>
      <c r="F323" s="10" t="s">
        <v>22</v>
      </c>
      <c r="G323" s="11">
        <v>280</v>
      </c>
      <c r="H323" s="2"/>
      <c r="I323" s="2" t="str">
        <f>_xlfn.XLOOKUP(Table5[[#This Row],[Parameter]],[1]!Table1[Parameter],[1]!Table1[Units])</f>
        <v>mg/L</v>
      </c>
      <c r="J32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cBOD-PI-11</v>
      </c>
      <c r="K32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23" s="2" t="s">
        <v>23</v>
      </c>
      <c r="M323" s="2"/>
      <c r="N323" s="2"/>
      <c r="O32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23" s="2"/>
      <c r="Q323" s="2" t="str">
        <f>_xlfn.XLOOKUP(Table5[[#This Row],[Parameter]],[1]!Table1[Parameter],[1]!Table1[Parameter (units)])</f>
        <v>cBOD (mg/L)</v>
      </c>
    </row>
    <row r="324" spans="2:17" x14ac:dyDescent="0.25">
      <c r="B324" s="7">
        <v>11</v>
      </c>
      <c r="C324" s="8">
        <f>WORKDAY($C$1,Table5[[#This Row],[Day]]-1,Table4[Skipdays])</f>
        <v>44028</v>
      </c>
      <c r="D324" s="9">
        <v>0.35416666666666669</v>
      </c>
      <c r="E324" s="10" t="s">
        <v>21</v>
      </c>
      <c r="F324" s="10" t="s">
        <v>24</v>
      </c>
      <c r="G324" s="11">
        <v>92</v>
      </c>
      <c r="H324" s="2"/>
      <c r="I324" s="2" t="str">
        <f>_xlfn.XLOOKUP(Table5[[#This Row],[Parameter]],[1]!Table1[Parameter],[1]!Table1[Units])</f>
        <v>mg/L</v>
      </c>
      <c r="J32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cBOD-PE-11</v>
      </c>
      <c r="K32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24" s="2" t="s">
        <v>67</v>
      </c>
      <c r="M324" s="2"/>
      <c r="N324" s="2"/>
      <c r="O32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24" s="2"/>
      <c r="Q324" s="2" t="str">
        <f>_xlfn.XLOOKUP(Table5[[#This Row],[Parameter]],[1]!Table1[Parameter],[1]!Table1[Parameter (units)])</f>
        <v>cBOD (mg/L)</v>
      </c>
    </row>
    <row r="325" spans="2:17" x14ac:dyDescent="0.25">
      <c r="B325" s="7">
        <v>11</v>
      </c>
      <c r="C325" s="8">
        <f>WORKDAY($C$1,Table5[[#This Row],[Day]]-1,Table4[Skipdays])</f>
        <v>44028</v>
      </c>
      <c r="D325" s="9">
        <v>0.3298611111111111</v>
      </c>
      <c r="E325" s="10" t="s">
        <v>21</v>
      </c>
      <c r="F325" s="10" t="s">
        <v>26</v>
      </c>
      <c r="G325" s="11">
        <v>4</v>
      </c>
      <c r="H325" s="2"/>
      <c r="I325" s="2" t="str">
        <f>_xlfn.XLOOKUP(Table5[[#This Row],[Parameter]],[1]!Table1[Parameter],[1]!Table1[Units])</f>
        <v>mg/L</v>
      </c>
      <c r="J32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cBOD-FTE-11</v>
      </c>
      <c r="K32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25" s="2" t="s">
        <v>56</v>
      </c>
      <c r="M325" s="2"/>
      <c r="N325" s="2" t="s">
        <v>52</v>
      </c>
      <c r="O32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25" s="2"/>
      <c r="Q325" s="2" t="str">
        <f>_xlfn.XLOOKUP(Table5[[#This Row],[Parameter]],[1]!Table1[Parameter],[1]!Table1[Parameter (units)])</f>
        <v>cBOD (mg/L)</v>
      </c>
    </row>
    <row r="326" spans="2:17" x14ac:dyDescent="0.25">
      <c r="B326" s="7">
        <v>11</v>
      </c>
      <c r="C326" s="8">
        <f>WORKDAY($C$1,Table5[[#This Row],[Day]]-1,Table4[Skipdays])</f>
        <v>44028</v>
      </c>
      <c r="D326" s="9">
        <v>0.31041666666666667</v>
      </c>
      <c r="E326" s="10" t="s">
        <v>21</v>
      </c>
      <c r="F326" s="10" t="s">
        <v>28</v>
      </c>
      <c r="G326" s="11">
        <v>4</v>
      </c>
      <c r="H326" s="2"/>
      <c r="I326" s="2" t="str">
        <f>_xlfn.XLOOKUP(Table5[[#This Row],[Parameter]],[1]!Table1[Parameter],[1]!Table1[Units])</f>
        <v>mg/L</v>
      </c>
      <c r="J32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cBOD-CCTE-11</v>
      </c>
      <c r="K32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26" s="2" t="s">
        <v>57</v>
      </c>
      <c r="M326" s="2"/>
      <c r="N326" s="2" t="s">
        <v>52</v>
      </c>
      <c r="O32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26" s="2"/>
      <c r="Q326" s="2" t="str">
        <f>_xlfn.XLOOKUP(Table5[[#This Row],[Parameter]],[1]!Table1[Parameter],[1]!Table1[Parameter (units)])</f>
        <v>cBOD (mg/L)</v>
      </c>
    </row>
    <row r="327" spans="2:17" x14ac:dyDescent="0.25">
      <c r="B327" s="7">
        <v>11</v>
      </c>
      <c r="C327" s="8">
        <f>WORKDAY($C$1,Table5[[#This Row],[Day]]-1,Table4[Skipdays])</f>
        <v>44028</v>
      </c>
      <c r="D327" s="9">
        <v>0.3743055555555555</v>
      </c>
      <c r="E327" s="10" t="s">
        <v>30</v>
      </c>
      <c r="F327" s="10" t="s">
        <v>22</v>
      </c>
      <c r="G327" s="12">
        <v>902800</v>
      </c>
      <c r="H327" s="2"/>
      <c r="I327" s="2" t="str">
        <f>_xlfn.XLOOKUP(Table5[[#This Row],[Parameter]],[1]!Table1[Parameter],[1]!Table1[Units])</f>
        <v>MPN/100mL</v>
      </c>
      <c r="J32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EC-PI-11</v>
      </c>
      <c r="K32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27" s="2" t="s">
        <v>23</v>
      </c>
      <c r="M327" s="2"/>
      <c r="N327" s="2"/>
      <c r="O32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27" s="2"/>
      <c r="Q327" s="2" t="str">
        <f>_xlfn.XLOOKUP(Table5[[#This Row],[Parameter]],[1]!Table1[Parameter],[1]!Table1[Parameter (units)])</f>
        <v>Enterococcus (MPN/100mL)</v>
      </c>
    </row>
    <row r="328" spans="2:17" x14ac:dyDescent="0.25">
      <c r="B328" s="7">
        <v>11</v>
      </c>
      <c r="C328" s="8">
        <f>WORKDAY($C$1,Table5[[#This Row],[Day]]-1,Table4[Skipdays])</f>
        <v>44028</v>
      </c>
      <c r="D328" s="9">
        <v>0.35416666666666669</v>
      </c>
      <c r="E328" s="10" t="s">
        <v>30</v>
      </c>
      <c r="F328" s="10" t="s">
        <v>24</v>
      </c>
      <c r="G328" s="12">
        <v>365400</v>
      </c>
      <c r="H328" s="2"/>
      <c r="I328" s="2" t="str">
        <f>_xlfn.XLOOKUP(Table5[[#This Row],[Parameter]],[1]!Table1[Parameter],[1]!Table1[Units])</f>
        <v>MPN/100mL</v>
      </c>
      <c r="J32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EC-PE-11</v>
      </c>
      <c r="K32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28" s="2" t="s">
        <v>67</v>
      </c>
      <c r="M328" s="2"/>
      <c r="N328" s="2"/>
      <c r="O32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28" s="2"/>
      <c r="Q328" s="2" t="str">
        <f>_xlfn.XLOOKUP(Table5[[#This Row],[Parameter]],[1]!Table1[Parameter],[1]!Table1[Parameter (units)])</f>
        <v>Enterococcus (MPN/100mL)</v>
      </c>
    </row>
    <row r="329" spans="2:17" x14ac:dyDescent="0.25">
      <c r="B329" s="7">
        <v>11</v>
      </c>
      <c r="C329" s="8">
        <f>WORKDAY($C$1,Table5[[#This Row],[Day]]-1,Table4[Skipdays])</f>
        <v>44028</v>
      </c>
      <c r="D329" s="9">
        <v>0.3298611111111111</v>
      </c>
      <c r="E329" s="21" t="s">
        <v>30</v>
      </c>
      <c r="F329" s="10" t="s">
        <v>26</v>
      </c>
      <c r="G329" s="12">
        <v>67700</v>
      </c>
      <c r="H329" s="2"/>
      <c r="I329" s="2" t="str">
        <f>_xlfn.XLOOKUP(Table5[[#This Row],[Parameter]],[1]!Table1[Parameter],[1]!Table1[Units])</f>
        <v>MPN/100mL</v>
      </c>
      <c r="J32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EC-FTE-11</v>
      </c>
      <c r="K32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29" s="2" t="s">
        <v>56</v>
      </c>
      <c r="M329" s="2"/>
      <c r="N329" s="2"/>
      <c r="O32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29" s="2"/>
      <c r="Q329" s="2" t="str">
        <f>_xlfn.XLOOKUP(Table5[[#This Row],[Parameter]],[1]!Table1[Parameter],[1]!Table1[Parameter (units)])</f>
        <v>Enterococcus (MPN/100mL)</v>
      </c>
    </row>
    <row r="330" spans="2:17" x14ac:dyDescent="0.25">
      <c r="B330" s="7">
        <v>11</v>
      </c>
      <c r="C330" s="8">
        <f>WORKDAY($C$1,Table5[[#This Row],[Day]]-1,Table4[Skipdays])</f>
        <v>44028</v>
      </c>
      <c r="D330" s="9">
        <v>0.31041666666666667</v>
      </c>
      <c r="E330" s="10" t="s">
        <v>30</v>
      </c>
      <c r="F330" s="10" t="s">
        <v>28</v>
      </c>
      <c r="G330" s="11">
        <v>20.5</v>
      </c>
      <c r="H330" s="2"/>
      <c r="I330" s="2" t="str">
        <f>_xlfn.XLOOKUP(Table5[[#This Row],[Parameter]],[1]!Table1[Parameter],[1]!Table1[Units])</f>
        <v>MPN/100mL</v>
      </c>
      <c r="J33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EC-CCTE-11</v>
      </c>
      <c r="K33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30" s="2" t="s">
        <v>57</v>
      </c>
      <c r="M330" s="2"/>
      <c r="N330" s="2"/>
      <c r="O33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30" s="2"/>
      <c r="Q330" s="2" t="str">
        <f>_xlfn.XLOOKUP(Table5[[#This Row],[Parameter]],[1]!Table1[Parameter],[1]!Table1[Parameter (units)])</f>
        <v>Enterococcus (MPN/100mL)</v>
      </c>
    </row>
    <row r="331" spans="2:17" x14ac:dyDescent="0.25">
      <c r="B331" s="7">
        <v>11</v>
      </c>
      <c r="C331" s="8">
        <f>WORKDAY($C$1,Table5[[#This Row],[Day]]-1,Table4[Skipdays])</f>
        <v>44028</v>
      </c>
      <c r="D331" s="9"/>
      <c r="E331" s="10" t="s">
        <v>30</v>
      </c>
      <c r="F331" s="10" t="s">
        <v>26</v>
      </c>
      <c r="G331" s="12">
        <v>55950</v>
      </c>
      <c r="H331" s="2"/>
      <c r="I331" s="2" t="str">
        <f>_xlfn.XLOOKUP(Table5[[#This Row],[Parameter]],[1]!Table1[Parameter],[1]!Table1[Units])</f>
        <v>MPN/100mL</v>
      </c>
      <c r="J33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EC-FTE-11</v>
      </c>
      <c r="K33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31" s="2" t="s">
        <v>56</v>
      </c>
      <c r="M331" s="2"/>
      <c r="N331" s="2"/>
      <c r="O33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31" s="2"/>
      <c r="Q331" s="2" t="str">
        <f>_xlfn.XLOOKUP(Table5[[#This Row],[Parameter]],[1]!Table1[Parameter],[1]!Table1[Parameter (units)])</f>
        <v>Enterococcus (MPN/100mL)</v>
      </c>
    </row>
    <row r="332" spans="2:17" x14ac:dyDescent="0.25">
      <c r="B332" s="7">
        <v>11</v>
      </c>
      <c r="C332" s="8">
        <f>WORKDAY($C$1,Table5[[#This Row],[Day]]-1,Table4[Skipdays])</f>
        <v>44028</v>
      </c>
      <c r="D332" s="9">
        <v>0.3743055555555555</v>
      </c>
      <c r="E332" s="10" t="s">
        <v>37</v>
      </c>
      <c r="F332" s="10" t="s">
        <v>22</v>
      </c>
      <c r="G332" s="12">
        <v>2310000</v>
      </c>
      <c r="H332" s="2"/>
      <c r="I332" s="2" t="str">
        <f>_xlfn.XLOOKUP(Table5[[#This Row],[Parameter]],[1]!Table1[Parameter],[1]!Table1[Units])</f>
        <v>MPN/100mL</v>
      </c>
      <c r="J33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FC-PI-11</v>
      </c>
      <c r="K33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32" s="2" t="s">
        <v>23</v>
      </c>
      <c r="M332" s="2"/>
      <c r="N332" s="2"/>
      <c r="O33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32" s="2"/>
      <c r="Q332" s="2" t="str">
        <f>_xlfn.XLOOKUP(Table5[[#This Row],[Parameter]],[1]!Table1[Parameter],[1]!Table1[Parameter (units)])</f>
        <v>Fecal Coliform (MPN/100mL)</v>
      </c>
    </row>
    <row r="333" spans="2:17" x14ac:dyDescent="0.25">
      <c r="B333" s="7">
        <v>11</v>
      </c>
      <c r="C333" s="8">
        <f>WORKDAY($C$1,Table5[[#This Row],[Day]]-1,Table4[Skipdays])</f>
        <v>44028</v>
      </c>
      <c r="D333" s="9">
        <v>0.35416666666666669</v>
      </c>
      <c r="E333" s="10" t="s">
        <v>37</v>
      </c>
      <c r="F333" s="10" t="s">
        <v>24</v>
      </c>
      <c r="G333" s="12">
        <v>2050000</v>
      </c>
      <c r="H333" s="2"/>
      <c r="I333" s="2" t="str">
        <f>_xlfn.XLOOKUP(Table5[[#This Row],[Parameter]],[1]!Table1[Parameter],[1]!Table1[Units])</f>
        <v>MPN/100mL</v>
      </c>
      <c r="J33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FC-PE-11</v>
      </c>
      <c r="K33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33" s="2" t="s">
        <v>67</v>
      </c>
      <c r="M333" s="2"/>
      <c r="N333" s="2"/>
      <c r="O33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33" s="2"/>
      <c r="Q333" s="2" t="str">
        <f>_xlfn.XLOOKUP(Table5[[#This Row],[Parameter]],[1]!Table1[Parameter],[1]!Table1[Parameter (units)])</f>
        <v>Fecal Coliform (MPN/100mL)</v>
      </c>
    </row>
    <row r="334" spans="2:17" x14ac:dyDescent="0.25">
      <c r="B334" s="7">
        <v>11</v>
      </c>
      <c r="C334" s="8">
        <f>WORKDAY($C$1,Table5[[#This Row],[Day]]-1,Table4[Skipdays])</f>
        <v>44028</v>
      </c>
      <c r="D334" s="9">
        <v>0.3298611111111111</v>
      </c>
      <c r="E334" s="10" t="s">
        <v>37</v>
      </c>
      <c r="F334" s="10" t="s">
        <v>26</v>
      </c>
      <c r="G334" s="12">
        <v>274000</v>
      </c>
      <c r="H334" s="2"/>
      <c r="I334" s="2" t="str">
        <f>_xlfn.XLOOKUP(Table5[[#This Row],[Parameter]],[1]!Table1[Parameter],[1]!Table1[Units])</f>
        <v>MPN/100mL</v>
      </c>
      <c r="J33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FC-FTE-11</v>
      </c>
      <c r="K33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34" s="2" t="s">
        <v>56</v>
      </c>
      <c r="M334" s="2"/>
      <c r="N334" s="2"/>
      <c r="O33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34" s="2"/>
      <c r="Q334" s="2" t="str">
        <f>_xlfn.XLOOKUP(Table5[[#This Row],[Parameter]],[1]!Table1[Parameter],[1]!Table1[Parameter (units)])</f>
        <v>Fecal Coliform (MPN/100mL)</v>
      </c>
    </row>
    <row r="335" spans="2:17" x14ac:dyDescent="0.25">
      <c r="B335" s="7">
        <v>11</v>
      </c>
      <c r="C335" s="8">
        <f>WORKDAY($C$1,Table5[[#This Row],[Day]]-1,Table4[Skipdays])</f>
        <v>44028</v>
      </c>
      <c r="D335" s="9">
        <v>0.31041666666666667</v>
      </c>
      <c r="E335" s="10" t="s">
        <v>37</v>
      </c>
      <c r="F335" s="10" t="s">
        <v>28</v>
      </c>
      <c r="G335" s="11">
        <v>42.5</v>
      </c>
      <c r="H335" s="2"/>
      <c r="I335" s="2" t="str">
        <f>_xlfn.XLOOKUP(Table5[[#This Row],[Parameter]],[1]!Table1[Parameter],[1]!Table1[Units])</f>
        <v>MPN/100mL</v>
      </c>
      <c r="J33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FC-CCTE-11</v>
      </c>
      <c r="K33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35" s="2" t="s">
        <v>57</v>
      </c>
      <c r="M335" s="2"/>
      <c r="N335" s="2"/>
      <c r="O33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35" s="2"/>
      <c r="Q335" s="2" t="str">
        <f>_xlfn.XLOOKUP(Table5[[#This Row],[Parameter]],[1]!Table1[Parameter],[1]!Table1[Parameter (units)])</f>
        <v>Fecal Coliform (MPN/100mL)</v>
      </c>
    </row>
    <row r="336" spans="2:17" x14ac:dyDescent="0.25">
      <c r="B336" s="7">
        <v>11</v>
      </c>
      <c r="C336" s="8">
        <f>WORKDAY($C$1,Table5[[#This Row],[Day]]-1,Table4[Skipdays])</f>
        <v>44028</v>
      </c>
      <c r="D336" s="9">
        <v>0.3298611111111111</v>
      </c>
      <c r="E336" s="10" t="s">
        <v>37</v>
      </c>
      <c r="F336" s="10" t="s">
        <v>26</v>
      </c>
      <c r="G336" s="12">
        <v>205000</v>
      </c>
      <c r="H336" s="2"/>
      <c r="I336" s="2" t="str">
        <f>_xlfn.XLOOKUP(Table5[[#This Row],[Parameter]],[1]!Table1[Parameter],[1]!Table1[Units])</f>
        <v>MPN/100mL</v>
      </c>
      <c r="J33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FC-FTE-11</v>
      </c>
      <c r="K33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36" s="2" t="s">
        <v>56</v>
      </c>
      <c r="M336" s="2"/>
      <c r="N336" s="2"/>
      <c r="O33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36" s="2"/>
      <c r="Q336" s="2" t="str">
        <f>_xlfn.XLOOKUP(Table5[[#This Row],[Parameter]],[1]!Table1[Parameter],[1]!Table1[Parameter (units)])</f>
        <v>Fecal Coliform (MPN/100mL)</v>
      </c>
    </row>
    <row r="337" spans="2:17" x14ac:dyDescent="0.25">
      <c r="B337" s="7">
        <v>11</v>
      </c>
      <c r="C337" s="8">
        <f>WORKDAY($C$1,Table5[[#This Row],[Day]]-1,Table4[Skipdays])</f>
        <v>44028</v>
      </c>
      <c r="D337" s="9">
        <v>0.3743055555555555</v>
      </c>
      <c r="E337" s="10" t="s">
        <v>40</v>
      </c>
      <c r="F337" s="10" t="s">
        <v>22</v>
      </c>
      <c r="G337" s="11">
        <v>140</v>
      </c>
      <c r="H337" s="2"/>
      <c r="I337" s="2" t="str">
        <f>_xlfn.XLOOKUP(Table5[[#This Row],[Parameter]],[1]!Table1[Parameter],[1]!Table1[Units])</f>
        <v>mg/L</v>
      </c>
      <c r="J33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TSS-PI-11</v>
      </c>
      <c r="K33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37" s="2" t="s">
        <v>23</v>
      </c>
      <c r="M337" s="2"/>
      <c r="N337" s="2"/>
      <c r="O33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37" s="2"/>
      <c r="Q337" s="2" t="str">
        <f>_xlfn.XLOOKUP(Table5[[#This Row],[Parameter]],[1]!Table1[Parameter],[1]!Table1[Parameter (units)])</f>
        <v>TSS (mg/L)</v>
      </c>
    </row>
    <row r="338" spans="2:17" x14ac:dyDescent="0.25">
      <c r="B338" s="7">
        <v>11</v>
      </c>
      <c r="C338" s="8">
        <f>WORKDAY($C$1,Table5[[#This Row],[Day]]-1,Table4[Skipdays])</f>
        <v>44028</v>
      </c>
      <c r="D338" s="9">
        <v>0.35416666666666669</v>
      </c>
      <c r="E338" s="10" t="s">
        <v>40</v>
      </c>
      <c r="F338" s="10" t="s">
        <v>24</v>
      </c>
      <c r="G338" s="11">
        <v>44</v>
      </c>
      <c r="H338" s="2"/>
      <c r="I338" s="2" t="str">
        <f>_xlfn.XLOOKUP(Table5[[#This Row],[Parameter]],[1]!Table1[Parameter],[1]!Table1[Units])</f>
        <v>mg/L</v>
      </c>
      <c r="J33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TSS-PE-11</v>
      </c>
      <c r="K33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38" s="2" t="s">
        <v>67</v>
      </c>
      <c r="M338" s="2"/>
      <c r="N338" s="2"/>
      <c r="O33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38" s="2"/>
      <c r="Q338" s="2" t="str">
        <f>_xlfn.XLOOKUP(Table5[[#This Row],[Parameter]],[1]!Table1[Parameter],[1]!Table1[Parameter (units)])</f>
        <v>TSS (mg/L)</v>
      </c>
    </row>
    <row r="339" spans="2:17" x14ac:dyDescent="0.25">
      <c r="B339" s="7">
        <v>11</v>
      </c>
      <c r="C339" s="8">
        <f>WORKDAY($C$1,Table5[[#This Row],[Day]]-1,Table4[Skipdays])</f>
        <v>44028</v>
      </c>
      <c r="D339" s="9">
        <v>0.3298611111111111</v>
      </c>
      <c r="E339" s="10" t="s">
        <v>40</v>
      </c>
      <c r="F339" s="10" t="s">
        <v>26</v>
      </c>
      <c r="G339" s="11">
        <v>6.5</v>
      </c>
      <c r="H339" s="2"/>
      <c r="I339" s="2" t="str">
        <f>_xlfn.XLOOKUP(Table5[[#This Row],[Parameter]],[1]!Table1[Parameter],[1]!Table1[Units])</f>
        <v>mg/L</v>
      </c>
      <c r="J33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TSS-FTE-11</v>
      </c>
      <c r="K33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39" s="2" t="s">
        <v>56</v>
      </c>
      <c r="M339" s="2"/>
      <c r="N339" s="2"/>
      <c r="O33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39" s="2"/>
      <c r="Q339" s="2" t="str">
        <f>_xlfn.XLOOKUP(Table5[[#This Row],[Parameter]],[1]!Table1[Parameter],[1]!Table1[Parameter (units)])</f>
        <v>TSS (mg/L)</v>
      </c>
    </row>
    <row r="340" spans="2:17" x14ac:dyDescent="0.25">
      <c r="B340" s="7">
        <v>11</v>
      </c>
      <c r="C340" s="8">
        <f>WORKDAY($C$1,Table5[[#This Row],[Day]]-1,Table4[Skipdays])</f>
        <v>44028</v>
      </c>
      <c r="D340" s="9">
        <v>0.31041666666666667</v>
      </c>
      <c r="E340" s="10" t="s">
        <v>40</v>
      </c>
      <c r="F340" s="10" t="s">
        <v>28</v>
      </c>
      <c r="G340" s="11">
        <v>4</v>
      </c>
      <c r="H340" s="2"/>
      <c r="I340" s="2" t="str">
        <f>_xlfn.XLOOKUP(Table5[[#This Row],[Parameter]],[1]!Table1[Parameter],[1]!Table1[Units])</f>
        <v>mg/L</v>
      </c>
      <c r="J34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TSS-CCTE-11</v>
      </c>
      <c r="K34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40" s="2" t="s">
        <v>57</v>
      </c>
      <c r="M340" s="2"/>
      <c r="N340" s="2"/>
      <c r="O34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40" s="2"/>
      <c r="Q340" s="2" t="str">
        <f>_xlfn.XLOOKUP(Table5[[#This Row],[Parameter]],[1]!Table1[Parameter],[1]!Table1[Parameter (units)])</f>
        <v>TSS (mg/L)</v>
      </c>
    </row>
    <row r="341" spans="2:17" x14ac:dyDescent="0.25">
      <c r="B341" s="7">
        <v>12</v>
      </c>
      <c r="C341" s="8">
        <f>WORKDAY($C$1,Table5[[#This Row],[Day]]-1,Table4[Skipdays])</f>
        <v>44029</v>
      </c>
      <c r="D341" s="9">
        <v>0.39999999999999997</v>
      </c>
      <c r="E341" s="10" t="s">
        <v>31</v>
      </c>
      <c r="F341" s="10" t="s">
        <v>22</v>
      </c>
      <c r="G341" s="11">
        <v>7.35</v>
      </c>
      <c r="H341" s="2">
        <v>7.67</v>
      </c>
      <c r="I341" s="2" t="str">
        <f>_xlfn.XLOOKUP(Table5[[#This Row],[Parameter]],[1]!Table1[Parameter],[1]!Table1[Units])</f>
        <v>-</v>
      </c>
      <c r="J34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pH-PI-12</v>
      </c>
      <c r="K34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41" s="2" t="s">
        <v>45</v>
      </c>
      <c r="M341" s="2"/>
      <c r="N341" s="2"/>
      <c r="O341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4.2609853528628533E-2</v>
      </c>
      <c r="P341" s="2"/>
      <c r="Q341" s="2" t="str">
        <f>_xlfn.XLOOKUP(Table5[[#This Row],[Parameter]],[1]!Table1[Parameter],[1]!Table1[Parameter (units)])</f>
        <v>pH (-)</v>
      </c>
    </row>
    <row r="342" spans="2:17" x14ac:dyDescent="0.25">
      <c r="B342" s="7">
        <v>12</v>
      </c>
      <c r="C342" s="8">
        <f>WORKDAY($C$1,Table5[[#This Row],[Day]]-1,Table4[Skipdays])</f>
        <v>44029</v>
      </c>
      <c r="D342" s="9">
        <v>0.39999999999999997</v>
      </c>
      <c r="E342" s="10" t="s">
        <v>34</v>
      </c>
      <c r="F342" s="10" t="s">
        <v>22</v>
      </c>
      <c r="G342" s="11">
        <v>22.7</v>
      </c>
      <c r="H342" s="2">
        <v>24.8</v>
      </c>
      <c r="I342" s="2" t="str">
        <f>_xlfn.XLOOKUP(Table5[[#This Row],[Parameter]],[1]!Table1[Parameter],[1]!Table1[Units])</f>
        <v>C</v>
      </c>
      <c r="J34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T-PI-12</v>
      </c>
      <c r="K34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42" s="2" t="s">
        <v>45</v>
      </c>
      <c r="M342" s="2"/>
      <c r="N342" s="2"/>
      <c r="O342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8.8421052631579011E-2</v>
      </c>
      <c r="P342" s="2"/>
      <c r="Q342" s="2" t="str">
        <f>_xlfn.XLOOKUP(Table5[[#This Row],[Parameter]],[1]!Table1[Parameter],[1]!Table1[Parameter (units)])</f>
        <v>Temperature (C)</v>
      </c>
    </row>
    <row r="343" spans="2:17" x14ac:dyDescent="0.25">
      <c r="B343" s="7">
        <v>12</v>
      </c>
      <c r="C343" s="8">
        <f>WORKDAY($C$1,Table5[[#This Row],[Day]]-1,Table4[Skipdays])</f>
        <v>44029</v>
      </c>
      <c r="D343" s="9">
        <v>0.39999999999999997</v>
      </c>
      <c r="E343" s="10" t="s">
        <v>35</v>
      </c>
      <c r="F343" s="10" t="s">
        <v>22</v>
      </c>
      <c r="G343" s="11">
        <v>0.17</v>
      </c>
      <c r="H343" s="2"/>
      <c r="I343" s="2" t="str">
        <f>_xlfn.XLOOKUP(Table5[[#This Row],[Parameter]],[1]!Table1[Parameter],[1]!Table1[Units])</f>
        <v>mg/L</v>
      </c>
      <c r="J34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FTRC-PI-12</v>
      </c>
      <c r="K343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43" s="2" t="s">
        <v>45</v>
      </c>
      <c r="M343" s="2"/>
      <c r="N343" s="2"/>
      <c r="O34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43" s="2"/>
      <c r="Q343" s="2" t="str">
        <f>_xlfn.XLOOKUP(Table5[[#This Row],[Parameter]],[1]!Table1[Parameter],[1]!Table1[Parameter (units)])</f>
        <v>Field TRC (mg/L)</v>
      </c>
    </row>
    <row r="344" spans="2:17" x14ac:dyDescent="0.25">
      <c r="B344" s="7">
        <v>12</v>
      </c>
      <c r="C344" s="8">
        <f>WORKDAY($C$1,Table5[[#This Row],[Day]]-1,Table4[Skipdays])</f>
        <v>44029</v>
      </c>
      <c r="D344" s="9">
        <v>0.37361111111111112</v>
      </c>
      <c r="E344" s="10" t="s">
        <v>31</v>
      </c>
      <c r="F344" s="10" t="s">
        <v>24</v>
      </c>
      <c r="G344" s="11">
        <v>7.13</v>
      </c>
      <c r="H344" s="2">
        <v>7.45</v>
      </c>
      <c r="I344" s="2" t="str">
        <f>_xlfn.XLOOKUP(Table5[[#This Row],[Parameter]],[1]!Table1[Parameter],[1]!Table1[Units])</f>
        <v>-</v>
      </c>
      <c r="J34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pH-PE-12</v>
      </c>
      <c r="K344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44" s="2" t="s">
        <v>87</v>
      </c>
      <c r="M344" s="2"/>
      <c r="N344" s="2"/>
      <c r="O344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4.3895747599451342E-2</v>
      </c>
      <c r="P344" s="2"/>
      <c r="Q344" s="2" t="str">
        <f>_xlfn.XLOOKUP(Table5[[#This Row],[Parameter]],[1]!Table1[Parameter],[1]!Table1[Parameter (units)])</f>
        <v>pH (-)</v>
      </c>
    </row>
    <row r="345" spans="2:17" x14ac:dyDescent="0.25">
      <c r="B345" s="7">
        <v>12</v>
      </c>
      <c r="C345" s="8">
        <f>WORKDAY($C$1,Table5[[#This Row],[Day]]-1,Table4[Skipdays])</f>
        <v>44029</v>
      </c>
      <c r="D345" s="9">
        <v>0.37361111111111112</v>
      </c>
      <c r="E345" s="10" t="s">
        <v>34</v>
      </c>
      <c r="F345" s="10" t="s">
        <v>24</v>
      </c>
      <c r="G345" s="11">
        <v>22.9</v>
      </c>
      <c r="H345" s="2">
        <v>23.3</v>
      </c>
      <c r="I345" s="2" t="str">
        <f>_xlfn.XLOOKUP(Table5[[#This Row],[Parameter]],[1]!Table1[Parameter],[1]!Table1[Units])</f>
        <v>C</v>
      </c>
      <c r="J34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T-PE-12</v>
      </c>
      <c r="K345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45" s="2" t="s">
        <v>87</v>
      </c>
      <c r="M345" s="2"/>
      <c r="N345" s="2"/>
      <c r="O345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1.7316017316017406E-2</v>
      </c>
      <c r="P345" s="2"/>
      <c r="Q345" s="2" t="str">
        <f>_xlfn.XLOOKUP(Table5[[#This Row],[Parameter]],[1]!Table1[Parameter],[1]!Table1[Parameter (units)])</f>
        <v>Temperature (C)</v>
      </c>
    </row>
    <row r="346" spans="2:17" x14ac:dyDescent="0.25">
      <c r="B346" s="7">
        <v>12</v>
      </c>
      <c r="C346" s="8">
        <f>WORKDAY($C$1,Table5[[#This Row],[Day]]-1,Table4[Skipdays])</f>
        <v>44029</v>
      </c>
      <c r="D346" s="9">
        <v>0.37361111111111112</v>
      </c>
      <c r="E346" s="10" t="s">
        <v>35</v>
      </c>
      <c r="F346" s="10" t="s">
        <v>24</v>
      </c>
      <c r="G346" s="11">
        <v>0.04</v>
      </c>
      <c r="H346" s="2"/>
      <c r="I346" s="2" t="str">
        <f>_xlfn.XLOOKUP(Table5[[#This Row],[Parameter]],[1]!Table1[Parameter],[1]!Table1[Units])</f>
        <v>mg/L</v>
      </c>
      <c r="J34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FTRC-PE-12</v>
      </c>
      <c r="K346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46" s="2" t="s">
        <v>87</v>
      </c>
      <c r="M346" s="2"/>
      <c r="N346" s="2"/>
      <c r="O34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46" s="2"/>
      <c r="Q346" s="2" t="str">
        <f>_xlfn.XLOOKUP(Table5[[#This Row],[Parameter]],[1]!Table1[Parameter],[1]!Table1[Parameter (units)])</f>
        <v>Field TRC (mg/L)</v>
      </c>
    </row>
    <row r="347" spans="2:17" x14ac:dyDescent="0.25">
      <c r="B347" s="7">
        <v>12</v>
      </c>
      <c r="C347" s="8">
        <f>WORKDAY($C$1,Table5[[#This Row],[Day]]-1,Table4[Skipdays])</f>
        <v>44029</v>
      </c>
      <c r="D347" s="9">
        <v>0.35416666666666669</v>
      </c>
      <c r="E347" s="10" t="s">
        <v>31</v>
      </c>
      <c r="F347" s="10" t="s">
        <v>26</v>
      </c>
      <c r="G347" s="11">
        <v>7.53</v>
      </c>
      <c r="H347" s="2">
        <v>7.88</v>
      </c>
      <c r="I347" s="2" t="str">
        <f>_xlfn.XLOOKUP(Table5[[#This Row],[Parameter]],[1]!Table1[Parameter],[1]!Table1[Units])</f>
        <v>-</v>
      </c>
      <c r="J34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pH-FTE-12</v>
      </c>
      <c r="K347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47" s="2" t="s">
        <v>56</v>
      </c>
      <c r="M347" s="2"/>
      <c r="N347" s="2"/>
      <c r="O347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4.5425048669694955E-2</v>
      </c>
      <c r="P347" s="2"/>
      <c r="Q347" s="2" t="str">
        <f>_xlfn.XLOOKUP(Table5[[#This Row],[Parameter]],[1]!Table1[Parameter],[1]!Table1[Parameter (units)])</f>
        <v>pH (-)</v>
      </c>
    </row>
    <row r="348" spans="2:17" x14ac:dyDescent="0.25">
      <c r="B348" s="7">
        <v>12</v>
      </c>
      <c r="C348" s="8">
        <f>WORKDAY($C$1,Table5[[#This Row],[Day]]-1,Table4[Skipdays])</f>
        <v>44029</v>
      </c>
      <c r="D348" s="9">
        <v>0.35416666666666669</v>
      </c>
      <c r="E348" s="10" t="s">
        <v>34</v>
      </c>
      <c r="F348" s="10" t="s">
        <v>26</v>
      </c>
      <c r="G348" s="11">
        <v>24</v>
      </c>
      <c r="H348" s="2">
        <v>24.1</v>
      </c>
      <c r="I348" s="2" t="str">
        <f>_xlfn.XLOOKUP(Table5[[#This Row],[Parameter]],[1]!Table1[Parameter],[1]!Table1[Units])</f>
        <v>C</v>
      </c>
      <c r="J34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T-FTE-12</v>
      </c>
      <c r="K348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48" s="2" t="s">
        <v>56</v>
      </c>
      <c r="M348" s="2"/>
      <c r="N348" s="2"/>
      <c r="O348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4.1580041580042172E-3</v>
      </c>
      <c r="P348" s="2"/>
      <c r="Q348" s="2" t="str">
        <f>_xlfn.XLOOKUP(Table5[[#This Row],[Parameter]],[1]!Table1[Parameter],[1]!Table1[Parameter (units)])</f>
        <v>Temperature (C)</v>
      </c>
    </row>
    <row r="349" spans="2:17" x14ac:dyDescent="0.25">
      <c r="B349" s="7">
        <v>12</v>
      </c>
      <c r="C349" s="8">
        <f>WORKDAY($C$1,Table5[[#This Row],[Day]]-1,Table4[Skipdays])</f>
        <v>44029</v>
      </c>
      <c r="D349" s="9">
        <v>0.35416666666666669</v>
      </c>
      <c r="E349" s="10" t="s">
        <v>35</v>
      </c>
      <c r="F349" s="10" t="s">
        <v>26</v>
      </c>
      <c r="G349" s="11">
        <v>0.04</v>
      </c>
      <c r="H349" s="2"/>
      <c r="I349" s="2" t="str">
        <f>_xlfn.XLOOKUP(Table5[[#This Row],[Parameter]],[1]!Table1[Parameter],[1]!Table1[Units])</f>
        <v>mg/L</v>
      </c>
      <c r="J34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FTRC-FTE-12</v>
      </c>
      <c r="K349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49" s="2" t="s">
        <v>56</v>
      </c>
      <c r="M349" s="2"/>
      <c r="N349" s="2"/>
      <c r="O34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49" s="2"/>
      <c r="Q349" s="2" t="str">
        <f>_xlfn.XLOOKUP(Table5[[#This Row],[Parameter]],[1]!Table1[Parameter],[1]!Table1[Parameter (units)])</f>
        <v>Field TRC (mg/L)</v>
      </c>
    </row>
    <row r="350" spans="2:17" x14ac:dyDescent="0.25">
      <c r="B350" s="7">
        <v>12</v>
      </c>
      <c r="C350" s="8">
        <f>WORKDAY($C$1,Table5[[#This Row],[Day]]-1,Table4[Skipdays])</f>
        <v>44029</v>
      </c>
      <c r="D350" s="9">
        <v>0.3263888888888889</v>
      </c>
      <c r="E350" s="10" t="s">
        <v>31</v>
      </c>
      <c r="F350" s="10" t="s">
        <v>28</v>
      </c>
      <c r="G350" s="11">
        <v>7.53</v>
      </c>
      <c r="H350" s="2">
        <v>8.07</v>
      </c>
      <c r="I350" s="2" t="str">
        <f>_xlfn.XLOOKUP(Table5[[#This Row],[Parameter]],[1]!Table1[Parameter],[1]!Table1[Units])</f>
        <v>-</v>
      </c>
      <c r="J35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pH-CCTE-12</v>
      </c>
      <c r="K350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50" s="2" t="s">
        <v>57</v>
      </c>
      <c r="M350" s="2"/>
      <c r="N350" s="2"/>
      <c r="O350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6.9230769230769235E-2</v>
      </c>
      <c r="P350" s="2"/>
      <c r="Q350" s="2" t="str">
        <f>_xlfn.XLOOKUP(Table5[[#This Row],[Parameter]],[1]!Table1[Parameter],[1]!Table1[Parameter (units)])</f>
        <v>pH (-)</v>
      </c>
    </row>
    <row r="351" spans="2:17" x14ac:dyDescent="0.25">
      <c r="B351" s="7">
        <v>12</v>
      </c>
      <c r="C351" s="8">
        <f>WORKDAY($C$1,Table5[[#This Row],[Day]]-1,Table4[Skipdays])</f>
        <v>44029</v>
      </c>
      <c r="D351" s="9">
        <v>0.3263888888888889</v>
      </c>
      <c r="E351" s="10" t="s">
        <v>34</v>
      </c>
      <c r="F351" s="10" t="s">
        <v>28</v>
      </c>
      <c r="G351" s="11">
        <v>23.6</v>
      </c>
      <c r="H351" s="2">
        <v>23.8</v>
      </c>
      <c r="I351" s="2" t="str">
        <f>_xlfn.XLOOKUP(Table5[[#This Row],[Parameter]],[1]!Table1[Parameter],[1]!Table1[Units])</f>
        <v>C</v>
      </c>
      <c r="J35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T-CCTE-12</v>
      </c>
      <c r="K351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51" s="2" t="s">
        <v>57</v>
      </c>
      <c r="M351" s="2"/>
      <c r="N351" s="2"/>
      <c r="O351" s="6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>8.4388185654008137E-3</v>
      </c>
      <c r="P351" s="2"/>
      <c r="Q351" s="2" t="str">
        <f>_xlfn.XLOOKUP(Table5[[#This Row],[Parameter]],[1]!Table1[Parameter],[1]!Table1[Parameter (units)])</f>
        <v>Temperature (C)</v>
      </c>
    </row>
    <row r="352" spans="2:17" x14ac:dyDescent="0.25">
      <c r="B352" s="7">
        <v>12</v>
      </c>
      <c r="C352" s="8">
        <f>WORKDAY($C$1,Table5[[#This Row],[Day]]-1,Table4[Skipdays])</f>
        <v>44029</v>
      </c>
      <c r="D352" s="9">
        <v>0.3263888888888889</v>
      </c>
      <c r="E352" s="10" t="s">
        <v>35</v>
      </c>
      <c r="F352" s="10" t="s">
        <v>28</v>
      </c>
      <c r="G352" s="11">
        <v>0.48</v>
      </c>
      <c r="H352" s="2"/>
      <c r="I352" s="2" t="str">
        <f>_xlfn.XLOOKUP(Table5[[#This Row],[Parameter]],[1]!Table1[Parameter],[1]!Table1[Units])</f>
        <v>mg/L</v>
      </c>
      <c r="J35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FTRC-CCTE-12</v>
      </c>
      <c r="K352" s="2" t="str">
        <f>INDEX([1]!Table1[[#All],[Parameter]:[Contracting Party]],MATCH(Table5[[#This Row],[Parameter]],[1]!Table1[[#All],[Parameter]],0),MATCH(Table5[[#Headers],[Contracting Party]],[1]!Table1[[#Headers],[Parameter]:[Contracting Party]],0))</f>
        <v>MDE</v>
      </c>
      <c r="L352" s="2" t="s">
        <v>57</v>
      </c>
      <c r="M352" s="2"/>
      <c r="N352" s="2"/>
      <c r="O35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52" s="2"/>
      <c r="Q352" s="2" t="str">
        <f>_xlfn.XLOOKUP(Table5[[#This Row],[Parameter]],[1]!Table1[Parameter],[1]!Table1[Parameter (units)])</f>
        <v>Field TRC (mg/L)</v>
      </c>
    </row>
    <row r="353" spans="2:17" x14ac:dyDescent="0.25">
      <c r="B353" s="7">
        <v>12</v>
      </c>
      <c r="C353" s="8">
        <f>WORKDAY($C$1,Table5[[#This Row],[Day]]-1,Table4[Skipdays])</f>
        <v>44029</v>
      </c>
      <c r="D353" s="9"/>
      <c r="E353" s="10" t="s">
        <v>21</v>
      </c>
      <c r="F353" s="10" t="s">
        <v>22</v>
      </c>
      <c r="G353" s="11">
        <v>200</v>
      </c>
      <c r="H353" s="2"/>
      <c r="I353" s="2" t="str">
        <f>_xlfn.XLOOKUP(Table5[[#This Row],[Parameter]],[1]!Table1[Parameter],[1]!Table1[Units])</f>
        <v>mg/L</v>
      </c>
      <c r="J35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cBOD-PI-12</v>
      </c>
      <c r="K35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53" s="2"/>
      <c r="M353" s="2"/>
      <c r="N353" s="2"/>
      <c r="O35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53" s="2"/>
      <c r="Q353" s="2" t="str">
        <f>_xlfn.XLOOKUP(Table5[[#This Row],[Parameter]],[1]!Table1[Parameter],[1]!Table1[Parameter (units)])</f>
        <v>cBOD (mg/L)</v>
      </c>
    </row>
    <row r="354" spans="2:17" x14ac:dyDescent="0.25">
      <c r="B354" s="7">
        <v>12</v>
      </c>
      <c r="C354" s="8">
        <f>WORKDAY($C$1,Table5[[#This Row],[Day]]-1,Table4[Skipdays])</f>
        <v>44029</v>
      </c>
      <c r="D354" s="9"/>
      <c r="E354" s="10" t="s">
        <v>21</v>
      </c>
      <c r="F354" s="10" t="s">
        <v>24</v>
      </c>
      <c r="G354" s="11">
        <v>180</v>
      </c>
      <c r="H354" s="2"/>
      <c r="I354" s="2" t="str">
        <f>_xlfn.XLOOKUP(Table5[[#This Row],[Parameter]],[1]!Table1[Parameter],[1]!Table1[Units])</f>
        <v>mg/L</v>
      </c>
      <c r="J35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cBOD-PE-12</v>
      </c>
      <c r="K35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54" s="2"/>
      <c r="M354" s="2"/>
      <c r="N354" s="2"/>
      <c r="O35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54" s="2"/>
      <c r="Q354" s="2" t="str">
        <f>_xlfn.XLOOKUP(Table5[[#This Row],[Parameter]],[1]!Table1[Parameter],[1]!Table1[Parameter (units)])</f>
        <v>cBOD (mg/L)</v>
      </c>
    </row>
    <row r="355" spans="2:17" x14ac:dyDescent="0.25">
      <c r="B355" s="7">
        <v>12</v>
      </c>
      <c r="C355" s="8">
        <f>WORKDAY($C$1,Table5[[#This Row],[Day]]-1,Table4[Skipdays])</f>
        <v>44029</v>
      </c>
      <c r="D355" s="9"/>
      <c r="E355" s="10" t="s">
        <v>21</v>
      </c>
      <c r="F355" s="10" t="s">
        <v>26</v>
      </c>
      <c r="G355" s="11">
        <v>4</v>
      </c>
      <c r="H355" s="2"/>
      <c r="I355" s="2" t="str">
        <f>_xlfn.XLOOKUP(Table5[[#This Row],[Parameter]],[1]!Table1[Parameter],[1]!Table1[Units])</f>
        <v>mg/L</v>
      </c>
      <c r="J35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cBOD-FTE-12</v>
      </c>
      <c r="K35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55" s="2"/>
      <c r="M355" s="2"/>
      <c r="N355" s="2" t="s">
        <v>52</v>
      </c>
      <c r="O35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55" s="2"/>
      <c r="Q355" s="2" t="str">
        <f>_xlfn.XLOOKUP(Table5[[#This Row],[Parameter]],[1]!Table1[Parameter],[1]!Table1[Parameter (units)])</f>
        <v>cBOD (mg/L)</v>
      </c>
    </row>
    <row r="356" spans="2:17" x14ac:dyDescent="0.25">
      <c r="B356" s="7">
        <v>12</v>
      </c>
      <c r="C356" s="8">
        <f>WORKDAY($C$1,Table5[[#This Row],[Day]]-1,Table4[Skipdays])</f>
        <v>44029</v>
      </c>
      <c r="D356" s="9"/>
      <c r="E356" s="10" t="s">
        <v>21</v>
      </c>
      <c r="F356" s="10" t="s">
        <v>28</v>
      </c>
      <c r="G356" s="11">
        <v>4</v>
      </c>
      <c r="H356" s="2"/>
      <c r="I356" s="2" t="str">
        <f>_xlfn.XLOOKUP(Table5[[#This Row],[Parameter]],[1]!Table1[Parameter],[1]!Table1[Units])</f>
        <v>mg/L</v>
      </c>
      <c r="J35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cBOD-CCTE-12</v>
      </c>
      <c r="K35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56" s="2"/>
      <c r="M356" s="2"/>
      <c r="N356" s="2" t="s">
        <v>52</v>
      </c>
      <c r="O35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56" s="2"/>
      <c r="Q356" s="2" t="str">
        <f>_xlfn.XLOOKUP(Table5[[#This Row],[Parameter]],[1]!Table1[Parameter],[1]!Table1[Parameter (units)])</f>
        <v>cBOD (mg/L)</v>
      </c>
    </row>
    <row r="357" spans="2:17" x14ac:dyDescent="0.25">
      <c r="B357" s="7">
        <v>12</v>
      </c>
      <c r="C357" s="8">
        <f>WORKDAY($C$1,Table5[[#This Row],[Day]]-1,Table4[Skipdays])</f>
        <v>44029</v>
      </c>
      <c r="D357" s="9">
        <v>0.39999999999999997</v>
      </c>
      <c r="E357" s="10" t="s">
        <v>30</v>
      </c>
      <c r="F357" s="10" t="s">
        <v>22</v>
      </c>
      <c r="G357" s="12">
        <v>984000</v>
      </c>
      <c r="H357" s="2"/>
      <c r="I357" s="2" t="str">
        <f>_xlfn.XLOOKUP(Table5[[#This Row],[Parameter]],[1]!Table1[Parameter],[1]!Table1[Units])</f>
        <v>MPN/100mL</v>
      </c>
      <c r="J35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EC-PI-12</v>
      </c>
      <c r="K35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57" s="2"/>
      <c r="M357" s="2"/>
      <c r="N357" s="2"/>
      <c r="O35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57" s="2"/>
      <c r="Q357" s="2" t="str">
        <f>_xlfn.XLOOKUP(Table5[[#This Row],[Parameter]],[1]!Table1[Parameter],[1]!Table1[Parameter (units)])</f>
        <v>Enterococcus (MPN/100mL)</v>
      </c>
    </row>
    <row r="358" spans="2:17" x14ac:dyDescent="0.25">
      <c r="B358" s="7">
        <v>12</v>
      </c>
      <c r="C358" s="8">
        <f>WORKDAY($C$1,Table5[[#This Row],[Day]]-1,Table4[Skipdays])</f>
        <v>44029</v>
      </c>
      <c r="D358" s="9">
        <v>0.37361111111111112</v>
      </c>
      <c r="E358" s="10" t="s">
        <v>30</v>
      </c>
      <c r="F358" s="10" t="s">
        <v>24</v>
      </c>
      <c r="G358" s="12">
        <v>410600</v>
      </c>
      <c r="H358" s="2"/>
      <c r="I358" s="2" t="str">
        <f>_xlfn.XLOOKUP(Table5[[#This Row],[Parameter]],[1]!Table1[Parameter],[1]!Table1[Units])</f>
        <v>MPN/100mL</v>
      </c>
      <c r="J35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EC-PE-12</v>
      </c>
      <c r="K35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58" s="2"/>
      <c r="M358" s="2"/>
      <c r="N358" s="2"/>
      <c r="O35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58" s="2"/>
      <c r="Q358" s="2" t="str">
        <f>_xlfn.XLOOKUP(Table5[[#This Row],[Parameter]],[1]!Table1[Parameter],[1]!Table1[Parameter (units)])</f>
        <v>Enterococcus (MPN/100mL)</v>
      </c>
    </row>
    <row r="359" spans="2:17" x14ac:dyDescent="0.25">
      <c r="B359" s="7">
        <v>12</v>
      </c>
      <c r="C359" s="8">
        <f>WORKDAY($C$1,Table5[[#This Row],[Day]]-1,Table4[Skipdays])</f>
        <v>44029</v>
      </c>
      <c r="D359" s="9">
        <v>0.35416666666666669</v>
      </c>
      <c r="E359" s="21" t="s">
        <v>30</v>
      </c>
      <c r="F359" s="10" t="s">
        <v>26</v>
      </c>
      <c r="G359" s="12">
        <v>35600</v>
      </c>
      <c r="H359" s="2"/>
      <c r="I359" s="2" t="str">
        <f>_xlfn.XLOOKUP(Table5[[#This Row],[Parameter]],[1]!Table1[Parameter],[1]!Table1[Units])</f>
        <v>MPN/100mL</v>
      </c>
      <c r="J35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EC-FTE-12</v>
      </c>
      <c r="K35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59" s="2"/>
      <c r="M359" s="2"/>
      <c r="N359" s="2"/>
      <c r="O35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59" s="2"/>
      <c r="Q359" s="2" t="str">
        <f>_xlfn.XLOOKUP(Table5[[#This Row],[Parameter]],[1]!Table1[Parameter],[1]!Table1[Parameter (units)])</f>
        <v>Enterococcus (MPN/100mL)</v>
      </c>
    </row>
    <row r="360" spans="2:17" x14ac:dyDescent="0.25">
      <c r="B360" s="7">
        <v>12</v>
      </c>
      <c r="C360" s="8">
        <f>WORKDAY($C$1,Table5[[#This Row],[Day]]-1,Table4[Skipdays])</f>
        <v>44029</v>
      </c>
      <c r="D360" s="9">
        <v>0.3263888888888889</v>
      </c>
      <c r="E360" s="10" t="s">
        <v>30</v>
      </c>
      <c r="F360" s="10" t="s">
        <v>28</v>
      </c>
      <c r="G360" s="11">
        <v>10</v>
      </c>
      <c r="H360" s="2"/>
      <c r="I360" s="2" t="str">
        <f>_xlfn.XLOOKUP(Table5[[#This Row],[Parameter]],[1]!Table1[Parameter],[1]!Table1[Units])</f>
        <v>MPN/100mL</v>
      </c>
      <c r="J36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EC-CCTE-12</v>
      </c>
      <c r="K36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60" s="2"/>
      <c r="M360" s="2"/>
      <c r="N360" s="2"/>
      <c r="O36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60" s="2"/>
      <c r="Q360" s="2" t="str">
        <f>_xlfn.XLOOKUP(Table5[[#This Row],[Parameter]],[1]!Table1[Parameter],[1]!Table1[Parameter (units)])</f>
        <v>Enterococcus (MPN/100mL)</v>
      </c>
    </row>
    <row r="361" spans="2:17" x14ac:dyDescent="0.25">
      <c r="B361" s="7">
        <v>12</v>
      </c>
      <c r="C361" s="8">
        <f>WORKDAY($C$1,Table5[[#This Row],[Day]]-1,Table4[Skipdays])</f>
        <v>44029</v>
      </c>
      <c r="D361" s="9">
        <v>0.35416666666666669</v>
      </c>
      <c r="E361" s="10" t="s">
        <v>30</v>
      </c>
      <c r="F361" s="10" t="s">
        <v>26</v>
      </c>
      <c r="G361" s="12">
        <v>40650</v>
      </c>
      <c r="H361" s="2"/>
      <c r="I361" s="2" t="str">
        <f>_xlfn.XLOOKUP(Table5[[#This Row],[Parameter]],[1]!Table1[Parameter],[1]!Table1[Units])</f>
        <v>MPN/100mL</v>
      </c>
      <c r="J36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EC-FTE-12</v>
      </c>
      <c r="K361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61" s="2"/>
      <c r="M361" s="2"/>
      <c r="N361" s="2"/>
      <c r="O36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61" s="2"/>
      <c r="Q361" s="2" t="str">
        <f>_xlfn.XLOOKUP(Table5[[#This Row],[Parameter]],[1]!Table1[Parameter],[1]!Table1[Parameter (units)])</f>
        <v>Enterococcus (MPN/100mL)</v>
      </c>
    </row>
    <row r="362" spans="2:17" x14ac:dyDescent="0.25">
      <c r="B362" s="7">
        <v>12</v>
      </c>
      <c r="C362" s="8">
        <f>WORKDAY($C$1,Table5[[#This Row],[Day]]-1,Table4[Skipdays])</f>
        <v>44029</v>
      </c>
      <c r="D362" s="9">
        <v>0.39999999999999997</v>
      </c>
      <c r="E362" s="10" t="s">
        <v>37</v>
      </c>
      <c r="F362" s="10" t="s">
        <v>22</v>
      </c>
      <c r="G362" s="12">
        <v>6530000</v>
      </c>
      <c r="H362" s="2"/>
      <c r="I362" s="2" t="str">
        <f>_xlfn.XLOOKUP(Table5[[#This Row],[Parameter]],[1]!Table1[Parameter],[1]!Table1[Units])</f>
        <v>MPN/100mL</v>
      </c>
      <c r="J36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FC-PI-12</v>
      </c>
      <c r="K362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62" s="2"/>
      <c r="M362" s="2"/>
      <c r="N362" s="2"/>
      <c r="O36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62" s="2"/>
      <c r="Q362" s="2" t="str">
        <f>_xlfn.XLOOKUP(Table5[[#This Row],[Parameter]],[1]!Table1[Parameter],[1]!Table1[Parameter (units)])</f>
        <v>Fecal Coliform (MPN/100mL)</v>
      </c>
    </row>
    <row r="363" spans="2:17" x14ac:dyDescent="0.25">
      <c r="B363" s="7">
        <v>12</v>
      </c>
      <c r="C363" s="8">
        <f>WORKDAY($C$1,Table5[[#This Row],[Day]]-1,Table4[Skipdays])</f>
        <v>44029</v>
      </c>
      <c r="D363" s="9">
        <v>0.37361111111111112</v>
      </c>
      <c r="E363" s="10" t="s">
        <v>37</v>
      </c>
      <c r="F363" s="10" t="s">
        <v>24</v>
      </c>
      <c r="G363" s="16">
        <v>324000</v>
      </c>
      <c r="H363" s="2"/>
      <c r="I363" s="2" t="str">
        <f>_xlfn.XLOOKUP(Table5[[#This Row],[Parameter]],[1]!Table1[Parameter],[1]!Table1[Units])</f>
        <v>MPN/100mL</v>
      </c>
      <c r="J36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FC-PE-12</v>
      </c>
      <c r="K363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63" s="2" t="s">
        <v>88</v>
      </c>
      <c r="M363" s="2"/>
      <c r="N363" s="2"/>
      <c r="O36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63" s="2" t="s">
        <v>33</v>
      </c>
      <c r="Q363" s="2" t="str">
        <f>_xlfn.XLOOKUP(Table5[[#This Row],[Parameter]],[1]!Table1[Parameter],[1]!Table1[Parameter (units)])</f>
        <v>Fecal Coliform (MPN/100mL)</v>
      </c>
    </row>
    <row r="364" spans="2:17" x14ac:dyDescent="0.25">
      <c r="B364" s="7">
        <v>12</v>
      </c>
      <c r="C364" s="8">
        <f>WORKDAY($C$1,Table5[[#This Row],[Day]]-1,Table4[Skipdays])</f>
        <v>44029</v>
      </c>
      <c r="D364" s="9">
        <v>0.35416666666666669</v>
      </c>
      <c r="E364" s="10" t="s">
        <v>37</v>
      </c>
      <c r="F364" s="10" t="s">
        <v>26</v>
      </c>
      <c r="G364" s="12">
        <v>560000</v>
      </c>
      <c r="H364" s="2"/>
      <c r="I364" s="2" t="str">
        <f>_xlfn.XLOOKUP(Table5[[#This Row],[Parameter]],[1]!Table1[Parameter],[1]!Table1[Units])</f>
        <v>MPN/100mL</v>
      </c>
      <c r="J36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FC-FTE-12</v>
      </c>
      <c r="K364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64" s="2"/>
      <c r="M364" s="2"/>
      <c r="N364" s="2"/>
      <c r="O36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64" s="2"/>
      <c r="Q364" s="2" t="str">
        <f>_xlfn.XLOOKUP(Table5[[#This Row],[Parameter]],[1]!Table1[Parameter],[1]!Table1[Parameter (units)])</f>
        <v>Fecal Coliform (MPN/100mL)</v>
      </c>
    </row>
    <row r="365" spans="2:17" x14ac:dyDescent="0.25">
      <c r="B365" s="7">
        <v>12</v>
      </c>
      <c r="C365" s="8">
        <f>WORKDAY($C$1,Table5[[#This Row],[Day]]-1,Table4[Skipdays])</f>
        <v>44029</v>
      </c>
      <c r="D365" s="9">
        <v>0.3263888888888889</v>
      </c>
      <c r="E365" s="10" t="s">
        <v>37</v>
      </c>
      <c r="F365" s="10" t="s">
        <v>28</v>
      </c>
      <c r="G365" s="11">
        <v>72</v>
      </c>
      <c r="H365" s="2"/>
      <c r="I365" s="2" t="str">
        <f>_xlfn.XLOOKUP(Table5[[#This Row],[Parameter]],[1]!Table1[Parameter],[1]!Table1[Units])</f>
        <v>MPN/100mL</v>
      </c>
      <c r="J36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FC-CCTE-12</v>
      </c>
      <c r="K365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65" s="2"/>
      <c r="M365" s="2"/>
      <c r="N365" s="2"/>
      <c r="O36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65" s="2"/>
      <c r="Q365" s="2" t="str">
        <f>_xlfn.XLOOKUP(Table5[[#This Row],[Parameter]],[1]!Table1[Parameter],[1]!Table1[Parameter (units)])</f>
        <v>Fecal Coliform (MPN/100mL)</v>
      </c>
    </row>
    <row r="366" spans="2:17" x14ac:dyDescent="0.25">
      <c r="B366" s="7">
        <v>12</v>
      </c>
      <c r="C366" s="8">
        <f>WORKDAY($C$1,Table5[[#This Row],[Day]]-1,Table4[Skipdays])</f>
        <v>44029</v>
      </c>
      <c r="D366" s="9">
        <v>0.35416666666666669</v>
      </c>
      <c r="E366" s="10" t="s">
        <v>37</v>
      </c>
      <c r="F366" s="10" t="s">
        <v>26</v>
      </c>
      <c r="G366" s="12">
        <v>650000</v>
      </c>
      <c r="H366" s="2"/>
      <c r="I366" s="2" t="str">
        <f>_xlfn.XLOOKUP(Table5[[#This Row],[Parameter]],[1]!Table1[Parameter],[1]!Table1[Units])</f>
        <v>MPN/100mL</v>
      </c>
      <c r="J36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FC-FTE-12</v>
      </c>
      <c r="K366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66" s="2"/>
      <c r="M366" s="2"/>
      <c r="N366" s="2"/>
      <c r="O36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66" s="2"/>
      <c r="Q366" s="2" t="str">
        <f>_xlfn.XLOOKUP(Table5[[#This Row],[Parameter]],[1]!Table1[Parameter],[1]!Table1[Parameter (units)])</f>
        <v>Fecal Coliform (MPN/100mL)</v>
      </c>
    </row>
    <row r="367" spans="2:17" x14ac:dyDescent="0.25">
      <c r="B367" s="7">
        <v>12</v>
      </c>
      <c r="C367" s="8">
        <f>WORKDAY($C$1,Table5[[#This Row],[Day]]-1,Table4[Skipdays])</f>
        <v>44029</v>
      </c>
      <c r="D367" s="9"/>
      <c r="E367" s="10" t="s">
        <v>40</v>
      </c>
      <c r="F367" s="10" t="s">
        <v>22</v>
      </c>
      <c r="G367" s="11">
        <v>170</v>
      </c>
      <c r="H367" s="2"/>
      <c r="I367" s="2" t="str">
        <f>_xlfn.XLOOKUP(Table5[[#This Row],[Parameter]],[1]!Table1[Parameter],[1]!Table1[Units])</f>
        <v>mg/L</v>
      </c>
      <c r="J36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TSS-PI-12</v>
      </c>
      <c r="K367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67" s="2"/>
      <c r="M367" s="2"/>
      <c r="N367" s="2"/>
      <c r="O36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67" s="2"/>
      <c r="Q367" s="2" t="str">
        <f>_xlfn.XLOOKUP(Table5[[#This Row],[Parameter]],[1]!Table1[Parameter],[1]!Table1[Parameter (units)])</f>
        <v>TSS (mg/L)</v>
      </c>
    </row>
    <row r="368" spans="2:17" x14ac:dyDescent="0.25">
      <c r="B368" s="7">
        <v>12</v>
      </c>
      <c r="C368" s="8">
        <f>WORKDAY($C$1,Table5[[#This Row],[Day]]-1,Table4[Skipdays])</f>
        <v>44029</v>
      </c>
      <c r="D368" s="9"/>
      <c r="E368" s="10" t="s">
        <v>40</v>
      </c>
      <c r="F368" s="10" t="s">
        <v>24</v>
      </c>
      <c r="G368" s="11">
        <v>46</v>
      </c>
      <c r="H368" s="2"/>
      <c r="I368" s="2" t="str">
        <f>_xlfn.XLOOKUP(Table5[[#This Row],[Parameter]],[1]!Table1[Parameter],[1]!Table1[Units])</f>
        <v>mg/L</v>
      </c>
      <c r="J36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TSS-PE-12</v>
      </c>
      <c r="K368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68" s="2"/>
      <c r="M368" s="2"/>
      <c r="N368" s="2"/>
      <c r="O36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68" s="2"/>
      <c r="Q368" s="2" t="str">
        <f>_xlfn.XLOOKUP(Table5[[#This Row],[Parameter]],[1]!Table1[Parameter],[1]!Table1[Parameter (units)])</f>
        <v>TSS (mg/L)</v>
      </c>
    </row>
    <row r="369" spans="2:17" x14ac:dyDescent="0.25">
      <c r="B369" s="7">
        <v>12</v>
      </c>
      <c r="C369" s="8">
        <f>WORKDAY($C$1,Table5[[#This Row],[Day]]-1,Table4[Skipdays])</f>
        <v>44029</v>
      </c>
      <c r="D369" s="9"/>
      <c r="E369" s="10" t="s">
        <v>40</v>
      </c>
      <c r="F369" s="10" t="s">
        <v>26</v>
      </c>
      <c r="G369" s="11">
        <v>5</v>
      </c>
      <c r="H369" s="2"/>
      <c r="I369" s="2" t="str">
        <f>_xlfn.XLOOKUP(Table5[[#This Row],[Parameter]],[1]!Table1[Parameter],[1]!Table1[Units])</f>
        <v>mg/L</v>
      </c>
      <c r="J36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TSS-FTE-12</v>
      </c>
      <c r="K369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69" s="2"/>
      <c r="M369" s="2"/>
      <c r="N369" s="2" t="s">
        <v>52</v>
      </c>
      <c r="O36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69" s="2"/>
      <c r="Q369" s="2" t="str">
        <f>_xlfn.XLOOKUP(Table5[[#This Row],[Parameter]],[1]!Table1[Parameter],[1]!Table1[Parameter (units)])</f>
        <v>TSS (mg/L)</v>
      </c>
    </row>
    <row r="370" spans="2:17" x14ac:dyDescent="0.25">
      <c r="B370" s="7">
        <v>12</v>
      </c>
      <c r="C370" s="8">
        <f>WORKDAY($C$1,Table5[[#This Row],[Day]]-1,Table4[Skipdays])</f>
        <v>44029</v>
      </c>
      <c r="D370" s="9"/>
      <c r="E370" s="10" t="s">
        <v>40</v>
      </c>
      <c r="F370" s="10" t="s">
        <v>28</v>
      </c>
      <c r="G370" s="11">
        <v>4</v>
      </c>
      <c r="H370" s="2"/>
      <c r="I370" s="2" t="str">
        <f>_xlfn.XLOOKUP(Table5[[#This Row],[Parameter]],[1]!Table1[Parameter],[1]!Table1[Units])</f>
        <v>mg/L</v>
      </c>
      <c r="J37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TSS-CCTE-12</v>
      </c>
      <c r="K370" s="2" t="str">
        <f>INDEX([1]!Table1[[#All],[Parameter]:[Contracting Party]],MATCH(Table5[[#This Row],[Parameter]],[1]!Table1[[#All],[Parameter]],0),MATCH(Table5[[#Headers],[Contracting Party]],[1]!Table1[[#Headers],[Parameter]:[Contracting Party]],0))</f>
        <v>NYEnvironmental</v>
      </c>
      <c r="L370" s="2"/>
      <c r="M370" s="2"/>
      <c r="N370" s="2"/>
      <c r="O37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70" s="2"/>
      <c r="Q370" s="2" t="str">
        <f>_xlfn.XLOOKUP(Table5[[#This Row],[Parameter]],[1]!Table1[Parameter],[1]!Table1[Parameter (units)])</f>
        <v>TSS (mg/L)</v>
      </c>
    </row>
    <row r="371" spans="2:17" x14ac:dyDescent="0.25">
      <c r="B371" s="7">
        <v>1</v>
      </c>
      <c r="C371" s="8">
        <f>WORKDAY($C$1,Table5[[#This Row],[Day]]-1,Table4[Skipdays])</f>
        <v>44011</v>
      </c>
      <c r="D371" s="9"/>
      <c r="E371" s="10" t="s">
        <v>89</v>
      </c>
      <c r="F371" s="10" t="s">
        <v>71</v>
      </c>
      <c r="G371" s="11">
        <v>450</v>
      </c>
      <c r="H371" s="2"/>
      <c r="I371" s="2" t="str">
        <f>_xlfn.XLOOKUP(Table5[[#This Row],[Parameter]],[1]!Table1[Parameter],[1]!Table1[Units])</f>
        <v>mL/L</v>
      </c>
      <c r="J37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CRA-ATE-01</v>
      </c>
      <c r="K371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71" s="2"/>
      <c r="M371" s="2"/>
      <c r="N371" s="2"/>
      <c r="O37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71" s="2"/>
      <c r="Q371" s="2" t="str">
        <f>_xlfn.XLOOKUP(Table5[[#This Row],[Parameter]],[1]!Table1[Parameter],[1]!Table1[Parameter (units)])</f>
        <v>Cylinder Reading Average (mL/L)</v>
      </c>
    </row>
    <row r="372" spans="2:17" x14ac:dyDescent="0.25">
      <c r="B372" s="7">
        <v>2</v>
      </c>
      <c r="C372" s="8">
        <f>WORKDAY($C$1,Table5[[#This Row],[Day]]-1,Table4[Skipdays])</f>
        <v>44012</v>
      </c>
      <c r="D372" s="9"/>
      <c r="E372" s="10" t="s">
        <v>89</v>
      </c>
      <c r="F372" s="10" t="s">
        <v>71</v>
      </c>
      <c r="G372" s="11">
        <v>313</v>
      </c>
      <c r="H372" s="2"/>
      <c r="I372" s="2" t="str">
        <f>_xlfn.XLOOKUP(Table5[[#This Row],[Parameter]],[1]!Table1[Parameter],[1]!Table1[Units])</f>
        <v>mL/L</v>
      </c>
      <c r="J37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CRA-ATE-02</v>
      </c>
      <c r="K372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72" s="2"/>
      <c r="M372" s="2"/>
      <c r="N372" s="2"/>
      <c r="O37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72" s="2"/>
      <c r="Q372" s="2" t="str">
        <f>_xlfn.XLOOKUP(Table5[[#This Row],[Parameter]],[1]!Table1[Parameter],[1]!Table1[Parameter (units)])</f>
        <v>Cylinder Reading Average (mL/L)</v>
      </c>
    </row>
    <row r="373" spans="2:17" x14ac:dyDescent="0.25">
      <c r="B373" s="7">
        <v>3</v>
      </c>
      <c r="C373" s="8">
        <f>WORKDAY($C$1,Table5[[#This Row],[Day]]-1,Table4[Skipdays])</f>
        <v>44013</v>
      </c>
      <c r="D373" s="9"/>
      <c r="E373" s="10" t="s">
        <v>89</v>
      </c>
      <c r="F373" s="10" t="s">
        <v>71</v>
      </c>
      <c r="G373" s="11">
        <v>343</v>
      </c>
      <c r="H373" s="2"/>
      <c r="I373" s="2" t="str">
        <f>_xlfn.XLOOKUP(Table5[[#This Row],[Parameter]],[1]!Table1[Parameter],[1]!Table1[Units])</f>
        <v>mL/L</v>
      </c>
      <c r="J37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CRA-ATE-03</v>
      </c>
      <c r="K373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73" s="2"/>
      <c r="M373" s="2"/>
      <c r="N373" s="2"/>
      <c r="O37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73" s="2"/>
      <c r="Q373" s="2" t="str">
        <f>_xlfn.XLOOKUP(Table5[[#This Row],[Parameter]],[1]!Table1[Parameter],[1]!Table1[Parameter (units)])</f>
        <v>Cylinder Reading Average (mL/L)</v>
      </c>
    </row>
    <row r="374" spans="2:17" x14ac:dyDescent="0.25">
      <c r="B374" s="7">
        <v>4</v>
      </c>
      <c r="C374" s="8">
        <f>WORKDAY($C$1,Table5[[#This Row],[Day]]-1,Table4[Skipdays])</f>
        <v>44019</v>
      </c>
      <c r="D374" s="9"/>
      <c r="E374" s="10" t="s">
        <v>89</v>
      </c>
      <c r="F374" s="10" t="s">
        <v>71</v>
      </c>
      <c r="G374" s="11">
        <v>170</v>
      </c>
      <c r="H374" s="2"/>
      <c r="I374" s="2" t="str">
        <f>_xlfn.XLOOKUP(Table5[[#This Row],[Parameter]],[1]!Table1[Parameter],[1]!Table1[Units])</f>
        <v>mL/L</v>
      </c>
      <c r="J37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CRA-ATE-04</v>
      </c>
      <c r="K374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74" s="2"/>
      <c r="M374" s="2"/>
      <c r="N374" s="2"/>
      <c r="O37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74" s="2"/>
      <c r="Q374" s="2" t="str">
        <f>_xlfn.XLOOKUP(Table5[[#This Row],[Parameter]],[1]!Table1[Parameter],[1]!Table1[Parameter (units)])</f>
        <v>Cylinder Reading Average (mL/L)</v>
      </c>
    </row>
    <row r="375" spans="2:17" x14ac:dyDescent="0.25">
      <c r="B375" s="7">
        <v>5</v>
      </c>
      <c r="C375" s="8">
        <f>WORKDAY($C$1,Table5[[#This Row],[Day]]-1,Table4[Skipdays])</f>
        <v>44020</v>
      </c>
      <c r="D375" s="9"/>
      <c r="E375" s="10" t="s">
        <v>89</v>
      </c>
      <c r="F375" s="10" t="s">
        <v>71</v>
      </c>
      <c r="G375" s="11">
        <v>330</v>
      </c>
      <c r="H375" s="2"/>
      <c r="I375" s="2" t="str">
        <f>_xlfn.XLOOKUP(Table5[[#This Row],[Parameter]],[1]!Table1[Parameter],[1]!Table1[Units])</f>
        <v>mL/L</v>
      </c>
      <c r="J37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CRA-ATE-05</v>
      </c>
      <c r="K375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75" s="2"/>
      <c r="M375" s="2"/>
      <c r="N375" s="2"/>
      <c r="O37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75" s="2"/>
      <c r="Q375" s="2" t="str">
        <f>_xlfn.XLOOKUP(Table5[[#This Row],[Parameter]],[1]!Table1[Parameter],[1]!Table1[Parameter (units)])</f>
        <v>Cylinder Reading Average (mL/L)</v>
      </c>
    </row>
    <row r="376" spans="2:17" x14ac:dyDescent="0.25">
      <c r="B376" s="7">
        <v>6</v>
      </c>
      <c r="C376" s="8">
        <f>WORKDAY($C$1,Table5[[#This Row],[Day]]-1,Table4[Skipdays])</f>
        <v>44021</v>
      </c>
      <c r="D376" s="9"/>
      <c r="E376" s="10" t="s">
        <v>89</v>
      </c>
      <c r="F376" s="10" t="s">
        <v>71</v>
      </c>
      <c r="G376" s="11">
        <v>223</v>
      </c>
      <c r="H376" s="2"/>
      <c r="I376" s="2" t="str">
        <f>_xlfn.XLOOKUP(Table5[[#This Row],[Parameter]],[1]!Table1[Parameter],[1]!Table1[Units])</f>
        <v>mL/L</v>
      </c>
      <c r="J37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CRA-ATE-06</v>
      </c>
      <c r="K376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76" s="2"/>
      <c r="M376" s="2"/>
      <c r="N376" s="2"/>
      <c r="O37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76" s="2"/>
      <c r="Q376" s="2" t="str">
        <f>_xlfn.XLOOKUP(Table5[[#This Row],[Parameter]],[1]!Table1[Parameter],[1]!Table1[Parameter (units)])</f>
        <v>Cylinder Reading Average (mL/L)</v>
      </c>
    </row>
    <row r="377" spans="2:17" x14ac:dyDescent="0.25">
      <c r="B377" s="7">
        <v>7</v>
      </c>
      <c r="C377" s="8">
        <f>WORKDAY($C$1,Table5[[#This Row],[Day]]-1,Table4[Skipdays])</f>
        <v>44022</v>
      </c>
      <c r="D377" s="9"/>
      <c r="E377" s="10" t="s">
        <v>89</v>
      </c>
      <c r="F377" s="10" t="s">
        <v>71</v>
      </c>
      <c r="G377" s="11">
        <v>128</v>
      </c>
      <c r="H377" s="2"/>
      <c r="I377" s="2" t="str">
        <f>_xlfn.XLOOKUP(Table5[[#This Row],[Parameter]],[1]!Table1[Parameter],[1]!Table1[Units])</f>
        <v>mL/L</v>
      </c>
      <c r="J37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CRA-ATE-07</v>
      </c>
      <c r="K377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77" s="2"/>
      <c r="M377" s="2"/>
      <c r="N377" s="2"/>
      <c r="O37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77" s="2"/>
      <c r="Q377" s="2" t="str">
        <f>_xlfn.XLOOKUP(Table5[[#This Row],[Parameter]],[1]!Table1[Parameter],[1]!Table1[Parameter (units)])</f>
        <v>Cylinder Reading Average (mL/L)</v>
      </c>
    </row>
    <row r="378" spans="2:17" x14ac:dyDescent="0.25">
      <c r="B378" s="7">
        <v>8</v>
      </c>
      <c r="C378" s="8">
        <f>WORKDAY($C$1,Table5[[#This Row],[Day]]-1,Table4[Skipdays])</f>
        <v>44025</v>
      </c>
      <c r="D378" s="9"/>
      <c r="E378" s="10" t="s">
        <v>89</v>
      </c>
      <c r="F378" s="10" t="s">
        <v>71</v>
      </c>
      <c r="G378" s="11">
        <v>85</v>
      </c>
      <c r="H378" s="2"/>
      <c r="I378" s="2" t="str">
        <f>_xlfn.XLOOKUP(Table5[[#This Row],[Parameter]],[1]!Table1[Parameter],[1]!Table1[Units])</f>
        <v>mL/L</v>
      </c>
      <c r="J37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CRA-ATE-08</v>
      </c>
      <c r="K378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78" s="2"/>
      <c r="M378" s="2"/>
      <c r="N378" s="2"/>
      <c r="O37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78" s="2"/>
      <c r="Q378" s="2" t="str">
        <f>_xlfn.XLOOKUP(Table5[[#This Row],[Parameter]],[1]!Table1[Parameter],[1]!Table1[Parameter (units)])</f>
        <v>Cylinder Reading Average (mL/L)</v>
      </c>
    </row>
    <row r="379" spans="2:17" x14ac:dyDescent="0.25">
      <c r="B379" s="7">
        <v>9</v>
      </c>
      <c r="C379" s="8">
        <f>WORKDAY($C$1,Table5[[#This Row],[Day]]-1,Table4[Skipdays])</f>
        <v>44026</v>
      </c>
      <c r="D379" s="9"/>
      <c r="E379" s="10" t="s">
        <v>89</v>
      </c>
      <c r="F379" s="10" t="s">
        <v>71</v>
      </c>
      <c r="G379" s="11">
        <v>90</v>
      </c>
      <c r="H379" s="2"/>
      <c r="I379" s="2" t="str">
        <f>_xlfn.XLOOKUP(Table5[[#This Row],[Parameter]],[1]!Table1[Parameter],[1]!Table1[Units])</f>
        <v>mL/L</v>
      </c>
      <c r="J37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CRA-ATE-09</v>
      </c>
      <c r="K379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79" s="2"/>
      <c r="M379" s="2"/>
      <c r="N379" s="2"/>
      <c r="O37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79" s="2"/>
      <c r="Q379" s="2" t="str">
        <f>_xlfn.XLOOKUP(Table5[[#This Row],[Parameter]],[1]!Table1[Parameter],[1]!Table1[Parameter (units)])</f>
        <v>Cylinder Reading Average (mL/L)</v>
      </c>
    </row>
    <row r="380" spans="2:17" x14ac:dyDescent="0.25">
      <c r="B380" s="7">
        <v>10</v>
      </c>
      <c r="C380" s="8">
        <f>WORKDAY($C$1,Table5[[#This Row],[Day]]-1,Table4[Skipdays])</f>
        <v>44027</v>
      </c>
      <c r="D380" s="9"/>
      <c r="E380" s="10" t="s">
        <v>89</v>
      </c>
      <c r="F380" s="10" t="s">
        <v>71</v>
      </c>
      <c r="G380" s="11">
        <v>98</v>
      </c>
      <c r="H380" s="2"/>
      <c r="I380" s="2" t="str">
        <f>_xlfn.XLOOKUP(Table5[[#This Row],[Parameter]],[1]!Table1[Parameter],[1]!Table1[Units])</f>
        <v>mL/L</v>
      </c>
      <c r="J38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CRA-ATE-10</v>
      </c>
      <c r="K380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80" s="2"/>
      <c r="M380" s="2"/>
      <c r="N380" s="2"/>
      <c r="O38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80" s="2"/>
      <c r="Q380" s="2" t="str">
        <f>_xlfn.XLOOKUP(Table5[[#This Row],[Parameter]],[1]!Table1[Parameter],[1]!Table1[Parameter (units)])</f>
        <v>Cylinder Reading Average (mL/L)</v>
      </c>
    </row>
    <row r="381" spans="2:17" x14ac:dyDescent="0.25">
      <c r="B381" s="7">
        <v>11</v>
      </c>
      <c r="C381" s="8">
        <f>WORKDAY($C$1,Table5[[#This Row],[Day]]-1,Table4[Skipdays])</f>
        <v>44028</v>
      </c>
      <c r="D381" s="9"/>
      <c r="E381" s="10" t="s">
        <v>89</v>
      </c>
      <c r="F381" s="10" t="s">
        <v>71</v>
      </c>
      <c r="G381" s="11">
        <v>88</v>
      </c>
      <c r="H381" s="2"/>
      <c r="I381" s="2" t="str">
        <f>_xlfn.XLOOKUP(Table5[[#This Row],[Parameter]],[1]!Table1[Parameter],[1]!Table1[Units])</f>
        <v>mL/L</v>
      </c>
      <c r="J38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CRA-ATE-11</v>
      </c>
      <c r="K381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81" s="2"/>
      <c r="M381" s="2"/>
      <c r="N381" s="2"/>
      <c r="O38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81" s="2"/>
      <c r="Q381" s="2" t="str">
        <f>_xlfn.XLOOKUP(Table5[[#This Row],[Parameter]],[1]!Table1[Parameter],[1]!Table1[Parameter (units)])</f>
        <v>Cylinder Reading Average (mL/L)</v>
      </c>
    </row>
    <row r="382" spans="2:17" x14ac:dyDescent="0.25">
      <c r="B382" s="7">
        <v>12</v>
      </c>
      <c r="C382" s="8">
        <f>WORKDAY($C$1,Table5[[#This Row],[Day]]-1,Table4[Skipdays])</f>
        <v>44029</v>
      </c>
      <c r="D382" s="9"/>
      <c r="E382" s="10" t="s">
        <v>89</v>
      </c>
      <c r="F382" s="10" t="s">
        <v>71</v>
      </c>
      <c r="G382" s="11">
        <v>60</v>
      </c>
      <c r="H382" s="2"/>
      <c r="I382" s="2" t="str">
        <f>_xlfn.XLOOKUP(Table5[[#This Row],[Parameter]],[1]!Table1[Parameter],[1]!Table1[Units])</f>
        <v>mL/L</v>
      </c>
      <c r="J38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CRA-ATE-12</v>
      </c>
      <c r="K382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82" s="2"/>
      <c r="M382" s="2"/>
      <c r="N382" s="2"/>
      <c r="O38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82" s="2"/>
      <c r="Q382" s="2" t="str">
        <f>_xlfn.XLOOKUP(Table5[[#This Row],[Parameter]],[1]!Table1[Parameter],[1]!Table1[Parameter (units)])</f>
        <v>Cylinder Reading Average (mL/L)</v>
      </c>
    </row>
    <row r="383" spans="2:17" x14ac:dyDescent="0.25">
      <c r="B383" s="7">
        <v>1</v>
      </c>
      <c r="C383" s="8">
        <f>WORKDAY($C$1,Table5[[#This Row],[Day]]-1,Table4[Skipdays])</f>
        <v>44011</v>
      </c>
      <c r="D383" s="9"/>
      <c r="E383" s="10" t="s">
        <v>90</v>
      </c>
      <c r="F383" s="10" t="s">
        <v>71</v>
      </c>
      <c r="G383" s="12">
        <v>1160</v>
      </c>
      <c r="H383" s="2"/>
      <c r="I383" s="2" t="str">
        <f>_xlfn.XLOOKUP(Table5[[#This Row],[Parameter]],[1]!Table1[Parameter],[1]!Table1[Units])</f>
        <v>mg/L</v>
      </c>
      <c r="J38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MLSS-ATE-01</v>
      </c>
      <c r="K383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83" s="2"/>
      <c r="M383" s="2"/>
      <c r="N383" s="2"/>
      <c r="O38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83" s="2"/>
      <c r="Q383" s="2" t="str">
        <f>_xlfn.XLOOKUP(Table5[[#This Row],[Parameter]],[1]!Table1[Parameter],[1]!Table1[Parameter (units)])</f>
        <v>MLSS (mg/L)</v>
      </c>
    </row>
    <row r="384" spans="2:17" x14ac:dyDescent="0.25">
      <c r="B384" s="7">
        <v>2</v>
      </c>
      <c r="C384" s="22">
        <f>WORKDAY($C$1,Table5[[#This Row],[Day]]-1,Table4[Skipdays])</f>
        <v>44012</v>
      </c>
      <c r="D384" s="19"/>
      <c r="E384" s="10" t="s">
        <v>90</v>
      </c>
      <c r="F384" s="10" t="s">
        <v>71</v>
      </c>
      <c r="G384" s="12">
        <v>1070</v>
      </c>
      <c r="H384" s="2"/>
      <c r="I384" s="2" t="str">
        <f>_xlfn.XLOOKUP(Table5[[#This Row],[Parameter]],[1]!Table1[Parameter],[1]!Table1[Units])</f>
        <v>mg/L</v>
      </c>
      <c r="J38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MLSS-ATE-02</v>
      </c>
      <c r="K384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84" s="2"/>
      <c r="M384" s="2"/>
      <c r="N384" s="2"/>
      <c r="O38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84" s="2"/>
      <c r="Q384" s="2" t="str">
        <f>_xlfn.XLOOKUP(Table5[[#This Row],[Parameter]],[1]!Table1[Parameter],[1]!Table1[Parameter (units)])</f>
        <v>MLSS (mg/L)</v>
      </c>
    </row>
    <row r="385" spans="2:17" x14ac:dyDescent="0.25">
      <c r="B385" s="7">
        <v>3</v>
      </c>
      <c r="C385" s="22">
        <f>WORKDAY($C$1,Table5[[#This Row],[Day]]-1,Table4[Skipdays])</f>
        <v>44013</v>
      </c>
      <c r="D385" s="19"/>
      <c r="E385" s="10" t="s">
        <v>90</v>
      </c>
      <c r="F385" s="10" t="s">
        <v>71</v>
      </c>
      <c r="G385" s="11">
        <v>980</v>
      </c>
      <c r="H385" s="2"/>
      <c r="I385" s="2" t="str">
        <f>_xlfn.XLOOKUP(Table5[[#This Row],[Parameter]],[1]!Table1[Parameter],[1]!Table1[Units])</f>
        <v>mg/L</v>
      </c>
      <c r="J38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MLSS-ATE-03</v>
      </c>
      <c r="K385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85" s="2"/>
      <c r="M385" s="2"/>
      <c r="N385" s="2"/>
      <c r="O38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85" s="2"/>
      <c r="Q385" s="2" t="str">
        <f>_xlfn.XLOOKUP(Table5[[#This Row],[Parameter]],[1]!Table1[Parameter],[1]!Table1[Parameter (units)])</f>
        <v>MLSS (mg/L)</v>
      </c>
    </row>
    <row r="386" spans="2:17" x14ac:dyDescent="0.25">
      <c r="B386" s="7">
        <v>4</v>
      </c>
      <c r="C386" s="22">
        <f>WORKDAY($C$1,Table5[[#This Row],[Day]]-1,Table4[Skipdays])</f>
        <v>44019</v>
      </c>
      <c r="D386" s="19"/>
      <c r="E386" s="10" t="s">
        <v>90</v>
      </c>
      <c r="F386" s="10" t="s">
        <v>71</v>
      </c>
      <c r="G386" s="12">
        <v>1020</v>
      </c>
      <c r="H386" s="2"/>
      <c r="I386" s="2" t="str">
        <f>_xlfn.XLOOKUP(Table5[[#This Row],[Parameter]],[1]!Table1[Parameter],[1]!Table1[Units])</f>
        <v>mg/L</v>
      </c>
      <c r="J38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MLSS-ATE-04</v>
      </c>
      <c r="K386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86" s="2"/>
      <c r="M386" s="2"/>
      <c r="N386" s="2"/>
      <c r="O38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86" s="2"/>
      <c r="Q386" s="2" t="str">
        <f>_xlfn.XLOOKUP(Table5[[#This Row],[Parameter]],[1]!Table1[Parameter],[1]!Table1[Parameter (units)])</f>
        <v>MLSS (mg/L)</v>
      </c>
    </row>
    <row r="387" spans="2:17" x14ac:dyDescent="0.25">
      <c r="B387" s="7">
        <v>5</v>
      </c>
      <c r="C387" s="22">
        <f>WORKDAY($C$1,Table5[[#This Row],[Day]]-1,Table4[Skipdays])</f>
        <v>44020</v>
      </c>
      <c r="D387" s="19"/>
      <c r="E387" s="10" t="s">
        <v>90</v>
      </c>
      <c r="F387" s="10" t="s">
        <v>71</v>
      </c>
      <c r="G387" s="11">
        <v>780</v>
      </c>
      <c r="H387" s="2"/>
      <c r="I387" s="2" t="str">
        <f>_xlfn.XLOOKUP(Table5[[#This Row],[Parameter]],[1]!Table1[Parameter],[1]!Table1[Units])</f>
        <v>mg/L</v>
      </c>
      <c r="J38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MLSS-ATE-05</v>
      </c>
      <c r="K387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87" s="2"/>
      <c r="M387" s="2"/>
      <c r="N387" s="2"/>
      <c r="O38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87" s="2"/>
      <c r="Q387" s="2" t="str">
        <f>_xlfn.XLOOKUP(Table5[[#This Row],[Parameter]],[1]!Table1[Parameter],[1]!Table1[Parameter (units)])</f>
        <v>MLSS (mg/L)</v>
      </c>
    </row>
    <row r="388" spans="2:17" x14ac:dyDescent="0.25">
      <c r="B388" s="7">
        <v>6</v>
      </c>
      <c r="C388" s="22">
        <f>WORKDAY($C$1,Table5[[#This Row],[Day]]-1,Table4[Skipdays])</f>
        <v>44021</v>
      </c>
      <c r="D388" s="19"/>
      <c r="E388" s="10" t="s">
        <v>90</v>
      </c>
      <c r="F388" s="10" t="s">
        <v>71</v>
      </c>
      <c r="G388" s="11">
        <v>670</v>
      </c>
      <c r="H388" s="2"/>
      <c r="I388" s="2" t="str">
        <f>_xlfn.XLOOKUP(Table5[[#This Row],[Parameter]],[1]!Table1[Parameter],[1]!Table1[Units])</f>
        <v>mg/L</v>
      </c>
      <c r="J38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MLSS-ATE-06</v>
      </c>
      <c r="K388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88" s="2"/>
      <c r="M388" s="2"/>
      <c r="N388" s="2"/>
      <c r="O38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88" s="2"/>
      <c r="Q388" s="2" t="str">
        <f>_xlfn.XLOOKUP(Table5[[#This Row],[Parameter]],[1]!Table1[Parameter],[1]!Table1[Parameter (units)])</f>
        <v>MLSS (mg/L)</v>
      </c>
    </row>
    <row r="389" spans="2:17" x14ac:dyDescent="0.25">
      <c r="B389" s="7">
        <v>7</v>
      </c>
      <c r="C389" s="22">
        <f>WORKDAY($C$1,Table5[[#This Row],[Day]]-1,Table4[Skipdays])</f>
        <v>44022</v>
      </c>
      <c r="D389" s="19"/>
      <c r="E389" s="10" t="s">
        <v>90</v>
      </c>
      <c r="F389" s="10" t="s">
        <v>71</v>
      </c>
      <c r="G389" s="11">
        <v>560</v>
      </c>
      <c r="H389" s="2"/>
      <c r="I389" s="2" t="str">
        <f>_xlfn.XLOOKUP(Table5[[#This Row],[Parameter]],[1]!Table1[Parameter],[1]!Table1[Units])</f>
        <v>mg/L</v>
      </c>
      <c r="J38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MLSS-ATE-07</v>
      </c>
      <c r="K389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89" s="2"/>
      <c r="M389" s="2"/>
      <c r="N389" s="2"/>
      <c r="O38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89" s="2"/>
      <c r="Q389" s="2" t="str">
        <f>_xlfn.XLOOKUP(Table5[[#This Row],[Parameter]],[1]!Table1[Parameter],[1]!Table1[Parameter (units)])</f>
        <v>MLSS (mg/L)</v>
      </c>
    </row>
    <row r="390" spans="2:17" x14ac:dyDescent="0.25">
      <c r="B390" s="7">
        <v>8</v>
      </c>
      <c r="C390" s="22">
        <f>WORKDAY($C$1,Table5[[#This Row],[Day]]-1,Table4[Skipdays])</f>
        <v>44025</v>
      </c>
      <c r="D390" s="19"/>
      <c r="E390" s="10" t="s">
        <v>90</v>
      </c>
      <c r="F390" s="10" t="s">
        <v>71</v>
      </c>
      <c r="G390" s="11">
        <v>770</v>
      </c>
      <c r="H390" s="2"/>
      <c r="I390" s="2" t="str">
        <f>_xlfn.XLOOKUP(Table5[[#This Row],[Parameter]],[1]!Table1[Parameter],[1]!Table1[Units])</f>
        <v>mg/L</v>
      </c>
      <c r="J39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MLSS-ATE-08</v>
      </c>
      <c r="K390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90" s="2"/>
      <c r="M390" s="2"/>
      <c r="N390" s="2"/>
      <c r="O39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90" s="2"/>
      <c r="Q390" s="2" t="str">
        <f>_xlfn.XLOOKUP(Table5[[#This Row],[Parameter]],[1]!Table1[Parameter],[1]!Table1[Parameter (units)])</f>
        <v>MLSS (mg/L)</v>
      </c>
    </row>
    <row r="391" spans="2:17" x14ac:dyDescent="0.25">
      <c r="B391" s="7">
        <v>9</v>
      </c>
      <c r="C391" s="22">
        <f>WORKDAY($C$1,Table5[[#This Row],[Day]]-1,Table4[Skipdays])</f>
        <v>44026</v>
      </c>
      <c r="D391" s="19"/>
      <c r="E391" s="10" t="s">
        <v>90</v>
      </c>
      <c r="F391" s="10" t="s">
        <v>71</v>
      </c>
      <c r="G391" s="11">
        <v>765</v>
      </c>
      <c r="H391" s="2"/>
      <c r="I391" s="2" t="str">
        <f>_xlfn.XLOOKUP(Table5[[#This Row],[Parameter]],[1]!Table1[Parameter],[1]!Table1[Units])</f>
        <v>mg/L</v>
      </c>
      <c r="J39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MLSS-ATE-09</v>
      </c>
      <c r="K391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91" s="2"/>
      <c r="M391" s="2"/>
      <c r="N391" s="2"/>
      <c r="O39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91" s="2"/>
      <c r="Q391" s="2" t="str">
        <f>_xlfn.XLOOKUP(Table5[[#This Row],[Parameter]],[1]!Table1[Parameter],[1]!Table1[Parameter (units)])</f>
        <v>MLSS (mg/L)</v>
      </c>
    </row>
    <row r="392" spans="2:17" x14ac:dyDescent="0.25">
      <c r="B392" s="7">
        <v>10</v>
      </c>
      <c r="C392" s="22">
        <f>WORKDAY($C$1,Table5[[#This Row],[Day]]-1,Table4[Skipdays])</f>
        <v>44027</v>
      </c>
      <c r="D392" s="19"/>
      <c r="E392" s="10" t="s">
        <v>90</v>
      </c>
      <c r="F392" s="10" t="s">
        <v>71</v>
      </c>
      <c r="G392" s="11">
        <v>760</v>
      </c>
      <c r="H392" s="2"/>
      <c r="I392" s="2" t="str">
        <f>_xlfn.XLOOKUP(Table5[[#This Row],[Parameter]],[1]!Table1[Parameter],[1]!Table1[Units])</f>
        <v>mg/L</v>
      </c>
      <c r="J39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MLSS-ATE-10</v>
      </c>
      <c r="K392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92" s="2"/>
      <c r="M392" s="2"/>
      <c r="N392" s="2"/>
      <c r="O39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92" s="2"/>
      <c r="Q392" s="2" t="str">
        <f>_xlfn.XLOOKUP(Table5[[#This Row],[Parameter]],[1]!Table1[Parameter],[1]!Table1[Parameter (units)])</f>
        <v>MLSS (mg/L)</v>
      </c>
    </row>
    <row r="393" spans="2:17" x14ac:dyDescent="0.25">
      <c r="B393" s="7">
        <v>11</v>
      </c>
      <c r="C393" s="22">
        <f>WORKDAY($C$1,Table5[[#This Row],[Day]]-1,Table4[Skipdays])</f>
        <v>44028</v>
      </c>
      <c r="D393" s="19"/>
      <c r="E393" s="10" t="s">
        <v>90</v>
      </c>
      <c r="F393" s="10" t="s">
        <v>71</v>
      </c>
      <c r="G393" s="11">
        <v>770</v>
      </c>
      <c r="H393" s="2"/>
      <c r="I393" s="2" t="str">
        <f>_xlfn.XLOOKUP(Table5[[#This Row],[Parameter]],[1]!Table1[Parameter],[1]!Table1[Units])</f>
        <v>mg/L</v>
      </c>
      <c r="J39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MLSS-ATE-11</v>
      </c>
      <c r="K393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93" s="2"/>
      <c r="M393" s="2"/>
      <c r="N393" s="2"/>
      <c r="O39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93" s="2"/>
      <c r="Q393" s="2" t="str">
        <f>_xlfn.XLOOKUP(Table5[[#This Row],[Parameter]],[1]!Table1[Parameter],[1]!Table1[Parameter (units)])</f>
        <v>MLSS (mg/L)</v>
      </c>
    </row>
    <row r="394" spans="2:17" x14ac:dyDescent="0.25">
      <c r="B394" s="7">
        <v>12</v>
      </c>
      <c r="C394" s="22">
        <f>WORKDAY($C$1,Table5[[#This Row],[Day]]-1,Table4[Skipdays])</f>
        <v>44029</v>
      </c>
      <c r="D394" s="19"/>
      <c r="E394" s="10" t="s">
        <v>90</v>
      </c>
      <c r="F394" s="10" t="s">
        <v>71</v>
      </c>
      <c r="G394" s="11">
        <v>780</v>
      </c>
      <c r="H394" s="2"/>
      <c r="I394" s="2" t="str">
        <f>_xlfn.XLOOKUP(Table5[[#This Row],[Parameter]],[1]!Table1[Parameter],[1]!Table1[Units])</f>
        <v>mg/L</v>
      </c>
      <c r="J39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MLSS-ATE-12</v>
      </c>
      <c r="K394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94" s="2"/>
      <c r="M394" s="2"/>
      <c r="N394" s="2"/>
      <c r="O39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94" s="2"/>
      <c r="Q394" s="2" t="str">
        <f>_xlfn.XLOOKUP(Table5[[#This Row],[Parameter]],[1]!Table1[Parameter],[1]!Table1[Parameter (units)])</f>
        <v>MLSS (mg/L)</v>
      </c>
    </row>
    <row r="395" spans="2:17" x14ac:dyDescent="0.25">
      <c r="B395" s="7">
        <v>1</v>
      </c>
      <c r="C395" s="8">
        <f>WORKDAY($C$1,Table5[[#This Row],[Day]]-1,Table4[Skipdays])</f>
        <v>44011</v>
      </c>
      <c r="D395" s="9"/>
      <c r="E395" s="10" t="s">
        <v>91</v>
      </c>
      <c r="F395" s="10" t="s">
        <v>71</v>
      </c>
      <c r="G395" s="11">
        <v>387.93103448275861</v>
      </c>
      <c r="H395" s="2"/>
      <c r="I395" s="2" t="str">
        <f>_xlfn.XLOOKUP(Table5[[#This Row],[Parameter]],[1]!Table1[Parameter],[1]!Table1[Units])</f>
        <v>mL/g</v>
      </c>
      <c r="J39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SVI-ATE-01</v>
      </c>
      <c r="K395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95" s="2"/>
      <c r="M395" s="2"/>
      <c r="N395" s="2"/>
      <c r="O39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95" s="2"/>
      <c r="Q395" s="2" t="str">
        <f>_xlfn.XLOOKUP(Table5[[#This Row],[Parameter]],[1]!Table1[Parameter],[1]!Table1[Parameter (units)])</f>
        <v>SVI (mL/g)</v>
      </c>
    </row>
    <row r="396" spans="2:17" x14ac:dyDescent="0.25">
      <c r="B396" s="7">
        <v>2</v>
      </c>
      <c r="C396" s="22">
        <f>WORKDAY($C$1,Table5[[#This Row],[Day]]-1,Table4[Skipdays])</f>
        <v>44012</v>
      </c>
      <c r="D396" s="19"/>
      <c r="E396" s="10" t="s">
        <v>91</v>
      </c>
      <c r="F396" s="10" t="s">
        <v>71</v>
      </c>
      <c r="G396" s="11">
        <v>292.52336448598135</v>
      </c>
      <c r="H396" s="2"/>
      <c r="I396" s="2" t="str">
        <f>_xlfn.XLOOKUP(Table5[[#This Row],[Parameter]],[1]!Table1[Parameter],[1]!Table1[Units])</f>
        <v>mL/g</v>
      </c>
      <c r="J39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SVI-ATE-02</v>
      </c>
      <c r="K396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96" s="2"/>
      <c r="M396" s="2"/>
      <c r="N396" s="2"/>
      <c r="O39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96" s="2"/>
      <c r="Q396" s="2" t="str">
        <f>_xlfn.XLOOKUP(Table5[[#This Row],[Parameter]],[1]!Table1[Parameter],[1]!Table1[Parameter (units)])</f>
        <v>SVI (mL/g)</v>
      </c>
    </row>
    <row r="397" spans="2:17" x14ac:dyDescent="0.25">
      <c r="B397" s="7">
        <v>3</v>
      </c>
      <c r="C397" s="22">
        <f>WORKDAY($C$1,Table5[[#This Row],[Day]]-1,Table4[Skipdays])</f>
        <v>44013</v>
      </c>
      <c r="D397" s="19"/>
      <c r="E397" s="10" t="s">
        <v>91</v>
      </c>
      <c r="F397" s="10" t="s">
        <v>71</v>
      </c>
      <c r="G397" s="11">
        <v>350</v>
      </c>
      <c r="H397" s="2"/>
      <c r="I397" s="2" t="str">
        <f>_xlfn.XLOOKUP(Table5[[#This Row],[Parameter]],[1]!Table1[Parameter],[1]!Table1[Units])</f>
        <v>mL/g</v>
      </c>
      <c r="J39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SVI-ATE-03</v>
      </c>
      <c r="K397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97" s="2"/>
      <c r="M397" s="2"/>
      <c r="N397" s="2"/>
      <c r="O39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97" s="2"/>
      <c r="Q397" s="2" t="str">
        <f>_xlfn.XLOOKUP(Table5[[#This Row],[Parameter]],[1]!Table1[Parameter],[1]!Table1[Parameter (units)])</f>
        <v>SVI (mL/g)</v>
      </c>
    </row>
    <row r="398" spans="2:17" x14ac:dyDescent="0.25">
      <c r="B398" s="7">
        <v>4</v>
      </c>
      <c r="C398" s="22">
        <f>WORKDAY($C$1,Table5[[#This Row],[Day]]-1,Table4[Skipdays])</f>
        <v>44019</v>
      </c>
      <c r="D398" s="19"/>
      <c r="E398" s="10" t="s">
        <v>91</v>
      </c>
      <c r="F398" s="10" t="s">
        <v>71</v>
      </c>
      <c r="G398" s="11">
        <v>166.66666666666666</v>
      </c>
      <c r="H398" s="2"/>
      <c r="I398" s="2" t="str">
        <f>_xlfn.XLOOKUP(Table5[[#This Row],[Parameter]],[1]!Table1[Parameter],[1]!Table1[Units])</f>
        <v>mL/g</v>
      </c>
      <c r="J39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SVI-ATE-04</v>
      </c>
      <c r="K398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98" s="2"/>
      <c r="M398" s="2"/>
      <c r="N398" s="2"/>
      <c r="O39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98" s="2"/>
      <c r="Q398" s="2" t="str">
        <f>_xlfn.XLOOKUP(Table5[[#This Row],[Parameter]],[1]!Table1[Parameter],[1]!Table1[Parameter (units)])</f>
        <v>SVI (mL/g)</v>
      </c>
    </row>
    <row r="399" spans="2:17" x14ac:dyDescent="0.25">
      <c r="B399" s="7">
        <v>5</v>
      </c>
      <c r="C399" s="22">
        <f>WORKDAY($C$1,Table5[[#This Row],[Day]]-1,Table4[Skipdays])</f>
        <v>44020</v>
      </c>
      <c r="D399" s="19"/>
      <c r="E399" s="10" t="s">
        <v>91</v>
      </c>
      <c r="F399" s="10" t="s">
        <v>71</v>
      </c>
      <c r="G399" s="11">
        <v>423.07692307692309</v>
      </c>
      <c r="H399" s="2"/>
      <c r="I399" s="2" t="str">
        <f>_xlfn.XLOOKUP(Table5[[#This Row],[Parameter]],[1]!Table1[Parameter],[1]!Table1[Units])</f>
        <v>mL/g</v>
      </c>
      <c r="J39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SVI-ATE-05</v>
      </c>
      <c r="K399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399" s="2"/>
      <c r="M399" s="2"/>
      <c r="N399" s="2"/>
      <c r="O39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399" s="2"/>
      <c r="Q399" s="2" t="str">
        <f>_xlfn.XLOOKUP(Table5[[#This Row],[Parameter]],[1]!Table1[Parameter],[1]!Table1[Parameter (units)])</f>
        <v>SVI (mL/g)</v>
      </c>
    </row>
    <row r="400" spans="2:17" x14ac:dyDescent="0.25">
      <c r="B400" s="7">
        <v>6</v>
      </c>
      <c r="C400" s="22">
        <f>WORKDAY($C$1,Table5[[#This Row],[Day]]-1,Table4[Skipdays])</f>
        <v>44021</v>
      </c>
      <c r="D400" s="19"/>
      <c r="E400" s="10" t="s">
        <v>91</v>
      </c>
      <c r="F400" s="10" t="s">
        <v>71</v>
      </c>
      <c r="G400" s="11">
        <v>332.83582089552237</v>
      </c>
      <c r="H400" s="2"/>
      <c r="I400" s="2" t="str">
        <f>_xlfn.XLOOKUP(Table5[[#This Row],[Parameter]],[1]!Table1[Parameter],[1]!Table1[Units])</f>
        <v>mL/g</v>
      </c>
      <c r="J40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SVI-ATE-06</v>
      </c>
      <c r="K400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00" s="2"/>
      <c r="M400" s="2"/>
      <c r="N400" s="2"/>
      <c r="O40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00" s="2"/>
      <c r="Q400" s="2" t="str">
        <f>_xlfn.XLOOKUP(Table5[[#This Row],[Parameter]],[1]!Table1[Parameter],[1]!Table1[Parameter (units)])</f>
        <v>SVI (mL/g)</v>
      </c>
    </row>
    <row r="401" spans="2:17" x14ac:dyDescent="0.25">
      <c r="B401" s="7">
        <v>7</v>
      </c>
      <c r="C401" s="22">
        <f>WORKDAY($C$1,Table5[[#This Row],[Day]]-1,Table4[Skipdays])</f>
        <v>44022</v>
      </c>
      <c r="D401" s="19"/>
      <c r="E401" s="10" t="s">
        <v>91</v>
      </c>
      <c r="F401" s="10" t="s">
        <v>71</v>
      </c>
      <c r="G401" s="11">
        <v>228.57142857142856</v>
      </c>
      <c r="H401" s="2"/>
      <c r="I401" s="2" t="str">
        <f>_xlfn.XLOOKUP(Table5[[#This Row],[Parameter]],[1]!Table1[Parameter],[1]!Table1[Units])</f>
        <v>mL/g</v>
      </c>
      <c r="J40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SVI-ATE-07</v>
      </c>
      <c r="K401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01" s="2"/>
      <c r="M401" s="2"/>
      <c r="N401" s="2"/>
      <c r="O40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01" s="2"/>
      <c r="Q401" s="2" t="str">
        <f>_xlfn.XLOOKUP(Table5[[#This Row],[Parameter]],[1]!Table1[Parameter],[1]!Table1[Parameter (units)])</f>
        <v>SVI (mL/g)</v>
      </c>
    </row>
    <row r="402" spans="2:17" x14ac:dyDescent="0.25">
      <c r="B402" s="7">
        <v>8</v>
      </c>
      <c r="C402" s="22">
        <f>WORKDAY($C$1,Table5[[#This Row],[Day]]-1,Table4[Skipdays])</f>
        <v>44025</v>
      </c>
      <c r="D402" s="19"/>
      <c r="E402" s="10" t="s">
        <v>91</v>
      </c>
      <c r="F402" s="10" t="s">
        <v>71</v>
      </c>
      <c r="G402" s="11">
        <v>110.38961038961038</v>
      </c>
      <c r="H402" s="2"/>
      <c r="I402" s="2" t="str">
        <f>_xlfn.XLOOKUP(Table5[[#This Row],[Parameter]],[1]!Table1[Parameter],[1]!Table1[Units])</f>
        <v>mL/g</v>
      </c>
      <c r="J40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SVI-ATE-08</v>
      </c>
      <c r="K402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02" s="2"/>
      <c r="M402" s="2"/>
      <c r="N402" s="2"/>
      <c r="O40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02" s="2"/>
      <c r="Q402" s="2" t="str">
        <f>_xlfn.XLOOKUP(Table5[[#This Row],[Parameter]],[1]!Table1[Parameter],[1]!Table1[Parameter (units)])</f>
        <v>SVI (mL/g)</v>
      </c>
    </row>
    <row r="403" spans="2:17" x14ac:dyDescent="0.25">
      <c r="B403" s="7">
        <v>9</v>
      </c>
      <c r="C403" s="22">
        <f>WORKDAY($C$1,Table5[[#This Row],[Day]]-1,Table4[Skipdays])</f>
        <v>44026</v>
      </c>
      <c r="D403" s="19"/>
      <c r="E403" s="10" t="s">
        <v>91</v>
      </c>
      <c r="F403" s="10" t="s">
        <v>71</v>
      </c>
      <c r="G403" s="11">
        <v>117.64705882352941</v>
      </c>
      <c r="H403" s="2"/>
      <c r="I403" s="2" t="str">
        <f>_xlfn.XLOOKUP(Table5[[#This Row],[Parameter]],[1]!Table1[Parameter],[1]!Table1[Units])</f>
        <v>mL/g</v>
      </c>
      <c r="J40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SVI-ATE-09</v>
      </c>
      <c r="K403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03" s="2"/>
      <c r="M403" s="2"/>
      <c r="N403" s="2"/>
      <c r="O40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03" s="2"/>
      <c r="Q403" s="2" t="str">
        <f>_xlfn.XLOOKUP(Table5[[#This Row],[Parameter]],[1]!Table1[Parameter],[1]!Table1[Parameter (units)])</f>
        <v>SVI (mL/g)</v>
      </c>
    </row>
    <row r="404" spans="2:17" x14ac:dyDescent="0.25">
      <c r="B404" s="7">
        <v>10</v>
      </c>
      <c r="C404" s="22">
        <f>WORKDAY($C$1,Table5[[#This Row],[Day]]-1,Table4[Skipdays])</f>
        <v>44027</v>
      </c>
      <c r="D404" s="19"/>
      <c r="E404" s="10" t="s">
        <v>91</v>
      </c>
      <c r="F404" s="10" t="s">
        <v>71</v>
      </c>
      <c r="G404" s="11">
        <v>128.94736842105263</v>
      </c>
      <c r="H404" s="2"/>
      <c r="I404" s="2" t="str">
        <f>_xlfn.XLOOKUP(Table5[[#This Row],[Parameter]],[1]!Table1[Parameter],[1]!Table1[Units])</f>
        <v>mL/g</v>
      </c>
      <c r="J40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SVI-ATE-10</v>
      </c>
      <c r="K404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04" s="2"/>
      <c r="M404" s="2"/>
      <c r="N404" s="2"/>
      <c r="O40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04" s="2"/>
      <c r="Q404" s="2" t="str">
        <f>_xlfn.XLOOKUP(Table5[[#This Row],[Parameter]],[1]!Table1[Parameter],[1]!Table1[Parameter (units)])</f>
        <v>SVI (mL/g)</v>
      </c>
    </row>
    <row r="405" spans="2:17" x14ac:dyDescent="0.25">
      <c r="B405" s="7">
        <v>11</v>
      </c>
      <c r="C405" s="22">
        <f>WORKDAY($C$1,Table5[[#This Row],[Day]]-1,Table4[Skipdays])</f>
        <v>44028</v>
      </c>
      <c r="D405" s="19"/>
      <c r="E405" s="10" t="s">
        <v>91</v>
      </c>
      <c r="F405" s="10" t="s">
        <v>71</v>
      </c>
      <c r="G405" s="11">
        <v>114.28571428571428</v>
      </c>
      <c r="H405" s="2"/>
      <c r="I405" s="2" t="str">
        <f>_xlfn.XLOOKUP(Table5[[#This Row],[Parameter]],[1]!Table1[Parameter],[1]!Table1[Units])</f>
        <v>mL/g</v>
      </c>
      <c r="J40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SVI-ATE-11</v>
      </c>
      <c r="K405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05" s="2"/>
      <c r="M405" s="2"/>
      <c r="N405" s="2"/>
      <c r="O40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05" s="2"/>
      <c r="Q405" s="2" t="str">
        <f>_xlfn.XLOOKUP(Table5[[#This Row],[Parameter]],[1]!Table1[Parameter],[1]!Table1[Parameter (units)])</f>
        <v>SVI (mL/g)</v>
      </c>
    </row>
    <row r="406" spans="2:17" x14ac:dyDescent="0.25">
      <c r="B406" s="7">
        <v>12</v>
      </c>
      <c r="C406" s="22">
        <f>WORKDAY($C$1,Table5[[#This Row],[Day]]-1,Table4[Skipdays])</f>
        <v>44029</v>
      </c>
      <c r="D406" s="19"/>
      <c r="E406" s="10" t="s">
        <v>91</v>
      </c>
      <c r="F406" s="10" t="s">
        <v>71</v>
      </c>
      <c r="G406" s="11">
        <v>76.923076923076934</v>
      </c>
      <c r="H406" s="2"/>
      <c r="I406" s="2" t="str">
        <f>_xlfn.XLOOKUP(Table5[[#This Row],[Parameter]],[1]!Table1[Parameter],[1]!Table1[Units])</f>
        <v>mL/g</v>
      </c>
      <c r="J40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SVI-ATE-12</v>
      </c>
      <c r="K406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06" s="2"/>
      <c r="M406" s="2"/>
      <c r="N406" s="2"/>
      <c r="O40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06" s="2"/>
      <c r="Q406" s="2" t="str">
        <f>_xlfn.XLOOKUP(Table5[[#This Row],[Parameter]],[1]!Table1[Parameter],[1]!Table1[Parameter (units)])</f>
        <v>SVI (mL/g)</v>
      </c>
    </row>
    <row r="407" spans="2:17" x14ac:dyDescent="0.25">
      <c r="B407" s="7">
        <v>1</v>
      </c>
      <c r="C407" s="8">
        <f>WORKDAY($C$1,Table5[[#This Row],[Day]]-1,Table4[Skipdays])</f>
        <v>44011</v>
      </c>
      <c r="D407" s="9">
        <v>0.33333333333333331</v>
      </c>
      <c r="E407" s="10" t="s">
        <v>92</v>
      </c>
      <c r="F407" s="10" t="s">
        <v>22</v>
      </c>
      <c r="G407" s="11">
        <v>22</v>
      </c>
      <c r="H407" s="2"/>
      <c r="I407" s="2" t="str">
        <f>_xlfn.XLOOKUP(Table5[[#This Row],[Parameter]],[1]!Table1[Parameter],[1]!Table1[Units])</f>
        <v>MGD</v>
      </c>
      <c r="J40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Flow-PI-01</v>
      </c>
      <c r="K407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07" s="2"/>
      <c r="M407" s="2"/>
      <c r="N407" s="2"/>
      <c r="O40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07" s="2"/>
      <c r="Q407" s="2" t="str">
        <f>_xlfn.XLOOKUP(Table5[[#This Row],[Parameter]],[1]!Table1[Parameter],[1]!Table1[Parameter (units)])</f>
        <v>Flow (MGD)</v>
      </c>
    </row>
    <row r="408" spans="2:17" x14ac:dyDescent="0.25">
      <c r="B408" s="7">
        <v>2</v>
      </c>
      <c r="C408" s="8">
        <f>WORKDAY($C$1,Table5[[#This Row],[Day]]-1,Table4[Skipdays])</f>
        <v>44012</v>
      </c>
      <c r="D408" s="9">
        <v>0.33333333333333331</v>
      </c>
      <c r="E408" s="10" t="s">
        <v>92</v>
      </c>
      <c r="F408" s="10" t="s">
        <v>22</v>
      </c>
      <c r="G408" s="11">
        <v>20</v>
      </c>
      <c r="H408" s="2"/>
      <c r="I408" s="2" t="str">
        <f>_xlfn.XLOOKUP(Table5[[#This Row],[Parameter]],[1]!Table1[Parameter],[1]!Table1[Units])</f>
        <v>MGD</v>
      </c>
      <c r="J40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Flow-PI-02</v>
      </c>
      <c r="K408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08" s="2"/>
      <c r="M408" s="2"/>
      <c r="N408" s="2"/>
      <c r="O40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08" s="2"/>
      <c r="Q408" s="2" t="str">
        <f>_xlfn.XLOOKUP(Table5[[#This Row],[Parameter]],[1]!Table1[Parameter],[1]!Table1[Parameter (units)])</f>
        <v>Flow (MGD)</v>
      </c>
    </row>
    <row r="409" spans="2:17" x14ac:dyDescent="0.25">
      <c r="B409" s="7">
        <v>3</v>
      </c>
      <c r="C409" s="8">
        <f>WORKDAY($C$1,Table5[[#This Row],[Day]]-1,Table4[Skipdays])</f>
        <v>44013</v>
      </c>
      <c r="D409" s="9">
        <v>0.33333333333333331</v>
      </c>
      <c r="E409" s="10" t="s">
        <v>92</v>
      </c>
      <c r="F409" s="10" t="s">
        <v>22</v>
      </c>
      <c r="G409" s="11">
        <v>21</v>
      </c>
      <c r="H409" s="2"/>
      <c r="I409" s="2" t="str">
        <f>_xlfn.XLOOKUP(Table5[[#This Row],[Parameter]],[1]!Table1[Parameter],[1]!Table1[Units])</f>
        <v>MGD</v>
      </c>
      <c r="J409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Flow-PI-03</v>
      </c>
      <c r="K409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09" s="2"/>
      <c r="M409" s="2"/>
      <c r="N409" s="2"/>
      <c r="O409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09" s="2"/>
      <c r="Q409" s="2" t="str">
        <f>_xlfn.XLOOKUP(Table5[[#This Row],[Parameter]],[1]!Table1[Parameter],[1]!Table1[Parameter (units)])</f>
        <v>Flow (MGD)</v>
      </c>
    </row>
    <row r="410" spans="2:17" x14ac:dyDescent="0.25">
      <c r="B410" s="7">
        <v>4</v>
      </c>
      <c r="C410" s="8">
        <f>WORKDAY($C$1,Table5[[#This Row],[Day]]-1,Table4[Skipdays])</f>
        <v>44019</v>
      </c>
      <c r="D410" s="9">
        <v>0.33333333333333331</v>
      </c>
      <c r="E410" s="10" t="s">
        <v>92</v>
      </c>
      <c r="F410" s="10" t="s">
        <v>22</v>
      </c>
      <c r="G410" s="11">
        <v>31</v>
      </c>
      <c r="H410" s="2"/>
      <c r="I410" s="2" t="str">
        <f>_xlfn.XLOOKUP(Table5[[#This Row],[Parameter]],[1]!Table1[Parameter],[1]!Table1[Units])</f>
        <v>MGD</v>
      </c>
      <c r="J410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Flow-PI-04</v>
      </c>
      <c r="K410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10" s="2"/>
      <c r="M410" s="2"/>
      <c r="N410" s="2"/>
      <c r="O410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10" s="2"/>
      <c r="Q410" s="2" t="str">
        <f>_xlfn.XLOOKUP(Table5[[#This Row],[Parameter]],[1]!Table1[Parameter],[1]!Table1[Parameter (units)])</f>
        <v>Flow (MGD)</v>
      </c>
    </row>
    <row r="411" spans="2:17" x14ac:dyDescent="0.25">
      <c r="B411" s="7">
        <v>5</v>
      </c>
      <c r="C411" s="8">
        <f>WORKDAY($C$1,Table5[[#This Row],[Day]]-1,Table4[Skipdays])</f>
        <v>44020</v>
      </c>
      <c r="D411" s="9">
        <v>0.33333333333333331</v>
      </c>
      <c r="E411" s="10" t="s">
        <v>92</v>
      </c>
      <c r="F411" s="10" t="s">
        <v>22</v>
      </c>
      <c r="G411" s="11">
        <v>21</v>
      </c>
      <c r="H411" s="2"/>
      <c r="I411" s="2" t="str">
        <f>_xlfn.XLOOKUP(Table5[[#This Row],[Parameter]],[1]!Table1[Parameter],[1]!Table1[Units])</f>
        <v>MGD</v>
      </c>
      <c r="J411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Flow-PI-05</v>
      </c>
      <c r="K411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11" s="2"/>
      <c r="M411" s="2"/>
      <c r="N411" s="2"/>
      <c r="O411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11" s="2"/>
      <c r="Q411" s="2" t="str">
        <f>_xlfn.XLOOKUP(Table5[[#This Row],[Parameter]],[1]!Table1[Parameter],[1]!Table1[Parameter (units)])</f>
        <v>Flow (MGD)</v>
      </c>
    </row>
    <row r="412" spans="2:17" x14ac:dyDescent="0.25">
      <c r="B412" s="7">
        <v>6</v>
      </c>
      <c r="C412" s="8">
        <f>WORKDAY($C$1,Table5[[#This Row],[Day]]-1,Table4[Skipdays])</f>
        <v>44021</v>
      </c>
      <c r="D412" s="9">
        <v>0.33333333333333331</v>
      </c>
      <c r="E412" s="10" t="s">
        <v>92</v>
      </c>
      <c r="F412" s="10" t="s">
        <v>22</v>
      </c>
      <c r="G412" s="11">
        <v>20</v>
      </c>
      <c r="H412" s="2"/>
      <c r="I412" s="2" t="str">
        <f>_xlfn.XLOOKUP(Table5[[#This Row],[Parameter]],[1]!Table1[Parameter],[1]!Table1[Units])</f>
        <v>MGD</v>
      </c>
      <c r="J412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Flow-PI-06</v>
      </c>
      <c r="K412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12" s="2"/>
      <c r="M412" s="2"/>
      <c r="N412" s="2"/>
      <c r="O412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12" s="2"/>
      <c r="Q412" s="2" t="str">
        <f>_xlfn.XLOOKUP(Table5[[#This Row],[Parameter]],[1]!Table1[Parameter],[1]!Table1[Parameter (units)])</f>
        <v>Flow (MGD)</v>
      </c>
    </row>
    <row r="413" spans="2:17" x14ac:dyDescent="0.25">
      <c r="B413" s="7">
        <v>7</v>
      </c>
      <c r="C413" s="8">
        <f>WORKDAY($C$1,Table5[[#This Row],[Day]]-1,Table4[Skipdays])</f>
        <v>44022</v>
      </c>
      <c r="D413" s="9">
        <v>0.33333333333333331</v>
      </c>
      <c r="E413" s="10" t="s">
        <v>92</v>
      </c>
      <c r="F413" s="10" t="s">
        <v>22</v>
      </c>
      <c r="G413" s="11">
        <v>20</v>
      </c>
      <c r="H413" s="2"/>
      <c r="I413" s="2" t="str">
        <f>_xlfn.XLOOKUP(Table5[[#This Row],[Parameter]],[1]!Table1[Parameter],[1]!Table1[Units])</f>
        <v>MGD</v>
      </c>
      <c r="J413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Flow-PI-07</v>
      </c>
      <c r="K413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13" s="2"/>
      <c r="M413" s="2"/>
      <c r="N413" s="2"/>
      <c r="O413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13" s="2"/>
      <c r="Q413" s="2" t="str">
        <f>_xlfn.XLOOKUP(Table5[[#This Row],[Parameter]],[1]!Table1[Parameter],[1]!Table1[Parameter (units)])</f>
        <v>Flow (MGD)</v>
      </c>
    </row>
    <row r="414" spans="2:17" x14ac:dyDescent="0.25">
      <c r="B414" s="7">
        <v>8</v>
      </c>
      <c r="C414" s="8">
        <f>WORKDAY($C$1,Table5[[#This Row],[Day]]-1,Table4[Skipdays])</f>
        <v>44025</v>
      </c>
      <c r="D414" s="9">
        <v>0.33333333333333331</v>
      </c>
      <c r="E414" s="10" t="s">
        <v>92</v>
      </c>
      <c r="F414" s="10" t="s">
        <v>22</v>
      </c>
      <c r="G414" s="11">
        <v>25</v>
      </c>
      <c r="H414" s="2"/>
      <c r="I414" s="2" t="str">
        <f>_xlfn.XLOOKUP(Table5[[#This Row],[Parameter]],[1]!Table1[Parameter],[1]!Table1[Units])</f>
        <v>MGD</v>
      </c>
      <c r="J414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Flow-PI-08</v>
      </c>
      <c r="K414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14" s="2"/>
      <c r="M414" s="2"/>
      <c r="N414" s="2"/>
      <c r="O414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14" s="2"/>
      <c r="Q414" s="2" t="str">
        <f>_xlfn.XLOOKUP(Table5[[#This Row],[Parameter]],[1]!Table1[Parameter],[1]!Table1[Parameter (units)])</f>
        <v>Flow (MGD)</v>
      </c>
    </row>
    <row r="415" spans="2:17" x14ac:dyDescent="0.25">
      <c r="B415" s="7">
        <v>9</v>
      </c>
      <c r="C415" s="8">
        <f>WORKDAY($C$1,Table5[[#This Row],[Day]]-1,Table4[Skipdays])</f>
        <v>44026</v>
      </c>
      <c r="D415" s="9">
        <v>0.33333333333333331</v>
      </c>
      <c r="E415" s="10" t="s">
        <v>92</v>
      </c>
      <c r="F415" s="10" t="s">
        <v>22</v>
      </c>
      <c r="G415" s="11">
        <v>19</v>
      </c>
      <c r="H415" s="2"/>
      <c r="I415" s="2" t="str">
        <f>_xlfn.XLOOKUP(Table5[[#This Row],[Parameter]],[1]!Table1[Parameter],[1]!Table1[Units])</f>
        <v>MGD</v>
      </c>
      <c r="J415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Flow-PI-09</v>
      </c>
      <c r="K415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15" s="2"/>
      <c r="M415" s="2"/>
      <c r="N415" s="2"/>
      <c r="O415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15" s="2"/>
      <c r="Q415" s="2" t="str">
        <f>_xlfn.XLOOKUP(Table5[[#This Row],[Parameter]],[1]!Table1[Parameter],[1]!Table1[Parameter (units)])</f>
        <v>Flow (MGD)</v>
      </c>
    </row>
    <row r="416" spans="2:17" x14ac:dyDescent="0.25">
      <c r="B416" s="7">
        <v>10</v>
      </c>
      <c r="C416" s="8">
        <f>WORKDAY($C$1,Table5[[#This Row],[Day]]-1,Table4[Skipdays])</f>
        <v>44027</v>
      </c>
      <c r="D416" s="9">
        <v>0.33333333333333331</v>
      </c>
      <c r="E416" s="10" t="s">
        <v>92</v>
      </c>
      <c r="F416" s="10" t="s">
        <v>22</v>
      </c>
      <c r="G416" s="11">
        <v>18</v>
      </c>
      <c r="H416" s="2"/>
      <c r="I416" s="2" t="str">
        <f>_xlfn.XLOOKUP(Table5[[#This Row],[Parameter]],[1]!Table1[Parameter],[1]!Table1[Units])</f>
        <v>MGD</v>
      </c>
      <c r="J416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Flow-PI-10</v>
      </c>
      <c r="K416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16" s="2"/>
      <c r="M416" s="2"/>
      <c r="N416" s="2"/>
      <c r="O416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16" s="2"/>
      <c r="Q416" s="2" t="str">
        <f>_xlfn.XLOOKUP(Table5[[#This Row],[Parameter]],[1]!Table1[Parameter],[1]!Table1[Parameter (units)])</f>
        <v>Flow (MGD)</v>
      </c>
    </row>
    <row r="417" spans="2:17" x14ac:dyDescent="0.25">
      <c r="B417" s="7">
        <v>11</v>
      </c>
      <c r="C417" s="8">
        <f>WORKDAY($C$1,Table5[[#This Row],[Day]]-1,Table4[Skipdays])</f>
        <v>44028</v>
      </c>
      <c r="D417" s="9">
        <v>0.33333333333333331</v>
      </c>
      <c r="E417" s="10" t="s">
        <v>92</v>
      </c>
      <c r="F417" s="10" t="s">
        <v>22</v>
      </c>
      <c r="G417" s="11">
        <v>19</v>
      </c>
      <c r="H417" s="2"/>
      <c r="I417" s="2" t="str">
        <f>_xlfn.XLOOKUP(Table5[[#This Row],[Parameter]],[1]!Table1[Parameter],[1]!Table1[Units])</f>
        <v>MGD</v>
      </c>
      <c r="J417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Flow-PI-11</v>
      </c>
      <c r="K417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17" s="2"/>
      <c r="M417" s="2"/>
      <c r="N417" s="2"/>
      <c r="O417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17" s="2"/>
      <c r="Q417" s="2" t="str">
        <f>_xlfn.XLOOKUP(Table5[[#This Row],[Parameter]],[1]!Table1[Parameter],[1]!Table1[Parameter (units)])</f>
        <v>Flow (MGD)</v>
      </c>
    </row>
    <row r="418" spans="2:17" x14ac:dyDescent="0.25">
      <c r="B418" s="7">
        <v>12</v>
      </c>
      <c r="C418" s="8">
        <f>WORKDAY($C$1,Table5[[#This Row],[Day]]-1,Table4[Skipdays])</f>
        <v>44029</v>
      </c>
      <c r="D418" s="9">
        <v>0.33333333333333331</v>
      </c>
      <c r="E418" s="10" t="s">
        <v>92</v>
      </c>
      <c r="F418" s="10" t="s">
        <v>22</v>
      </c>
      <c r="G418" s="11">
        <v>26</v>
      </c>
      <c r="H418" s="2"/>
      <c r="I418" s="2" t="str">
        <f>_xlfn.XLOOKUP(Table5[[#This Row],[Parameter]],[1]!Table1[Parameter],[1]!Table1[Units])</f>
        <v>MGD</v>
      </c>
      <c r="J418" s="2" t="str">
        <f>_xlfn.CONCAT(VLOOKUP(Table5[[#This Row],[Parameter]],[1]!Table1[[Parameter]:[Parameter Abbr]],2,FALSE),"-",VLOOKUP(Table5[[#This Row],[Sampling Location]],[1]!Table6[[Locations]:[Location Abbr]],2,FALSE),"-",TEXT(Table5[[#This Row],[Day]],"00"))</f>
        <v>Flow-PI-12</v>
      </c>
      <c r="K418" s="2" t="str">
        <f>INDEX([1]!Table1[[#All],[Parameter]:[Contracting Party]],MATCH(Table5[[#This Row],[Parameter]],[1]!Table1[[#All],[Parameter]],0),MATCH(Table5[[#Headers],[Contracting Party]],[1]!Table1[[#Headers],[Parameter]:[Contracting Party]],0))</f>
        <v>Plant</v>
      </c>
      <c r="L418" s="2"/>
      <c r="M418" s="2"/>
      <c r="N418" s="2"/>
      <c r="O418" s="6" t="str">
        <f>IFERROR(IF(ABS(Table5[[#This Row],[Value]]-Table5[[#This Row],[Value2]])/(AVERAGE(Table5[[#This Row],[Value]],Table5[[#This Row],[Value2]]))=1,"",ABS(Table5[[#This Row],[Value]]-Table5[[#This Row],[Value2]])/(AVERAGE(Table5[[#This Row],[Value]],Table5[[#This Row],[Value2]]))),"")</f>
        <v/>
      </c>
      <c r="P418" s="2"/>
      <c r="Q418" s="2" t="str">
        <f>_xlfn.XLOOKUP(Table5[[#This Row],[Parameter]],[1]!Table1[Parameter],[1]!Table1[Parameter (units)])</f>
        <v>Flow (MGD)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4C88FD5-C814-4CD0-8DD9-00A3841B2A64}">
          <x14:formula1>
            <xm:f>'[CDM_NYEnvironmental PR_Program.xlsx]Sampling Table'!#REF!</xm:f>
          </x14:formula1>
          <xm:sqref>E9:E418</xm:sqref>
        </x14:dataValidation>
        <x14:dataValidation type="list" allowBlank="1" showInputMessage="1" showErrorMessage="1" xr:uid="{BB0294C4-B1CF-4F60-A350-CCD81E8C07CE}">
          <x14:formula1>
            <xm:f>'[CDM_NYEnvironmental PR_Program.xlsx]Sampling Table'!#REF!</xm:f>
          </x14:formula1>
          <xm:sqref>F9:F418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A24454E4D4664EAC0BB38A80483A6E" ma:contentTypeVersion="15" ma:contentTypeDescription="Create a new document." ma:contentTypeScope="" ma:versionID="d0173e3caaf14d4de6adbcf0cfabb80c">
  <xsd:schema xmlns:xsd="http://www.w3.org/2001/XMLSchema" xmlns:xs="http://www.w3.org/2001/XMLSchema" xmlns:p="http://schemas.microsoft.com/office/2006/metadata/properties" xmlns:ns3="d5110ce6-f9b1-46f2-90b9-b7b185d36653" xmlns:ns4="d0e98cda-7391-40ee-bf3a-5e0b64b920f7" targetNamespace="http://schemas.microsoft.com/office/2006/metadata/properties" ma:root="true" ma:fieldsID="4ebce9fbd9a5f3e7f05b92690b1b2413" ns3:_="" ns4:_="">
    <xsd:import namespace="d5110ce6-f9b1-46f2-90b9-b7b185d36653"/>
    <xsd:import namespace="d0e98cda-7391-40ee-bf3a-5e0b64b920f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110ce6-f9b1-46f2-90b9-b7b185d3665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98cda-7391-40ee-bf3a-5e0b64b92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10f259f9-296d-45ec-b40f-2b565e2e2123" ContentTypeId="0x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7DBC7D-FA93-4401-B6CF-8A2DAAB05A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110ce6-f9b1-46f2-90b9-b7b185d36653"/>
    <ds:schemaRef ds:uri="d0e98cda-7391-40ee-bf3a-5e0b64b920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5977C6-6AEE-4C5E-9B99-6E92B7ADF4B9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7622BD30-DA2C-4A97-9E9B-660D5D2E3A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76C4837-9D34-4E61-A51A-E6B9EFDED7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Sampling Schedule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Registe, Joshua H.</dc:creator>
  <cp:lastModifiedBy>Registe, Joshua H.</cp:lastModifiedBy>
  <dcterms:created xsi:type="dcterms:W3CDTF">2020-09-17T03:03:25Z</dcterms:created>
  <dcterms:modified xsi:type="dcterms:W3CDTF">2020-09-17T03:03:58Z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0x0101006CA24454E4D4664EAC0BB38A80483A6E</vt:lpwstr>
  </property>
</Properties>
</file>