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160" windowWidth="25360" windowHeight="14260" tabRatio="500" activeTab="3"/>
  </bookViews>
  <sheets>
    <sheet name="ROOKIE SALARY" sheetId="1" r:id="rId1"/>
    <sheet name="FREE AGENT" sheetId="2" r:id="rId2"/>
    <sheet name="REGULAR SALARY" sheetId="3" r:id="rId3"/>
    <sheet name="PERFORMANCE" sheetId="5" r:id="rId4"/>
    <sheet name="Testing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6" l="1"/>
  <c r="K18" i="6"/>
  <c r="K17" i="6"/>
  <c r="K16" i="6"/>
  <c r="K19" i="6"/>
  <c r="J19" i="6"/>
  <c r="L19" i="6"/>
  <c r="J14" i="6"/>
  <c r="K8" i="6"/>
  <c r="K9" i="6"/>
  <c r="K11" i="6"/>
  <c r="K12" i="6"/>
  <c r="K13" i="6"/>
  <c r="K14" i="6"/>
  <c r="L14" i="6"/>
  <c r="J6" i="6"/>
  <c r="K2" i="6"/>
  <c r="K3" i="6"/>
  <c r="K4" i="6"/>
  <c r="K5" i="6"/>
  <c r="K6" i="6"/>
  <c r="L6" i="6"/>
  <c r="G23" i="6"/>
  <c r="G22" i="6"/>
  <c r="G21" i="6"/>
  <c r="G20" i="6"/>
  <c r="G19" i="6"/>
  <c r="F24" i="6"/>
  <c r="G24" i="6"/>
  <c r="H24" i="6"/>
  <c r="F17" i="6"/>
  <c r="G10" i="6"/>
  <c r="G11" i="6"/>
  <c r="G12" i="6"/>
  <c r="G13" i="6"/>
  <c r="G14" i="6"/>
  <c r="G15" i="6"/>
  <c r="G16" i="6"/>
  <c r="G17" i="6"/>
  <c r="H17" i="6"/>
  <c r="F8" i="6"/>
  <c r="G2" i="6"/>
  <c r="G3" i="6"/>
  <c r="G4" i="6"/>
  <c r="G5" i="6"/>
  <c r="G6" i="6"/>
  <c r="G7" i="6"/>
  <c r="G8" i="6"/>
  <c r="H8" i="6"/>
  <c r="C20" i="6"/>
  <c r="C21" i="6"/>
  <c r="C22" i="6"/>
  <c r="C23" i="6"/>
  <c r="C24" i="6"/>
  <c r="C25" i="6"/>
  <c r="C26" i="6"/>
  <c r="C27" i="6"/>
  <c r="B27" i="6"/>
  <c r="D27" i="6"/>
  <c r="C11" i="6"/>
  <c r="C12" i="6"/>
  <c r="C13" i="6"/>
  <c r="C14" i="6"/>
  <c r="C15" i="6"/>
  <c r="C16" i="6"/>
  <c r="C17" i="6"/>
  <c r="C18" i="6"/>
  <c r="B18" i="6"/>
  <c r="D18" i="6"/>
  <c r="C2" i="6"/>
  <c r="C3" i="6"/>
  <c r="C4" i="6"/>
  <c r="C5" i="6"/>
  <c r="C6" i="6"/>
  <c r="C7" i="6"/>
  <c r="C8" i="6"/>
  <c r="C9" i="6"/>
  <c r="B9" i="6"/>
  <c r="D9" i="6"/>
  <c r="J2" i="5"/>
  <c r="K15" i="5"/>
  <c r="J15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F173" i="5"/>
  <c r="F174" i="5"/>
  <c r="F175" i="5"/>
  <c r="F176" i="5"/>
  <c r="F177" i="5"/>
  <c r="F178" i="5"/>
  <c r="F179" i="5"/>
  <c r="F180" i="5"/>
  <c r="F181" i="5"/>
  <c r="F182" i="5"/>
  <c r="F183" i="5"/>
  <c r="F172" i="5"/>
  <c r="F164" i="5"/>
  <c r="F165" i="5"/>
  <c r="F166" i="5"/>
  <c r="F167" i="5"/>
  <c r="F168" i="5"/>
  <c r="F169" i="5"/>
  <c r="F170" i="5"/>
  <c r="F163" i="5"/>
  <c r="F152" i="5"/>
  <c r="F153" i="5"/>
  <c r="F154" i="5"/>
  <c r="F155" i="5"/>
  <c r="F156" i="5"/>
  <c r="F157" i="5"/>
  <c r="F158" i="5"/>
  <c r="F159" i="5"/>
  <c r="F160" i="5"/>
  <c r="F161" i="5"/>
  <c r="F151" i="5"/>
  <c r="F142" i="5"/>
  <c r="F143" i="5"/>
  <c r="F144" i="5"/>
  <c r="F145" i="5"/>
  <c r="F146" i="5"/>
  <c r="F147" i="5"/>
  <c r="F148" i="5"/>
  <c r="F149" i="5"/>
  <c r="F141" i="5"/>
  <c r="F134" i="5"/>
  <c r="F135" i="5"/>
  <c r="F136" i="5"/>
  <c r="F137" i="5"/>
  <c r="F138" i="5"/>
  <c r="F139" i="5"/>
  <c r="F133" i="5"/>
  <c r="F122" i="5"/>
  <c r="F123" i="5"/>
  <c r="F124" i="5"/>
  <c r="F125" i="5"/>
  <c r="F126" i="5"/>
  <c r="F127" i="5"/>
  <c r="F128" i="5"/>
  <c r="F129" i="5"/>
  <c r="F130" i="5"/>
  <c r="F131" i="5"/>
  <c r="F121" i="5"/>
  <c r="F116" i="5"/>
  <c r="F117" i="5"/>
  <c r="F118" i="5"/>
  <c r="F119" i="5"/>
  <c r="F115" i="5"/>
  <c r="F104" i="5"/>
  <c r="F105" i="5"/>
  <c r="F106" i="5"/>
  <c r="F107" i="5"/>
  <c r="F108" i="5"/>
  <c r="F109" i="5"/>
  <c r="F110" i="5"/>
  <c r="F111" i="5"/>
  <c r="F112" i="5"/>
  <c r="F113" i="5"/>
  <c r="F103" i="5"/>
  <c r="F96" i="5"/>
  <c r="F97" i="5"/>
  <c r="F98" i="5"/>
  <c r="F99" i="5"/>
  <c r="F100" i="5"/>
  <c r="F101" i="5"/>
  <c r="F95" i="5"/>
  <c r="F86" i="5"/>
  <c r="F87" i="5"/>
  <c r="F88" i="5"/>
  <c r="F89" i="5"/>
  <c r="F90" i="5"/>
  <c r="F91" i="5"/>
  <c r="F92" i="5"/>
  <c r="F93" i="5"/>
  <c r="F85" i="5"/>
  <c r="F80" i="5"/>
  <c r="F81" i="5"/>
  <c r="F82" i="5"/>
  <c r="F83" i="5"/>
  <c r="F79" i="5"/>
  <c r="F75" i="5"/>
  <c r="F76" i="5"/>
  <c r="F77" i="5"/>
  <c r="F74" i="5"/>
  <c r="F64" i="5"/>
  <c r="F65" i="5"/>
  <c r="F66" i="5"/>
  <c r="F67" i="5"/>
  <c r="F68" i="5"/>
  <c r="F69" i="5"/>
  <c r="F70" i="5"/>
  <c r="F71" i="5"/>
  <c r="F72" i="5"/>
  <c r="F63" i="5"/>
  <c r="F61" i="5"/>
  <c r="F53" i="5"/>
  <c r="F54" i="5"/>
  <c r="F55" i="5"/>
  <c r="F56" i="5"/>
  <c r="F57" i="5"/>
  <c r="F58" i="5"/>
  <c r="F59" i="5"/>
  <c r="F60" i="5"/>
  <c r="F52" i="5"/>
  <c r="F45" i="5"/>
  <c r="F46" i="5"/>
  <c r="F47" i="5"/>
  <c r="F48" i="5"/>
  <c r="F49" i="5"/>
  <c r="F50" i="5"/>
  <c r="F44" i="5"/>
  <c r="F33" i="5"/>
  <c r="F34" i="5"/>
  <c r="F35" i="5"/>
  <c r="F36" i="5"/>
  <c r="F37" i="5"/>
  <c r="F38" i="5"/>
  <c r="F39" i="5"/>
  <c r="F40" i="5"/>
  <c r="F41" i="5"/>
  <c r="F42" i="5"/>
  <c r="F32" i="5"/>
  <c r="F20" i="5"/>
  <c r="F21" i="5"/>
  <c r="F22" i="5"/>
  <c r="F23" i="5"/>
  <c r="F24" i="5"/>
  <c r="F25" i="5"/>
  <c r="F26" i="5"/>
  <c r="F27" i="5"/>
  <c r="F28" i="5"/>
  <c r="F29" i="5"/>
  <c r="F30" i="5"/>
  <c r="F19" i="5"/>
  <c r="F15" i="5"/>
  <c r="F16" i="5"/>
  <c r="F17" i="5"/>
  <c r="F14" i="5"/>
  <c r="F10" i="5"/>
  <c r="F11" i="5"/>
  <c r="F12" i="5"/>
  <c r="F9" i="5"/>
  <c r="F4" i="5"/>
  <c r="F5" i="5"/>
  <c r="F6" i="5"/>
  <c r="F7" i="5"/>
  <c r="F3" i="5"/>
  <c r="K2" i="5"/>
  <c r="I13" i="5"/>
  <c r="I12" i="5"/>
  <c r="I11" i="5"/>
  <c r="I10" i="5"/>
  <c r="I9" i="5"/>
  <c r="I8" i="5"/>
  <c r="I7" i="5"/>
  <c r="I6" i="5"/>
  <c r="I5" i="5"/>
  <c r="I4" i="5"/>
  <c r="I3" i="5"/>
  <c r="I2" i="5"/>
  <c r="T152" i="5"/>
  <c r="T151" i="5"/>
  <c r="T150" i="5"/>
  <c r="T149" i="5"/>
  <c r="T148" i="5"/>
  <c r="T147" i="5"/>
  <c r="T146" i="5"/>
  <c r="T145" i="5"/>
  <c r="T144" i="5"/>
  <c r="T142" i="5"/>
  <c r="T141" i="5"/>
  <c r="T140" i="5"/>
  <c r="T139" i="5"/>
  <c r="T138" i="5"/>
  <c r="T136" i="5"/>
  <c r="T135" i="5"/>
  <c r="T134" i="5"/>
  <c r="T133" i="5"/>
  <c r="T132" i="5"/>
  <c r="T131" i="5"/>
  <c r="T130" i="5"/>
  <c r="T129" i="5"/>
  <c r="T127" i="5"/>
  <c r="T126" i="5"/>
  <c r="T125" i="5"/>
  <c r="T124" i="5"/>
  <c r="T123" i="5"/>
  <c r="T122" i="5"/>
  <c r="T121" i="5"/>
  <c r="T119" i="5"/>
  <c r="T118" i="5"/>
  <c r="T117" i="5"/>
  <c r="T116" i="5"/>
  <c r="T115" i="5"/>
  <c r="T114" i="5"/>
  <c r="T112" i="5"/>
  <c r="T111" i="5"/>
  <c r="T110" i="5"/>
  <c r="T109" i="5"/>
  <c r="T108" i="5"/>
  <c r="T107" i="5"/>
  <c r="T106" i="5"/>
  <c r="T105" i="5"/>
  <c r="T104" i="5"/>
  <c r="T102" i="5"/>
  <c r="T101" i="5"/>
  <c r="T100" i="5"/>
  <c r="T99" i="5"/>
  <c r="T98" i="5"/>
  <c r="T96" i="5"/>
  <c r="T95" i="5"/>
  <c r="T94" i="5"/>
  <c r="T93" i="5"/>
  <c r="T92" i="5"/>
  <c r="T91" i="5"/>
  <c r="T89" i="5"/>
  <c r="T88" i="5"/>
  <c r="T87" i="5"/>
  <c r="T86" i="5"/>
  <c r="T85" i="5"/>
  <c r="T83" i="5"/>
  <c r="T82" i="5"/>
  <c r="T81" i="5"/>
  <c r="T80" i="5"/>
  <c r="T79" i="5"/>
  <c r="T77" i="5"/>
  <c r="T76" i="5"/>
  <c r="T75" i="5"/>
  <c r="T74" i="5"/>
  <c r="T73" i="5"/>
  <c r="T71" i="5"/>
  <c r="T70" i="5"/>
  <c r="T69" i="5"/>
  <c r="T68" i="5"/>
  <c r="T66" i="5"/>
  <c r="T65" i="5"/>
  <c r="T64" i="5"/>
  <c r="T62" i="5"/>
  <c r="T61" i="5"/>
  <c r="T60" i="5"/>
  <c r="T59" i="5"/>
  <c r="T58" i="5"/>
  <c r="T57" i="5"/>
  <c r="T56" i="5"/>
  <c r="T55" i="5"/>
  <c r="T54" i="5"/>
  <c r="T52" i="5"/>
  <c r="T51" i="5"/>
  <c r="T50" i="5"/>
  <c r="T48" i="5"/>
  <c r="T47" i="5"/>
  <c r="T46" i="5"/>
  <c r="T45" i="5"/>
  <c r="T43" i="5"/>
  <c r="T42" i="5"/>
  <c r="T41" i="5"/>
  <c r="T40" i="5"/>
  <c r="T39" i="5"/>
  <c r="T38" i="5"/>
  <c r="T37" i="5"/>
  <c r="T35" i="5"/>
  <c r="T34" i="5"/>
  <c r="T33" i="5"/>
  <c r="T32" i="5"/>
  <c r="T31" i="5"/>
  <c r="T30" i="5"/>
  <c r="T29" i="5"/>
  <c r="T27" i="5"/>
  <c r="T26" i="5"/>
  <c r="T25" i="5"/>
  <c r="T24" i="5"/>
  <c r="T23" i="5"/>
  <c r="T22" i="5"/>
  <c r="T21" i="5"/>
  <c r="T20" i="5"/>
  <c r="T19" i="5"/>
  <c r="T17" i="5"/>
  <c r="T16" i="5"/>
  <c r="T15" i="5"/>
  <c r="T14" i="5"/>
  <c r="T13" i="5"/>
  <c r="T12" i="5"/>
  <c r="T11" i="5"/>
  <c r="T10" i="5"/>
  <c r="T8" i="5"/>
  <c r="T7" i="5"/>
  <c r="T6" i="5"/>
  <c r="T5" i="5"/>
  <c r="T4" i="5"/>
  <c r="T3" i="5"/>
  <c r="C50" i="5"/>
  <c r="C145" i="5"/>
  <c r="C146" i="5"/>
  <c r="C147" i="5"/>
  <c r="C148" i="5"/>
  <c r="C149" i="5"/>
  <c r="C150" i="5"/>
  <c r="C151" i="5"/>
  <c r="C152" i="5"/>
  <c r="C144" i="5"/>
  <c r="C139" i="5"/>
  <c r="C140" i="5"/>
  <c r="C141" i="5"/>
  <c r="C142" i="5"/>
  <c r="C138" i="5"/>
  <c r="C130" i="5"/>
  <c r="C131" i="5"/>
  <c r="C132" i="5"/>
  <c r="C133" i="5"/>
  <c r="C134" i="5"/>
  <c r="C135" i="5"/>
  <c r="C136" i="5"/>
  <c r="C129" i="5"/>
  <c r="C122" i="5"/>
  <c r="C123" i="5"/>
  <c r="C124" i="5"/>
  <c r="C125" i="5"/>
  <c r="C126" i="5"/>
  <c r="C127" i="5"/>
  <c r="C121" i="5"/>
  <c r="C115" i="5"/>
  <c r="C116" i="5"/>
  <c r="C117" i="5"/>
  <c r="C118" i="5"/>
  <c r="C119" i="5"/>
  <c r="C114" i="5"/>
  <c r="C112" i="5"/>
  <c r="C105" i="5"/>
  <c r="C106" i="5"/>
  <c r="C107" i="5"/>
  <c r="C108" i="5"/>
  <c r="C109" i="5"/>
  <c r="C110" i="5"/>
  <c r="C111" i="5"/>
  <c r="C104" i="5"/>
  <c r="C99" i="5"/>
  <c r="C100" i="5"/>
  <c r="C101" i="5"/>
  <c r="C102" i="5"/>
  <c r="C98" i="5"/>
  <c r="C92" i="5"/>
  <c r="C93" i="5"/>
  <c r="C94" i="5"/>
  <c r="C95" i="5"/>
  <c r="C96" i="5"/>
  <c r="C91" i="5"/>
  <c r="C86" i="5"/>
  <c r="C87" i="5"/>
  <c r="C88" i="5"/>
  <c r="C89" i="5"/>
  <c r="C85" i="5"/>
  <c r="C80" i="5"/>
  <c r="C81" i="5"/>
  <c r="C82" i="5"/>
  <c r="C83" i="5"/>
  <c r="C79" i="5"/>
  <c r="C74" i="5"/>
  <c r="C75" i="5"/>
  <c r="C76" i="5"/>
  <c r="C77" i="5"/>
  <c r="C73" i="5"/>
  <c r="C69" i="5"/>
  <c r="C70" i="5"/>
  <c r="C71" i="5"/>
  <c r="C68" i="5"/>
  <c r="C65" i="5"/>
  <c r="C66" i="5"/>
  <c r="C64" i="5"/>
  <c r="C55" i="5"/>
  <c r="C56" i="5"/>
  <c r="C57" i="5"/>
  <c r="C58" i="5"/>
  <c r="C59" i="5"/>
  <c r="C60" i="5"/>
  <c r="C61" i="5"/>
  <c r="C62" i="5"/>
  <c r="C54" i="5"/>
  <c r="C51" i="5"/>
  <c r="C52" i="5"/>
  <c r="C46" i="5"/>
  <c r="C47" i="5"/>
  <c r="C48" i="5"/>
  <c r="C45" i="5"/>
  <c r="C38" i="5"/>
  <c r="C39" i="5"/>
  <c r="C40" i="5"/>
  <c r="C41" i="5"/>
  <c r="C42" i="5"/>
  <c r="C43" i="5"/>
  <c r="C37" i="5"/>
  <c r="C30" i="5"/>
  <c r="C31" i="5"/>
  <c r="C32" i="5"/>
  <c r="C33" i="5"/>
  <c r="C34" i="5"/>
  <c r="C35" i="5"/>
  <c r="C29" i="5"/>
  <c r="C20" i="5"/>
  <c r="C21" i="5"/>
  <c r="C22" i="5"/>
  <c r="C23" i="5"/>
  <c r="C24" i="5"/>
  <c r="C25" i="5"/>
  <c r="C26" i="5"/>
  <c r="C27" i="5"/>
  <c r="C19" i="5"/>
  <c r="C11" i="5"/>
  <c r="C12" i="5"/>
  <c r="C13" i="5"/>
  <c r="C14" i="5"/>
  <c r="C15" i="5"/>
  <c r="C16" i="5"/>
  <c r="C17" i="5"/>
  <c r="C10" i="5"/>
  <c r="C4" i="5"/>
  <c r="C5" i="5"/>
  <c r="C6" i="5"/>
  <c r="C7" i="5"/>
  <c r="C8" i="5"/>
  <c r="C3" i="5"/>
  <c r="F9" i="1"/>
  <c r="F3" i="1"/>
  <c r="F8" i="1"/>
  <c r="F2" i="1"/>
  <c r="D3" i="2"/>
  <c r="D59" i="2"/>
  <c r="D65" i="2"/>
  <c r="D85" i="2"/>
  <c r="D101" i="2"/>
  <c r="H2" i="2"/>
  <c r="F2" i="2"/>
  <c r="D81" i="3"/>
  <c r="D83" i="3"/>
  <c r="I2" i="3"/>
  <c r="G2" i="3"/>
  <c r="D125" i="3"/>
  <c r="D123" i="3"/>
  <c r="D121" i="3"/>
  <c r="D119" i="3"/>
  <c r="D117" i="3"/>
  <c r="D115" i="3"/>
  <c r="D113" i="3"/>
  <c r="D111" i="3"/>
  <c r="D109" i="3"/>
  <c r="D107" i="3"/>
  <c r="D105" i="3"/>
  <c r="D103" i="3"/>
  <c r="D101" i="3"/>
  <c r="D99" i="3"/>
  <c r="D97" i="3"/>
  <c r="D95" i="3"/>
  <c r="D93" i="3"/>
  <c r="D91" i="3"/>
  <c r="D89" i="3"/>
  <c r="D87" i="3"/>
  <c r="D85" i="3"/>
  <c r="D79" i="3"/>
  <c r="D77" i="3"/>
  <c r="D75" i="3"/>
  <c r="D73" i="3"/>
  <c r="D71" i="3"/>
  <c r="D69" i="3"/>
  <c r="D67" i="3"/>
  <c r="D65" i="3"/>
  <c r="D99" i="2"/>
  <c r="D97" i="2"/>
  <c r="D95" i="2"/>
  <c r="D93" i="2"/>
  <c r="D91" i="2"/>
  <c r="D89" i="2"/>
  <c r="D87" i="2"/>
  <c r="D83" i="2"/>
  <c r="D81" i="2"/>
  <c r="D79" i="2"/>
  <c r="D77" i="2"/>
  <c r="D75" i="2"/>
  <c r="D73" i="2"/>
  <c r="D71" i="2"/>
  <c r="D69" i="2"/>
  <c r="D67" i="2"/>
  <c r="D63" i="2"/>
  <c r="D61" i="2"/>
  <c r="D57" i="2"/>
  <c r="D55" i="2"/>
  <c r="D53" i="2"/>
  <c r="C182" i="1"/>
  <c r="C183" i="1"/>
  <c r="C184" i="1"/>
  <c r="C185" i="1"/>
  <c r="C181" i="1"/>
  <c r="C176" i="1"/>
  <c r="C177" i="1"/>
  <c r="C178" i="1"/>
  <c r="C179" i="1"/>
  <c r="C175" i="1"/>
  <c r="C171" i="1"/>
  <c r="C172" i="1"/>
  <c r="C173" i="1"/>
  <c r="C170" i="1"/>
  <c r="C166" i="1"/>
  <c r="C167" i="1"/>
  <c r="C168" i="1"/>
  <c r="C165" i="1"/>
  <c r="C160" i="1"/>
  <c r="C161" i="1"/>
  <c r="C162" i="1"/>
  <c r="C163" i="1"/>
  <c r="C159" i="1"/>
  <c r="C157" i="1"/>
  <c r="C154" i="1"/>
  <c r="C155" i="1"/>
  <c r="C156" i="1"/>
  <c r="C153" i="1"/>
  <c r="C148" i="1"/>
  <c r="C149" i="1"/>
  <c r="C150" i="1"/>
  <c r="C151" i="1"/>
  <c r="C147" i="1"/>
  <c r="C145" i="1"/>
  <c r="C140" i="1"/>
  <c r="C141" i="1"/>
  <c r="C142" i="1"/>
  <c r="C143" i="1"/>
  <c r="C139" i="1"/>
  <c r="C135" i="1"/>
  <c r="C136" i="1"/>
  <c r="C137" i="1"/>
  <c r="C134" i="1"/>
  <c r="C132" i="1"/>
  <c r="C130" i="1"/>
  <c r="C129" i="1"/>
  <c r="C124" i="1"/>
  <c r="C125" i="1"/>
  <c r="C126" i="1"/>
  <c r="C127" i="1"/>
  <c r="C123" i="1"/>
  <c r="C119" i="1"/>
  <c r="C120" i="1"/>
  <c r="C121" i="1"/>
  <c r="C118" i="1"/>
  <c r="C116" i="1"/>
  <c r="C115" i="1"/>
  <c r="C113" i="1"/>
  <c r="C112" i="1"/>
  <c r="C110" i="1"/>
  <c r="C106" i="1"/>
  <c r="C107" i="1"/>
  <c r="C108" i="1"/>
  <c r="C105" i="1"/>
  <c r="C103" i="1"/>
  <c r="C102" i="1"/>
  <c r="C99" i="1"/>
  <c r="C100" i="1"/>
  <c r="C98" i="1"/>
  <c r="C96" i="1"/>
  <c r="C94" i="1"/>
  <c r="C92" i="1"/>
  <c r="C91" i="1"/>
  <c r="C89" i="1"/>
  <c r="C88" i="1"/>
  <c r="C86" i="1"/>
  <c r="C85" i="1"/>
  <c r="C83" i="1"/>
  <c r="C79" i="1"/>
  <c r="C80" i="1"/>
  <c r="C81" i="1"/>
  <c r="C78" i="1"/>
  <c r="C76" i="1"/>
  <c r="C74" i="1"/>
  <c r="C72" i="1"/>
  <c r="C69" i="1"/>
  <c r="C70" i="1"/>
  <c r="C71" i="1"/>
  <c r="C68" i="1"/>
  <c r="C66" i="1"/>
  <c r="C63" i="1"/>
  <c r="C64" i="1"/>
  <c r="C62" i="1"/>
  <c r="C60" i="1"/>
  <c r="C58" i="1"/>
  <c r="C57" i="1"/>
  <c r="C55" i="1"/>
  <c r="C54" i="1"/>
  <c r="C51" i="1"/>
  <c r="C49" i="1"/>
  <c r="C46" i="1"/>
  <c r="C47" i="1"/>
  <c r="C45" i="1"/>
  <c r="C41" i="1"/>
  <c r="C42" i="1"/>
  <c r="C43" i="1"/>
  <c r="C40" i="1"/>
  <c r="C35" i="1"/>
  <c r="C36" i="1"/>
  <c r="C37" i="1"/>
  <c r="C38" i="1"/>
  <c r="C34" i="1"/>
  <c r="C31" i="1"/>
  <c r="C32" i="1"/>
  <c r="C30" i="1"/>
  <c r="C28" i="1"/>
  <c r="C26" i="1"/>
  <c r="C25" i="1"/>
  <c r="C23" i="1"/>
  <c r="C21" i="1"/>
  <c r="C20" i="1"/>
  <c r="C17" i="1"/>
  <c r="C18" i="1"/>
  <c r="C16" i="1"/>
  <c r="C15" i="1"/>
  <c r="C13" i="1"/>
  <c r="C12" i="1"/>
  <c r="C10" i="1"/>
  <c r="C8" i="1"/>
  <c r="C7" i="1"/>
  <c r="C4" i="1"/>
  <c r="C3" i="1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D7" i="3"/>
  <c r="D5" i="3"/>
  <c r="D3" i="3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</calcChain>
</file>

<file path=xl/sharedStrings.xml><?xml version="1.0" encoding="utf-8"?>
<sst xmlns="http://schemas.openxmlformats.org/spreadsheetml/2006/main" count="84" uniqueCount="56">
  <si>
    <t>YEAR</t>
  </si>
  <si>
    <t>SALARY ($)</t>
  </si>
  <si>
    <t>Before/After</t>
  </si>
  <si>
    <t>Salary</t>
  </si>
  <si>
    <t xml:space="preserve"> </t>
  </si>
  <si>
    <t xml:space="preserve">   </t>
  </si>
  <si>
    <t>PERCENT CHANGE</t>
  </si>
  <si>
    <t>AVERAGE PERCENTAGE CHANGE</t>
  </si>
  <si>
    <t>ST DEV</t>
  </si>
  <si>
    <t>% CHANGE</t>
  </si>
  <si>
    <t>sample:</t>
  </si>
  <si>
    <t>90% Confidence Interval: 0.661645563 ± 0.096</t>
  </si>
  <si>
    <t>(0.565645563 to 0.757645563)</t>
  </si>
  <si>
    <t>STDEV</t>
  </si>
  <si>
    <t>90% Confidence Interval: 0.807985381 ± 0.11</t>
  </si>
  <si>
    <t>(0.697985381 to 0.9179853809999999)</t>
  </si>
  <si>
    <t>AVERAGE 3 to 4 INCREASE</t>
  </si>
  <si>
    <t>AVERAGE INCREASE</t>
  </si>
  <si>
    <t>AVG</t>
  </si>
  <si>
    <t>sample</t>
  </si>
  <si>
    <t>90% Confidence Interval: 3.500610892 ± 0.97</t>
  </si>
  <si>
    <t>(2.5306108920000003 to 4.470610892)</t>
  </si>
  <si>
    <t>90% Confidence Interval: 0.330120501 ± 0.13</t>
  </si>
  <si>
    <t>(0.200120501 to 0.460120501)</t>
  </si>
  <si>
    <t>KIMBREL PREDICTED</t>
  </si>
  <si>
    <t>KIMBREL ACTUAL</t>
  </si>
  <si>
    <t>ERROR</t>
  </si>
  <si>
    <t>HEYWARD PREDICTED</t>
  </si>
  <si>
    <t>HAYWARD ACTUAL</t>
  </si>
  <si>
    <t>ROOKIES</t>
  </si>
  <si>
    <t>STARTERS</t>
  </si>
  <si>
    <t>FREE AGENTS</t>
  </si>
  <si>
    <t>AGE P</t>
  </si>
  <si>
    <t>WAR P</t>
  </si>
  <si>
    <t>AGE B</t>
  </si>
  <si>
    <t>WAR B</t>
  </si>
  <si>
    <t>CHANGE P</t>
  </si>
  <si>
    <t>CHANGE B</t>
  </si>
  <si>
    <t>P AVG INCREASE</t>
  </si>
  <si>
    <t>P AVG Inc Before 26</t>
  </si>
  <si>
    <t>P AVG Inc AFTER 26</t>
  </si>
  <si>
    <t>B AVG INCREASE</t>
  </si>
  <si>
    <t>B AVG Inc Before 28</t>
  </si>
  <si>
    <t>B AVG Inc AFTER 28</t>
  </si>
  <si>
    <t>#1</t>
  </si>
  <si>
    <t>#86</t>
  </si>
  <si>
    <t>#14</t>
  </si>
  <si>
    <t>Bumgarner PREDICTED</t>
  </si>
  <si>
    <t>Bumgarner ACTUAL</t>
  </si>
  <si>
    <t>BRANDON PHILLIPS</t>
  </si>
  <si>
    <t>JOE MAUR</t>
  </si>
  <si>
    <t>FELIX HERNANDEZ</t>
  </si>
  <si>
    <t>ROBINSON CANO PREDICTED</t>
  </si>
  <si>
    <t>ROBINSON CANO ACTUAL</t>
  </si>
  <si>
    <t>ALBERT PUJOLS</t>
  </si>
  <si>
    <t>DARREN O'DAY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</si>
</sst>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000000"/>
      <name val="Verdana"/>
    </font>
    <font>
      <sz val="9.4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Verdana"/>
    </font>
    <font>
      <sz val="16"/>
      <color rgb="FF000000"/>
      <name val="Verdana"/>
    </font>
    <font>
      <sz val="16"/>
      <color theme="1"/>
      <name val="Calibri"/>
      <scheme val="minor"/>
    </font>
    <font>
      <sz val="13"/>
      <color rgb="FF666666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0" xfId="0" applyFont="1" applyAlignment="1"/>
    <xf numFmtId="0" fontId="7" fillId="0" borderId="0" xfId="0" applyFont="1"/>
    <xf numFmtId="2" fontId="2" fillId="0" borderId="0" xfId="0" applyNumberFormat="1" applyFont="1"/>
    <xf numFmtId="0" fontId="1" fillId="0" borderId="1" xfId="0" applyFont="1" applyBorder="1"/>
    <xf numFmtId="0" fontId="8" fillId="0" borderId="0" xfId="0" applyFont="1"/>
    <xf numFmtId="0" fontId="1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11" xfId="0" applyBorder="1"/>
    <xf numFmtId="0" fontId="0" fillId="0" borderId="0" xfId="0" applyBorder="1"/>
    <xf numFmtId="0" fontId="6" fillId="0" borderId="4" xfId="0" applyFont="1" applyBorder="1"/>
    <xf numFmtId="0" fontId="6" fillId="0" borderId="11" xfId="0" applyFont="1" applyBorder="1"/>
    <xf numFmtId="0" fontId="6" fillId="0" borderId="5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12" xfId="0" applyBorder="1"/>
    <xf numFmtId="3" fontId="10" fillId="0" borderId="0" xfId="0" applyNumberFormat="1" applyFont="1"/>
  </cellXfs>
  <cellStyles count="7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workbookViewId="0">
      <selection activeCell="E5" sqref="E5"/>
    </sheetView>
  </sheetViews>
  <sheetFormatPr baseColWidth="10" defaultRowHeight="15" x14ac:dyDescent="0"/>
  <cols>
    <col min="2" max="2" width="11.83203125" bestFit="1" customWidth="1"/>
    <col min="3" max="3" width="12.83203125" bestFit="1" customWidth="1"/>
    <col min="6" max="6" width="26.33203125" bestFit="1" customWidth="1"/>
    <col min="8" max="8" width="23.83203125" bestFit="1" customWidth="1"/>
    <col min="12" max="12" width="12" bestFit="1" customWidth="1"/>
  </cols>
  <sheetData>
    <row r="1" spans="1:12" ht="21" thickBot="1">
      <c r="A1" s="3" t="s">
        <v>0</v>
      </c>
      <c r="B1" s="4" t="s">
        <v>1</v>
      </c>
      <c r="C1" s="16" t="s">
        <v>9</v>
      </c>
      <c r="F1" s="18" t="s">
        <v>16</v>
      </c>
      <c r="K1" s="11"/>
      <c r="L1" s="11"/>
    </row>
    <row r="2" spans="1:12">
      <c r="A2">
        <v>1</v>
      </c>
      <c r="B2" s="6">
        <v>514700</v>
      </c>
      <c r="E2" t="s">
        <v>18</v>
      </c>
      <c r="F2">
        <f>AVERAGE(C4,C8,C17,C32,C36,C41,C31,C55,C70,C79,C86,C107,C99,C120,C125,C136,C141,C149,C155,C161,C167,C172,C177,C182)</f>
        <v>3.5006108915714624</v>
      </c>
      <c r="H2" s="5"/>
    </row>
    <row r="3" spans="1:12">
      <c r="A3">
        <v>2</v>
      </c>
      <c r="B3" s="6">
        <v>515900</v>
      </c>
      <c r="C3">
        <f>(B3-B2)/B2</f>
        <v>2.3314552166310474E-3</v>
      </c>
      <c r="E3" t="s">
        <v>13</v>
      </c>
      <c r="F3">
        <f>STDEV(C4,C8,C17,C31,C36,C41,C47,C55,C64,C70,C79,C92,C100,C107,C120,C125,C136,C141,C149,C155,C161,C167,C172,C177,C182)</f>
        <v>2.8368230322747054</v>
      </c>
    </row>
    <row r="4" spans="1:12">
      <c r="A4">
        <v>3</v>
      </c>
      <c r="B4" s="6">
        <v>3400000</v>
      </c>
      <c r="C4">
        <f>(B4-B3)/B3</f>
        <v>5.5904245008722624</v>
      </c>
      <c r="E4" t="s">
        <v>19</v>
      </c>
      <c r="F4">
        <v>23</v>
      </c>
    </row>
    <row r="5" spans="1:12" ht="20">
      <c r="A5">
        <v>1</v>
      </c>
      <c r="B5" s="6">
        <v>548200</v>
      </c>
      <c r="E5" s="14" t="s">
        <v>20</v>
      </c>
    </row>
    <row r="6" spans="1:12" ht="20">
      <c r="A6">
        <v>1</v>
      </c>
      <c r="B6" s="6">
        <v>1021600</v>
      </c>
      <c r="E6" s="17" t="s">
        <v>21</v>
      </c>
    </row>
    <row r="7" spans="1:12" ht="20">
      <c r="A7">
        <v>2</v>
      </c>
      <c r="B7" s="6">
        <v>517800</v>
      </c>
      <c r="C7">
        <f>(B7-B2)/B2</f>
        <v>6.0229259762968716E-3</v>
      </c>
      <c r="F7" s="8" t="s">
        <v>17</v>
      </c>
    </row>
    <row r="8" spans="1:12">
      <c r="A8">
        <v>3</v>
      </c>
      <c r="B8" s="6">
        <v>535000</v>
      </c>
      <c r="C8">
        <f>(B8-73)/B7</f>
        <v>1.0330764774044032</v>
      </c>
      <c r="E8" t="s">
        <v>18</v>
      </c>
      <c r="F8">
        <f>AVERAGE(C3,C7,C10,C12,C13,C15,C16,C18,C20,C21,C23,C28,C30,C34,C35,C37,C38,C40,C42,C43,C45,C46,C51,C54,C57,C58,C60,C62,C63,C66,C68,C69,C72,C74,C76,C78,C80,C81,C83,C85,C88,C89,C92,C94,C96,C98,C99,C103,C102,C105,C106,C108,C110,C112,C113,C115,C116,C118,C119,C121,C123,C124,C126,C127,C129,C130,C132,C134,C135,C137,C139,C140,C142,C143,C145,C147,C148,C150,C151,C153,C154,C156,C157,C159,C160,C162,C163,C165,C166,C168,C170,C171,C173,C175,C176,C179,C181,C184,C185)</f>
        <v>0.33012050113411429</v>
      </c>
    </row>
    <row r="9" spans="1:12">
      <c r="A9">
        <v>1</v>
      </c>
      <c r="B9" s="6">
        <v>516100</v>
      </c>
      <c r="E9" t="s">
        <v>13</v>
      </c>
      <c r="F9">
        <f>STDEV(C3,C7,C10,C12,C13,C15,C16,C18,C21,C20,C25,C26,C28,C30,C32,C34,C35,C37,C38,C40,C42,C43,C45,C46,C47,C51,C54,C57,C58,C60,C62,C63,C64,C66,C68,C69,C71,C72,C74,C76,C78,C80,C81,C83,C85,C88,C89,C91,C92,C94,C96,C98,C99,C102,C103,C105,C106,C108,C110,C112,C113,C115,C116,C118,C119,C121,C123,C124,C126,C127,C129,C130,C132,C134,C135,C137,C139,C140,C142,C143,C145,C147,C148,C150,C151,C153,C155,C154,C156,C157,C159,C160,C162,C163,C165,C166,C167,C170,C171,C173,C175,C176,C178,C179,C181,C183,C184,C185)</f>
        <v>0.8470775449577983</v>
      </c>
    </row>
    <row r="10" spans="1:12">
      <c r="A10">
        <v>2</v>
      </c>
      <c r="B10" s="6">
        <v>552400</v>
      </c>
      <c r="C10">
        <f>(B10-B9)/B9</f>
        <v>7.0335206355357491E-2</v>
      </c>
      <c r="E10" t="s">
        <v>19</v>
      </c>
      <c r="F10">
        <v>110</v>
      </c>
    </row>
    <row r="11" spans="1:12" ht="20">
      <c r="A11">
        <v>1</v>
      </c>
      <c r="B11" s="6">
        <v>512000</v>
      </c>
      <c r="E11" s="14" t="s">
        <v>22</v>
      </c>
    </row>
    <row r="12" spans="1:12" ht="20">
      <c r="A12">
        <v>2</v>
      </c>
      <c r="B12" s="6">
        <v>521100</v>
      </c>
      <c r="C12">
        <f>(B12-B11)/B11</f>
        <v>1.7773437499999999E-2</v>
      </c>
      <c r="E12" s="17" t="s">
        <v>23</v>
      </c>
    </row>
    <row r="13" spans="1:12">
      <c r="A13">
        <v>3</v>
      </c>
      <c r="B13" s="6">
        <v>555000</v>
      </c>
      <c r="C13">
        <f>(B13-B12)/B12</f>
        <v>6.5054691997697173E-2</v>
      </c>
    </row>
    <row r="14" spans="1:12">
      <c r="A14">
        <v>1</v>
      </c>
      <c r="B14" s="6">
        <v>381000</v>
      </c>
    </row>
    <row r="15" spans="1:12">
      <c r="A15">
        <v>2</v>
      </c>
      <c r="B15" s="6">
        <v>750000</v>
      </c>
      <c r="C15">
        <f>(B15-B14)/B14</f>
        <v>0.96850393700787396</v>
      </c>
    </row>
    <row r="16" spans="1:12">
      <c r="A16">
        <v>3</v>
      </c>
      <c r="B16" s="6">
        <v>1000000</v>
      </c>
      <c r="C16">
        <f>(B16-B15)/B15</f>
        <v>0.33333333333333331</v>
      </c>
    </row>
    <row r="17" spans="1:3">
      <c r="A17">
        <v>4</v>
      </c>
      <c r="B17" s="6">
        <v>3500000</v>
      </c>
      <c r="C17">
        <f>(B17-B16)/B16</f>
        <v>2.5</v>
      </c>
    </row>
    <row r="18" spans="1:3">
      <c r="A18">
        <v>5</v>
      </c>
      <c r="B18" s="6">
        <v>5500000</v>
      </c>
      <c r="C18">
        <f>(B18-B17)/B17</f>
        <v>0.5714285714285714</v>
      </c>
    </row>
    <row r="19" spans="1:3">
      <c r="A19">
        <v>1</v>
      </c>
      <c r="B19" s="6">
        <v>419000</v>
      </c>
    </row>
    <row r="20" spans="1:3">
      <c r="A20">
        <v>2</v>
      </c>
      <c r="B20" s="6">
        <v>495100</v>
      </c>
      <c r="C20">
        <f>(B20-B19)/B19</f>
        <v>0.18162291169451075</v>
      </c>
    </row>
    <row r="21" spans="1:3">
      <c r="A21">
        <v>3</v>
      </c>
      <c r="B21" s="6">
        <v>514000</v>
      </c>
      <c r="C21">
        <f>(B21-B20)/B20</f>
        <v>3.8174106241163401E-2</v>
      </c>
    </row>
    <row r="22" spans="1:3">
      <c r="A22">
        <v>1</v>
      </c>
      <c r="B22" s="6">
        <v>521800</v>
      </c>
    </row>
    <row r="23" spans="1:3">
      <c r="A23">
        <v>2</v>
      </c>
      <c r="B23" s="6">
        <v>1162500</v>
      </c>
      <c r="C23">
        <f>(B23-B22)/B22</f>
        <v>1.2278650824070525</v>
      </c>
    </row>
    <row r="24" spans="1:3">
      <c r="A24">
        <v>1</v>
      </c>
      <c r="B24" s="6">
        <v>480000</v>
      </c>
    </row>
    <row r="25" spans="1:3">
      <c r="A25">
        <v>2</v>
      </c>
      <c r="B25" s="6">
        <v>492500</v>
      </c>
      <c r="C25" s="5">
        <f>(B25-B24)/B24</f>
        <v>2.6041666666666668E-2</v>
      </c>
    </row>
    <row r="26" spans="1:3">
      <c r="A26">
        <v>3</v>
      </c>
      <c r="B26" s="6">
        <v>500000</v>
      </c>
      <c r="C26" s="5">
        <f>(B26-B25)/B25</f>
        <v>1.5228426395939087E-2</v>
      </c>
    </row>
    <row r="27" spans="1:3">
      <c r="A27">
        <v>1</v>
      </c>
      <c r="B27" s="6">
        <v>387500</v>
      </c>
    </row>
    <row r="28" spans="1:3">
      <c r="A28">
        <v>2</v>
      </c>
      <c r="B28" s="6">
        <v>500000</v>
      </c>
      <c r="C28">
        <f>(B28-B27)/B27</f>
        <v>0.29032258064516131</v>
      </c>
    </row>
    <row r="29" spans="1:3">
      <c r="A29">
        <v>1</v>
      </c>
      <c r="B29" s="6">
        <v>1100000</v>
      </c>
    </row>
    <row r="30" spans="1:3">
      <c r="A30">
        <v>2</v>
      </c>
      <c r="B30" s="6">
        <v>1200000</v>
      </c>
      <c r="C30">
        <f>(B30-B29)/B29</f>
        <v>9.0909090909090912E-2</v>
      </c>
    </row>
    <row r="31" spans="1:3">
      <c r="A31">
        <v>3</v>
      </c>
      <c r="B31" s="6">
        <v>2975000</v>
      </c>
      <c r="C31">
        <f t="shared" ref="C31:C32" si="0">(B31-B30)/B30</f>
        <v>1.4791666666666667</v>
      </c>
    </row>
    <row r="32" spans="1:3">
      <c r="A32">
        <v>4</v>
      </c>
      <c r="B32" s="6">
        <v>2975000</v>
      </c>
      <c r="C32">
        <f t="shared" si="0"/>
        <v>0</v>
      </c>
    </row>
    <row r="33" spans="1:3">
      <c r="A33">
        <v>1</v>
      </c>
      <c r="B33" s="6">
        <v>390000</v>
      </c>
    </row>
    <row r="34" spans="1:3">
      <c r="A34">
        <v>2</v>
      </c>
      <c r="B34" s="6">
        <v>406000</v>
      </c>
      <c r="C34">
        <f>(B34-B33)/B33</f>
        <v>4.1025641025641026E-2</v>
      </c>
    </row>
    <row r="35" spans="1:3">
      <c r="A35">
        <v>3</v>
      </c>
      <c r="B35" s="6">
        <v>426700</v>
      </c>
      <c r="C35">
        <f t="shared" ref="C35:C38" si="1">(B35-B34)/B34</f>
        <v>5.0985221674876846E-2</v>
      </c>
    </row>
    <row r="36" spans="1:3">
      <c r="A36">
        <v>4</v>
      </c>
      <c r="B36" s="6">
        <v>1251000</v>
      </c>
      <c r="C36">
        <f t="shared" si="1"/>
        <v>1.9318022029528943</v>
      </c>
    </row>
    <row r="37" spans="1:3">
      <c r="A37">
        <v>5</v>
      </c>
      <c r="B37" s="6">
        <v>1350000</v>
      </c>
      <c r="C37">
        <f t="shared" si="1"/>
        <v>7.9136690647482008E-2</v>
      </c>
    </row>
    <row r="38" spans="1:3">
      <c r="A38">
        <v>6</v>
      </c>
      <c r="B38" s="7">
        <v>2200000</v>
      </c>
      <c r="C38">
        <f t="shared" si="1"/>
        <v>0.62962962962962965</v>
      </c>
    </row>
    <row r="39" spans="1:3">
      <c r="A39">
        <v>1</v>
      </c>
      <c r="B39" s="6">
        <v>486000</v>
      </c>
    </row>
    <row r="40" spans="1:3">
      <c r="A40">
        <v>2</v>
      </c>
      <c r="B40" s="6">
        <v>521500</v>
      </c>
      <c r="C40">
        <f>(B40-B39)/B39</f>
        <v>7.3045267489711935E-2</v>
      </c>
    </row>
    <row r="41" spans="1:3">
      <c r="A41">
        <v>3</v>
      </c>
      <c r="B41" s="6">
        <v>3200000</v>
      </c>
      <c r="C41">
        <f t="shared" ref="C41:C43" si="2">(B41-B40)/B40</f>
        <v>5.13614573346117</v>
      </c>
    </row>
    <row r="42" spans="1:3">
      <c r="A42">
        <v>4</v>
      </c>
      <c r="B42" s="6">
        <v>6750000</v>
      </c>
      <c r="C42">
        <f t="shared" si="2"/>
        <v>1.109375</v>
      </c>
    </row>
    <row r="43" spans="1:3">
      <c r="A43">
        <v>5</v>
      </c>
      <c r="B43" s="6">
        <v>11400000</v>
      </c>
      <c r="C43">
        <f t="shared" si="2"/>
        <v>0.68888888888888888</v>
      </c>
    </row>
    <row r="44" spans="1:3">
      <c r="A44">
        <v>1</v>
      </c>
      <c r="B44" s="6">
        <v>500200</v>
      </c>
    </row>
    <row r="45" spans="1:3">
      <c r="A45">
        <v>2</v>
      </c>
      <c r="B45" s="6">
        <v>508100</v>
      </c>
      <c r="C45">
        <f>(B45-B44)/B44</f>
        <v>1.5793682526989206E-2</v>
      </c>
    </row>
    <row r="46" spans="1:3">
      <c r="A46">
        <v>3</v>
      </c>
      <c r="B46" s="6">
        <v>514500</v>
      </c>
      <c r="C46">
        <f t="shared" ref="C46:C47" si="3">(B46-B45)/B45</f>
        <v>1.2595945679984255E-2</v>
      </c>
    </row>
    <row r="47" spans="1:3">
      <c r="A47">
        <v>4</v>
      </c>
      <c r="B47" s="6">
        <v>885000</v>
      </c>
      <c r="C47">
        <f t="shared" si="3"/>
        <v>0.72011661807580174</v>
      </c>
    </row>
    <row r="48" spans="1:3">
      <c r="A48">
        <v>1</v>
      </c>
      <c r="B48" s="6">
        <v>532000</v>
      </c>
    </row>
    <row r="49" spans="1:3">
      <c r="A49">
        <v>2</v>
      </c>
      <c r="B49" s="6">
        <v>3450000</v>
      </c>
      <c r="C49">
        <f>(B49-B48)/B48</f>
        <v>5.4849624060150379</v>
      </c>
    </row>
    <row r="50" spans="1:3">
      <c r="A50">
        <v>1</v>
      </c>
      <c r="B50" s="6">
        <v>414000</v>
      </c>
    </row>
    <row r="51" spans="1:3">
      <c r="A51">
        <v>2</v>
      </c>
      <c r="B51" s="6">
        <v>540000</v>
      </c>
      <c r="C51">
        <f>(B51-B50)/B50</f>
        <v>0.30434782608695654</v>
      </c>
    </row>
    <row r="52" spans="1:3">
      <c r="A52">
        <v>1</v>
      </c>
      <c r="B52" s="6">
        <v>500500</v>
      </c>
    </row>
    <row r="53" spans="1:3">
      <c r="A53">
        <v>1</v>
      </c>
      <c r="B53" s="6">
        <v>515000</v>
      </c>
    </row>
    <row r="54" spans="1:3">
      <c r="A54">
        <v>2</v>
      </c>
      <c r="B54" s="6">
        <v>522500</v>
      </c>
      <c r="C54">
        <f>(B54-B53)/B53</f>
        <v>1.4563106796116505E-2</v>
      </c>
    </row>
    <row r="55" spans="1:3">
      <c r="A55">
        <v>3</v>
      </c>
      <c r="B55" s="6">
        <v>3475000</v>
      </c>
      <c r="C55">
        <f>(B55-B54)/B54</f>
        <v>5.6507177033492821</v>
      </c>
    </row>
    <row r="56" spans="1:3">
      <c r="A56">
        <v>1</v>
      </c>
      <c r="B56" s="6">
        <v>406620</v>
      </c>
    </row>
    <row r="57" spans="1:3">
      <c r="A57">
        <v>2</v>
      </c>
      <c r="B57" s="6">
        <v>414120</v>
      </c>
      <c r="C57">
        <f>(B57-B56)/B56</f>
        <v>1.8444739560277409E-2</v>
      </c>
    </row>
    <row r="58" spans="1:3">
      <c r="A58">
        <v>3</v>
      </c>
      <c r="B58" s="6">
        <v>488000</v>
      </c>
      <c r="C58">
        <f>(B58-B57)/B57</f>
        <v>0.178402395440935</v>
      </c>
    </row>
    <row r="59" spans="1:3">
      <c r="A59">
        <v>1</v>
      </c>
      <c r="B59" s="6">
        <v>435000</v>
      </c>
    </row>
    <row r="60" spans="1:3">
      <c r="A60">
        <v>2</v>
      </c>
      <c r="B60" s="6">
        <v>465000</v>
      </c>
      <c r="C60">
        <f>(B60-B59)/B59</f>
        <v>6.8965517241379309E-2</v>
      </c>
    </row>
    <row r="61" spans="1:3">
      <c r="A61">
        <v>1</v>
      </c>
      <c r="B61" s="6">
        <v>492500</v>
      </c>
    </row>
    <row r="62" spans="1:3">
      <c r="A62">
        <v>2</v>
      </c>
      <c r="B62" s="6">
        <v>505000</v>
      </c>
      <c r="C62">
        <f>(B62-B61)/B61</f>
        <v>2.5380710659898477E-2</v>
      </c>
    </row>
    <row r="63" spans="1:3">
      <c r="A63">
        <v>3</v>
      </c>
      <c r="B63" s="6">
        <v>512100</v>
      </c>
      <c r="C63">
        <f t="shared" ref="C63:C64" si="4">(B63-B62)/B62</f>
        <v>1.405940594059406E-2</v>
      </c>
    </row>
    <row r="64" spans="1:3">
      <c r="A64">
        <v>4</v>
      </c>
      <c r="B64" s="6">
        <v>552100</v>
      </c>
      <c r="C64">
        <f t="shared" si="4"/>
        <v>7.8109744190587777E-2</v>
      </c>
    </row>
    <row r="65" spans="1:3">
      <c r="A65">
        <v>1</v>
      </c>
      <c r="B65" s="6">
        <v>517300</v>
      </c>
    </row>
    <row r="66" spans="1:3">
      <c r="A66">
        <v>2</v>
      </c>
      <c r="B66" s="6">
        <v>535000</v>
      </c>
      <c r="C66">
        <f>(B66-B65)/B65</f>
        <v>3.4216122172820412E-2</v>
      </c>
    </row>
    <row r="67" spans="1:3">
      <c r="A67">
        <v>1</v>
      </c>
      <c r="B67" s="6">
        <v>416000</v>
      </c>
    </row>
    <row r="68" spans="1:3">
      <c r="A68">
        <v>2</v>
      </c>
      <c r="B68" s="6">
        <v>480000</v>
      </c>
      <c r="C68">
        <f>(B68-B67)/B67</f>
        <v>0.15384615384615385</v>
      </c>
    </row>
    <row r="69" spans="1:3">
      <c r="A69">
        <v>3</v>
      </c>
      <c r="B69" s="6">
        <v>537000</v>
      </c>
      <c r="C69">
        <f t="shared" ref="C69:C71" si="5">(B69-B68)/B68</f>
        <v>0.11874999999999999</v>
      </c>
    </row>
    <row r="70" spans="1:3">
      <c r="A70">
        <v>4</v>
      </c>
      <c r="B70" s="6">
        <v>6500000</v>
      </c>
      <c r="C70">
        <f t="shared" si="5"/>
        <v>11.104283054003725</v>
      </c>
    </row>
    <row r="71" spans="1:3">
      <c r="A71">
        <v>5</v>
      </c>
      <c r="B71" s="6">
        <v>6500000</v>
      </c>
      <c r="C71">
        <f t="shared" si="5"/>
        <v>0</v>
      </c>
    </row>
    <row r="72" spans="1:3">
      <c r="A72">
        <v>6</v>
      </c>
      <c r="B72" s="6">
        <v>9000000</v>
      </c>
      <c r="C72">
        <f>(B72-B71)/B71</f>
        <v>0.38461538461538464</v>
      </c>
    </row>
    <row r="73" spans="1:3">
      <c r="A73">
        <v>1</v>
      </c>
      <c r="B73" s="6">
        <v>511000</v>
      </c>
    </row>
    <row r="74" spans="1:3">
      <c r="A74">
        <v>2</v>
      </c>
      <c r="B74" s="6">
        <v>535000</v>
      </c>
      <c r="C74">
        <f>(B74-B73)/B73</f>
        <v>4.6966731898238745E-2</v>
      </c>
    </row>
    <row r="75" spans="1:3">
      <c r="A75">
        <v>1</v>
      </c>
      <c r="B75" s="6">
        <v>537500</v>
      </c>
    </row>
    <row r="76" spans="1:3">
      <c r="A76">
        <v>2</v>
      </c>
      <c r="B76" s="6">
        <v>552500</v>
      </c>
      <c r="C76">
        <f>(B76-B75)/B75</f>
        <v>2.7906976744186046E-2</v>
      </c>
    </row>
    <row r="77" spans="1:3">
      <c r="A77">
        <v>1</v>
      </c>
      <c r="B77" s="6">
        <v>485000</v>
      </c>
    </row>
    <row r="78" spans="1:3">
      <c r="A78">
        <v>2</v>
      </c>
      <c r="B78" s="6">
        <v>515000</v>
      </c>
      <c r="C78">
        <f>(B78-B77)/B77</f>
        <v>6.1855670103092786E-2</v>
      </c>
    </row>
    <row r="79" spans="1:3">
      <c r="A79">
        <v>3</v>
      </c>
      <c r="B79" s="6">
        <v>2500000</v>
      </c>
      <c r="C79">
        <f t="shared" ref="C79:C81" si="6">(B79-B78)/B78</f>
        <v>3.854368932038835</v>
      </c>
    </row>
    <row r="80" spans="1:3">
      <c r="A80">
        <v>4</v>
      </c>
      <c r="B80" s="6">
        <v>3300000</v>
      </c>
      <c r="C80">
        <f t="shared" si="6"/>
        <v>0.32</v>
      </c>
    </row>
    <row r="81" spans="1:3">
      <c r="A81">
        <v>5</v>
      </c>
      <c r="B81" s="6">
        <v>7800000</v>
      </c>
      <c r="C81">
        <f t="shared" si="6"/>
        <v>1.3636363636363635</v>
      </c>
    </row>
    <row r="82" spans="1:3">
      <c r="A82">
        <v>1</v>
      </c>
      <c r="B82" s="6">
        <v>390000</v>
      </c>
    </row>
    <row r="83" spans="1:3">
      <c r="A83">
        <v>2</v>
      </c>
      <c r="B83" s="6">
        <v>415000</v>
      </c>
      <c r="C83">
        <f>(B83-B82)/B82</f>
        <v>6.4102564102564097E-2</v>
      </c>
    </row>
    <row r="84" spans="1:3">
      <c r="A84">
        <v>1</v>
      </c>
      <c r="B84" s="6">
        <v>405000</v>
      </c>
    </row>
    <row r="85" spans="1:3">
      <c r="A85">
        <v>2</v>
      </c>
      <c r="B85" s="6">
        <v>410000</v>
      </c>
      <c r="C85">
        <f>(B85-B84)/B84</f>
        <v>1.2345679012345678E-2</v>
      </c>
    </row>
    <row r="86" spans="1:3">
      <c r="A86">
        <v>3</v>
      </c>
      <c r="B86" s="6">
        <v>1250000</v>
      </c>
      <c r="C86">
        <f>(B86-B85)/B85</f>
        <v>2.0487804878048781</v>
      </c>
    </row>
    <row r="87" spans="1:3">
      <c r="A87">
        <v>1</v>
      </c>
      <c r="B87" s="6">
        <v>392500</v>
      </c>
    </row>
    <row r="88" spans="1:3">
      <c r="A88">
        <v>2</v>
      </c>
      <c r="B88" s="6">
        <v>440000</v>
      </c>
      <c r="C88">
        <f>(B88-B87)/B87</f>
        <v>0.12101910828025478</v>
      </c>
    </row>
    <row r="89" spans="1:3">
      <c r="A89">
        <v>3</v>
      </c>
      <c r="B89" s="6">
        <v>445000</v>
      </c>
      <c r="C89">
        <f>(B89-B88)/B88</f>
        <v>1.1363636363636364E-2</v>
      </c>
    </row>
    <row r="90" spans="1:3">
      <c r="A90">
        <v>1</v>
      </c>
      <c r="B90" s="6">
        <v>420000</v>
      </c>
    </row>
    <row r="91" spans="1:3">
      <c r="A91">
        <v>2</v>
      </c>
      <c r="B91" s="6">
        <v>420000</v>
      </c>
      <c r="C91">
        <f>(B91-B90)/B90</f>
        <v>0</v>
      </c>
    </row>
    <row r="92" spans="1:3">
      <c r="A92">
        <v>3</v>
      </c>
      <c r="B92" s="6">
        <v>975000</v>
      </c>
      <c r="C92">
        <f>(B92-B91)/B91</f>
        <v>1.3214285714285714</v>
      </c>
    </row>
    <row r="93" spans="1:3">
      <c r="A93">
        <v>1</v>
      </c>
      <c r="B93" s="6">
        <v>515000</v>
      </c>
    </row>
    <row r="94" spans="1:3">
      <c r="A94">
        <v>2</v>
      </c>
      <c r="B94" s="6">
        <v>545000</v>
      </c>
      <c r="C94">
        <f>(B94-B93)/B93</f>
        <v>5.8252427184466021E-2</v>
      </c>
    </row>
    <row r="95" spans="1:3">
      <c r="A95">
        <v>1</v>
      </c>
      <c r="B95" s="6">
        <v>517000</v>
      </c>
    </row>
    <row r="96" spans="1:3">
      <c r="A96">
        <v>2</v>
      </c>
      <c r="B96" s="6">
        <v>520700</v>
      </c>
      <c r="C96">
        <f>(B96-B95)/B95</f>
        <v>7.1566731141199224E-3</v>
      </c>
    </row>
    <row r="97" spans="1:3">
      <c r="A97">
        <v>1</v>
      </c>
      <c r="B97" s="6">
        <v>480000</v>
      </c>
    </row>
    <row r="98" spans="1:3">
      <c r="A98">
        <v>2</v>
      </c>
      <c r="B98" s="6">
        <v>491000</v>
      </c>
      <c r="C98">
        <f>(B98-B97)/B97</f>
        <v>2.2916666666666665E-2</v>
      </c>
    </row>
    <row r="99" spans="1:3">
      <c r="A99">
        <v>3</v>
      </c>
      <c r="B99" s="6">
        <v>897500</v>
      </c>
      <c r="C99">
        <f t="shared" ref="C99:C100" si="7">(B99-B98)/B98</f>
        <v>0.82790224032586557</v>
      </c>
    </row>
    <row r="100" spans="1:3">
      <c r="A100">
        <v>4</v>
      </c>
      <c r="B100" s="6">
        <v>1550000</v>
      </c>
      <c r="C100">
        <f t="shared" si="7"/>
        <v>0.72701949860724235</v>
      </c>
    </row>
    <row r="101" spans="1:3">
      <c r="A101">
        <v>1</v>
      </c>
      <c r="B101" s="6">
        <v>480000</v>
      </c>
    </row>
    <row r="102" spans="1:3">
      <c r="A102">
        <v>2</v>
      </c>
      <c r="B102" s="6">
        <v>491000</v>
      </c>
      <c r="C102">
        <f>(B102-B101)/B101</f>
        <v>2.2916666666666665E-2</v>
      </c>
    </row>
    <row r="103" spans="1:3">
      <c r="A103">
        <v>3</v>
      </c>
      <c r="B103" s="6">
        <v>502000</v>
      </c>
      <c r="C103">
        <f>(B103-B102)/B102</f>
        <v>2.2403258655804479E-2</v>
      </c>
    </row>
    <row r="104" spans="1:3">
      <c r="A104">
        <v>1</v>
      </c>
      <c r="B104" s="6">
        <v>490000</v>
      </c>
    </row>
    <row r="105" spans="1:3">
      <c r="A105">
        <v>2</v>
      </c>
      <c r="B105" s="6">
        <v>800000</v>
      </c>
      <c r="C105">
        <f>(B105-B104)/B104</f>
        <v>0.63265306122448983</v>
      </c>
    </row>
    <row r="106" spans="1:3">
      <c r="A106">
        <v>3</v>
      </c>
      <c r="B106" s="6">
        <v>1000000</v>
      </c>
      <c r="C106">
        <f t="shared" ref="C106:C108" si="8">(B106-B105)/B105</f>
        <v>0.25</v>
      </c>
    </row>
    <row r="107" spans="1:3">
      <c r="A107">
        <v>4</v>
      </c>
      <c r="B107" s="6">
        <v>3300000</v>
      </c>
      <c r="C107">
        <f t="shared" si="8"/>
        <v>2.2999999999999998</v>
      </c>
    </row>
    <row r="108" spans="1:3">
      <c r="A108">
        <v>5</v>
      </c>
      <c r="B108" s="6">
        <v>6300000</v>
      </c>
      <c r="C108">
        <f t="shared" si="8"/>
        <v>0.90909090909090906</v>
      </c>
    </row>
    <row r="109" spans="1:3">
      <c r="A109">
        <v>1</v>
      </c>
      <c r="B109" s="6">
        <v>507500</v>
      </c>
    </row>
    <row r="110" spans="1:3">
      <c r="A110">
        <v>2</v>
      </c>
      <c r="B110" s="6">
        <v>536250</v>
      </c>
      <c r="C110">
        <f>(B110-B109)/B109</f>
        <v>5.6650246305418719E-2</v>
      </c>
    </row>
    <row r="111" spans="1:3">
      <c r="A111">
        <v>1</v>
      </c>
      <c r="B111" s="6">
        <v>530000</v>
      </c>
    </row>
    <row r="112" spans="1:3">
      <c r="A112">
        <v>2</v>
      </c>
      <c r="B112" s="6">
        <v>537500</v>
      </c>
      <c r="C112">
        <f>(B112-B111)/B111</f>
        <v>1.4150943396226415E-2</v>
      </c>
    </row>
    <row r="113" spans="1:3">
      <c r="A113">
        <v>3</v>
      </c>
      <c r="B113" s="6">
        <v>545000</v>
      </c>
      <c r="C113">
        <f>(B113-B112)/B112</f>
        <v>1.3953488372093023E-2</v>
      </c>
    </row>
    <row r="114" spans="1:3">
      <c r="A114">
        <v>1</v>
      </c>
      <c r="B114" s="6">
        <v>395000</v>
      </c>
    </row>
    <row r="115" spans="1:3">
      <c r="A115">
        <v>2</v>
      </c>
      <c r="B115" s="6">
        <v>410000</v>
      </c>
      <c r="C115">
        <f>(B115-B114)/B114</f>
        <v>3.7974683544303799E-2</v>
      </c>
    </row>
    <row r="116" spans="1:3">
      <c r="A116">
        <v>3</v>
      </c>
      <c r="B116" s="7">
        <v>420000</v>
      </c>
      <c r="C116">
        <f>(B116-B115)/B115</f>
        <v>2.4390243902439025E-2</v>
      </c>
    </row>
    <row r="117" spans="1:3">
      <c r="A117">
        <v>1</v>
      </c>
      <c r="B117" s="6">
        <v>490000</v>
      </c>
    </row>
    <row r="118" spans="1:3">
      <c r="A118">
        <v>2</v>
      </c>
      <c r="B118" s="6">
        <v>516000</v>
      </c>
      <c r="C118">
        <f>(B118-B117)/B117</f>
        <v>5.3061224489795916E-2</v>
      </c>
    </row>
    <row r="119" spans="1:3">
      <c r="A119">
        <v>3</v>
      </c>
      <c r="B119" s="6">
        <v>534000</v>
      </c>
      <c r="C119">
        <f t="shared" ref="C119:C121" si="9">(B119-B118)/B118</f>
        <v>3.4883720930232558E-2</v>
      </c>
    </row>
    <row r="120" spans="1:3">
      <c r="A120">
        <v>4</v>
      </c>
      <c r="B120" s="6">
        <v>1650000</v>
      </c>
      <c r="C120">
        <f t="shared" si="9"/>
        <v>2.0898876404494384</v>
      </c>
    </row>
    <row r="121" spans="1:3">
      <c r="A121">
        <v>5</v>
      </c>
      <c r="B121" s="6">
        <v>2800000</v>
      </c>
      <c r="C121">
        <f t="shared" si="9"/>
        <v>0.69696969696969702</v>
      </c>
    </row>
    <row r="122" spans="1:3">
      <c r="A122">
        <v>1</v>
      </c>
      <c r="B122" s="6">
        <v>483000</v>
      </c>
    </row>
    <row r="123" spans="1:3">
      <c r="A123">
        <v>2</v>
      </c>
      <c r="B123" s="6">
        <v>510000</v>
      </c>
      <c r="C123">
        <f>(B123-B122)/B122</f>
        <v>5.5900621118012424E-2</v>
      </c>
    </row>
    <row r="124" spans="1:3">
      <c r="A124">
        <v>3</v>
      </c>
      <c r="B124" s="6">
        <v>950000</v>
      </c>
      <c r="C124">
        <f t="shared" ref="C124:C127" si="10">(B124-B123)/B123</f>
        <v>0.86274509803921573</v>
      </c>
    </row>
    <row r="125" spans="1:3">
      <c r="A125">
        <v>4</v>
      </c>
      <c r="B125" s="6">
        <v>2675000</v>
      </c>
      <c r="C125">
        <f t="shared" si="10"/>
        <v>1.8157894736842106</v>
      </c>
    </row>
    <row r="126" spans="1:3">
      <c r="A126">
        <v>5</v>
      </c>
      <c r="B126" s="6">
        <v>2000000</v>
      </c>
      <c r="C126">
        <f t="shared" si="10"/>
        <v>-0.25233644859813081</v>
      </c>
    </row>
    <row r="127" spans="1:3">
      <c r="A127">
        <v>6</v>
      </c>
      <c r="B127" s="6">
        <v>3000000</v>
      </c>
      <c r="C127">
        <f t="shared" si="10"/>
        <v>0.5</v>
      </c>
    </row>
    <row r="128" spans="1:3">
      <c r="A128">
        <v>1</v>
      </c>
      <c r="B128" s="6">
        <v>414000</v>
      </c>
    </row>
    <row r="129" spans="1:3">
      <c r="A129">
        <v>2</v>
      </c>
      <c r="B129" s="6">
        <v>535000</v>
      </c>
      <c r="C129">
        <f>(B129-B128)/B128</f>
        <v>0.2922705314009662</v>
      </c>
    </row>
    <row r="130" spans="1:3">
      <c r="A130">
        <v>3</v>
      </c>
      <c r="B130" s="6">
        <v>560000</v>
      </c>
      <c r="C130">
        <f>(B130-B129)/B129</f>
        <v>4.6728971962616821E-2</v>
      </c>
    </row>
    <row r="131" spans="1:3">
      <c r="A131">
        <v>1</v>
      </c>
      <c r="B131" s="6">
        <v>508750</v>
      </c>
    </row>
    <row r="132" spans="1:3">
      <c r="A132">
        <v>2</v>
      </c>
      <c r="B132" s="6">
        <v>547500</v>
      </c>
      <c r="C132">
        <f>(B132-B131)/B131</f>
        <v>7.6167076167076173E-2</v>
      </c>
    </row>
    <row r="133" spans="1:3">
      <c r="A133">
        <v>1</v>
      </c>
      <c r="B133" s="6">
        <v>383000</v>
      </c>
    </row>
    <row r="134" spans="1:3">
      <c r="A134">
        <v>2</v>
      </c>
      <c r="B134" s="6">
        <v>406000</v>
      </c>
      <c r="C134">
        <f>(B134-B133)/B133</f>
        <v>6.0052219321148827E-2</v>
      </c>
    </row>
    <row r="135" spans="1:3">
      <c r="A135">
        <v>3</v>
      </c>
      <c r="B135" s="6">
        <v>467000</v>
      </c>
      <c r="C135">
        <f t="shared" ref="C135:C137" si="11">(B135-B134)/B134</f>
        <v>0.15024630541871922</v>
      </c>
    </row>
    <row r="136" spans="1:3">
      <c r="A136">
        <v>4</v>
      </c>
      <c r="B136" s="6">
        <v>4000000</v>
      </c>
      <c r="C136">
        <f t="shared" si="11"/>
        <v>7.5653104925053531</v>
      </c>
    </row>
    <row r="137" spans="1:3">
      <c r="A137">
        <v>5</v>
      </c>
      <c r="B137" s="6">
        <v>7100000</v>
      </c>
      <c r="C137">
        <f t="shared" si="11"/>
        <v>0.77500000000000002</v>
      </c>
    </row>
    <row r="138" spans="1:3">
      <c r="A138">
        <v>1</v>
      </c>
      <c r="B138" s="6">
        <v>327000</v>
      </c>
    </row>
    <row r="139" spans="1:3">
      <c r="A139">
        <v>2</v>
      </c>
      <c r="B139" s="5">
        <v>400000</v>
      </c>
      <c r="C139">
        <f>(B139-B138)/B138</f>
        <v>0.22324159021406728</v>
      </c>
    </row>
    <row r="140" spans="1:3">
      <c r="A140">
        <v>3</v>
      </c>
      <c r="B140" s="6">
        <v>455000</v>
      </c>
      <c r="C140">
        <f t="shared" ref="C140:C143" si="12">(B140-B139)/B139</f>
        <v>0.13750000000000001</v>
      </c>
    </row>
    <row r="141" spans="1:3">
      <c r="A141">
        <v>4</v>
      </c>
      <c r="B141" s="7">
        <v>3350000</v>
      </c>
      <c r="C141">
        <f t="shared" si="12"/>
        <v>6.3626373626373622</v>
      </c>
    </row>
    <row r="142" spans="1:3">
      <c r="A142">
        <v>5</v>
      </c>
      <c r="B142" s="6">
        <v>7100000</v>
      </c>
      <c r="C142">
        <f t="shared" si="12"/>
        <v>1.1194029850746268</v>
      </c>
    </row>
    <row r="143" spans="1:3">
      <c r="A143">
        <v>6</v>
      </c>
      <c r="B143" s="6">
        <v>10600000</v>
      </c>
      <c r="C143">
        <f t="shared" si="12"/>
        <v>0.49295774647887325</v>
      </c>
    </row>
    <row r="144" spans="1:3">
      <c r="A144">
        <v>1</v>
      </c>
      <c r="B144" s="6">
        <v>545000</v>
      </c>
    </row>
    <row r="145" spans="1:3">
      <c r="A145">
        <v>2</v>
      </c>
      <c r="B145" s="6">
        <v>555000</v>
      </c>
      <c r="C145">
        <f>(B145-B144)/B144</f>
        <v>1.834862385321101E-2</v>
      </c>
    </row>
    <row r="146" spans="1:3">
      <c r="A146">
        <v>1</v>
      </c>
      <c r="B146" s="6">
        <v>406350</v>
      </c>
    </row>
    <row r="147" spans="1:3">
      <c r="A147">
        <v>2</v>
      </c>
      <c r="B147" s="6">
        <v>407650</v>
      </c>
      <c r="C147">
        <f>(B147-B146)/B146</f>
        <v>3.1992125015380831E-3</v>
      </c>
    </row>
    <row r="148" spans="1:3">
      <c r="A148">
        <v>3</v>
      </c>
      <c r="B148" s="6">
        <v>447000</v>
      </c>
      <c r="C148">
        <f t="shared" ref="C148:C151" si="13">(B148-B147)/B147</f>
        <v>9.652888507297927E-2</v>
      </c>
    </row>
    <row r="149" spans="1:3">
      <c r="A149">
        <v>4</v>
      </c>
      <c r="B149" s="6">
        <v>2700000</v>
      </c>
      <c r="C149">
        <f t="shared" si="13"/>
        <v>5.0402684563758386</v>
      </c>
    </row>
    <row r="150" spans="1:3">
      <c r="A150">
        <v>5</v>
      </c>
      <c r="B150" s="6">
        <v>3200000</v>
      </c>
      <c r="C150">
        <f t="shared" si="13"/>
        <v>0.18518518518518517</v>
      </c>
    </row>
    <row r="151" spans="1:3">
      <c r="A151">
        <v>6</v>
      </c>
      <c r="B151" s="6">
        <v>7150000</v>
      </c>
      <c r="C151">
        <f t="shared" si="13"/>
        <v>1.234375</v>
      </c>
    </row>
    <row r="152" spans="1:3">
      <c r="A152">
        <v>1</v>
      </c>
      <c r="B152" s="6">
        <v>350000</v>
      </c>
    </row>
    <row r="153" spans="1:3">
      <c r="A153">
        <v>2</v>
      </c>
      <c r="B153" s="6">
        <v>425000</v>
      </c>
      <c r="C153">
        <f>(B153-B152)/B152</f>
        <v>0.21428571428571427</v>
      </c>
    </row>
    <row r="154" spans="1:3">
      <c r="A154">
        <v>3</v>
      </c>
      <c r="B154" s="6">
        <v>420000</v>
      </c>
      <c r="C154">
        <f t="shared" ref="C154:C156" si="14">(B154-B153)/B153</f>
        <v>-1.1764705882352941E-2</v>
      </c>
    </row>
    <row r="155" spans="1:3">
      <c r="A155">
        <v>4</v>
      </c>
      <c r="B155" s="6">
        <v>3800000</v>
      </c>
      <c r="C155">
        <f t="shared" si="14"/>
        <v>8.0476190476190474</v>
      </c>
    </row>
    <row r="156" spans="1:3">
      <c r="A156">
        <v>5</v>
      </c>
      <c r="B156" s="6">
        <v>6000000</v>
      </c>
      <c r="C156">
        <f t="shared" si="14"/>
        <v>0.57894736842105265</v>
      </c>
    </row>
    <row r="157" spans="1:3">
      <c r="A157">
        <v>6</v>
      </c>
      <c r="B157" s="6">
        <v>8000000</v>
      </c>
      <c r="C157">
        <f>(B157-B156)/B156</f>
        <v>0.33333333333333331</v>
      </c>
    </row>
    <row r="158" spans="1:3">
      <c r="A158">
        <v>1</v>
      </c>
      <c r="B158" s="6">
        <v>480650</v>
      </c>
    </row>
    <row r="159" spans="1:3">
      <c r="A159">
        <v>2</v>
      </c>
      <c r="B159" s="6">
        <v>508175</v>
      </c>
      <c r="C159">
        <f>(B159-B158)/B158</f>
        <v>5.7266202018100489E-2</v>
      </c>
    </row>
    <row r="160" spans="1:3">
      <c r="A160">
        <v>3</v>
      </c>
      <c r="B160" s="6">
        <v>522500</v>
      </c>
      <c r="C160">
        <f t="shared" ref="C160:C163" si="15">(B160-B159)/B159</f>
        <v>2.8189108082845478E-2</v>
      </c>
    </row>
    <row r="161" spans="1:3">
      <c r="A161">
        <v>4</v>
      </c>
      <c r="B161" s="6">
        <v>1600000</v>
      </c>
      <c r="C161">
        <f t="shared" si="15"/>
        <v>2.062200956937799</v>
      </c>
    </row>
    <row r="162" spans="1:3">
      <c r="A162">
        <v>5</v>
      </c>
      <c r="B162" s="6">
        <v>2550000</v>
      </c>
      <c r="C162">
        <f t="shared" si="15"/>
        <v>0.59375</v>
      </c>
    </row>
    <row r="163" spans="1:3">
      <c r="A163">
        <v>6</v>
      </c>
      <c r="B163" s="6">
        <v>5325000</v>
      </c>
      <c r="C163">
        <f t="shared" si="15"/>
        <v>1.088235294117647</v>
      </c>
    </row>
    <row r="164" spans="1:3">
      <c r="A164">
        <v>1</v>
      </c>
      <c r="B164" s="6">
        <v>480000</v>
      </c>
    </row>
    <row r="165" spans="1:3">
      <c r="A165">
        <v>2</v>
      </c>
      <c r="B165" s="6">
        <v>502500</v>
      </c>
      <c r="C165">
        <f>(B165-B164)/B164</f>
        <v>4.6875E-2</v>
      </c>
    </row>
    <row r="166" spans="1:3">
      <c r="A166">
        <v>3</v>
      </c>
      <c r="B166" s="6">
        <v>512500</v>
      </c>
      <c r="C166">
        <f t="shared" ref="C166:C168" si="16">(B166-B165)/B165</f>
        <v>1.9900497512437811E-2</v>
      </c>
    </row>
    <row r="167" spans="1:3">
      <c r="A167">
        <v>4</v>
      </c>
      <c r="B167" s="6">
        <v>527500</v>
      </c>
      <c r="C167">
        <f t="shared" si="16"/>
        <v>2.9268292682926831E-2</v>
      </c>
    </row>
    <row r="168" spans="1:3">
      <c r="A168">
        <v>5</v>
      </c>
      <c r="B168" s="6">
        <v>2965000</v>
      </c>
      <c r="C168">
        <f t="shared" si="16"/>
        <v>4.62085308056872</v>
      </c>
    </row>
    <row r="169" spans="1:3">
      <c r="A169">
        <v>1</v>
      </c>
      <c r="B169" s="6">
        <v>481350</v>
      </c>
    </row>
    <row r="170" spans="1:3">
      <c r="A170">
        <v>2</v>
      </c>
      <c r="B170" s="6">
        <v>492500</v>
      </c>
      <c r="C170">
        <f>(B170-B169)/B169</f>
        <v>2.3164017866417367E-2</v>
      </c>
    </row>
    <row r="171" spans="1:3">
      <c r="A171">
        <v>3</v>
      </c>
      <c r="B171" s="6">
        <v>517500</v>
      </c>
      <c r="C171">
        <f t="shared" ref="C171:C173" si="17">(B171-B170)/B170</f>
        <v>5.0761421319796954E-2</v>
      </c>
    </row>
    <row r="172" spans="1:3">
      <c r="A172">
        <v>4</v>
      </c>
      <c r="B172" s="6">
        <v>1150000</v>
      </c>
      <c r="C172">
        <f t="shared" si="17"/>
        <v>1.2222222222222223</v>
      </c>
    </row>
    <row r="173" spans="1:3">
      <c r="A173">
        <v>5</v>
      </c>
      <c r="B173" s="6">
        <v>1750000</v>
      </c>
      <c r="C173">
        <f t="shared" si="17"/>
        <v>0.52173913043478259</v>
      </c>
    </row>
    <row r="174" spans="1:3">
      <c r="A174">
        <v>1</v>
      </c>
      <c r="B174" s="6">
        <v>432900</v>
      </c>
    </row>
    <row r="175" spans="1:3">
      <c r="A175">
        <v>2</v>
      </c>
      <c r="B175" s="6">
        <v>527200</v>
      </c>
      <c r="C175">
        <f>(B175-B174)/B174</f>
        <v>0.21783321783321782</v>
      </c>
    </row>
    <row r="176" spans="1:3">
      <c r="A176">
        <v>3</v>
      </c>
      <c r="B176" s="6">
        <v>575600</v>
      </c>
      <c r="C176">
        <f t="shared" ref="C176:C179" si="18">(B176-B175)/B175</f>
        <v>9.1805766312594836E-2</v>
      </c>
    </row>
    <row r="177" spans="1:3">
      <c r="A177">
        <v>4</v>
      </c>
      <c r="B177" s="6">
        <v>3300000</v>
      </c>
      <c r="C177">
        <f t="shared" si="18"/>
        <v>4.7331480194579569</v>
      </c>
    </row>
    <row r="178" spans="1:3">
      <c r="A178">
        <v>5</v>
      </c>
      <c r="B178" s="6">
        <v>3300000</v>
      </c>
      <c r="C178">
        <f t="shared" si="18"/>
        <v>0</v>
      </c>
    </row>
    <row r="179" spans="1:3">
      <c r="A179">
        <v>6</v>
      </c>
      <c r="B179" s="6">
        <v>4100000</v>
      </c>
      <c r="C179">
        <f t="shared" si="18"/>
        <v>0.24242424242424243</v>
      </c>
    </row>
    <row r="180" spans="1:3">
      <c r="A180">
        <v>1</v>
      </c>
      <c r="B180" s="6">
        <v>491000</v>
      </c>
    </row>
    <row r="181" spans="1:3">
      <c r="A181">
        <v>2</v>
      </c>
      <c r="B181" s="6">
        <v>502000</v>
      </c>
      <c r="C181">
        <f>(B181-B180)/B180</f>
        <v>2.2403258655804479E-2</v>
      </c>
    </row>
    <row r="182" spans="1:3">
      <c r="A182">
        <v>3</v>
      </c>
      <c r="B182" s="6">
        <v>1300000</v>
      </c>
      <c r="C182">
        <f t="shared" ref="C182:C185" si="19">(B182-B181)/B181</f>
        <v>1.5896414342629481</v>
      </c>
    </row>
    <row r="183" spans="1:3">
      <c r="A183">
        <v>4</v>
      </c>
      <c r="B183" s="6">
        <v>1300000</v>
      </c>
      <c r="C183">
        <f t="shared" si="19"/>
        <v>0</v>
      </c>
    </row>
    <row r="184" spans="1:3">
      <c r="A184">
        <v>5</v>
      </c>
      <c r="B184" s="6">
        <v>2100000</v>
      </c>
      <c r="C184">
        <f t="shared" si="19"/>
        <v>0.61538461538461542</v>
      </c>
    </row>
    <row r="185" spans="1:3">
      <c r="A185">
        <v>6</v>
      </c>
      <c r="B185" s="6">
        <v>7000000</v>
      </c>
      <c r="C185">
        <f t="shared" si="19"/>
        <v>2.3333333333333335</v>
      </c>
    </row>
  </sheetData>
  <sortState ref="A2:B100">
    <sortCondition descending="1" ref="A1"/>
  </sortState>
  <mergeCells count="1"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5" sqref="F5"/>
    </sheetView>
  </sheetViews>
  <sheetFormatPr baseColWidth="10" defaultRowHeight="15" x14ac:dyDescent="0"/>
  <cols>
    <col min="1" max="1" width="15.83203125" bestFit="1" customWidth="1"/>
    <col min="2" max="2" width="12" bestFit="1" customWidth="1"/>
    <col min="4" max="4" width="21.83203125" bestFit="1" customWidth="1"/>
    <col min="6" max="6" width="37.6640625" bestFit="1" customWidth="1"/>
  </cols>
  <sheetData>
    <row r="1" spans="1:8" ht="21" thickBot="1">
      <c r="A1" s="9" t="s">
        <v>2</v>
      </c>
      <c r="B1" s="10" t="s">
        <v>3</v>
      </c>
      <c r="D1" s="8" t="s">
        <v>6</v>
      </c>
      <c r="F1" s="12" t="s">
        <v>7</v>
      </c>
      <c r="H1" s="8" t="s">
        <v>13</v>
      </c>
    </row>
    <row r="2" spans="1:8">
      <c r="A2">
        <v>0</v>
      </c>
      <c r="B2" s="6">
        <v>3900000</v>
      </c>
      <c r="F2">
        <f>AVERAGE(D3,D5,D7,D9,D11,D13,D15,D17,D19,D21,D23,D25,D27,D29,D31,D33,D35,D37,D39,D41,D43,D45,D47,D49,D51,D53,D55,D57,D59,D61,D63,D65,D67,D69,D71,D73,D75,D77,D79,D81,D83,D85,D87,D89,D91,D93,D95,D97,D99,D101)</f>
        <v>0.80798538133339148</v>
      </c>
      <c r="H2">
        <f>STDEV(D3,D5,D7,D9,D11,D13,D15,D17,D19,D21,D23,D25,D27,D29,D31,D33,D35,D37,D39,D41,D43,D45,D47,D49,D51,D53,D55,D57,D59,D61,D63,D65,D67,D69,D71,D73,D75,D77,D79,D81,D83,D85,D87,D89,D91,D93,D95,D97,D99,D101)</f>
        <v>0.46687497523354926</v>
      </c>
    </row>
    <row r="3" spans="1:8">
      <c r="A3">
        <v>1</v>
      </c>
      <c r="B3" s="6">
        <v>9000000</v>
      </c>
      <c r="D3">
        <f>(B3-B2)/B2</f>
        <v>1.3076923076923077</v>
      </c>
    </row>
    <row r="4" spans="1:8">
      <c r="A4">
        <v>0</v>
      </c>
      <c r="B4" s="6">
        <v>10000000</v>
      </c>
      <c r="F4" t="s">
        <v>10</v>
      </c>
      <c r="G4">
        <v>50</v>
      </c>
    </row>
    <row r="5" spans="1:8" ht="20">
      <c r="A5">
        <v>1</v>
      </c>
      <c r="B5" s="6">
        <v>18666000</v>
      </c>
      <c r="D5">
        <f>(B5-B4)/B4</f>
        <v>0.86660000000000004</v>
      </c>
      <c r="F5" s="14" t="s">
        <v>14</v>
      </c>
    </row>
    <row r="6" spans="1:8" ht="20">
      <c r="A6">
        <v>0</v>
      </c>
      <c r="B6" s="6">
        <v>515800</v>
      </c>
      <c r="F6" s="17" t="s">
        <v>15</v>
      </c>
    </row>
    <row r="7" spans="1:8">
      <c r="A7">
        <v>1</v>
      </c>
      <c r="B7" s="6">
        <v>1185000</v>
      </c>
      <c r="D7">
        <f>(B7-B6)/B6</f>
        <v>1.2974020938348196</v>
      </c>
    </row>
    <row r="8" spans="1:8">
      <c r="A8">
        <v>0</v>
      </c>
      <c r="B8" s="6">
        <v>13000000</v>
      </c>
    </row>
    <row r="9" spans="1:8">
      <c r="A9">
        <v>1</v>
      </c>
      <c r="B9" s="6">
        <v>20000000</v>
      </c>
      <c r="D9">
        <f>(B9-B8)/B8</f>
        <v>0.53846153846153844</v>
      </c>
    </row>
    <row r="10" spans="1:8">
      <c r="A10">
        <v>0</v>
      </c>
      <c r="B10" s="6">
        <v>7800000</v>
      </c>
    </row>
    <row r="11" spans="1:8">
      <c r="A11">
        <v>1</v>
      </c>
      <c r="B11" s="6">
        <v>21666666</v>
      </c>
      <c r="D11">
        <f>(B11-B10)/B10</f>
        <v>1.7777776923076922</v>
      </c>
    </row>
    <row r="12" spans="1:8">
      <c r="A12">
        <v>0</v>
      </c>
      <c r="B12" s="6">
        <v>8050000</v>
      </c>
    </row>
    <row r="13" spans="1:8">
      <c r="A13">
        <v>1</v>
      </c>
      <c r="B13" s="6">
        <v>11325000</v>
      </c>
      <c r="D13">
        <f>(B13-B12)/B12</f>
        <v>0.40683229813664595</v>
      </c>
    </row>
    <row r="14" spans="1:8">
      <c r="A14">
        <v>0</v>
      </c>
      <c r="B14" s="6">
        <v>11325000</v>
      </c>
    </row>
    <row r="15" spans="1:8">
      <c r="A15">
        <v>1</v>
      </c>
      <c r="B15" s="6">
        <v>17200000</v>
      </c>
      <c r="D15">
        <f>(B15-B14)/B14</f>
        <v>0.51876379690949226</v>
      </c>
    </row>
    <row r="16" spans="1:8">
      <c r="A16">
        <v>0</v>
      </c>
      <c r="B16" s="6">
        <v>9000000</v>
      </c>
    </row>
    <row r="17" spans="1:4">
      <c r="A17">
        <v>1</v>
      </c>
      <c r="B17" s="6">
        <v>21142857</v>
      </c>
      <c r="D17">
        <f>(B17-B16)/B16</f>
        <v>1.3492063333333333</v>
      </c>
    </row>
    <row r="18" spans="1:4">
      <c r="A18">
        <v>0</v>
      </c>
      <c r="B18" s="6">
        <v>13500000</v>
      </c>
    </row>
    <row r="19" spans="1:4">
      <c r="A19">
        <v>1</v>
      </c>
      <c r="B19" s="6">
        <v>19000000</v>
      </c>
      <c r="D19">
        <f>(B19-B18)/B18</f>
        <v>0.40740740740740738</v>
      </c>
    </row>
    <row r="20" spans="1:4">
      <c r="A20">
        <v>0</v>
      </c>
      <c r="B20" s="6">
        <v>25000000</v>
      </c>
    </row>
    <row r="21" spans="1:4">
      <c r="A21">
        <v>1</v>
      </c>
      <c r="B21" s="6">
        <v>34000000</v>
      </c>
      <c r="D21">
        <f>(B21-B20)/B20</f>
        <v>0.36</v>
      </c>
    </row>
    <row r="22" spans="1:4">
      <c r="A22">
        <v>0</v>
      </c>
      <c r="B22" s="6">
        <v>1500000</v>
      </c>
    </row>
    <row r="23" spans="1:4">
      <c r="A23">
        <v>1</v>
      </c>
      <c r="B23" s="6">
        <v>2000000</v>
      </c>
      <c r="D23">
        <f>(B23-B22)/B22</f>
        <v>0.33333333333333331</v>
      </c>
    </row>
    <row r="24" spans="1:4">
      <c r="A24">
        <v>0</v>
      </c>
      <c r="B24" s="6">
        <v>1290000</v>
      </c>
    </row>
    <row r="25" spans="1:4">
      <c r="A25">
        <v>1</v>
      </c>
      <c r="B25" s="6">
        <v>1500000</v>
      </c>
      <c r="D25">
        <f>(B25-B24)/B24</f>
        <v>0.16279069767441862</v>
      </c>
    </row>
    <row r="26" spans="1:4">
      <c r="A26">
        <v>0</v>
      </c>
      <c r="B26" s="6">
        <v>5250000</v>
      </c>
    </row>
    <row r="27" spans="1:4">
      <c r="A27">
        <v>1</v>
      </c>
      <c r="B27" s="6">
        <v>8000000</v>
      </c>
      <c r="D27">
        <f>(B27-B26)/B26</f>
        <v>0.52380952380952384</v>
      </c>
    </row>
    <row r="28" spans="1:4">
      <c r="A28">
        <v>0</v>
      </c>
      <c r="B28" s="6">
        <v>3800000</v>
      </c>
    </row>
    <row r="29" spans="1:4">
      <c r="A29">
        <v>1</v>
      </c>
      <c r="B29" s="6">
        <v>7750000</v>
      </c>
      <c r="D29">
        <f>(B29-B28)/B28</f>
        <v>1.0394736842105263</v>
      </c>
    </row>
    <row r="30" spans="1:4">
      <c r="A30">
        <v>0</v>
      </c>
      <c r="B30" s="6">
        <v>4250000</v>
      </c>
    </row>
    <row r="31" spans="1:4">
      <c r="A31">
        <v>1</v>
      </c>
      <c r="B31" s="6">
        <v>7350000</v>
      </c>
      <c r="D31">
        <f>(B31-B30)/B30</f>
        <v>0.72941176470588232</v>
      </c>
    </row>
    <row r="32" spans="1:4">
      <c r="A32">
        <v>0</v>
      </c>
      <c r="B32" s="6">
        <v>8000000</v>
      </c>
    </row>
    <row r="33" spans="1:9">
      <c r="A33">
        <v>1</v>
      </c>
      <c r="B33" s="6">
        <v>16500000</v>
      </c>
      <c r="D33">
        <f>(B33-B32)/B32</f>
        <v>1.0625</v>
      </c>
    </row>
    <row r="34" spans="1:9">
      <c r="A34">
        <v>0</v>
      </c>
      <c r="B34" s="6">
        <v>5400000</v>
      </c>
      <c r="I34" t="s">
        <v>5</v>
      </c>
    </row>
    <row r="35" spans="1:9">
      <c r="A35">
        <v>1</v>
      </c>
      <c r="B35" s="6">
        <v>9650000</v>
      </c>
      <c r="D35">
        <f>(B35-B34)/B34</f>
        <v>0.78703703703703709</v>
      </c>
      <c r="I35" t="s">
        <v>4</v>
      </c>
    </row>
    <row r="36" spans="1:9">
      <c r="A36">
        <v>0</v>
      </c>
      <c r="B36" s="6">
        <v>8250000</v>
      </c>
    </row>
    <row r="37" spans="1:9">
      <c r="A37">
        <v>1</v>
      </c>
      <c r="B37" s="6">
        <v>17600000</v>
      </c>
      <c r="D37">
        <f>(B37-B36)/B36</f>
        <v>1.1333333333333333</v>
      </c>
    </row>
    <row r="38" spans="1:9">
      <c r="A38">
        <v>0</v>
      </c>
      <c r="B38" s="6">
        <v>6900000</v>
      </c>
    </row>
    <row r="39" spans="1:9">
      <c r="A39">
        <v>1</v>
      </c>
      <c r="B39" s="6">
        <v>10400000</v>
      </c>
      <c r="D39">
        <f>(B39-B38)/B38</f>
        <v>0.50724637681159424</v>
      </c>
    </row>
    <row r="40" spans="1:9">
      <c r="A40">
        <v>0</v>
      </c>
      <c r="B40" s="6">
        <v>10400000</v>
      </c>
    </row>
    <row r="41" spans="1:9">
      <c r="A41">
        <v>1</v>
      </c>
      <c r="B41" s="6">
        <v>13800000</v>
      </c>
      <c r="D41">
        <f>(B41-B40)/B40</f>
        <v>0.32692307692307693</v>
      </c>
    </row>
    <row r="42" spans="1:9">
      <c r="A42">
        <v>0</v>
      </c>
      <c r="B42" s="6">
        <v>5000000</v>
      </c>
    </row>
    <row r="43" spans="1:9">
      <c r="A43">
        <v>1</v>
      </c>
      <c r="B43" s="6">
        <v>11400000</v>
      </c>
      <c r="D43">
        <f>(B43-B42)/B42</f>
        <v>1.28</v>
      </c>
    </row>
    <row r="44" spans="1:9">
      <c r="A44">
        <v>0</v>
      </c>
      <c r="B44" s="6">
        <v>9000000</v>
      </c>
    </row>
    <row r="45" spans="1:9">
      <c r="A45">
        <v>1</v>
      </c>
      <c r="B45" s="6">
        <v>14000000</v>
      </c>
      <c r="D45">
        <f>(B45-B44)/B44</f>
        <v>0.55555555555555558</v>
      </c>
    </row>
    <row r="46" spans="1:9">
      <c r="A46">
        <v>0</v>
      </c>
      <c r="B46" s="6">
        <v>7375000</v>
      </c>
    </row>
    <row r="47" spans="1:9">
      <c r="A47">
        <v>1</v>
      </c>
      <c r="B47" s="6">
        <v>14000000</v>
      </c>
      <c r="D47">
        <f>(B47-B46)/B46</f>
        <v>0.89830508474576276</v>
      </c>
    </row>
    <row r="48" spans="1:9">
      <c r="A48">
        <v>0</v>
      </c>
      <c r="B48" s="6">
        <v>6575000</v>
      </c>
    </row>
    <row r="49" spans="1:4">
      <c r="A49">
        <v>1</v>
      </c>
      <c r="B49" s="6">
        <v>13000000</v>
      </c>
      <c r="D49">
        <f>(B49-B48)/B48</f>
        <v>0.97718631178707227</v>
      </c>
    </row>
    <row r="50" spans="1:4">
      <c r="A50">
        <v>0</v>
      </c>
      <c r="B50" s="6">
        <v>10500000</v>
      </c>
    </row>
    <row r="51" spans="1:4">
      <c r="A51">
        <v>1</v>
      </c>
      <c r="B51" s="6">
        <v>27500000</v>
      </c>
      <c r="D51">
        <f>(B51-B50)/B50</f>
        <v>1.6190476190476191</v>
      </c>
    </row>
    <row r="52" spans="1:4">
      <c r="A52">
        <v>0</v>
      </c>
      <c r="B52" s="6">
        <v>5200000</v>
      </c>
    </row>
    <row r="53" spans="1:4">
      <c r="A53">
        <v>1</v>
      </c>
      <c r="B53" s="6">
        <v>6700000</v>
      </c>
      <c r="D53">
        <f>(B53-B52)/B52</f>
        <v>0.28846153846153844</v>
      </c>
    </row>
    <row r="54" spans="1:4">
      <c r="A54">
        <v>0</v>
      </c>
      <c r="B54" s="6">
        <v>6700000</v>
      </c>
    </row>
    <row r="55" spans="1:4">
      <c r="A55">
        <v>1</v>
      </c>
      <c r="B55" s="6">
        <v>10000000</v>
      </c>
      <c r="D55">
        <f>(B55-B54)/B54</f>
        <v>0.4925373134328358</v>
      </c>
    </row>
    <row r="56" spans="1:4">
      <c r="A56">
        <v>0</v>
      </c>
      <c r="B56" s="6">
        <v>16000000</v>
      </c>
    </row>
    <row r="57" spans="1:4">
      <c r="A57">
        <v>1</v>
      </c>
      <c r="B57" s="6">
        <v>20000000</v>
      </c>
      <c r="D57">
        <f>(B57-B56)/B56</f>
        <v>0.25</v>
      </c>
    </row>
    <row r="58" spans="1:4">
      <c r="A58">
        <v>0</v>
      </c>
      <c r="B58" s="6">
        <v>1500000</v>
      </c>
    </row>
    <row r="59" spans="1:4">
      <c r="A59">
        <v>1</v>
      </c>
      <c r="B59" s="6">
        <v>4300000</v>
      </c>
      <c r="D59">
        <f>(B59-B58)/B58</f>
        <v>1.8666666666666667</v>
      </c>
    </row>
    <row r="60" spans="1:4">
      <c r="A60">
        <v>0</v>
      </c>
      <c r="B60" s="6">
        <v>2975000</v>
      </c>
    </row>
    <row r="61" spans="1:4">
      <c r="A61">
        <v>1</v>
      </c>
      <c r="B61" s="6">
        <v>5250000</v>
      </c>
      <c r="D61">
        <f>(B61-B60)/B60</f>
        <v>0.76470588235294112</v>
      </c>
    </row>
    <row r="62" spans="1:4">
      <c r="A62">
        <v>0</v>
      </c>
      <c r="B62" s="6">
        <v>9000000</v>
      </c>
    </row>
    <row r="63" spans="1:4">
      <c r="A63">
        <v>1</v>
      </c>
      <c r="B63" s="6">
        <v>11000000</v>
      </c>
      <c r="D63">
        <f>(B63-B62)/B62</f>
        <v>0.22222222222222221</v>
      </c>
    </row>
    <row r="64" spans="1:4">
      <c r="A64">
        <v>0</v>
      </c>
      <c r="B64" s="6">
        <v>2540000</v>
      </c>
    </row>
    <row r="65" spans="1:4">
      <c r="A65">
        <v>1</v>
      </c>
      <c r="B65" s="6">
        <v>4800000</v>
      </c>
      <c r="D65">
        <f>(B65-B64)/B64</f>
        <v>0.88976377952755903</v>
      </c>
    </row>
    <row r="66" spans="1:4">
      <c r="A66">
        <v>0</v>
      </c>
      <c r="B66" s="6">
        <v>4800000</v>
      </c>
    </row>
    <row r="67" spans="1:4">
      <c r="A67">
        <v>1</v>
      </c>
      <c r="B67" s="6">
        <v>6900000</v>
      </c>
      <c r="D67">
        <f>(B67-B66)/B66</f>
        <v>0.4375</v>
      </c>
    </row>
    <row r="68" spans="1:4">
      <c r="A68">
        <v>0</v>
      </c>
      <c r="B68" s="6">
        <v>4750000</v>
      </c>
    </row>
    <row r="69" spans="1:4">
      <c r="A69">
        <v>1</v>
      </c>
      <c r="B69" s="6">
        <v>12500000</v>
      </c>
      <c r="D69">
        <f>(B69-B68)/B68</f>
        <v>1.631578947368421</v>
      </c>
    </row>
    <row r="70" spans="1:4">
      <c r="A70">
        <v>0</v>
      </c>
      <c r="B70" s="6">
        <v>7000000</v>
      </c>
    </row>
    <row r="71" spans="1:4">
      <c r="A71">
        <v>1</v>
      </c>
      <c r="B71" s="6">
        <v>11000000</v>
      </c>
      <c r="D71">
        <f>(B71-B70)/B70</f>
        <v>0.5714285714285714</v>
      </c>
    </row>
    <row r="72" spans="1:4">
      <c r="A72">
        <v>0</v>
      </c>
      <c r="B72" s="6">
        <v>2237500</v>
      </c>
    </row>
    <row r="73" spans="1:4">
      <c r="A73">
        <v>1</v>
      </c>
      <c r="B73" s="6">
        <v>5725000</v>
      </c>
      <c r="D73">
        <f>(B73-B72)/B72</f>
        <v>1.558659217877095</v>
      </c>
    </row>
    <row r="74" spans="1:4">
      <c r="A74">
        <v>0</v>
      </c>
      <c r="B74" s="6">
        <v>5000000</v>
      </c>
    </row>
    <row r="75" spans="1:4">
      <c r="A75">
        <v>1</v>
      </c>
      <c r="B75" s="6">
        <v>7500000</v>
      </c>
      <c r="D75">
        <f>(B75-B74)/B74</f>
        <v>0.5</v>
      </c>
    </row>
    <row r="76" spans="1:4">
      <c r="A76">
        <v>0</v>
      </c>
      <c r="B76" s="6">
        <v>6500000</v>
      </c>
    </row>
    <row r="77" spans="1:4">
      <c r="A77">
        <v>1</v>
      </c>
      <c r="B77" s="6">
        <v>10000000</v>
      </c>
      <c r="D77">
        <f>(B77-B76)/B76</f>
        <v>0.53846153846153844</v>
      </c>
    </row>
    <row r="78" spans="1:4">
      <c r="A78">
        <v>0</v>
      </c>
      <c r="B78" s="7">
        <v>11200000</v>
      </c>
    </row>
    <row r="79" spans="1:4">
      <c r="A79">
        <v>1</v>
      </c>
      <c r="B79" s="6">
        <v>13000000</v>
      </c>
      <c r="D79">
        <f>(B79-B78)/B78</f>
        <v>0.16071428571428573</v>
      </c>
    </row>
    <row r="80" spans="1:4">
      <c r="A80">
        <v>0</v>
      </c>
      <c r="B80" s="6">
        <v>2000000</v>
      </c>
    </row>
    <row r="81" spans="1:4">
      <c r="A81">
        <v>1</v>
      </c>
      <c r="B81" s="6">
        <v>5500000</v>
      </c>
      <c r="D81">
        <f>(B81-B80)/B80</f>
        <v>1.75</v>
      </c>
    </row>
    <row r="82" spans="1:4">
      <c r="A82">
        <v>0</v>
      </c>
      <c r="B82" s="6">
        <v>6000000</v>
      </c>
    </row>
    <row r="83" spans="1:4">
      <c r="A83">
        <v>1</v>
      </c>
      <c r="B83" s="6">
        <v>9000000</v>
      </c>
      <c r="D83">
        <f>(B83-B82)/B82</f>
        <v>0.5</v>
      </c>
    </row>
    <row r="84" spans="1:4">
      <c r="A84">
        <v>0</v>
      </c>
      <c r="B84" s="6">
        <v>4000000</v>
      </c>
    </row>
    <row r="85" spans="1:4">
      <c r="A85">
        <v>1</v>
      </c>
      <c r="B85" s="6">
        <v>9000000</v>
      </c>
      <c r="D85">
        <f>(B85-B84)/B84</f>
        <v>1.25</v>
      </c>
    </row>
    <row r="86" spans="1:4">
      <c r="A86">
        <v>0</v>
      </c>
      <c r="B86" s="6">
        <v>7700000</v>
      </c>
    </row>
    <row r="87" spans="1:4">
      <c r="A87">
        <v>1</v>
      </c>
      <c r="B87" s="6">
        <v>13000000</v>
      </c>
      <c r="D87">
        <f>(B87-B86)/B86</f>
        <v>0.68831168831168832</v>
      </c>
    </row>
    <row r="88" spans="1:4">
      <c r="A88">
        <v>0</v>
      </c>
      <c r="B88" s="6">
        <v>13000000</v>
      </c>
    </row>
    <row r="89" spans="1:4">
      <c r="A89">
        <v>1</v>
      </c>
      <c r="B89" s="6">
        <v>16000000</v>
      </c>
      <c r="D89">
        <f>(B89-B88)/B88</f>
        <v>0.23076923076923078</v>
      </c>
    </row>
    <row r="90" spans="1:4">
      <c r="A90">
        <v>0</v>
      </c>
      <c r="B90" s="6">
        <v>14508395</v>
      </c>
    </row>
    <row r="91" spans="1:4">
      <c r="A91">
        <v>1</v>
      </c>
      <c r="B91" s="6">
        <v>23000000</v>
      </c>
      <c r="D91">
        <f>(B91-B90)/B90</f>
        <v>0.58528906884600262</v>
      </c>
    </row>
    <row r="92" spans="1:4">
      <c r="A92">
        <v>0</v>
      </c>
      <c r="B92" s="6">
        <v>2950000</v>
      </c>
    </row>
    <row r="93" spans="1:4">
      <c r="A93">
        <v>1</v>
      </c>
      <c r="B93" s="6">
        <v>5500000</v>
      </c>
      <c r="D93">
        <f>(B93-B92)/B92</f>
        <v>0.86440677966101698</v>
      </c>
    </row>
    <row r="94" spans="1:4">
      <c r="A94">
        <v>0</v>
      </c>
      <c r="B94" s="6">
        <v>15000000</v>
      </c>
    </row>
    <row r="95" spans="1:4">
      <c r="A95">
        <v>1</v>
      </c>
      <c r="B95" s="6">
        <v>24000000</v>
      </c>
      <c r="D95">
        <f>(B95-B94)/B94</f>
        <v>0.6</v>
      </c>
    </row>
    <row r="96" spans="1:4">
      <c r="A96">
        <v>0</v>
      </c>
      <c r="B96" s="6">
        <v>8000000</v>
      </c>
    </row>
    <row r="97" spans="1:4">
      <c r="A97">
        <v>1</v>
      </c>
      <c r="B97" s="6">
        <v>14250000</v>
      </c>
      <c r="D97">
        <f>(B97-B96)/B96</f>
        <v>0.78125</v>
      </c>
    </row>
    <row r="98" spans="1:4">
      <c r="A98">
        <v>0</v>
      </c>
      <c r="B98" s="6">
        <v>5250000</v>
      </c>
    </row>
    <row r="99" spans="1:4">
      <c r="A99">
        <v>1</v>
      </c>
      <c r="B99" s="6">
        <v>10250000</v>
      </c>
      <c r="D99">
        <f>(B99-B98)/B98</f>
        <v>0.95238095238095233</v>
      </c>
    </row>
    <row r="100" spans="1:4">
      <c r="A100">
        <v>0</v>
      </c>
      <c r="B100" s="6">
        <v>9300000</v>
      </c>
    </row>
    <row r="101" spans="1:4">
      <c r="A101">
        <v>1</v>
      </c>
      <c r="B101" s="6">
        <v>21000000</v>
      </c>
      <c r="D101">
        <f>(B101-B100)/B100</f>
        <v>1.2580645161290323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G5" sqref="G5"/>
    </sheetView>
  </sheetViews>
  <sheetFormatPr baseColWidth="10" defaultRowHeight="15" x14ac:dyDescent="0"/>
  <cols>
    <col min="1" max="1" width="15.83203125" bestFit="1" customWidth="1"/>
    <col min="2" max="2" width="14" bestFit="1" customWidth="1"/>
    <col min="4" max="4" width="21.83203125" bestFit="1" customWidth="1"/>
    <col min="7" max="7" width="37.6640625" bestFit="1" customWidth="1"/>
  </cols>
  <sheetData>
    <row r="1" spans="1:9" ht="21" thickBot="1">
      <c r="A1" s="9" t="s">
        <v>2</v>
      </c>
      <c r="B1" s="10" t="s">
        <v>3</v>
      </c>
      <c r="D1" s="13" t="s">
        <v>6</v>
      </c>
      <c r="E1" s="13"/>
      <c r="G1" s="12" t="s">
        <v>7</v>
      </c>
      <c r="I1" s="8" t="s">
        <v>8</v>
      </c>
    </row>
    <row r="2" spans="1:9">
      <c r="A2">
        <v>0</v>
      </c>
      <c r="B2" s="6">
        <v>3500000</v>
      </c>
      <c r="G2">
        <f>AVERAGE(D3,D5,D7,D9,D11,D13,D15,D17,D19,D21,D23,D25,D27,D29,D31,D33,D35,D37,D39,D41,D43,D45,D47,D49,D51,D53,D55,D57,D59,D61,D63,D65,D67,D69,D71,D73,D75,D77,D79,D81,D83,D85,D87,D89,D91,D93,D95,D97,D99,D101,D103,D105,D107,D109,D111,D113,D115,D117,D119,D121,D123,D125)</f>
        <v>0.66164556305156363</v>
      </c>
      <c r="I2">
        <f>STDEV(D3,D5,D7,D9,D11,D13,D15,D17,D19,D21,D23,D25,D27,D29,D31,D33,D35,D37,D39,D41,D43,D45,D47,D49,D51,D53,D55,D57,D59,D61,D63,D65,D67,D69,D71,D73,D75,D77,D79,D81,D83,D85,D87,D89,D91,D93,D95,D97,D99,D101,D103,D105,D107,D109,D111,D113,D115,D117,D119,D121,D123,D125)</f>
        <v>0.45546066016828518</v>
      </c>
    </row>
    <row r="3" spans="1:9">
      <c r="A3">
        <v>1</v>
      </c>
      <c r="B3" s="6">
        <v>8000000</v>
      </c>
      <c r="D3">
        <f>(B3-B2)/B2</f>
        <v>1.2857142857142858</v>
      </c>
    </row>
    <row r="4" spans="1:9" ht="20">
      <c r="A4">
        <v>0</v>
      </c>
      <c r="B4" s="6">
        <v>5875000</v>
      </c>
      <c r="G4" s="14" t="s">
        <v>10</v>
      </c>
      <c r="H4">
        <v>62</v>
      </c>
    </row>
    <row r="5" spans="1:9" ht="20">
      <c r="A5">
        <v>1</v>
      </c>
      <c r="B5" s="6">
        <v>7375000</v>
      </c>
      <c r="D5">
        <f>(B5-B4)/B4</f>
        <v>0.25531914893617019</v>
      </c>
      <c r="G5" s="14" t="s">
        <v>11</v>
      </c>
    </row>
    <row r="6" spans="1:9" ht="20">
      <c r="A6">
        <v>0</v>
      </c>
      <c r="B6" s="6">
        <v>7625000</v>
      </c>
      <c r="G6" s="17" t="s">
        <v>12</v>
      </c>
    </row>
    <row r="7" spans="1:9">
      <c r="A7">
        <v>1</v>
      </c>
      <c r="B7" s="6">
        <v>11625000</v>
      </c>
      <c r="D7">
        <f>(B7-B6)/B6</f>
        <v>0.52459016393442626</v>
      </c>
    </row>
    <row r="8" spans="1:9">
      <c r="A8">
        <v>0</v>
      </c>
      <c r="B8" s="6">
        <v>20000000</v>
      </c>
    </row>
    <row r="9" spans="1:9">
      <c r="A9">
        <v>1</v>
      </c>
      <c r="B9" s="6">
        <v>25000000</v>
      </c>
      <c r="D9">
        <f>(B9-B8)/B8</f>
        <v>0.25</v>
      </c>
    </row>
    <row r="10" spans="1:9">
      <c r="A10">
        <v>0</v>
      </c>
      <c r="B10" s="6">
        <v>2525000</v>
      </c>
    </row>
    <row r="11" spans="1:9">
      <c r="A11">
        <v>1</v>
      </c>
      <c r="B11" s="6">
        <v>4400000</v>
      </c>
      <c r="D11">
        <f>(B11-B10)/B10</f>
        <v>0.74257425742574257</v>
      </c>
    </row>
    <row r="12" spans="1:9">
      <c r="A12">
        <v>0</v>
      </c>
      <c r="B12" s="6">
        <v>4400000</v>
      </c>
    </row>
    <row r="13" spans="1:9">
      <c r="A13">
        <v>1</v>
      </c>
      <c r="B13" s="6">
        <v>5500000</v>
      </c>
      <c r="D13">
        <f>(B13-B12)/B12</f>
        <v>0.25</v>
      </c>
    </row>
    <row r="14" spans="1:9">
      <c r="A14">
        <v>0</v>
      </c>
      <c r="B14" s="6">
        <v>7000000</v>
      </c>
    </row>
    <row r="15" spans="1:9">
      <c r="A15">
        <v>1</v>
      </c>
      <c r="B15" s="6">
        <v>10500000</v>
      </c>
      <c r="D15">
        <f>(B15-B14)/B14</f>
        <v>0.5</v>
      </c>
    </row>
    <row r="16" spans="1:9">
      <c r="A16">
        <v>0</v>
      </c>
      <c r="B16" s="6">
        <v>21666666</v>
      </c>
    </row>
    <row r="17" spans="1:4">
      <c r="A17">
        <v>1</v>
      </c>
      <c r="B17" s="6">
        <v>28166667</v>
      </c>
      <c r="D17">
        <f>(B17-B16)/B16</f>
        <v>0.3000000553846171</v>
      </c>
    </row>
    <row r="18" spans="1:4">
      <c r="A18">
        <v>0</v>
      </c>
      <c r="B18" s="6">
        <v>9857143</v>
      </c>
    </row>
    <row r="19" spans="1:4">
      <c r="A19">
        <v>1</v>
      </c>
      <c r="B19" s="6">
        <v>11857143</v>
      </c>
      <c r="D19">
        <f>(B19-B18)/B18</f>
        <v>0.20289854778407901</v>
      </c>
    </row>
    <row r="20" spans="1:4">
      <c r="A20">
        <v>0</v>
      </c>
      <c r="B20" s="6">
        <v>10525000</v>
      </c>
    </row>
    <row r="21" spans="1:4">
      <c r="A21">
        <v>1</v>
      </c>
      <c r="B21" s="6">
        <v>13000000</v>
      </c>
      <c r="D21">
        <f>(B21-B20)/B20</f>
        <v>0.23515439429928742</v>
      </c>
    </row>
    <row r="22" spans="1:4">
      <c r="A22">
        <v>0</v>
      </c>
      <c r="B22" s="6">
        <v>5600000</v>
      </c>
    </row>
    <row r="23" spans="1:4">
      <c r="A23">
        <v>1</v>
      </c>
      <c r="B23" s="6">
        <v>12500000</v>
      </c>
      <c r="D23">
        <f>(B23-B22)/B22</f>
        <v>1.2321428571428572</v>
      </c>
    </row>
    <row r="24" spans="1:4">
      <c r="A24">
        <v>0</v>
      </c>
      <c r="B24" s="6">
        <v>19000000</v>
      </c>
    </row>
    <row r="25" spans="1:4">
      <c r="A25">
        <v>1</v>
      </c>
      <c r="B25" s="6">
        <v>26000000</v>
      </c>
      <c r="D25">
        <f>(B25-B24)/B24</f>
        <v>0.36842105263157893</v>
      </c>
    </row>
    <row r="26" spans="1:4">
      <c r="A26">
        <v>0</v>
      </c>
      <c r="B26" s="6">
        <v>9500000</v>
      </c>
    </row>
    <row r="27" spans="1:4">
      <c r="A27">
        <v>1</v>
      </c>
      <c r="B27" s="6">
        <v>13500000</v>
      </c>
      <c r="D27">
        <f>(B27-B26)/B26</f>
        <v>0.42105263157894735</v>
      </c>
    </row>
    <row r="28" spans="1:4">
      <c r="A28">
        <v>0</v>
      </c>
      <c r="B28" s="6">
        <v>8875000</v>
      </c>
    </row>
    <row r="29" spans="1:4">
      <c r="A29">
        <v>1</v>
      </c>
      <c r="B29" s="6">
        <v>14500000</v>
      </c>
      <c r="D29">
        <f>(B29-B28)/B28</f>
        <v>0.63380281690140849</v>
      </c>
    </row>
    <row r="30" spans="1:4">
      <c r="A30">
        <v>0</v>
      </c>
      <c r="B30" s="6">
        <v>5000000</v>
      </c>
    </row>
    <row r="31" spans="1:4">
      <c r="A31">
        <v>1</v>
      </c>
      <c r="B31" s="6">
        <v>6500000</v>
      </c>
      <c r="D31">
        <f>(B31-B30)/B30</f>
        <v>0.3</v>
      </c>
    </row>
    <row r="32" spans="1:4">
      <c r="A32">
        <v>0</v>
      </c>
      <c r="B32" s="6">
        <v>6687500</v>
      </c>
    </row>
    <row r="33" spans="1:4">
      <c r="A33">
        <v>1</v>
      </c>
      <c r="B33" s="6">
        <v>9000000</v>
      </c>
      <c r="D33">
        <f>(B33-B32)/B32</f>
        <v>0.34579439252336447</v>
      </c>
    </row>
    <row r="34" spans="1:4">
      <c r="A34">
        <v>0</v>
      </c>
      <c r="B34" s="6">
        <v>12000000</v>
      </c>
    </row>
    <row r="35" spans="1:4">
      <c r="A35">
        <v>1</v>
      </c>
      <c r="B35" s="6">
        <v>19500000</v>
      </c>
      <c r="D35">
        <f>(B35-B34)/B34</f>
        <v>0.625</v>
      </c>
    </row>
    <row r="36" spans="1:4">
      <c r="A36">
        <v>0</v>
      </c>
      <c r="B36" s="6">
        <v>6500000</v>
      </c>
    </row>
    <row r="37" spans="1:4">
      <c r="A37">
        <v>1</v>
      </c>
      <c r="B37" s="6">
        <v>10000000</v>
      </c>
      <c r="D37">
        <f>(B37-B36)/B36</f>
        <v>0.53846153846153844</v>
      </c>
    </row>
    <row r="38" spans="1:4">
      <c r="A38">
        <v>0</v>
      </c>
      <c r="B38" s="6">
        <v>10000000</v>
      </c>
    </row>
    <row r="39" spans="1:4">
      <c r="A39">
        <v>1</v>
      </c>
      <c r="B39" s="6">
        <v>14750000</v>
      </c>
      <c r="D39">
        <f>(B39-B38)/B38</f>
        <v>0.47499999999999998</v>
      </c>
    </row>
    <row r="40" spans="1:4">
      <c r="A40">
        <v>0</v>
      </c>
      <c r="B40" s="6">
        <v>7000000</v>
      </c>
    </row>
    <row r="41" spans="1:4">
      <c r="A41">
        <v>1</v>
      </c>
      <c r="B41" s="6">
        <v>14000000</v>
      </c>
      <c r="D41">
        <f>(B41-B40)/B40</f>
        <v>1</v>
      </c>
    </row>
    <row r="42" spans="1:4">
      <c r="A42">
        <v>0</v>
      </c>
      <c r="B42" s="6">
        <v>14000000</v>
      </c>
    </row>
    <row r="43" spans="1:4">
      <c r="A43">
        <v>1</v>
      </c>
      <c r="B43" s="6">
        <v>20000000</v>
      </c>
      <c r="D43">
        <f>(B43-B42)/B42</f>
        <v>0.42857142857142855</v>
      </c>
    </row>
    <row r="44" spans="1:4">
      <c r="A44">
        <v>0</v>
      </c>
      <c r="B44" s="6">
        <v>10000000</v>
      </c>
    </row>
    <row r="45" spans="1:4">
      <c r="A45">
        <v>1</v>
      </c>
      <c r="B45" s="6">
        <v>18000000</v>
      </c>
      <c r="D45">
        <f>(B45-B44)/B44</f>
        <v>0.8</v>
      </c>
    </row>
    <row r="46" spans="1:4">
      <c r="A46">
        <v>0</v>
      </c>
      <c r="B46" s="6">
        <v>9500000</v>
      </c>
    </row>
    <row r="47" spans="1:4">
      <c r="A47">
        <v>1</v>
      </c>
      <c r="B47" s="6">
        <v>17000000</v>
      </c>
      <c r="D47">
        <f>(B47-B46)/B46</f>
        <v>0.78947368421052633</v>
      </c>
    </row>
    <row r="48" spans="1:4">
      <c r="A48">
        <v>0</v>
      </c>
      <c r="B48" s="6">
        <v>14000000</v>
      </c>
    </row>
    <row r="49" spans="1:4">
      <c r="A49">
        <v>1</v>
      </c>
      <c r="B49" s="6">
        <v>20000000</v>
      </c>
      <c r="D49">
        <f>(B49-B48)/B48</f>
        <v>0.42857142857142855</v>
      </c>
    </row>
    <row r="50" spans="1:4">
      <c r="A50">
        <v>0</v>
      </c>
      <c r="B50" s="6">
        <v>7325000</v>
      </c>
    </row>
    <row r="51" spans="1:4">
      <c r="A51">
        <v>1</v>
      </c>
      <c r="B51" s="6">
        <v>13125000</v>
      </c>
      <c r="D51">
        <f>(B51-B50)/B50</f>
        <v>0.79180887372013653</v>
      </c>
    </row>
    <row r="52" spans="1:4">
      <c r="A52">
        <v>0</v>
      </c>
      <c r="B52" s="6">
        <v>10800000</v>
      </c>
    </row>
    <row r="53" spans="1:4">
      <c r="A53">
        <v>1</v>
      </c>
      <c r="B53" s="6">
        <v>19800000</v>
      </c>
      <c r="D53">
        <f>(B53-B52)/B52</f>
        <v>0.83333333333333337</v>
      </c>
    </row>
    <row r="54" spans="1:4">
      <c r="A54">
        <v>0</v>
      </c>
      <c r="B54" s="6">
        <v>9750000</v>
      </c>
    </row>
    <row r="55" spans="1:4">
      <c r="A55">
        <v>1</v>
      </c>
      <c r="B55" s="6">
        <v>12000000</v>
      </c>
      <c r="D55">
        <f>(B55-B54)/B54</f>
        <v>0.23076923076923078</v>
      </c>
    </row>
    <row r="56" spans="1:4">
      <c r="A56">
        <v>0</v>
      </c>
      <c r="B56" s="6">
        <v>5000000</v>
      </c>
    </row>
    <row r="57" spans="1:4">
      <c r="A57">
        <v>1</v>
      </c>
      <c r="B57" s="6">
        <v>8000000</v>
      </c>
      <c r="D57">
        <f>(B57-B56)/B56</f>
        <v>0.6</v>
      </c>
    </row>
    <row r="58" spans="1:4">
      <c r="A58">
        <v>0</v>
      </c>
      <c r="B58" s="6">
        <v>5000000</v>
      </c>
    </row>
    <row r="59" spans="1:4">
      <c r="A59">
        <v>1</v>
      </c>
      <c r="B59" s="6">
        <v>11000000</v>
      </c>
      <c r="D59">
        <f>(B59-B58)/B58</f>
        <v>1.2</v>
      </c>
    </row>
    <row r="60" spans="1:4">
      <c r="A60">
        <v>0</v>
      </c>
      <c r="B60" s="6">
        <v>20000000</v>
      </c>
    </row>
    <row r="61" spans="1:4">
      <c r="A61">
        <v>1</v>
      </c>
      <c r="B61" s="6">
        <v>21400000</v>
      </c>
      <c r="D61">
        <f>(B61-B60)/B60</f>
        <v>7.0000000000000007E-2</v>
      </c>
    </row>
    <row r="62" spans="1:4">
      <c r="A62">
        <v>0</v>
      </c>
      <c r="B62" s="6">
        <v>9500000</v>
      </c>
    </row>
    <row r="63" spans="1:4">
      <c r="A63">
        <v>1</v>
      </c>
      <c r="B63" s="6">
        <v>19500000</v>
      </c>
      <c r="D63">
        <f>(B63-B62)/B62</f>
        <v>1.0526315789473684</v>
      </c>
    </row>
    <row r="64" spans="1:4">
      <c r="A64">
        <v>0</v>
      </c>
      <c r="B64" s="6">
        <v>10000000</v>
      </c>
    </row>
    <row r="65" spans="1:4">
      <c r="A65">
        <v>1</v>
      </c>
      <c r="B65" s="6">
        <v>16000000</v>
      </c>
      <c r="D65">
        <f>(B65-B64)/B64</f>
        <v>0.6</v>
      </c>
    </row>
    <row r="66" spans="1:4">
      <c r="A66">
        <v>0</v>
      </c>
      <c r="B66" s="6">
        <v>1000000</v>
      </c>
    </row>
    <row r="67" spans="1:4">
      <c r="A67">
        <v>1</v>
      </c>
      <c r="B67" s="6">
        <v>3900000</v>
      </c>
      <c r="D67">
        <f>(B67-B66)/B66</f>
        <v>2.9</v>
      </c>
    </row>
    <row r="68" spans="1:4">
      <c r="A68">
        <v>0</v>
      </c>
      <c r="B68" s="6">
        <v>11650000</v>
      </c>
    </row>
    <row r="69" spans="1:4">
      <c r="A69">
        <v>1</v>
      </c>
      <c r="B69" s="6">
        <v>17000000</v>
      </c>
      <c r="D69">
        <f>(B69-B68)/B68</f>
        <v>0.45922746781115881</v>
      </c>
    </row>
    <row r="70" spans="1:4">
      <c r="A70">
        <v>0</v>
      </c>
      <c r="B70" s="6">
        <v>4000000</v>
      </c>
    </row>
    <row r="71" spans="1:4">
      <c r="A71">
        <v>1</v>
      </c>
      <c r="B71" s="6">
        <v>7500000</v>
      </c>
      <c r="D71">
        <f>(B71-B70)/B70</f>
        <v>0.875</v>
      </c>
    </row>
    <row r="72" spans="1:4">
      <c r="A72">
        <v>0</v>
      </c>
      <c r="B72" s="6">
        <v>7000000</v>
      </c>
    </row>
    <row r="73" spans="1:4">
      <c r="A73">
        <v>1</v>
      </c>
      <c r="B73" s="6">
        <v>15000000</v>
      </c>
      <c r="D73">
        <f>(B73-B72)/B72</f>
        <v>1.1428571428571428</v>
      </c>
    </row>
    <row r="74" spans="1:4">
      <c r="A74">
        <v>0</v>
      </c>
      <c r="B74" s="6">
        <v>4250000</v>
      </c>
    </row>
    <row r="75" spans="1:4">
      <c r="A75">
        <v>1</v>
      </c>
      <c r="B75" s="6">
        <v>6000000</v>
      </c>
      <c r="D75">
        <f>(B75-B74)/B74</f>
        <v>0.41176470588235292</v>
      </c>
    </row>
    <row r="76" spans="1:4">
      <c r="A76">
        <v>0</v>
      </c>
      <c r="B76" s="6">
        <v>6000000</v>
      </c>
    </row>
    <row r="77" spans="1:4">
      <c r="A77">
        <v>1</v>
      </c>
      <c r="B77" s="6">
        <v>9000000</v>
      </c>
      <c r="D77">
        <f>(B77-B76)/B76</f>
        <v>0.5</v>
      </c>
    </row>
    <row r="78" spans="1:4">
      <c r="A78">
        <v>0</v>
      </c>
      <c r="B78" s="6">
        <v>9150000</v>
      </c>
    </row>
    <row r="79" spans="1:4">
      <c r="A79">
        <v>1</v>
      </c>
      <c r="B79" s="6">
        <v>12500000</v>
      </c>
      <c r="D79">
        <f>(B79-B78)/B78</f>
        <v>0.36612021857923499</v>
      </c>
    </row>
    <row r="80" spans="1:4">
      <c r="A80">
        <v>0</v>
      </c>
      <c r="B80" s="6">
        <v>1488000</v>
      </c>
    </row>
    <row r="81" spans="1:4">
      <c r="A81">
        <v>1</v>
      </c>
      <c r="B81" s="6">
        <v>3300000</v>
      </c>
      <c r="D81">
        <f>(B81-B80)/B80</f>
        <v>1.217741935483871</v>
      </c>
    </row>
    <row r="82" spans="1:4">
      <c r="A82">
        <v>0</v>
      </c>
      <c r="B82" s="6">
        <v>5300000</v>
      </c>
    </row>
    <row r="83" spans="1:4">
      <c r="A83">
        <v>1</v>
      </c>
      <c r="B83" s="6">
        <v>10350000</v>
      </c>
      <c r="D83">
        <f>(B83-B82)/B82</f>
        <v>0.95283018867924529</v>
      </c>
    </row>
    <row r="84" spans="1:4">
      <c r="A84">
        <v>0</v>
      </c>
      <c r="B84" s="7">
        <v>12000000</v>
      </c>
    </row>
    <row r="85" spans="1:4">
      <c r="A85">
        <v>1</v>
      </c>
      <c r="B85" s="6">
        <v>23000000</v>
      </c>
      <c r="D85">
        <f>(B85-B84)/B84</f>
        <v>0.91666666666666663</v>
      </c>
    </row>
    <row r="86" spans="1:4">
      <c r="A86">
        <v>0</v>
      </c>
      <c r="B86" s="6">
        <v>8500000</v>
      </c>
    </row>
    <row r="87" spans="1:4">
      <c r="A87">
        <v>1</v>
      </c>
      <c r="B87" s="6">
        <v>13000000</v>
      </c>
      <c r="D87">
        <f>(B87-B86)/B86</f>
        <v>0.52941176470588236</v>
      </c>
    </row>
    <row r="88" spans="1:4">
      <c r="A88">
        <v>0</v>
      </c>
      <c r="B88" s="15">
        <v>13333333</v>
      </c>
    </row>
    <row r="89" spans="1:4">
      <c r="A89">
        <v>1</v>
      </c>
      <c r="B89" s="6">
        <v>16333333</v>
      </c>
      <c r="D89">
        <f>(B89-B88)/B88</f>
        <v>0.22500000562500014</v>
      </c>
    </row>
    <row r="90" spans="1:4">
      <c r="A90">
        <v>0</v>
      </c>
      <c r="B90" s="6">
        <v>12500000</v>
      </c>
    </row>
    <row r="91" spans="1:4">
      <c r="A91">
        <v>1</v>
      </c>
      <c r="B91" s="6">
        <v>15500000</v>
      </c>
      <c r="D91">
        <f>(B91-B90)/B90</f>
        <v>0.24</v>
      </c>
    </row>
    <row r="92" spans="1:4">
      <c r="A92">
        <v>0</v>
      </c>
      <c r="B92" s="6">
        <v>10000000</v>
      </c>
    </row>
    <row r="93" spans="1:4">
      <c r="A93">
        <v>1</v>
      </c>
      <c r="B93" s="6">
        <v>20000000</v>
      </c>
      <c r="D93">
        <f>(B93-B92)/B92</f>
        <v>1</v>
      </c>
    </row>
    <row r="94" spans="1:4">
      <c r="A94">
        <v>0</v>
      </c>
      <c r="B94" s="6">
        <v>9000000</v>
      </c>
    </row>
    <row r="95" spans="1:4">
      <c r="A95">
        <v>1</v>
      </c>
      <c r="B95" s="6">
        <v>14500000</v>
      </c>
      <c r="D95">
        <f>(B95-B94)/B94</f>
        <v>0.61111111111111116</v>
      </c>
    </row>
    <row r="96" spans="1:4">
      <c r="A96">
        <v>0</v>
      </c>
      <c r="B96" s="6">
        <v>14500000</v>
      </c>
    </row>
    <row r="97" spans="1:4">
      <c r="A97">
        <v>1</v>
      </c>
      <c r="B97" s="6">
        <v>25000000</v>
      </c>
      <c r="D97">
        <f>(B97-B96)/B96</f>
        <v>0.72413793103448276</v>
      </c>
    </row>
    <row r="98" spans="1:4">
      <c r="A98">
        <v>0</v>
      </c>
      <c r="B98" s="6">
        <v>26000000</v>
      </c>
    </row>
    <row r="99" spans="1:4">
      <c r="A99">
        <v>1</v>
      </c>
      <c r="B99" s="6">
        <v>32000000</v>
      </c>
      <c r="D99">
        <f>(B99-B98)/B98</f>
        <v>0.23076923076923078</v>
      </c>
    </row>
    <row r="100" spans="1:4">
      <c r="A100">
        <v>0</v>
      </c>
      <c r="B100" s="7">
        <v>10800000</v>
      </c>
    </row>
    <row r="101" spans="1:4">
      <c r="A101">
        <v>1</v>
      </c>
      <c r="B101" s="6">
        <v>13800000</v>
      </c>
      <c r="D101">
        <f>(B101-B100)/B100</f>
        <v>0.27777777777777779</v>
      </c>
    </row>
    <row r="102" spans="1:4">
      <c r="A102">
        <v>0</v>
      </c>
      <c r="B102" s="6">
        <v>1795000</v>
      </c>
    </row>
    <row r="103" spans="1:4">
      <c r="A103">
        <v>1</v>
      </c>
      <c r="B103" s="6">
        <v>3150000</v>
      </c>
      <c r="D103">
        <f>(B103-B102)/B102</f>
        <v>0.754874651810585</v>
      </c>
    </row>
    <row r="104" spans="1:4">
      <c r="A104">
        <v>0</v>
      </c>
      <c r="B104" s="6">
        <v>2500000</v>
      </c>
    </row>
    <row r="105" spans="1:4">
      <c r="A105">
        <v>1</v>
      </c>
      <c r="B105" s="6">
        <v>5000000</v>
      </c>
      <c r="D105">
        <f>(B105-B104)/B104</f>
        <v>1</v>
      </c>
    </row>
    <row r="106" spans="1:4">
      <c r="A106">
        <v>0</v>
      </c>
      <c r="B106" s="6">
        <v>8000000</v>
      </c>
    </row>
    <row r="107" spans="1:4">
      <c r="A107">
        <v>1</v>
      </c>
      <c r="B107" s="6">
        <v>12000000</v>
      </c>
      <c r="D107">
        <f>(B107-B106)/B106</f>
        <v>0.5</v>
      </c>
    </row>
    <row r="108" spans="1:4">
      <c r="A108">
        <v>0</v>
      </c>
      <c r="B108" s="6">
        <v>2750000</v>
      </c>
    </row>
    <row r="109" spans="1:4">
      <c r="A109">
        <v>1</v>
      </c>
      <c r="B109" s="6">
        <v>6000000</v>
      </c>
      <c r="D109">
        <f>(B109-B108)/B108</f>
        <v>1.1818181818181819</v>
      </c>
    </row>
    <row r="110" spans="1:4">
      <c r="A110">
        <v>0</v>
      </c>
      <c r="B110" s="6">
        <v>12000000</v>
      </c>
    </row>
    <row r="111" spans="1:4">
      <c r="A111">
        <v>1</v>
      </c>
      <c r="B111" s="6">
        <v>21000000</v>
      </c>
      <c r="D111">
        <f>(B111-B110)/B110</f>
        <v>0.75</v>
      </c>
    </row>
    <row r="112" spans="1:4">
      <c r="A112">
        <v>0</v>
      </c>
      <c r="B112" s="6">
        <v>10000000</v>
      </c>
    </row>
    <row r="113" spans="1:4">
      <c r="A113">
        <v>1</v>
      </c>
      <c r="B113" s="6">
        <v>20000000</v>
      </c>
      <c r="D113">
        <f>(B113-B112)/B112</f>
        <v>1</v>
      </c>
    </row>
    <row r="114" spans="1:4">
      <c r="A114">
        <v>0</v>
      </c>
      <c r="B114" s="6">
        <v>12000000</v>
      </c>
    </row>
    <row r="115" spans="1:4">
      <c r="A115">
        <v>1</v>
      </c>
      <c r="B115" s="6">
        <v>15000000</v>
      </c>
      <c r="D115">
        <f>(B115-B114)/B114</f>
        <v>0.25</v>
      </c>
    </row>
    <row r="116" spans="1:4">
      <c r="A116">
        <v>0</v>
      </c>
      <c r="B116" s="6">
        <v>9200000</v>
      </c>
    </row>
    <row r="117" spans="1:4">
      <c r="A117">
        <v>1</v>
      </c>
      <c r="B117" s="6">
        <v>13200000</v>
      </c>
      <c r="D117">
        <f>(B117-B116)/B116</f>
        <v>0.43478260869565216</v>
      </c>
    </row>
    <row r="118" spans="1:4">
      <c r="A118">
        <v>0</v>
      </c>
      <c r="B118" s="6">
        <v>12500000</v>
      </c>
    </row>
    <row r="119" spans="1:4">
      <c r="A119">
        <v>1</v>
      </c>
      <c r="B119" s="6">
        <v>23000000</v>
      </c>
      <c r="D119">
        <f>(B119-B118)/B118</f>
        <v>0.84</v>
      </c>
    </row>
    <row r="120" spans="1:4">
      <c r="A120">
        <v>0</v>
      </c>
      <c r="B120" s="6">
        <v>5000000</v>
      </c>
    </row>
    <row r="121" spans="1:4">
      <c r="A121">
        <v>1</v>
      </c>
      <c r="B121" s="6">
        <v>14000000</v>
      </c>
      <c r="D121">
        <f>(B121-B120)/B120</f>
        <v>1.8</v>
      </c>
    </row>
    <row r="122" spans="1:4">
      <c r="A122">
        <v>0</v>
      </c>
      <c r="B122" s="6">
        <v>12000000</v>
      </c>
    </row>
    <row r="123" spans="1:4">
      <c r="A123">
        <v>1</v>
      </c>
      <c r="B123" s="6">
        <v>16000000</v>
      </c>
      <c r="D123">
        <f>(B123-B122)/B122</f>
        <v>0.33333333333333331</v>
      </c>
    </row>
    <row r="124" spans="1:4">
      <c r="A124">
        <v>0</v>
      </c>
      <c r="B124" s="6">
        <v>14000000</v>
      </c>
    </row>
    <row r="125" spans="1:4">
      <c r="A125">
        <v>1</v>
      </c>
      <c r="B125" s="6">
        <v>18000000</v>
      </c>
      <c r="D125">
        <f>(B125-B124)/B124</f>
        <v>0.2857142857142857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abSelected="1" workbookViewId="0">
      <selection activeCell="J8" sqref="J8"/>
    </sheetView>
  </sheetViews>
  <sheetFormatPr baseColWidth="10" defaultRowHeight="20" x14ac:dyDescent="0"/>
  <cols>
    <col min="1" max="1" width="10" style="32" bestFit="1" customWidth="1"/>
    <col min="2" max="2" width="9.1640625" style="33" bestFit="1" customWidth="1"/>
    <col min="3" max="3" width="13.1640625" style="34" bestFit="1" customWidth="1"/>
    <col min="4" max="4" width="10.83203125" style="21"/>
    <col min="5" max="5" width="10.83203125" style="28"/>
    <col min="6" max="6" width="13.1640625" style="22" bestFit="1" customWidth="1"/>
    <col min="9" max="9" width="20" bestFit="1" customWidth="1"/>
    <col min="10" max="10" width="23.83203125" bestFit="1" customWidth="1"/>
    <col min="11" max="11" width="23.33203125" bestFit="1" customWidth="1"/>
    <col min="18" max="18" width="10" bestFit="1" customWidth="1"/>
    <col min="19" max="19" width="9.1640625" bestFit="1" customWidth="1"/>
    <col min="20" max="20" width="13.1640625" bestFit="1" customWidth="1"/>
    <col min="23" max="23" width="13.1640625" bestFit="1" customWidth="1"/>
  </cols>
  <sheetData>
    <row r="1" spans="1:23">
      <c r="A1" s="29" t="s">
        <v>32</v>
      </c>
      <c r="B1" s="30" t="s">
        <v>33</v>
      </c>
      <c r="C1" s="31" t="s">
        <v>36</v>
      </c>
      <c r="D1" s="29" t="s">
        <v>34</v>
      </c>
      <c r="E1" s="30" t="s">
        <v>35</v>
      </c>
      <c r="F1" s="31" t="s">
        <v>37</v>
      </c>
      <c r="H1" s="8" t="s">
        <v>32</v>
      </c>
      <c r="I1" s="8" t="s">
        <v>38</v>
      </c>
      <c r="J1" s="8" t="s">
        <v>39</v>
      </c>
      <c r="K1" s="8" t="s">
        <v>40</v>
      </c>
      <c r="R1" s="8" t="s">
        <v>32</v>
      </c>
      <c r="S1" s="8" t="s">
        <v>33</v>
      </c>
      <c r="T1" s="8" t="s">
        <v>36</v>
      </c>
      <c r="U1" s="8" t="s">
        <v>34</v>
      </c>
      <c r="V1" s="8" t="s">
        <v>35</v>
      </c>
      <c r="W1" s="8" t="s">
        <v>37</v>
      </c>
    </row>
    <row r="2" spans="1:23">
      <c r="A2" s="32">
        <v>22</v>
      </c>
      <c r="B2" s="33">
        <v>-0.1</v>
      </c>
      <c r="D2" s="21">
        <v>23</v>
      </c>
      <c r="E2" s="28">
        <v>0.2</v>
      </c>
      <c r="H2">
        <v>22</v>
      </c>
      <c r="I2">
        <f>AVERAGE(C11,C29,C79,C121)</f>
        <v>0.37499999999999989</v>
      </c>
      <c r="J2">
        <f>AVERAGE(I2,I3,I4,I5,I6)</f>
        <v>0.69490598290598293</v>
      </c>
      <c r="K2">
        <f>AVERAGE(I7,I8,I9,I10,I11,I12,I13)</f>
        <v>-0.1871370366328349</v>
      </c>
      <c r="R2">
        <v>22</v>
      </c>
      <c r="S2">
        <v>-0.1</v>
      </c>
      <c r="U2">
        <v>23</v>
      </c>
      <c r="V2">
        <v>0.2</v>
      </c>
    </row>
    <row r="3" spans="1:23">
      <c r="A3" s="32">
        <v>23</v>
      </c>
      <c r="B3" s="33">
        <v>1.4</v>
      </c>
      <c r="C3" s="34">
        <f>(B3-B2)</f>
        <v>1.5</v>
      </c>
      <c r="D3" s="21">
        <v>24</v>
      </c>
      <c r="E3" s="28">
        <v>0</v>
      </c>
      <c r="F3" s="22">
        <f>E3-E2</f>
        <v>-0.2</v>
      </c>
      <c r="H3">
        <v>23</v>
      </c>
      <c r="I3">
        <f>AVERAGE(C3,C12,C19,C30,C37,C73,C80,C122,C144)</f>
        <v>1.4222222222222225</v>
      </c>
      <c r="R3">
        <v>23</v>
      </c>
      <c r="S3">
        <v>1.4</v>
      </c>
      <c r="T3">
        <f>(S3-S2)</f>
        <v>1.5</v>
      </c>
      <c r="U3">
        <v>24</v>
      </c>
      <c r="V3">
        <v>0</v>
      </c>
    </row>
    <row r="4" spans="1:23">
      <c r="A4" s="32">
        <v>24</v>
      </c>
      <c r="B4" s="33">
        <v>-0.1</v>
      </c>
      <c r="C4" s="34">
        <f>(B4-B3)</f>
        <v>-1.5</v>
      </c>
      <c r="D4" s="21">
        <v>25</v>
      </c>
      <c r="E4" s="28">
        <v>0</v>
      </c>
      <c r="F4" s="22">
        <f t="shared" ref="F4:F7" si="0">E4-E3</f>
        <v>0</v>
      </c>
      <c r="H4">
        <v>24</v>
      </c>
      <c r="I4">
        <f>AVERAGE(C4,C13,C20,C31,C38,C45,C54,C74,C81,C85,C114,C123,C145)</f>
        <v>0.99230769230769222</v>
      </c>
      <c r="R4">
        <v>24</v>
      </c>
      <c r="S4">
        <v>-0.1</v>
      </c>
      <c r="T4">
        <f t="shared" ref="T4:T8" si="1">(S4-S3)</f>
        <v>-1.5</v>
      </c>
      <c r="U4">
        <v>25</v>
      </c>
      <c r="V4">
        <v>0</v>
      </c>
    </row>
    <row r="5" spans="1:23">
      <c r="A5" s="32">
        <v>25</v>
      </c>
      <c r="B5" s="33">
        <v>1.5</v>
      </c>
      <c r="C5" s="34">
        <f>(B5-B4)</f>
        <v>1.6</v>
      </c>
      <c r="D5" s="21">
        <v>26</v>
      </c>
      <c r="E5" s="28">
        <v>-0.3</v>
      </c>
      <c r="F5" s="22">
        <f t="shared" si="0"/>
        <v>-0.3</v>
      </c>
      <c r="H5">
        <v>25</v>
      </c>
      <c r="I5">
        <f>AVERAGE(C5,C14,C21,C32,C39,C46,C50,C55,C75,C82,C86,C91,C115,C124,C146)</f>
        <v>0.64</v>
      </c>
      <c r="R5">
        <v>25</v>
      </c>
      <c r="S5">
        <v>1.5</v>
      </c>
      <c r="T5">
        <f t="shared" si="1"/>
        <v>1.6</v>
      </c>
      <c r="U5">
        <v>26</v>
      </c>
      <c r="V5">
        <v>-0.3</v>
      </c>
    </row>
    <row r="6" spans="1:23">
      <c r="A6" s="32">
        <v>26</v>
      </c>
      <c r="B6" s="33">
        <v>0.4</v>
      </c>
      <c r="C6" s="34">
        <f>(B6-B5)</f>
        <v>-1.1000000000000001</v>
      </c>
      <c r="D6" s="21">
        <v>27</v>
      </c>
      <c r="E6" s="28">
        <v>2.7</v>
      </c>
      <c r="F6" s="22">
        <f t="shared" si="0"/>
        <v>3</v>
      </c>
      <c r="H6">
        <v>26</v>
      </c>
      <c r="I6">
        <f>AVERAGE(C6,C15,C22,C33,C40,C47,C51,C56,C64,C68,C76,C83,C87,C92,C104,C116,C125,C129,C138,C147)</f>
        <v>4.5000000000000026E-2</v>
      </c>
      <c r="R6">
        <v>26</v>
      </c>
      <c r="S6">
        <v>0.4</v>
      </c>
      <c r="T6">
        <f t="shared" si="1"/>
        <v>-1.1000000000000001</v>
      </c>
      <c r="U6">
        <v>27</v>
      </c>
      <c r="V6">
        <v>2.7</v>
      </c>
    </row>
    <row r="7" spans="1:23">
      <c r="A7" s="32">
        <v>27</v>
      </c>
      <c r="B7" s="33">
        <v>4</v>
      </c>
      <c r="C7" s="34">
        <f>(B7-B6)</f>
        <v>3.6</v>
      </c>
      <c r="D7" s="21">
        <v>28</v>
      </c>
      <c r="E7" s="28">
        <v>0.6</v>
      </c>
      <c r="F7" s="22">
        <f t="shared" si="0"/>
        <v>-2.1</v>
      </c>
      <c r="H7">
        <v>27</v>
      </c>
      <c r="I7">
        <f>AVERAGE(C7,C16,C23,C34,C41,C48,C52,C57,C65,C69,C77,C88,C93,C98,C105,C117,C126,C130,C139,C148)</f>
        <v>0.16999999999999993</v>
      </c>
      <c r="R7">
        <v>27</v>
      </c>
      <c r="S7">
        <v>4</v>
      </c>
      <c r="T7">
        <f t="shared" si="1"/>
        <v>3.6</v>
      </c>
      <c r="U7">
        <v>28</v>
      </c>
      <c r="V7">
        <v>0.6</v>
      </c>
    </row>
    <row r="8" spans="1:23">
      <c r="A8" s="32">
        <v>28</v>
      </c>
      <c r="B8" s="33">
        <v>4</v>
      </c>
      <c r="C8" s="34">
        <f>(B8-B7)</f>
        <v>0</v>
      </c>
      <c r="D8" s="21">
        <v>20</v>
      </c>
      <c r="E8" s="28">
        <v>0.3</v>
      </c>
      <c r="H8">
        <v>28</v>
      </c>
      <c r="I8">
        <f>AVERAGE(C8,C17,C24,C35,C42,C58,C66,C70,C89,C94,C99,C106,C118,C127,C131,C140,C149)</f>
        <v>-0.3470588235294117</v>
      </c>
      <c r="R8">
        <v>28</v>
      </c>
      <c r="S8">
        <v>4</v>
      </c>
      <c r="T8">
        <f t="shared" si="1"/>
        <v>0</v>
      </c>
      <c r="U8">
        <v>20</v>
      </c>
      <c r="V8">
        <v>0.3</v>
      </c>
    </row>
    <row r="9" spans="1:23">
      <c r="A9" s="32">
        <v>20</v>
      </c>
      <c r="B9" s="33">
        <v>2.5</v>
      </c>
      <c r="D9" s="21">
        <v>21</v>
      </c>
      <c r="E9" s="28">
        <v>0.3</v>
      </c>
      <c r="F9" s="22">
        <f>E9-E8</f>
        <v>0</v>
      </c>
      <c r="H9">
        <v>29</v>
      </c>
      <c r="I9">
        <f>AVERAGE(C25,C43,C59,C71,C95,C100,C107,C119,C132,C141,C150)</f>
        <v>9.0909090909090953E-2</v>
      </c>
      <c r="R9">
        <v>20</v>
      </c>
      <c r="S9">
        <v>2.5</v>
      </c>
      <c r="U9">
        <v>21</v>
      </c>
      <c r="V9">
        <v>0.3</v>
      </c>
    </row>
    <row r="10" spans="1:23">
      <c r="A10" s="32">
        <v>21</v>
      </c>
      <c r="B10" s="33">
        <v>0.1</v>
      </c>
      <c r="C10" s="34">
        <f>(B10-B9)</f>
        <v>-2.4</v>
      </c>
      <c r="D10" s="21">
        <v>22</v>
      </c>
      <c r="E10" s="28">
        <v>4.5999999999999996</v>
      </c>
      <c r="F10" s="22">
        <f t="shared" ref="F10:F12" si="2">E10-E9</f>
        <v>4.3</v>
      </c>
      <c r="H10">
        <v>30</v>
      </c>
      <c r="I10">
        <f>AVERAGE(C26,C60,C101,C108,C133,C142,C151)</f>
        <v>-0.85714285714285732</v>
      </c>
      <c r="R10">
        <v>21</v>
      </c>
      <c r="S10">
        <v>0.1</v>
      </c>
      <c r="T10">
        <f>(S10-S9)</f>
        <v>-2.4</v>
      </c>
      <c r="U10">
        <v>22</v>
      </c>
      <c r="V10">
        <v>4.5999999999999996</v>
      </c>
    </row>
    <row r="11" spans="1:23">
      <c r="A11" s="32">
        <v>22</v>
      </c>
      <c r="B11" s="33">
        <v>0.2</v>
      </c>
      <c r="C11" s="34">
        <f>(B11-B10)</f>
        <v>0.1</v>
      </c>
      <c r="D11" s="21">
        <v>23</v>
      </c>
      <c r="E11" s="28">
        <v>3.7</v>
      </c>
      <c r="F11" s="22">
        <f t="shared" si="2"/>
        <v>-0.89999999999999947</v>
      </c>
      <c r="H11">
        <v>31</v>
      </c>
      <c r="I11">
        <f>AVERAGE(C27,C61,C102,C109,C134,C152)</f>
        <v>0.85</v>
      </c>
      <c r="R11">
        <v>22</v>
      </c>
      <c r="S11">
        <v>0.2</v>
      </c>
      <c r="T11">
        <f t="shared" ref="T11:T17" si="3">(S11-S10)</f>
        <v>0.1</v>
      </c>
      <c r="U11">
        <v>23</v>
      </c>
      <c r="V11">
        <v>3.7</v>
      </c>
    </row>
    <row r="12" spans="1:23">
      <c r="A12" s="32">
        <v>23</v>
      </c>
      <c r="B12" s="33">
        <v>1.6</v>
      </c>
      <c r="C12" s="34">
        <f>(B12-B11)</f>
        <v>1.4000000000000001</v>
      </c>
      <c r="D12" s="21">
        <v>24</v>
      </c>
      <c r="E12" s="28">
        <v>2.2000000000000002</v>
      </c>
      <c r="F12" s="22">
        <f t="shared" si="2"/>
        <v>-1.5</v>
      </c>
      <c r="H12">
        <v>32</v>
      </c>
      <c r="I12">
        <f>AVERAGE(C62,C110,C135)</f>
        <v>0.93333333333333324</v>
      </c>
      <c r="R12">
        <v>23</v>
      </c>
      <c r="S12">
        <v>1.6</v>
      </c>
      <c r="T12">
        <f t="shared" si="3"/>
        <v>1.4000000000000001</v>
      </c>
      <c r="U12">
        <v>24</v>
      </c>
      <c r="V12">
        <v>2.2000000000000002</v>
      </c>
    </row>
    <row r="13" spans="1:23">
      <c r="A13" s="32">
        <v>24</v>
      </c>
      <c r="B13" s="33">
        <v>2.4</v>
      </c>
      <c r="C13" s="34">
        <f>(B13-B12)</f>
        <v>0.79999999999999982</v>
      </c>
      <c r="D13" s="21">
        <v>23</v>
      </c>
      <c r="E13" s="28">
        <v>-0.3</v>
      </c>
      <c r="H13">
        <v>33</v>
      </c>
      <c r="I13">
        <f>AVERAGE(C111,C136)</f>
        <v>-2.1499999999999995</v>
      </c>
      <c r="R13">
        <v>24</v>
      </c>
      <c r="S13">
        <v>2.4</v>
      </c>
      <c r="T13">
        <f t="shared" si="3"/>
        <v>0.79999999999999982</v>
      </c>
      <c r="U13">
        <v>23</v>
      </c>
      <c r="V13">
        <v>-0.3</v>
      </c>
    </row>
    <row r="14" spans="1:23">
      <c r="A14" s="32">
        <v>25</v>
      </c>
      <c r="B14" s="33">
        <v>4</v>
      </c>
      <c r="C14" s="34">
        <f>(B14-B13)</f>
        <v>1.6</v>
      </c>
      <c r="D14" s="21">
        <v>24</v>
      </c>
      <c r="E14" s="28">
        <v>0.7</v>
      </c>
      <c r="F14" s="22">
        <f>E14-E13</f>
        <v>1</v>
      </c>
      <c r="H14" s="8" t="s">
        <v>34</v>
      </c>
      <c r="I14" s="8" t="s">
        <v>41</v>
      </c>
      <c r="J14" s="8" t="s">
        <v>42</v>
      </c>
      <c r="K14" s="8" t="s">
        <v>43</v>
      </c>
      <c r="R14">
        <v>25</v>
      </c>
      <c r="S14">
        <v>4</v>
      </c>
      <c r="T14">
        <f t="shared" si="3"/>
        <v>1.6</v>
      </c>
      <c r="U14">
        <v>24</v>
      </c>
      <c r="V14">
        <v>0.7</v>
      </c>
    </row>
    <row r="15" spans="1:23">
      <c r="A15" s="32">
        <v>26</v>
      </c>
      <c r="B15" s="33">
        <v>0.6</v>
      </c>
      <c r="C15" s="34">
        <f>(B15-B14)</f>
        <v>-3.4</v>
      </c>
      <c r="D15" s="21">
        <v>25</v>
      </c>
      <c r="E15" s="28">
        <v>2.2000000000000002</v>
      </c>
      <c r="F15" s="22">
        <f t="shared" ref="F15:F17" si="4">E15-E14</f>
        <v>1.5000000000000002</v>
      </c>
      <c r="H15">
        <v>21</v>
      </c>
      <c r="I15">
        <f>AVERAGE(F9,F44,F151,F172)</f>
        <v>1.1499999999999999</v>
      </c>
      <c r="J15">
        <f>AVERAGE(I15:I22)</f>
        <v>0.65119238046095629</v>
      </c>
      <c r="K15">
        <f>AVERAGE(I23:I27)</f>
        <v>-0.57643956043956046</v>
      </c>
      <c r="R15">
        <v>26</v>
      </c>
      <c r="S15">
        <v>0.6</v>
      </c>
      <c r="T15">
        <f t="shared" si="3"/>
        <v>-3.4</v>
      </c>
      <c r="U15">
        <v>25</v>
      </c>
      <c r="V15">
        <v>2.2000000000000002</v>
      </c>
    </row>
    <row r="16" spans="1:23">
      <c r="A16" s="32">
        <v>27</v>
      </c>
      <c r="B16" s="33">
        <v>5.0999999999999996</v>
      </c>
      <c r="C16" s="34">
        <f>(B16-B15)</f>
        <v>4.5</v>
      </c>
      <c r="D16" s="21">
        <v>26</v>
      </c>
      <c r="E16" s="28">
        <v>5.3</v>
      </c>
      <c r="F16" s="22">
        <f t="shared" si="4"/>
        <v>3.0999999999999996</v>
      </c>
      <c r="H16">
        <v>22</v>
      </c>
      <c r="I16">
        <f>AVERAGE(F10,F19,F45,F103,F152,F173)</f>
        <v>3.2833333333333337</v>
      </c>
      <c r="R16">
        <v>27</v>
      </c>
      <c r="S16">
        <v>5.0999999999999996</v>
      </c>
      <c r="T16">
        <f t="shared" si="3"/>
        <v>4.5</v>
      </c>
      <c r="U16">
        <v>26</v>
      </c>
      <c r="V16">
        <v>5.3</v>
      </c>
    </row>
    <row r="17" spans="1:22">
      <c r="A17" s="32">
        <v>28</v>
      </c>
      <c r="B17" s="33">
        <v>-0.2</v>
      </c>
      <c r="C17" s="34">
        <f>(B17-B16)</f>
        <v>-5.3</v>
      </c>
      <c r="D17" s="21">
        <v>27</v>
      </c>
      <c r="E17" s="28">
        <v>2.8</v>
      </c>
      <c r="F17" s="22">
        <f t="shared" si="4"/>
        <v>-2.5</v>
      </c>
      <c r="H17">
        <v>23</v>
      </c>
      <c r="I17">
        <f>AVERAGE(F11,F20,F32,F46,F85,F95,F104,F141,F153,F174)</f>
        <v>-0.60999999999999988</v>
      </c>
      <c r="R17">
        <v>28</v>
      </c>
      <c r="S17">
        <v>-0.2</v>
      </c>
      <c r="T17">
        <f t="shared" si="3"/>
        <v>-5.3</v>
      </c>
      <c r="U17">
        <v>27</v>
      </c>
      <c r="V17">
        <v>2.8</v>
      </c>
    </row>
    <row r="18" spans="1:22">
      <c r="A18" s="32">
        <v>22</v>
      </c>
      <c r="B18" s="33">
        <v>0.4</v>
      </c>
      <c r="D18" s="21">
        <v>21</v>
      </c>
      <c r="E18" s="28">
        <v>-0.1</v>
      </c>
      <c r="H18">
        <v>24</v>
      </c>
      <c r="I18">
        <f>AVERAGE(F3,F12,F14,F21,F33,F47,F52,F63,F79,F86,F96,F105,F121,F142,F154,F163,F175)</f>
        <v>1.3882352941176468</v>
      </c>
      <c r="R18">
        <v>22</v>
      </c>
      <c r="S18">
        <v>0.4</v>
      </c>
      <c r="U18">
        <v>21</v>
      </c>
      <c r="V18">
        <v>-0.1</v>
      </c>
    </row>
    <row r="19" spans="1:22">
      <c r="A19" s="32">
        <v>23</v>
      </c>
      <c r="B19" s="33">
        <v>0.9</v>
      </c>
      <c r="C19" s="34">
        <f>(B19-B18)</f>
        <v>0.5</v>
      </c>
      <c r="D19" s="21">
        <v>22</v>
      </c>
      <c r="E19" s="28">
        <v>4.9000000000000004</v>
      </c>
      <c r="F19" s="22">
        <f>E19-E18</f>
        <v>5</v>
      </c>
      <c r="H19">
        <v>25</v>
      </c>
      <c r="I19">
        <f>AVERAGE(F4,F15,F22,F34,F48,F53,F64,F80,F87,F97,F106,F122,F133,F143,F155,F164,F176)</f>
        <v>0.38235294117647056</v>
      </c>
      <c r="R19">
        <v>23</v>
      </c>
      <c r="S19">
        <v>0.9</v>
      </c>
      <c r="T19">
        <f>(S19-S18)</f>
        <v>0.5</v>
      </c>
      <c r="U19">
        <v>22</v>
      </c>
      <c r="V19">
        <v>4.9000000000000004</v>
      </c>
    </row>
    <row r="20" spans="1:22">
      <c r="A20" s="32">
        <v>24</v>
      </c>
      <c r="B20" s="33">
        <v>4.8</v>
      </c>
      <c r="C20" s="34">
        <f>(B20-B19)</f>
        <v>3.9</v>
      </c>
      <c r="D20" s="21">
        <v>23</v>
      </c>
      <c r="E20" s="28">
        <v>4.3</v>
      </c>
      <c r="F20" s="22">
        <f t="shared" ref="F20:F30" si="5">E20-E19</f>
        <v>-0.60000000000000053</v>
      </c>
      <c r="H20">
        <v>26</v>
      </c>
      <c r="I20">
        <f>AVERAGE(F5,F16,F23,F35,F49,F54,F65,F74,F81,F88,F98,F107,F123,F134,F144,F156,F165,F177)</f>
        <v>-0.74444444444444458</v>
      </c>
      <c r="R20">
        <v>24</v>
      </c>
      <c r="S20">
        <v>4.8</v>
      </c>
      <c r="T20">
        <f t="shared" ref="T20:T27" si="6">(S20-S19)</f>
        <v>3.9</v>
      </c>
      <c r="U20">
        <v>23</v>
      </c>
      <c r="V20">
        <v>4.3</v>
      </c>
    </row>
    <row r="21" spans="1:22">
      <c r="A21" s="32">
        <v>25</v>
      </c>
      <c r="B21" s="33">
        <v>2.8</v>
      </c>
      <c r="C21" s="34">
        <f>(B21-B20)</f>
        <v>-2</v>
      </c>
      <c r="D21" s="21">
        <v>24</v>
      </c>
      <c r="E21" s="28">
        <v>6.7</v>
      </c>
      <c r="F21" s="22">
        <f t="shared" si="5"/>
        <v>2.4000000000000004</v>
      </c>
      <c r="H21">
        <v>27</v>
      </c>
      <c r="I21">
        <f>AVERAGE(F6,F17,F24,F36,F50,F55,F66,F75,F82,F89,F99,F108,F115,F124,F135,F145,F157,F166,F178)</f>
        <v>0.88947368421052664</v>
      </c>
      <c r="R21">
        <v>25</v>
      </c>
      <c r="S21">
        <v>2.8</v>
      </c>
      <c r="T21">
        <f t="shared" si="6"/>
        <v>-2</v>
      </c>
      <c r="U21">
        <v>24</v>
      </c>
      <c r="V21">
        <v>6.7</v>
      </c>
    </row>
    <row r="22" spans="1:22">
      <c r="A22" s="32">
        <v>26</v>
      </c>
      <c r="B22" s="33">
        <v>6.9</v>
      </c>
      <c r="C22" s="34">
        <f>(B22-B21)</f>
        <v>4.1000000000000005</v>
      </c>
      <c r="D22" s="21">
        <v>25</v>
      </c>
      <c r="E22" s="28">
        <v>7.3</v>
      </c>
      <c r="F22" s="22">
        <f t="shared" si="5"/>
        <v>0.59999999999999964</v>
      </c>
      <c r="H22">
        <v>28</v>
      </c>
      <c r="I22">
        <f>AVERAGE(F7,F25,F37,F56,F67,F76,F83,F90,F100,F109,F116,F125,F136,F146,F158,F167,F179)</f>
        <v>-0.52941176470588247</v>
      </c>
      <c r="R22">
        <v>26</v>
      </c>
      <c r="S22">
        <v>6.9</v>
      </c>
      <c r="T22">
        <f t="shared" si="6"/>
        <v>4.1000000000000005</v>
      </c>
      <c r="U22">
        <v>25</v>
      </c>
      <c r="V22">
        <v>7.3</v>
      </c>
    </row>
    <row r="23" spans="1:22">
      <c r="A23" s="32">
        <v>27</v>
      </c>
      <c r="B23" s="33">
        <v>2.8</v>
      </c>
      <c r="C23" s="34">
        <f>(B23-B22)</f>
        <v>-4.1000000000000005</v>
      </c>
      <c r="D23" s="21">
        <v>26</v>
      </c>
      <c r="E23" s="28">
        <v>2.8</v>
      </c>
      <c r="F23" s="22">
        <f t="shared" si="5"/>
        <v>-4.5</v>
      </c>
      <c r="H23">
        <v>29</v>
      </c>
      <c r="I23">
        <f>AVERAGE(F26,F38,F57,F68,F77,F91,F101,F110,F117,F126,F137,F147,F159,F168,F180)</f>
        <v>0.38000000000000006</v>
      </c>
      <c r="R23">
        <v>27</v>
      </c>
      <c r="S23">
        <v>2.8</v>
      </c>
      <c r="T23">
        <f t="shared" si="6"/>
        <v>-4.1000000000000005</v>
      </c>
      <c r="U23">
        <v>26</v>
      </c>
      <c r="V23">
        <v>2.8</v>
      </c>
    </row>
    <row r="24" spans="1:22">
      <c r="A24" s="32">
        <v>28</v>
      </c>
      <c r="B24" s="33">
        <v>4.5999999999999996</v>
      </c>
      <c r="C24" s="34">
        <f>(B24-B23)</f>
        <v>1.7999999999999998</v>
      </c>
      <c r="D24" s="21">
        <v>27</v>
      </c>
      <c r="E24" s="28">
        <v>0.2</v>
      </c>
      <c r="F24" s="22">
        <f t="shared" si="5"/>
        <v>-2.5999999999999996</v>
      </c>
      <c r="H24">
        <v>30</v>
      </c>
      <c r="I24">
        <f>AVERAGE(F27,F39,F58,F69,F92,F111,F118,F127,F138,F148,F160,F169,F181)</f>
        <v>-0.74615384615384628</v>
      </c>
      <c r="R24">
        <v>28</v>
      </c>
      <c r="S24">
        <v>4.5999999999999996</v>
      </c>
      <c r="T24">
        <f t="shared" si="6"/>
        <v>1.7999999999999998</v>
      </c>
      <c r="U24">
        <v>27</v>
      </c>
      <c r="V24">
        <v>0.2</v>
      </c>
    </row>
    <row r="25" spans="1:22">
      <c r="A25" s="32">
        <v>29</v>
      </c>
      <c r="B25" s="33">
        <v>6</v>
      </c>
      <c r="C25" s="34">
        <f>(B25-B24)</f>
        <v>1.4000000000000004</v>
      </c>
      <c r="D25" s="21">
        <v>28</v>
      </c>
      <c r="E25" s="28">
        <v>1.3</v>
      </c>
      <c r="F25" s="22">
        <f t="shared" si="5"/>
        <v>1.1000000000000001</v>
      </c>
      <c r="H25">
        <v>31</v>
      </c>
      <c r="I25">
        <f>AVERAGE(F28,F40,F59,F70,F93,F112,F119,F128,F139,F149,F161,F170,F182)</f>
        <v>-1.584615384615385</v>
      </c>
      <c r="R25">
        <v>29</v>
      </c>
      <c r="S25">
        <v>6</v>
      </c>
      <c r="T25">
        <f t="shared" si="6"/>
        <v>1.4000000000000004</v>
      </c>
      <c r="U25">
        <v>28</v>
      </c>
      <c r="V25">
        <v>1.3</v>
      </c>
    </row>
    <row r="26" spans="1:22">
      <c r="A26" s="32">
        <v>30</v>
      </c>
      <c r="B26" s="33">
        <v>3.1</v>
      </c>
      <c r="C26" s="34">
        <f>(B26-B25)</f>
        <v>-2.9</v>
      </c>
      <c r="D26" s="21">
        <v>29</v>
      </c>
      <c r="E26" s="28">
        <v>5.4</v>
      </c>
      <c r="F26" s="22">
        <f t="shared" si="5"/>
        <v>4.1000000000000005</v>
      </c>
      <c r="H26">
        <v>32</v>
      </c>
      <c r="I26">
        <f>AVERAGE(F29,F41,F60,F71,F113,F129,F183)</f>
        <v>1.2285714285714289</v>
      </c>
      <c r="R26">
        <v>30</v>
      </c>
      <c r="S26">
        <v>3.1</v>
      </c>
      <c r="T26">
        <f t="shared" si="6"/>
        <v>-2.9</v>
      </c>
      <c r="U26">
        <v>29</v>
      </c>
      <c r="V26">
        <v>5.4</v>
      </c>
    </row>
    <row r="27" spans="1:22">
      <c r="A27" s="32">
        <v>31</v>
      </c>
      <c r="B27" s="33">
        <v>1.7</v>
      </c>
      <c r="C27" s="34">
        <f>(B27-B26)</f>
        <v>-1.4000000000000001</v>
      </c>
      <c r="D27" s="21">
        <v>30</v>
      </c>
      <c r="E27" s="28">
        <v>3.3</v>
      </c>
      <c r="F27" s="22">
        <f t="shared" si="5"/>
        <v>-2.1000000000000005</v>
      </c>
      <c r="H27">
        <v>33</v>
      </c>
      <c r="I27">
        <f>AVERAGE(F30,F42,F61,F72,F130)</f>
        <v>-2.1599999999999997</v>
      </c>
      <c r="R27">
        <v>31</v>
      </c>
      <c r="S27">
        <v>1.7</v>
      </c>
      <c r="T27">
        <f t="shared" si="6"/>
        <v>-1.4000000000000001</v>
      </c>
      <c r="U27">
        <v>30</v>
      </c>
      <c r="V27">
        <v>3.3</v>
      </c>
    </row>
    <row r="28" spans="1:22">
      <c r="A28" s="32">
        <v>21</v>
      </c>
      <c r="B28" s="33">
        <v>1.2</v>
      </c>
      <c r="D28" s="21">
        <v>31</v>
      </c>
      <c r="E28" s="28">
        <v>-1.3</v>
      </c>
      <c r="F28" s="22">
        <f t="shared" si="5"/>
        <v>-4.5999999999999996</v>
      </c>
      <c r="R28">
        <v>21</v>
      </c>
      <c r="S28">
        <v>1.2</v>
      </c>
      <c r="U28">
        <v>31</v>
      </c>
      <c r="V28">
        <v>-1.3</v>
      </c>
    </row>
    <row r="29" spans="1:22">
      <c r="A29" s="32">
        <v>22</v>
      </c>
      <c r="B29" s="33">
        <v>2.2999999999999998</v>
      </c>
      <c r="C29" s="34">
        <f>(B29-B28)</f>
        <v>1.0999999999999999</v>
      </c>
      <c r="D29" s="21">
        <v>32</v>
      </c>
      <c r="E29" s="28">
        <v>2.8</v>
      </c>
      <c r="F29" s="22">
        <f t="shared" si="5"/>
        <v>4.0999999999999996</v>
      </c>
      <c r="R29">
        <v>22</v>
      </c>
      <c r="S29">
        <v>2.2999999999999998</v>
      </c>
      <c r="T29">
        <f>(S29-S28)</f>
        <v>1.0999999999999999</v>
      </c>
      <c r="U29">
        <v>32</v>
      </c>
      <c r="V29">
        <v>2.8</v>
      </c>
    </row>
    <row r="30" spans="1:22">
      <c r="A30" s="32">
        <v>23</v>
      </c>
      <c r="B30" s="33">
        <v>5.9</v>
      </c>
      <c r="C30" s="34">
        <f>(B30-B29)</f>
        <v>3.6000000000000005</v>
      </c>
      <c r="D30" s="21">
        <v>33</v>
      </c>
      <c r="E30" s="28">
        <v>-0.3</v>
      </c>
      <c r="F30" s="22">
        <f t="shared" si="5"/>
        <v>-3.0999999999999996</v>
      </c>
      <c r="R30">
        <v>23</v>
      </c>
      <c r="S30">
        <v>5.9</v>
      </c>
      <c r="T30">
        <f t="shared" ref="T30:T35" si="7">(S30-S29)</f>
        <v>3.6000000000000005</v>
      </c>
      <c r="U30">
        <v>33</v>
      </c>
      <c r="V30">
        <v>-0.3</v>
      </c>
    </row>
    <row r="31" spans="1:22">
      <c r="A31" s="32">
        <v>24</v>
      </c>
      <c r="B31" s="33">
        <v>6.9</v>
      </c>
      <c r="C31" s="34">
        <f>(B31-B30)</f>
        <v>1</v>
      </c>
      <c r="D31" s="21">
        <v>22</v>
      </c>
      <c r="E31" s="28">
        <v>-0.8</v>
      </c>
      <c r="R31">
        <v>24</v>
      </c>
      <c r="S31">
        <v>6.9</v>
      </c>
      <c r="T31">
        <f t="shared" si="7"/>
        <v>1</v>
      </c>
      <c r="U31">
        <v>22</v>
      </c>
      <c r="V31">
        <v>-0.8</v>
      </c>
    </row>
    <row r="32" spans="1:22">
      <c r="A32" s="32">
        <v>25</v>
      </c>
      <c r="B32" s="33">
        <v>6.6</v>
      </c>
      <c r="C32" s="34">
        <f>(B32-B31)</f>
        <v>-0.30000000000000071</v>
      </c>
      <c r="D32" s="21">
        <v>23</v>
      </c>
      <c r="E32" s="28">
        <v>3.9</v>
      </c>
      <c r="F32" s="22">
        <f>E32-E31</f>
        <v>4.7</v>
      </c>
      <c r="R32">
        <v>25</v>
      </c>
      <c r="S32">
        <v>6.6</v>
      </c>
      <c r="T32">
        <f t="shared" si="7"/>
        <v>-0.30000000000000071</v>
      </c>
      <c r="U32">
        <v>23</v>
      </c>
      <c r="V32">
        <v>3.9</v>
      </c>
    </row>
    <row r="33" spans="1:22">
      <c r="A33" s="32">
        <v>26</v>
      </c>
      <c r="B33" s="33">
        <v>3.3</v>
      </c>
      <c r="C33" s="34">
        <f>(B33-B32)</f>
        <v>-3.3</v>
      </c>
      <c r="D33" s="21">
        <v>24</v>
      </c>
      <c r="E33" s="28">
        <v>6.9</v>
      </c>
      <c r="F33" s="22">
        <f t="shared" ref="F33:F42" si="8">E33-E32</f>
        <v>3.0000000000000004</v>
      </c>
      <c r="R33">
        <v>26</v>
      </c>
      <c r="S33">
        <v>3.3</v>
      </c>
      <c r="T33">
        <f t="shared" si="7"/>
        <v>-3.3</v>
      </c>
      <c r="U33">
        <v>24</v>
      </c>
      <c r="V33">
        <v>6.9</v>
      </c>
    </row>
    <row r="34" spans="1:22">
      <c r="A34" s="32">
        <v>27</v>
      </c>
      <c r="B34" s="33">
        <v>4.9000000000000004</v>
      </c>
      <c r="C34" s="34">
        <f>(B34-B33)</f>
        <v>1.6000000000000005</v>
      </c>
      <c r="D34" s="21">
        <v>25</v>
      </c>
      <c r="E34" s="28">
        <v>5.6</v>
      </c>
      <c r="F34" s="22">
        <f t="shared" si="8"/>
        <v>-1.3000000000000007</v>
      </c>
      <c r="R34">
        <v>27</v>
      </c>
      <c r="S34">
        <v>4.9000000000000004</v>
      </c>
      <c r="T34">
        <f t="shared" si="7"/>
        <v>1.6000000000000005</v>
      </c>
      <c r="U34">
        <v>25</v>
      </c>
      <c r="V34">
        <v>5.6</v>
      </c>
    </row>
    <row r="35" spans="1:22">
      <c r="A35" s="32">
        <v>28</v>
      </c>
      <c r="B35" s="33">
        <v>6</v>
      </c>
      <c r="C35" s="34">
        <f>(B35-B34)</f>
        <v>1.0999999999999996</v>
      </c>
      <c r="D35" s="21">
        <v>26</v>
      </c>
      <c r="E35" s="28">
        <v>3.2</v>
      </c>
      <c r="F35" s="22">
        <f t="shared" si="8"/>
        <v>-2.3999999999999995</v>
      </c>
      <c r="R35">
        <v>28</v>
      </c>
      <c r="S35">
        <v>6</v>
      </c>
      <c r="T35">
        <f t="shared" si="7"/>
        <v>1.0999999999999996</v>
      </c>
      <c r="U35">
        <v>26</v>
      </c>
      <c r="V35">
        <v>3.2</v>
      </c>
    </row>
    <row r="36" spans="1:22">
      <c r="A36" s="32">
        <v>22</v>
      </c>
      <c r="B36" s="33">
        <v>0.7</v>
      </c>
      <c r="D36" s="21">
        <v>27</v>
      </c>
      <c r="E36" s="28">
        <v>7.9</v>
      </c>
      <c r="F36" s="22">
        <f t="shared" si="8"/>
        <v>4.7</v>
      </c>
      <c r="R36">
        <v>22</v>
      </c>
      <c r="S36">
        <v>0.7</v>
      </c>
      <c r="U36">
        <v>27</v>
      </c>
      <c r="V36">
        <v>7.9</v>
      </c>
    </row>
    <row r="37" spans="1:22">
      <c r="A37" s="32">
        <v>23</v>
      </c>
      <c r="B37" s="33">
        <v>2.4</v>
      </c>
      <c r="C37" s="34">
        <f>(B37-B36)</f>
        <v>1.7</v>
      </c>
      <c r="D37" s="21">
        <v>28</v>
      </c>
      <c r="E37" s="28">
        <v>5.0999999999999996</v>
      </c>
      <c r="F37" s="22">
        <f t="shared" si="8"/>
        <v>-2.8000000000000007</v>
      </c>
      <c r="R37">
        <v>23</v>
      </c>
      <c r="S37">
        <v>2.4</v>
      </c>
      <c r="T37">
        <f>(S37-S36)</f>
        <v>1.7</v>
      </c>
      <c r="U37">
        <v>28</v>
      </c>
      <c r="V37">
        <v>5.0999999999999996</v>
      </c>
    </row>
    <row r="38" spans="1:22">
      <c r="A38" s="32">
        <v>24</v>
      </c>
      <c r="B38" s="33">
        <v>3.3</v>
      </c>
      <c r="C38" s="34">
        <f>(B38-B37)</f>
        <v>0.89999999999999991</v>
      </c>
      <c r="D38" s="21">
        <v>29</v>
      </c>
      <c r="E38" s="28">
        <v>6.3</v>
      </c>
      <c r="F38" s="22">
        <f t="shared" si="8"/>
        <v>1.2000000000000002</v>
      </c>
      <c r="R38">
        <v>24</v>
      </c>
      <c r="S38">
        <v>3.3</v>
      </c>
      <c r="T38">
        <f t="shared" ref="T38:T43" si="9">(S38-S37)</f>
        <v>0.89999999999999991</v>
      </c>
      <c r="U38">
        <v>29</v>
      </c>
      <c r="V38">
        <v>6.3</v>
      </c>
    </row>
    <row r="39" spans="1:22">
      <c r="A39" s="32">
        <v>25</v>
      </c>
      <c r="B39" s="33">
        <v>3.3</v>
      </c>
      <c r="C39" s="34">
        <f>(B39-B38)</f>
        <v>0</v>
      </c>
      <c r="D39" s="21">
        <v>30</v>
      </c>
      <c r="E39" s="28">
        <v>4.9000000000000004</v>
      </c>
      <c r="F39" s="22">
        <f t="shared" si="8"/>
        <v>-1.3999999999999995</v>
      </c>
      <c r="R39">
        <v>25</v>
      </c>
      <c r="S39">
        <v>3.3</v>
      </c>
      <c r="T39">
        <f t="shared" si="9"/>
        <v>0</v>
      </c>
      <c r="U39">
        <v>30</v>
      </c>
      <c r="V39">
        <v>4.9000000000000004</v>
      </c>
    </row>
    <row r="40" spans="1:22">
      <c r="A40" s="32">
        <v>26</v>
      </c>
      <c r="B40" s="33">
        <v>2.5</v>
      </c>
      <c r="C40" s="34">
        <f>(B40-B39)</f>
        <v>-0.79999999999999982</v>
      </c>
      <c r="D40" s="21">
        <v>31</v>
      </c>
      <c r="E40" s="28">
        <v>2</v>
      </c>
      <c r="F40" s="22">
        <f t="shared" si="8"/>
        <v>-2.9000000000000004</v>
      </c>
      <c r="R40">
        <v>26</v>
      </c>
      <c r="S40">
        <v>2.5</v>
      </c>
      <c r="T40">
        <f t="shared" si="9"/>
        <v>-0.79999999999999982</v>
      </c>
      <c r="U40">
        <v>31</v>
      </c>
      <c r="V40">
        <v>2</v>
      </c>
    </row>
    <row r="41" spans="1:22">
      <c r="A41" s="32">
        <v>27</v>
      </c>
      <c r="B41" s="33">
        <v>1.3</v>
      </c>
      <c r="C41" s="34">
        <f>(B41-B40)</f>
        <v>-1.2</v>
      </c>
      <c r="D41" s="21">
        <v>32</v>
      </c>
      <c r="E41" s="28">
        <v>5.7</v>
      </c>
      <c r="F41" s="22">
        <f t="shared" si="8"/>
        <v>3.7</v>
      </c>
      <c r="R41">
        <v>27</v>
      </c>
      <c r="S41">
        <v>1.3</v>
      </c>
      <c r="T41">
        <f t="shared" si="9"/>
        <v>-1.2</v>
      </c>
      <c r="U41">
        <v>32</v>
      </c>
      <c r="V41">
        <v>5.7</v>
      </c>
    </row>
    <row r="42" spans="1:22">
      <c r="A42" s="32">
        <v>28</v>
      </c>
      <c r="B42" s="33">
        <v>0.9</v>
      </c>
      <c r="C42" s="34">
        <f>(B42-B41)</f>
        <v>-0.4</v>
      </c>
      <c r="D42" s="21">
        <v>33</v>
      </c>
      <c r="E42" s="28">
        <v>1.5</v>
      </c>
      <c r="F42" s="22">
        <f t="shared" si="8"/>
        <v>-4.2</v>
      </c>
      <c r="R42">
        <v>28</v>
      </c>
      <c r="S42">
        <v>0.9</v>
      </c>
      <c r="T42">
        <f t="shared" si="9"/>
        <v>-0.4</v>
      </c>
      <c r="U42">
        <v>33</v>
      </c>
      <c r="V42">
        <v>1.5</v>
      </c>
    </row>
    <row r="43" spans="1:22">
      <c r="A43" s="32">
        <v>29</v>
      </c>
      <c r="B43" s="33">
        <v>3.6</v>
      </c>
      <c r="C43" s="34">
        <f>(B43-B42)</f>
        <v>2.7</v>
      </c>
      <c r="D43" s="21">
        <v>20</v>
      </c>
      <c r="E43" s="28">
        <v>1.6</v>
      </c>
      <c r="R43">
        <v>29</v>
      </c>
      <c r="S43">
        <v>3.6</v>
      </c>
      <c r="T43">
        <f t="shared" si="9"/>
        <v>2.7</v>
      </c>
      <c r="U43">
        <v>20</v>
      </c>
      <c r="V43">
        <v>1.6</v>
      </c>
    </row>
    <row r="44" spans="1:22">
      <c r="A44" s="32">
        <v>23</v>
      </c>
      <c r="B44" s="33">
        <v>1.4</v>
      </c>
      <c r="D44" s="21">
        <v>21</v>
      </c>
      <c r="E44" s="28">
        <v>3</v>
      </c>
      <c r="F44" s="22">
        <f>E44-E43</f>
        <v>1.4</v>
      </c>
      <c r="R44">
        <v>23</v>
      </c>
      <c r="S44">
        <v>1.4</v>
      </c>
      <c r="U44">
        <v>21</v>
      </c>
      <c r="V44">
        <v>3</v>
      </c>
    </row>
    <row r="45" spans="1:22">
      <c r="A45" s="32">
        <v>24</v>
      </c>
      <c r="B45" s="33">
        <v>3.2</v>
      </c>
      <c r="C45" s="34">
        <f>(B45-B44)</f>
        <v>1.8000000000000003</v>
      </c>
      <c r="D45" s="21">
        <v>22</v>
      </c>
      <c r="E45" s="28">
        <v>3.4</v>
      </c>
      <c r="F45" s="22">
        <f t="shared" ref="F45:F50" si="10">E45-E44</f>
        <v>0.39999999999999991</v>
      </c>
      <c r="R45">
        <v>24</v>
      </c>
      <c r="S45">
        <v>3.2</v>
      </c>
      <c r="T45">
        <f>(S45-S44)</f>
        <v>1.8000000000000003</v>
      </c>
      <c r="U45">
        <v>22</v>
      </c>
      <c r="V45">
        <v>3.4</v>
      </c>
    </row>
    <row r="46" spans="1:22">
      <c r="A46" s="32">
        <v>25</v>
      </c>
      <c r="B46" s="33">
        <v>5.8</v>
      </c>
      <c r="C46" s="34">
        <f>(B46-B45)</f>
        <v>2.5999999999999996</v>
      </c>
      <c r="D46" s="21">
        <v>23</v>
      </c>
      <c r="E46" s="28">
        <v>-0.4</v>
      </c>
      <c r="F46" s="22">
        <f t="shared" si="10"/>
        <v>-3.8</v>
      </c>
      <c r="R46">
        <v>25</v>
      </c>
      <c r="S46">
        <v>5.8</v>
      </c>
      <c r="T46">
        <f t="shared" ref="T46:T48" si="11">(S46-S45)</f>
        <v>2.5999999999999996</v>
      </c>
      <c r="U46">
        <v>23</v>
      </c>
      <c r="V46">
        <v>-0.4</v>
      </c>
    </row>
    <row r="47" spans="1:22">
      <c r="A47" s="32">
        <v>26</v>
      </c>
      <c r="B47" s="33">
        <v>-0.5</v>
      </c>
      <c r="C47" s="34">
        <f>(B47-B46)</f>
        <v>-6.3</v>
      </c>
      <c r="D47" s="21">
        <v>24</v>
      </c>
      <c r="E47" s="28">
        <v>2.1</v>
      </c>
      <c r="F47" s="22">
        <f t="shared" si="10"/>
        <v>2.5</v>
      </c>
      <c r="R47">
        <v>26</v>
      </c>
      <c r="S47">
        <v>-0.5</v>
      </c>
      <c r="T47">
        <f t="shared" si="11"/>
        <v>-6.3</v>
      </c>
      <c r="U47">
        <v>24</v>
      </c>
      <c r="V47">
        <v>2.1</v>
      </c>
    </row>
    <row r="48" spans="1:22">
      <c r="A48" s="32">
        <v>27</v>
      </c>
      <c r="B48" s="33">
        <v>2.6</v>
      </c>
      <c r="C48" s="34">
        <f>(B48-B47)</f>
        <v>3.1</v>
      </c>
      <c r="D48" s="21">
        <v>25</v>
      </c>
      <c r="E48" s="28">
        <v>0.7</v>
      </c>
      <c r="F48" s="22">
        <f t="shared" si="10"/>
        <v>-1.4000000000000001</v>
      </c>
      <c r="R48">
        <v>27</v>
      </c>
      <c r="S48">
        <v>2.6</v>
      </c>
      <c r="T48">
        <f t="shared" si="11"/>
        <v>3.1</v>
      </c>
      <c r="U48">
        <v>25</v>
      </c>
      <c r="V48">
        <v>0.7</v>
      </c>
    </row>
    <row r="49" spans="1:22">
      <c r="A49" s="32">
        <v>24</v>
      </c>
      <c r="B49" s="33">
        <v>-0.2</v>
      </c>
      <c r="D49" s="21">
        <v>26</v>
      </c>
      <c r="E49" s="28">
        <v>1.3</v>
      </c>
      <c r="F49" s="22">
        <f t="shared" si="10"/>
        <v>0.60000000000000009</v>
      </c>
      <c r="R49">
        <v>24</v>
      </c>
      <c r="S49">
        <v>-0.2</v>
      </c>
      <c r="U49">
        <v>26</v>
      </c>
      <c r="V49">
        <v>1.3</v>
      </c>
    </row>
    <row r="50" spans="1:22">
      <c r="A50" s="32">
        <v>25</v>
      </c>
      <c r="B50" s="33">
        <v>-0.3</v>
      </c>
      <c r="C50" s="34">
        <f>(B50-B49)</f>
        <v>-9.9999999999999978E-2</v>
      </c>
      <c r="D50" s="21">
        <v>27</v>
      </c>
      <c r="E50" s="28">
        <v>2</v>
      </c>
      <c r="F50" s="22">
        <f t="shared" si="10"/>
        <v>0.7</v>
      </c>
      <c r="R50">
        <v>25</v>
      </c>
      <c r="S50">
        <v>-0.3</v>
      </c>
      <c r="T50">
        <f>(S50-S49)</f>
        <v>-9.9999999999999978E-2</v>
      </c>
      <c r="U50">
        <v>27</v>
      </c>
      <c r="V50">
        <v>2</v>
      </c>
    </row>
    <row r="51" spans="1:22">
      <c r="A51" s="32">
        <v>26</v>
      </c>
      <c r="B51" s="33">
        <v>0.7</v>
      </c>
      <c r="C51" s="34">
        <f>(B51-B50)</f>
        <v>1</v>
      </c>
      <c r="D51" s="21">
        <v>23</v>
      </c>
      <c r="E51" s="28">
        <v>-0.2</v>
      </c>
      <c r="R51">
        <v>26</v>
      </c>
      <c r="S51">
        <v>0.7</v>
      </c>
      <c r="T51">
        <f t="shared" ref="T51:T52" si="12">(S51-S50)</f>
        <v>1</v>
      </c>
      <c r="U51">
        <v>23</v>
      </c>
      <c r="V51">
        <v>-0.2</v>
      </c>
    </row>
    <row r="52" spans="1:22">
      <c r="A52" s="32">
        <v>27</v>
      </c>
      <c r="B52" s="33">
        <v>1.7</v>
      </c>
      <c r="C52" s="34">
        <f>(B52-B51)</f>
        <v>1</v>
      </c>
      <c r="D52" s="21">
        <v>24</v>
      </c>
      <c r="E52" s="28">
        <v>1</v>
      </c>
      <c r="F52" s="22">
        <f>E52-E51</f>
        <v>1.2</v>
      </c>
      <c r="R52">
        <v>27</v>
      </c>
      <c r="S52">
        <v>1.7</v>
      </c>
      <c r="T52">
        <f t="shared" si="12"/>
        <v>1</v>
      </c>
      <c r="U52">
        <v>24</v>
      </c>
      <c r="V52">
        <v>1</v>
      </c>
    </row>
    <row r="53" spans="1:22">
      <c r="A53" s="32">
        <v>23</v>
      </c>
      <c r="B53" s="33">
        <v>0.1</v>
      </c>
      <c r="D53" s="21">
        <v>25</v>
      </c>
      <c r="E53" s="28">
        <v>0.6</v>
      </c>
      <c r="F53" s="22">
        <f t="shared" ref="F53:F60" si="13">E53-E52</f>
        <v>-0.4</v>
      </c>
      <c r="R53">
        <v>23</v>
      </c>
      <c r="S53">
        <v>0.1</v>
      </c>
      <c r="U53">
        <v>25</v>
      </c>
      <c r="V53">
        <v>0.6</v>
      </c>
    </row>
    <row r="54" spans="1:22">
      <c r="A54" s="32">
        <v>24</v>
      </c>
      <c r="B54" s="33">
        <v>0.7</v>
      </c>
      <c r="C54" s="34">
        <f>(B54-B53)</f>
        <v>0.6</v>
      </c>
      <c r="D54" s="21">
        <v>26</v>
      </c>
      <c r="E54" s="28">
        <v>3.9</v>
      </c>
      <c r="F54" s="22">
        <f t="shared" si="13"/>
        <v>3.3</v>
      </c>
      <c r="R54">
        <v>24</v>
      </c>
      <c r="S54">
        <v>0.7</v>
      </c>
      <c r="T54">
        <f>(S54-S53)</f>
        <v>0.6</v>
      </c>
      <c r="U54">
        <v>26</v>
      </c>
      <c r="V54">
        <v>3.9</v>
      </c>
    </row>
    <row r="55" spans="1:22">
      <c r="A55" s="32">
        <v>25</v>
      </c>
      <c r="B55" s="33">
        <v>0.7</v>
      </c>
      <c r="C55" s="34">
        <f>(B55-B54)</f>
        <v>0</v>
      </c>
      <c r="D55" s="21">
        <v>27</v>
      </c>
      <c r="E55" s="28">
        <v>2.8</v>
      </c>
      <c r="F55" s="22">
        <f t="shared" si="13"/>
        <v>-1.1000000000000001</v>
      </c>
      <c r="R55">
        <v>25</v>
      </c>
      <c r="S55">
        <v>0.7</v>
      </c>
      <c r="T55">
        <f t="shared" ref="T55:T62" si="14">(S55-S54)</f>
        <v>0</v>
      </c>
      <c r="U55">
        <v>27</v>
      </c>
      <c r="V55">
        <v>2.8</v>
      </c>
    </row>
    <row r="56" spans="1:22">
      <c r="A56" s="32">
        <v>26</v>
      </c>
      <c r="B56" s="33">
        <v>4</v>
      </c>
      <c r="C56" s="34">
        <f>(B56-B55)</f>
        <v>3.3</v>
      </c>
      <c r="D56" s="21">
        <v>28</v>
      </c>
      <c r="E56" s="28">
        <v>6.3</v>
      </c>
      <c r="F56" s="22">
        <f t="shared" si="13"/>
        <v>3.5</v>
      </c>
      <c r="R56">
        <v>26</v>
      </c>
      <c r="S56">
        <v>4</v>
      </c>
      <c r="T56">
        <f t="shared" si="14"/>
        <v>3.3</v>
      </c>
      <c r="U56">
        <v>28</v>
      </c>
      <c r="V56">
        <v>6.3</v>
      </c>
    </row>
    <row r="57" spans="1:22">
      <c r="A57" s="32">
        <v>27</v>
      </c>
      <c r="B57" s="33">
        <v>1.7</v>
      </c>
      <c r="C57" s="34">
        <f>(B57-B56)</f>
        <v>-2.2999999999999998</v>
      </c>
      <c r="D57" s="21">
        <v>29</v>
      </c>
      <c r="E57" s="28">
        <v>3.4</v>
      </c>
      <c r="F57" s="22">
        <f t="shared" si="13"/>
        <v>-2.9</v>
      </c>
      <c r="R57">
        <v>27</v>
      </c>
      <c r="S57">
        <v>1.7</v>
      </c>
      <c r="T57">
        <f t="shared" si="14"/>
        <v>-2.2999999999999998</v>
      </c>
      <c r="U57">
        <v>29</v>
      </c>
      <c r="V57">
        <v>3.4</v>
      </c>
    </row>
    <row r="58" spans="1:22">
      <c r="A58" s="32">
        <v>28</v>
      </c>
      <c r="B58" s="33">
        <v>2.4</v>
      </c>
      <c r="C58" s="34">
        <f>(B58-B57)</f>
        <v>0.7</v>
      </c>
      <c r="D58" s="21">
        <v>30</v>
      </c>
      <c r="E58" s="28">
        <v>3.5</v>
      </c>
      <c r="F58" s="22">
        <f t="shared" si="13"/>
        <v>0.10000000000000009</v>
      </c>
      <c r="R58">
        <v>28</v>
      </c>
      <c r="S58">
        <v>2.4</v>
      </c>
      <c r="T58">
        <f t="shared" si="14"/>
        <v>0.7</v>
      </c>
      <c r="U58">
        <v>30</v>
      </c>
      <c r="V58">
        <v>3.5</v>
      </c>
    </row>
    <row r="59" spans="1:22">
      <c r="A59" s="32">
        <v>29</v>
      </c>
      <c r="B59" s="33">
        <v>1.2</v>
      </c>
      <c r="C59" s="34">
        <f>(B59-B58)</f>
        <v>-1.2</v>
      </c>
      <c r="D59" s="21">
        <v>31</v>
      </c>
      <c r="E59" s="28">
        <v>1.1000000000000001</v>
      </c>
      <c r="F59" s="22">
        <f t="shared" si="13"/>
        <v>-2.4</v>
      </c>
      <c r="R59">
        <v>29</v>
      </c>
      <c r="S59">
        <v>1.2</v>
      </c>
      <c r="T59">
        <f t="shared" si="14"/>
        <v>-1.2</v>
      </c>
      <c r="U59">
        <v>31</v>
      </c>
      <c r="V59">
        <v>1.1000000000000001</v>
      </c>
    </row>
    <row r="60" spans="1:22">
      <c r="A60" s="32">
        <v>30</v>
      </c>
      <c r="B60" s="33">
        <v>0.5</v>
      </c>
      <c r="C60" s="34">
        <f>(B60-B59)</f>
        <v>-0.7</v>
      </c>
      <c r="D60" s="21">
        <v>32</v>
      </c>
      <c r="E60" s="28">
        <v>2.6</v>
      </c>
      <c r="F60" s="22">
        <f t="shared" si="13"/>
        <v>1.5</v>
      </c>
      <c r="R60">
        <v>30</v>
      </c>
      <c r="S60">
        <v>0.5</v>
      </c>
      <c r="T60">
        <f t="shared" si="14"/>
        <v>-0.7</v>
      </c>
      <c r="U60">
        <v>32</v>
      </c>
      <c r="V60">
        <v>2.6</v>
      </c>
    </row>
    <row r="61" spans="1:22">
      <c r="A61" s="32">
        <v>31</v>
      </c>
      <c r="B61" s="33">
        <v>1.2</v>
      </c>
      <c r="C61" s="34">
        <f>(B61-B60)</f>
        <v>0.7</v>
      </c>
      <c r="D61" s="21">
        <v>33</v>
      </c>
      <c r="E61" s="28">
        <v>1.8</v>
      </c>
      <c r="F61" s="22">
        <f>E61-E60</f>
        <v>-0.8</v>
      </c>
      <c r="R61">
        <v>31</v>
      </c>
      <c r="S61">
        <v>1.2</v>
      </c>
      <c r="T61">
        <f t="shared" si="14"/>
        <v>0.7</v>
      </c>
      <c r="U61">
        <v>33</v>
      </c>
      <c r="V61">
        <v>1.8</v>
      </c>
    </row>
    <row r="62" spans="1:22">
      <c r="A62" s="32">
        <v>32</v>
      </c>
      <c r="B62" s="33">
        <v>2.9</v>
      </c>
      <c r="C62" s="34">
        <f>(B62-B61)</f>
        <v>1.7</v>
      </c>
      <c r="D62" s="21">
        <v>23</v>
      </c>
      <c r="E62" s="28">
        <v>0.6</v>
      </c>
      <c r="R62">
        <v>32</v>
      </c>
      <c r="S62">
        <v>2.9</v>
      </c>
      <c r="T62">
        <f t="shared" si="14"/>
        <v>1.7</v>
      </c>
      <c r="U62">
        <v>23</v>
      </c>
      <c r="V62">
        <v>0.6</v>
      </c>
    </row>
    <row r="63" spans="1:22">
      <c r="A63" s="32">
        <v>25</v>
      </c>
      <c r="B63" s="33">
        <v>2.1</v>
      </c>
      <c r="D63" s="21">
        <v>24</v>
      </c>
      <c r="E63" s="28">
        <v>3</v>
      </c>
      <c r="F63" s="22">
        <f>E63-E62</f>
        <v>2.4</v>
      </c>
      <c r="R63">
        <v>25</v>
      </c>
      <c r="S63">
        <v>2.1</v>
      </c>
      <c r="U63">
        <v>24</v>
      </c>
      <c r="V63">
        <v>3</v>
      </c>
    </row>
    <row r="64" spans="1:22">
      <c r="A64" s="32">
        <v>26</v>
      </c>
      <c r="B64" s="33">
        <v>1.6</v>
      </c>
      <c r="C64" s="34">
        <f>(B64-B63)</f>
        <v>-0.5</v>
      </c>
      <c r="D64" s="21">
        <v>25</v>
      </c>
      <c r="E64" s="28">
        <v>2.8</v>
      </c>
      <c r="F64" s="22">
        <f t="shared" ref="F64:F72" si="15">E64-E63</f>
        <v>-0.20000000000000018</v>
      </c>
      <c r="R64">
        <v>26</v>
      </c>
      <c r="S64">
        <v>1.6</v>
      </c>
      <c r="T64">
        <f>(S64-S63)</f>
        <v>-0.5</v>
      </c>
      <c r="U64">
        <v>25</v>
      </c>
      <c r="V64">
        <v>2.8</v>
      </c>
    </row>
    <row r="65" spans="1:22">
      <c r="A65" s="32">
        <v>27</v>
      </c>
      <c r="B65" s="33">
        <v>3.6</v>
      </c>
      <c r="C65" s="34">
        <f>(B65-B64)</f>
        <v>2</v>
      </c>
      <c r="D65" s="21">
        <v>26</v>
      </c>
      <c r="E65" s="28">
        <v>-0.1</v>
      </c>
      <c r="F65" s="22">
        <f t="shared" si="15"/>
        <v>-2.9</v>
      </c>
      <c r="R65">
        <v>27</v>
      </c>
      <c r="S65">
        <v>3.6</v>
      </c>
      <c r="T65">
        <f t="shared" ref="T65:T66" si="16">(S65-S64)</f>
        <v>2</v>
      </c>
      <c r="U65">
        <v>26</v>
      </c>
      <c r="V65">
        <v>-0.1</v>
      </c>
    </row>
    <row r="66" spans="1:22">
      <c r="A66" s="32">
        <v>28</v>
      </c>
      <c r="B66" s="33">
        <v>-0.6</v>
      </c>
      <c r="C66" s="34">
        <f>(B66-B65)</f>
        <v>-4.2</v>
      </c>
      <c r="D66" s="21">
        <v>27</v>
      </c>
      <c r="E66" s="28">
        <v>8.1</v>
      </c>
      <c r="F66" s="22">
        <f t="shared" si="15"/>
        <v>8.1999999999999993</v>
      </c>
      <c r="R66">
        <v>28</v>
      </c>
      <c r="S66">
        <v>-0.6</v>
      </c>
      <c r="T66">
        <f t="shared" si="16"/>
        <v>-4.2</v>
      </c>
      <c r="U66">
        <v>27</v>
      </c>
      <c r="V66">
        <v>8.1</v>
      </c>
    </row>
    <row r="67" spans="1:22">
      <c r="A67" s="32">
        <v>25</v>
      </c>
      <c r="B67" s="33">
        <v>-0.2</v>
      </c>
      <c r="D67" s="21">
        <v>28</v>
      </c>
      <c r="E67" s="28">
        <v>1</v>
      </c>
      <c r="F67" s="22">
        <f t="shared" si="15"/>
        <v>-7.1</v>
      </c>
      <c r="R67">
        <v>25</v>
      </c>
      <c r="S67">
        <v>-0.2</v>
      </c>
      <c r="U67">
        <v>28</v>
      </c>
      <c r="V67">
        <v>1</v>
      </c>
    </row>
    <row r="68" spans="1:22">
      <c r="A68" s="32">
        <v>26</v>
      </c>
      <c r="B68" s="33">
        <v>3.7</v>
      </c>
      <c r="C68" s="34">
        <f>(B68-B67)</f>
        <v>3.9000000000000004</v>
      </c>
      <c r="D68" s="21">
        <v>29</v>
      </c>
      <c r="E68" s="28">
        <v>5.7</v>
      </c>
      <c r="F68" s="22">
        <f t="shared" si="15"/>
        <v>4.7</v>
      </c>
      <c r="R68">
        <v>26</v>
      </c>
      <c r="S68">
        <v>3.7</v>
      </c>
      <c r="T68">
        <f>(S68-S67)</f>
        <v>3.9000000000000004</v>
      </c>
      <c r="U68">
        <v>29</v>
      </c>
      <c r="V68">
        <v>5.7</v>
      </c>
    </row>
    <row r="69" spans="1:22">
      <c r="A69" s="32">
        <v>27</v>
      </c>
      <c r="B69" s="33">
        <v>3.7</v>
      </c>
      <c r="C69" s="34">
        <f>(B69-B68)</f>
        <v>0</v>
      </c>
      <c r="D69" s="21">
        <v>30</v>
      </c>
      <c r="E69" s="28">
        <v>3.3</v>
      </c>
      <c r="F69" s="22">
        <f t="shared" si="15"/>
        <v>-2.4000000000000004</v>
      </c>
      <c r="R69">
        <v>27</v>
      </c>
      <c r="S69">
        <v>3.7</v>
      </c>
      <c r="T69">
        <f t="shared" ref="T69:T71" si="17">(S69-S68)</f>
        <v>0</v>
      </c>
      <c r="U69">
        <v>30</v>
      </c>
      <c r="V69">
        <v>3.3</v>
      </c>
    </row>
    <row r="70" spans="1:22">
      <c r="A70" s="32">
        <v>28</v>
      </c>
      <c r="B70" s="33">
        <v>1.1000000000000001</v>
      </c>
      <c r="C70" s="34">
        <f>(B70-B69)</f>
        <v>-2.6</v>
      </c>
      <c r="D70" s="21">
        <v>31</v>
      </c>
      <c r="E70" s="28">
        <v>1.9</v>
      </c>
      <c r="F70" s="22">
        <f t="shared" si="15"/>
        <v>-1.4</v>
      </c>
      <c r="R70">
        <v>28</v>
      </c>
      <c r="S70">
        <v>1.1000000000000001</v>
      </c>
      <c r="T70">
        <f t="shared" si="17"/>
        <v>-2.6</v>
      </c>
      <c r="U70">
        <v>31</v>
      </c>
      <c r="V70">
        <v>1.9</v>
      </c>
    </row>
    <row r="71" spans="1:22">
      <c r="A71" s="32">
        <v>29</v>
      </c>
      <c r="B71" s="33">
        <v>1.5</v>
      </c>
      <c r="C71" s="34">
        <f>(B71-B70)</f>
        <v>0.39999999999999991</v>
      </c>
      <c r="D71" s="21">
        <v>32</v>
      </c>
      <c r="E71" s="28">
        <v>2.8</v>
      </c>
      <c r="F71" s="22">
        <f t="shared" si="15"/>
        <v>0.89999999999999991</v>
      </c>
      <c r="R71">
        <v>29</v>
      </c>
      <c r="S71">
        <v>1.5</v>
      </c>
      <c r="T71">
        <f t="shared" si="17"/>
        <v>0.39999999999999991</v>
      </c>
      <c r="U71">
        <v>32</v>
      </c>
      <c r="V71">
        <v>2.8</v>
      </c>
    </row>
    <row r="72" spans="1:22">
      <c r="A72" s="32">
        <v>22</v>
      </c>
      <c r="B72" s="33">
        <v>0</v>
      </c>
      <c r="D72" s="21">
        <v>33</v>
      </c>
      <c r="E72" s="28">
        <v>1.7</v>
      </c>
      <c r="F72" s="22">
        <f t="shared" si="15"/>
        <v>-1.0999999999999999</v>
      </c>
      <c r="R72">
        <v>22</v>
      </c>
      <c r="S72">
        <v>0</v>
      </c>
      <c r="U72">
        <v>33</v>
      </c>
      <c r="V72">
        <v>1.7</v>
      </c>
    </row>
    <row r="73" spans="1:22">
      <c r="A73" s="32">
        <v>23</v>
      </c>
      <c r="B73" s="33">
        <v>0.3</v>
      </c>
      <c r="C73" s="34">
        <f>(B73-B72)</f>
        <v>0.3</v>
      </c>
      <c r="D73" s="21">
        <v>25</v>
      </c>
      <c r="E73" s="28">
        <v>-0.2</v>
      </c>
      <c r="R73">
        <v>23</v>
      </c>
      <c r="S73">
        <v>0.3</v>
      </c>
      <c r="T73">
        <f>(S73-S72)</f>
        <v>0.3</v>
      </c>
      <c r="U73">
        <v>25</v>
      </c>
      <c r="V73">
        <v>-0.2</v>
      </c>
    </row>
    <row r="74" spans="1:22">
      <c r="A74" s="32">
        <v>24</v>
      </c>
      <c r="B74" s="33">
        <v>1.2</v>
      </c>
      <c r="C74" s="34">
        <f>(B74-B73)</f>
        <v>0.89999999999999991</v>
      </c>
      <c r="D74" s="21">
        <v>26</v>
      </c>
      <c r="E74" s="28">
        <v>0.2</v>
      </c>
      <c r="F74" s="22">
        <f>E74-E73</f>
        <v>0.4</v>
      </c>
      <c r="R74">
        <v>24</v>
      </c>
      <c r="S74">
        <v>1.2</v>
      </c>
      <c r="T74">
        <f t="shared" ref="T74:T77" si="18">(S74-S73)</f>
        <v>0.89999999999999991</v>
      </c>
      <c r="U74">
        <v>26</v>
      </c>
      <c r="V74">
        <v>0.2</v>
      </c>
    </row>
    <row r="75" spans="1:22">
      <c r="A75" s="32">
        <v>25</v>
      </c>
      <c r="B75" s="33">
        <v>3.6</v>
      </c>
      <c r="C75" s="34">
        <f>(B75-B74)</f>
        <v>2.4000000000000004</v>
      </c>
      <c r="D75" s="21">
        <v>27</v>
      </c>
      <c r="E75" s="28">
        <v>-0.3</v>
      </c>
      <c r="F75" s="22">
        <f t="shared" ref="F75:F77" si="19">E75-E74</f>
        <v>-0.5</v>
      </c>
      <c r="R75">
        <v>25</v>
      </c>
      <c r="S75">
        <v>3.6</v>
      </c>
      <c r="T75">
        <f t="shared" si="18"/>
        <v>2.4000000000000004</v>
      </c>
      <c r="U75">
        <v>27</v>
      </c>
      <c r="V75">
        <v>-0.3</v>
      </c>
    </row>
    <row r="76" spans="1:22">
      <c r="A76" s="32">
        <v>26</v>
      </c>
      <c r="B76" s="33">
        <v>3</v>
      </c>
      <c r="C76" s="34">
        <f>(B76-B75)</f>
        <v>-0.60000000000000009</v>
      </c>
      <c r="D76" s="21">
        <v>28</v>
      </c>
      <c r="E76" s="28">
        <v>0.5</v>
      </c>
      <c r="F76" s="22">
        <f t="shared" si="19"/>
        <v>0.8</v>
      </c>
      <c r="R76">
        <v>26</v>
      </c>
      <c r="S76">
        <v>3</v>
      </c>
      <c r="T76">
        <f t="shared" si="18"/>
        <v>-0.60000000000000009</v>
      </c>
      <c r="U76">
        <v>28</v>
      </c>
      <c r="V76">
        <v>0.5</v>
      </c>
    </row>
    <row r="77" spans="1:22">
      <c r="A77" s="32">
        <v>27</v>
      </c>
      <c r="B77" s="33">
        <v>-0.1</v>
      </c>
      <c r="C77" s="34">
        <f>(B77-B76)</f>
        <v>-3.1</v>
      </c>
      <c r="D77" s="21">
        <v>29</v>
      </c>
      <c r="E77" s="28">
        <v>0.4</v>
      </c>
      <c r="F77" s="22">
        <f t="shared" si="19"/>
        <v>-9.9999999999999978E-2</v>
      </c>
      <c r="R77">
        <v>27</v>
      </c>
      <c r="S77">
        <v>-0.1</v>
      </c>
      <c r="T77">
        <f t="shared" si="18"/>
        <v>-3.1</v>
      </c>
      <c r="U77">
        <v>29</v>
      </c>
      <c r="V77">
        <v>0.4</v>
      </c>
    </row>
    <row r="78" spans="1:22">
      <c r="A78" s="32">
        <v>21</v>
      </c>
      <c r="B78" s="33">
        <v>0.5</v>
      </c>
      <c r="D78" s="21">
        <v>23</v>
      </c>
      <c r="E78" s="28">
        <v>0.1</v>
      </c>
      <c r="R78">
        <v>21</v>
      </c>
      <c r="S78">
        <v>0.5</v>
      </c>
      <c r="U78">
        <v>23</v>
      </c>
      <c r="V78">
        <v>0.1</v>
      </c>
    </row>
    <row r="79" spans="1:22">
      <c r="A79" s="32">
        <v>22</v>
      </c>
      <c r="B79" s="33">
        <v>1.4</v>
      </c>
      <c r="C79" s="34">
        <f>(B79-B78)</f>
        <v>0.89999999999999991</v>
      </c>
      <c r="D79" s="21">
        <v>24</v>
      </c>
      <c r="E79" s="28">
        <v>-2.1</v>
      </c>
      <c r="F79" s="22">
        <f>E79-E78</f>
        <v>-2.2000000000000002</v>
      </c>
      <c r="R79">
        <v>22</v>
      </c>
      <c r="S79">
        <v>1.4</v>
      </c>
      <c r="T79">
        <f>(S79-S78)</f>
        <v>0.89999999999999991</v>
      </c>
      <c r="U79">
        <v>24</v>
      </c>
      <c r="V79">
        <v>-2.1</v>
      </c>
    </row>
    <row r="80" spans="1:22">
      <c r="A80" s="32">
        <v>23</v>
      </c>
      <c r="B80" s="33">
        <v>2.2000000000000002</v>
      </c>
      <c r="C80" s="34">
        <f>(B80-B79)</f>
        <v>0.80000000000000027</v>
      </c>
      <c r="D80" s="21">
        <v>25</v>
      </c>
      <c r="E80" s="28">
        <v>0.7</v>
      </c>
      <c r="F80" s="22">
        <f t="shared" ref="F80:F83" si="20">E80-E79</f>
        <v>2.8</v>
      </c>
      <c r="R80">
        <v>23</v>
      </c>
      <c r="S80">
        <v>2.2000000000000002</v>
      </c>
      <c r="T80">
        <f t="shared" ref="T80:T83" si="21">(S80-S79)</f>
        <v>0.80000000000000027</v>
      </c>
      <c r="U80">
        <v>25</v>
      </c>
      <c r="V80">
        <v>0.7</v>
      </c>
    </row>
    <row r="81" spans="1:22">
      <c r="A81" s="32">
        <v>24</v>
      </c>
      <c r="B81" s="33">
        <v>0.3</v>
      </c>
      <c r="C81" s="34">
        <f>(B81-B80)</f>
        <v>-1.9000000000000001</v>
      </c>
      <c r="D81" s="21">
        <v>26</v>
      </c>
      <c r="E81" s="28">
        <v>2.1</v>
      </c>
      <c r="F81" s="22">
        <f t="shared" si="20"/>
        <v>1.4000000000000001</v>
      </c>
      <c r="R81">
        <v>24</v>
      </c>
      <c r="S81">
        <v>0.3</v>
      </c>
      <c r="T81">
        <f t="shared" si="21"/>
        <v>-1.9000000000000001</v>
      </c>
      <c r="U81">
        <v>26</v>
      </c>
      <c r="V81">
        <v>2.1</v>
      </c>
    </row>
    <row r="82" spans="1:22">
      <c r="A82" s="32">
        <v>25</v>
      </c>
      <c r="B82" s="33">
        <v>2.2000000000000002</v>
      </c>
      <c r="C82" s="34">
        <f>(B82-B81)</f>
        <v>1.9000000000000001</v>
      </c>
      <c r="D82" s="21">
        <v>27</v>
      </c>
      <c r="E82" s="28">
        <v>1.1000000000000001</v>
      </c>
      <c r="F82" s="22">
        <f t="shared" si="20"/>
        <v>-1</v>
      </c>
      <c r="R82">
        <v>25</v>
      </c>
      <c r="S82">
        <v>2.2000000000000002</v>
      </c>
      <c r="T82">
        <f t="shared" si="21"/>
        <v>1.9000000000000001</v>
      </c>
      <c r="U82">
        <v>27</v>
      </c>
      <c r="V82">
        <v>1.1000000000000001</v>
      </c>
    </row>
    <row r="83" spans="1:22">
      <c r="A83" s="32">
        <v>26</v>
      </c>
      <c r="B83" s="33">
        <v>1.3</v>
      </c>
      <c r="C83" s="34">
        <f>(B83-B82)</f>
        <v>-0.90000000000000013</v>
      </c>
      <c r="D83" s="21">
        <v>28</v>
      </c>
      <c r="E83" s="28">
        <v>1.5</v>
      </c>
      <c r="F83" s="22">
        <f t="shared" si="20"/>
        <v>0.39999999999999991</v>
      </c>
      <c r="R83">
        <v>26</v>
      </c>
      <c r="S83">
        <v>1.3</v>
      </c>
      <c r="T83">
        <f t="shared" si="21"/>
        <v>-0.90000000000000013</v>
      </c>
      <c r="U83">
        <v>28</v>
      </c>
      <c r="V83">
        <v>1.5</v>
      </c>
    </row>
    <row r="84" spans="1:22">
      <c r="A84" s="32">
        <v>23</v>
      </c>
      <c r="B84" s="33">
        <v>-0.1</v>
      </c>
      <c r="D84" s="21">
        <v>22</v>
      </c>
      <c r="E84" s="28">
        <v>4.8</v>
      </c>
      <c r="R84">
        <v>23</v>
      </c>
      <c r="S84">
        <v>-0.1</v>
      </c>
      <c r="U84">
        <v>22</v>
      </c>
      <c r="V84">
        <v>4.8</v>
      </c>
    </row>
    <row r="85" spans="1:22">
      <c r="A85" s="32">
        <v>24</v>
      </c>
      <c r="B85" s="33">
        <v>2.2000000000000002</v>
      </c>
      <c r="C85" s="34">
        <f>(B85-B84)</f>
        <v>2.3000000000000003</v>
      </c>
      <c r="D85" s="21">
        <v>23</v>
      </c>
      <c r="E85" s="28">
        <v>7</v>
      </c>
      <c r="F85" s="22">
        <f>E85-E84</f>
        <v>2.2000000000000002</v>
      </c>
      <c r="R85">
        <v>24</v>
      </c>
      <c r="S85">
        <v>2.2000000000000002</v>
      </c>
      <c r="T85">
        <f>(S85-S84)</f>
        <v>2.3000000000000003</v>
      </c>
      <c r="U85">
        <v>23</v>
      </c>
      <c r="V85">
        <v>7</v>
      </c>
    </row>
    <row r="86" spans="1:22">
      <c r="A86" s="32">
        <v>25</v>
      </c>
      <c r="B86" s="33">
        <v>2.6</v>
      </c>
      <c r="C86" s="34">
        <f>(B86-B85)</f>
        <v>0.39999999999999991</v>
      </c>
      <c r="D86" s="21">
        <v>24</v>
      </c>
      <c r="E86" s="28">
        <v>8.1</v>
      </c>
      <c r="F86" s="22">
        <f t="shared" ref="F86:F93" si="22">E86-E85</f>
        <v>1.0999999999999996</v>
      </c>
      <c r="R86">
        <v>25</v>
      </c>
      <c r="S86">
        <v>2.6</v>
      </c>
      <c r="T86">
        <f t="shared" ref="T86:T89" si="23">(S86-S85)</f>
        <v>0.39999999999999991</v>
      </c>
      <c r="U86">
        <v>24</v>
      </c>
      <c r="V86">
        <v>8.1</v>
      </c>
    </row>
    <row r="87" spans="1:22">
      <c r="A87" s="32">
        <v>26</v>
      </c>
      <c r="B87" s="33">
        <v>4.3</v>
      </c>
      <c r="C87" s="34">
        <f>(B87-B86)</f>
        <v>1.6999999999999997</v>
      </c>
      <c r="D87" s="21">
        <v>25</v>
      </c>
      <c r="E87" s="28">
        <v>7.4</v>
      </c>
      <c r="F87" s="22">
        <f t="shared" si="22"/>
        <v>-0.69999999999999929</v>
      </c>
      <c r="R87">
        <v>26</v>
      </c>
      <c r="S87">
        <v>4.3</v>
      </c>
      <c r="T87">
        <f t="shared" si="23"/>
        <v>1.6999999999999997</v>
      </c>
      <c r="U87">
        <v>25</v>
      </c>
      <c r="V87">
        <v>7.4</v>
      </c>
    </row>
    <row r="88" spans="1:22">
      <c r="A88" s="32">
        <v>27</v>
      </c>
      <c r="B88" s="33">
        <v>1.8</v>
      </c>
      <c r="C88" s="34">
        <f>(B88-B87)</f>
        <v>-2.5</v>
      </c>
      <c r="D88" s="21">
        <v>26</v>
      </c>
      <c r="E88" s="28">
        <v>2.5</v>
      </c>
      <c r="F88" s="22">
        <f t="shared" si="22"/>
        <v>-4.9000000000000004</v>
      </c>
      <c r="R88">
        <v>27</v>
      </c>
      <c r="S88">
        <v>1.8</v>
      </c>
      <c r="T88">
        <f t="shared" si="23"/>
        <v>-2.5</v>
      </c>
      <c r="U88">
        <v>26</v>
      </c>
      <c r="V88">
        <v>2.5</v>
      </c>
    </row>
    <row r="89" spans="1:22">
      <c r="A89" s="32">
        <v>28</v>
      </c>
      <c r="B89" s="33">
        <v>1.2</v>
      </c>
      <c r="C89" s="34">
        <f>(B89-B88)</f>
        <v>-0.60000000000000009</v>
      </c>
      <c r="D89" s="21">
        <v>27</v>
      </c>
      <c r="E89" s="28">
        <v>6.2</v>
      </c>
      <c r="F89" s="22">
        <f t="shared" si="22"/>
        <v>3.7</v>
      </c>
      <c r="R89">
        <v>28</v>
      </c>
      <c r="S89">
        <v>1.2</v>
      </c>
      <c r="T89">
        <f t="shared" si="23"/>
        <v>-0.60000000000000009</v>
      </c>
      <c r="U89">
        <v>27</v>
      </c>
      <c r="V89">
        <v>6.2</v>
      </c>
    </row>
    <row r="90" spans="1:22">
      <c r="A90" s="32">
        <v>24</v>
      </c>
      <c r="B90" s="33">
        <v>-0.4</v>
      </c>
      <c r="D90" s="21">
        <v>28</v>
      </c>
      <c r="E90" s="28">
        <v>3.3</v>
      </c>
      <c r="F90" s="22">
        <f t="shared" si="22"/>
        <v>-2.9000000000000004</v>
      </c>
      <c r="R90">
        <v>24</v>
      </c>
      <c r="S90">
        <v>-0.4</v>
      </c>
      <c r="U90">
        <v>28</v>
      </c>
      <c r="V90">
        <v>3.3</v>
      </c>
    </row>
    <row r="91" spans="1:22">
      <c r="A91" s="32">
        <v>25</v>
      </c>
      <c r="B91" s="33">
        <v>0.3</v>
      </c>
      <c r="C91" s="34">
        <f>(B91-B90)</f>
        <v>0.7</v>
      </c>
      <c r="D91" s="21">
        <v>29</v>
      </c>
      <c r="E91" s="28">
        <v>3.2</v>
      </c>
      <c r="F91" s="22">
        <f t="shared" si="22"/>
        <v>-9.9999999999999645E-2</v>
      </c>
      <c r="R91">
        <v>25</v>
      </c>
      <c r="S91">
        <v>0.3</v>
      </c>
      <c r="T91">
        <f>(S91-S90)</f>
        <v>0.7</v>
      </c>
      <c r="U91">
        <v>29</v>
      </c>
      <c r="V91">
        <v>3.2</v>
      </c>
    </row>
    <row r="92" spans="1:22">
      <c r="A92" s="32">
        <v>26</v>
      </c>
      <c r="B92" s="33">
        <v>-0.3</v>
      </c>
      <c r="C92" s="34">
        <f>(B92-B91)</f>
        <v>-0.6</v>
      </c>
      <c r="D92" s="21">
        <v>30</v>
      </c>
      <c r="E92" s="28">
        <v>3.9</v>
      </c>
      <c r="F92" s="22">
        <f t="shared" si="22"/>
        <v>0.69999999999999973</v>
      </c>
      <c r="R92">
        <v>26</v>
      </c>
      <c r="S92">
        <v>-0.3</v>
      </c>
      <c r="T92">
        <f t="shared" ref="T92:T96" si="24">(S92-S91)</f>
        <v>-0.6</v>
      </c>
      <c r="U92">
        <v>30</v>
      </c>
      <c r="V92">
        <v>3.9</v>
      </c>
    </row>
    <row r="93" spans="1:22">
      <c r="A93" s="32">
        <v>27</v>
      </c>
      <c r="B93" s="33">
        <v>0</v>
      </c>
      <c r="C93" s="34">
        <f>(B93-B92)</f>
        <v>0.3</v>
      </c>
      <c r="D93" s="21">
        <v>31</v>
      </c>
      <c r="E93" s="28">
        <v>3.6</v>
      </c>
      <c r="F93" s="22">
        <f t="shared" si="22"/>
        <v>-0.29999999999999982</v>
      </c>
      <c r="R93">
        <v>27</v>
      </c>
      <c r="S93">
        <v>0</v>
      </c>
      <c r="T93">
        <f t="shared" si="24"/>
        <v>0.3</v>
      </c>
      <c r="U93">
        <v>31</v>
      </c>
      <c r="V93">
        <v>3.6</v>
      </c>
    </row>
    <row r="94" spans="1:22">
      <c r="A94" s="32">
        <v>28</v>
      </c>
      <c r="B94" s="33">
        <v>1.3</v>
      </c>
      <c r="C94" s="34">
        <f>(B94-B93)</f>
        <v>1.3</v>
      </c>
      <c r="D94" s="21">
        <v>22</v>
      </c>
      <c r="E94" s="28">
        <v>0.3</v>
      </c>
      <c r="R94">
        <v>28</v>
      </c>
      <c r="S94">
        <v>1.3</v>
      </c>
      <c r="T94">
        <f t="shared" si="24"/>
        <v>1.3</v>
      </c>
      <c r="U94">
        <v>22</v>
      </c>
      <c r="V94">
        <v>0.3</v>
      </c>
    </row>
    <row r="95" spans="1:22">
      <c r="A95" s="32">
        <v>29</v>
      </c>
      <c r="B95" s="33">
        <v>0.6</v>
      </c>
      <c r="C95" s="34">
        <f>(B95-B94)</f>
        <v>-0.70000000000000007</v>
      </c>
      <c r="D95" s="21">
        <v>23</v>
      </c>
      <c r="E95" s="28">
        <v>1.8</v>
      </c>
      <c r="F95" s="22">
        <f>E95-E94</f>
        <v>1.5</v>
      </c>
      <c r="R95">
        <v>29</v>
      </c>
      <c r="S95">
        <v>0.6</v>
      </c>
      <c r="T95">
        <f t="shared" si="24"/>
        <v>-0.70000000000000007</v>
      </c>
      <c r="U95">
        <v>23</v>
      </c>
      <c r="V95">
        <v>1.8</v>
      </c>
    </row>
    <row r="96" spans="1:22">
      <c r="A96" s="32">
        <v>30</v>
      </c>
      <c r="B96" s="33">
        <v>-0.6</v>
      </c>
      <c r="C96" s="34">
        <f>(B96-B95)</f>
        <v>-1.2</v>
      </c>
      <c r="D96" s="21">
        <v>24</v>
      </c>
      <c r="E96" s="28">
        <v>0.4</v>
      </c>
      <c r="F96" s="22">
        <f t="shared" ref="F96:F101" si="25">E96-E95</f>
        <v>-1.4</v>
      </c>
      <c r="R96">
        <v>30</v>
      </c>
      <c r="S96">
        <v>-0.6</v>
      </c>
      <c r="T96">
        <f t="shared" si="24"/>
        <v>-1.2</v>
      </c>
      <c r="U96">
        <v>24</v>
      </c>
      <c r="V96">
        <v>0.4</v>
      </c>
    </row>
    <row r="97" spans="1:22">
      <c r="A97" s="32">
        <v>26</v>
      </c>
      <c r="B97" s="33">
        <v>-0.1</v>
      </c>
      <c r="D97" s="21">
        <v>25</v>
      </c>
      <c r="E97" s="28">
        <v>2.4</v>
      </c>
      <c r="F97" s="22">
        <f t="shared" si="25"/>
        <v>2</v>
      </c>
      <c r="R97">
        <v>26</v>
      </c>
      <c r="S97">
        <v>-0.1</v>
      </c>
      <c r="U97">
        <v>25</v>
      </c>
      <c r="V97">
        <v>2.4</v>
      </c>
    </row>
    <row r="98" spans="1:22">
      <c r="A98" s="32">
        <v>27</v>
      </c>
      <c r="B98" s="33">
        <v>0.8</v>
      </c>
      <c r="C98" s="34">
        <f>(B98-B97)</f>
        <v>0.9</v>
      </c>
      <c r="D98" s="21">
        <v>26</v>
      </c>
      <c r="E98" s="28">
        <v>0.9</v>
      </c>
      <c r="F98" s="22">
        <f t="shared" si="25"/>
        <v>-1.5</v>
      </c>
      <c r="R98">
        <v>27</v>
      </c>
      <c r="S98">
        <v>0.8</v>
      </c>
      <c r="T98">
        <f>(S98-S97)</f>
        <v>0.9</v>
      </c>
      <c r="U98">
        <v>26</v>
      </c>
      <c r="V98">
        <v>0.9</v>
      </c>
    </row>
    <row r="99" spans="1:22">
      <c r="A99" s="32">
        <v>28</v>
      </c>
      <c r="B99" s="33">
        <v>2.5</v>
      </c>
      <c r="C99" s="34">
        <f>(B99-B98)</f>
        <v>1.7</v>
      </c>
      <c r="D99" s="21">
        <v>27</v>
      </c>
      <c r="E99" s="28">
        <v>0.8</v>
      </c>
      <c r="F99" s="22">
        <f t="shared" si="25"/>
        <v>-9.9999999999999978E-2</v>
      </c>
      <c r="R99">
        <v>28</v>
      </c>
      <c r="S99">
        <v>2.5</v>
      </c>
      <c r="T99">
        <f t="shared" ref="T99:T102" si="26">(S99-S98)</f>
        <v>1.7</v>
      </c>
      <c r="U99">
        <v>27</v>
      </c>
      <c r="V99">
        <v>0.8</v>
      </c>
    </row>
    <row r="100" spans="1:22">
      <c r="A100" s="32">
        <v>29</v>
      </c>
      <c r="B100" s="33">
        <v>0.6</v>
      </c>
      <c r="C100" s="34">
        <f>(B100-B99)</f>
        <v>-1.9</v>
      </c>
      <c r="D100" s="21">
        <v>28</v>
      </c>
      <c r="E100" s="28">
        <v>3.3</v>
      </c>
      <c r="F100" s="22">
        <f t="shared" si="25"/>
        <v>2.5</v>
      </c>
      <c r="R100">
        <v>29</v>
      </c>
      <c r="S100">
        <v>0.6</v>
      </c>
      <c r="T100">
        <f t="shared" si="26"/>
        <v>-1.9</v>
      </c>
      <c r="U100">
        <v>28</v>
      </c>
      <c r="V100">
        <v>3.3</v>
      </c>
    </row>
    <row r="101" spans="1:22">
      <c r="A101" s="32">
        <v>30</v>
      </c>
      <c r="B101" s="33">
        <v>0.4</v>
      </c>
      <c r="C101" s="34">
        <f>(B101-B100)</f>
        <v>-0.19999999999999996</v>
      </c>
      <c r="D101" s="21">
        <v>29</v>
      </c>
      <c r="E101" s="28">
        <v>0.1</v>
      </c>
      <c r="F101" s="22">
        <f t="shared" si="25"/>
        <v>-3.1999999999999997</v>
      </c>
      <c r="R101">
        <v>30</v>
      </c>
      <c r="S101">
        <v>0.4</v>
      </c>
      <c r="T101">
        <f t="shared" si="26"/>
        <v>-0.19999999999999996</v>
      </c>
      <c r="U101">
        <v>29</v>
      </c>
      <c r="V101">
        <v>0.1</v>
      </c>
    </row>
    <row r="102" spans="1:22">
      <c r="A102" s="32">
        <v>31</v>
      </c>
      <c r="B102" s="33">
        <v>-0.9</v>
      </c>
      <c r="C102" s="34">
        <f>(B102-B101)</f>
        <v>-1.3</v>
      </c>
      <c r="D102" s="21">
        <v>21</v>
      </c>
      <c r="E102" s="28">
        <v>-0.4</v>
      </c>
      <c r="R102">
        <v>31</v>
      </c>
      <c r="S102">
        <v>-0.9</v>
      </c>
      <c r="T102">
        <f t="shared" si="26"/>
        <v>-1.3</v>
      </c>
      <c r="U102">
        <v>21</v>
      </c>
      <c r="V102">
        <v>-0.4</v>
      </c>
    </row>
    <row r="103" spans="1:22">
      <c r="A103" s="32">
        <v>25</v>
      </c>
      <c r="B103" s="33">
        <v>0.1</v>
      </c>
      <c r="D103" s="21">
        <v>22</v>
      </c>
      <c r="E103" s="28">
        <v>6.8</v>
      </c>
      <c r="F103" s="22">
        <f>E103-E102</f>
        <v>7.2</v>
      </c>
      <c r="R103">
        <v>25</v>
      </c>
      <c r="S103">
        <v>0.1</v>
      </c>
      <c r="U103">
        <v>22</v>
      </c>
      <c r="V103">
        <v>6.8</v>
      </c>
    </row>
    <row r="104" spans="1:22">
      <c r="A104" s="32">
        <v>26</v>
      </c>
      <c r="B104" s="33">
        <v>2.4</v>
      </c>
      <c r="C104" s="34">
        <f>(B104-B103)</f>
        <v>2.2999999999999998</v>
      </c>
      <c r="D104" s="21">
        <v>23</v>
      </c>
      <c r="E104" s="28">
        <v>0.8</v>
      </c>
      <c r="F104" s="22">
        <f t="shared" ref="F104:F113" si="27">E104-E103</f>
        <v>-6</v>
      </c>
      <c r="R104">
        <v>26</v>
      </c>
      <c r="S104">
        <v>2.4</v>
      </c>
      <c r="T104">
        <f>(S104-S103)</f>
        <v>2.2999999999999998</v>
      </c>
      <c r="U104">
        <v>23</v>
      </c>
      <c r="V104">
        <v>0.8</v>
      </c>
    </row>
    <row r="105" spans="1:22">
      <c r="A105" s="32">
        <v>27</v>
      </c>
      <c r="B105" s="33">
        <v>2.2999999999999998</v>
      </c>
      <c r="C105" s="34">
        <f>(B105-B104)</f>
        <v>-0.10000000000000009</v>
      </c>
      <c r="D105" s="21">
        <v>24</v>
      </c>
      <c r="E105" s="28">
        <v>6.5</v>
      </c>
      <c r="F105" s="22">
        <f t="shared" si="27"/>
        <v>5.7</v>
      </c>
      <c r="R105">
        <v>27</v>
      </c>
      <c r="S105">
        <v>2.2999999999999998</v>
      </c>
      <c r="T105">
        <f t="shared" ref="T105:T111" si="28">(S105-S104)</f>
        <v>-0.10000000000000009</v>
      </c>
      <c r="U105">
        <v>24</v>
      </c>
      <c r="V105">
        <v>6.5</v>
      </c>
    </row>
    <row r="106" spans="1:22">
      <c r="A106" s="32">
        <v>28</v>
      </c>
      <c r="B106" s="33">
        <v>0</v>
      </c>
      <c r="C106" s="34">
        <f>(B106-B105)</f>
        <v>-2.2999999999999998</v>
      </c>
      <c r="D106" s="21">
        <v>25</v>
      </c>
      <c r="E106" s="28">
        <v>6.7</v>
      </c>
      <c r="F106" s="22">
        <f t="shared" si="27"/>
        <v>0.20000000000000018</v>
      </c>
      <c r="R106">
        <v>28</v>
      </c>
      <c r="S106">
        <v>0</v>
      </c>
      <c r="T106">
        <f t="shared" si="28"/>
        <v>-2.2999999999999998</v>
      </c>
      <c r="U106">
        <v>25</v>
      </c>
      <c r="V106">
        <v>6.7</v>
      </c>
    </row>
    <row r="107" spans="1:22">
      <c r="A107" s="32">
        <v>29</v>
      </c>
      <c r="B107" s="33">
        <v>2.6</v>
      </c>
      <c r="C107" s="34">
        <f>(B107-B106)</f>
        <v>2.6</v>
      </c>
      <c r="D107" s="21">
        <v>26</v>
      </c>
      <c r="E107" s="28">
        <v>6.1</v>
      </c>
      <c r="F107" s="22">
        <f t="shared" si="27"/>
        <v>-0.60000000000000053</v>
      </c>
      <c r="R107">
        <v>29</v>
      </c>
      <c r="S107">
        <v>2.6</v>
      </c>
      <c r="T107">
        <f t="shared" si="28"/>
        <v>2.6</v>
      </c>
      <c r="U107">
        <v>26</v>
      </c>
      <c r="V107">
        <v>6.1</v>
      </c>
    </row>
    <row r="108" spans="1:22">
      <c r="A108" s="32">
        <v>30</v>
      </c>
      <c r="B108" s="33">
        <v>2</v>
      </c>
      <c r="C108" s="34">
        <f>(B108-B107)</f>
        <v>-0.60000000000000009</v>
      </c>
      <c r="D108" s="21">
        <v>27</v>
      </c>
      <c r="E108" s="28">
        <v>0.4</v>
      </c>
      <c r="F108" s="22">
        <f t="shared" si="27"/>
        <v>-5.6999999999999993</v>
      </c>
      <c r="R108">
        <v>30</v>
      </c>
      <c r="S108">
        <v>2</v>
      </c>
      <c r="T108">
        <f t="shared" si="28"/>
        <v>-0.60000000000000009</v>
      </c>
      <c r="U108">
        <v>27</v>
      </c>
      <c r="V108">
        <v>0.4</v>
      </c>
    </row>
    <row r="109" spans="1:22">
      <c r="A109" s="32">
        <v>31</v>
      </c>
      <c r="B109" s="33">
        <v>2.2999999999999998</v>
      </c>
      <c r="C109" s="34">
        <f>(B109-B108)</f>
        <v>0.29999999999999982</v>
      </c>
      <c r="D109" s="21">
        <v>28</v>
      </c>
      <c r="E109" s="28">
        <v>5.3</v>
      </c>
      <c r="F109" s="22">
        <f t="shared" si="27"/>
        <v>4.8999999999999995</v>
      </c>
      <c r="R109">
        <v>31</v>
      </c>
      <c r="S109">
        <v>2.2999999999999998</v>
      </c>
      <c r="T109">
        <f t="shared" si="28"/>
        <v>0.29999999999999982</v>
      </c>
      <c r="U109">
        <v>28</v>
      </c>
      <c r="V109">
        <v>5.3</v>
      </c>
    </row>
    <row r="110" spans="1:22">
      <c r="A110" s="32">
        <v>32</v>
      </c>
      <c r="B110" s="33">
        <v>2.8</v>
      </c>
      <c r="C110" s="34">
        <f>(B110-B109)</f>
        <v>0.5</v>
      </c>
      <c r="D110" s="21">
        <v>29</v>
      </c>
      <c r="E110" s="28">
        <v>5.5</v>
      </c>
      <c r="F110" s="22">
        <f t="shared" si="27"/>
        <v>0.20000000000000018</v>
      </c>
      <c r="R110">
        <v>32</v>
      </c>
      <c r="S110">
        <v>2.8</v>
      </c>
      <c r="T110">
        <f t="shared" si="28"/>
        <v>0.5</v>
      </c>
      <c r="U110">
        <v>29</v>
      </c>
      <c r="V110">
        <v>5.5</v>
      </c>
    </row>
    <row r="111" spans="1:22">
      <c r="A111" s="32">
        <v>33</v>
      </c>
      <c r="B111" s="33">
        <v>0.6</v>
      </c>
      <c r="C111" s="34">
        <f>(B111-B110)</f>
        <v>-2.1999999999999997</v>
      </c>
      <c r="D111" s="21">
        <v>30</v>
      </c>
      <c r="E111" s="28">
        <v>2.9</v>
      </c>
      <c r="F111" s="22">
        <f t="shared" si="27"/>
        <v>-2.6</v>
      </c>
      <c r="R111">
        <v>33</v>
      </c>
      <c r="S111">
        <v>0.6</v>
      </c>
      <c r="T111">
        <f t="shared" si="28"/>
        <v>-2.1999999999999997</v>
      </c>
      <c r="U111">
        <v>30</v>
      </c>
      <c r="V111">
        <v>2.9</v>
      </c>
    </row>
    <row r="112" spans="1:22">
      <c r="A112" s="32">
        <v>34</v>
      </c>
      <c r="B112" s="33">
        <v>1.1000000000000001</v>
      </c>
      <c r="C112" s="34">
        <f>(B112-B111)</f>
        <v>0.50000000000000011</v>
      </c>
      <c r="D112" s="21">
        <v>31</v>
      </c>
      <c r="E112" s="28">
        <v>3.3</v>
      </c>
      <c r="F112" s="22">
        <f t="shared" si="27"/>
        <v>0.39999999999999991</v>
      </c>
      <c r="R112">
        <v>34</v>
      </c>
      <c r="S112">
        <v>1.1000000000000001</v>
      </c>
      <c r="T112">
        <f>(S112-S111)</f>
        <v>0.50000000000000011</v>
      </c>
      <c r="U112">
        <v>31</v>
      </c>
      <c r="V112">
        <v>3.3</v>
      </c>
    </row>
    <row r="113" spans="1:22">
      <c r="A113" s="32">
        <v>23</v>
      </c>
      <c r="B113" s="33">
        <v>0.4</v>
      </c>
      <c r="D113" s="21">
        <v>32</v>
      </c>
      <c r="E113" s="28">
        <v>0.1</v>
      </c>
      <c r="F113" s="22">
        <f t="shared" si="27"/>
        <v>-3.1999999999999997</v>
      </c>
      <c r="R113">
        <v>23</v>
      </c>
      <c r="S113">
        <v>0.4</v>
      </c>
      <c r="U113">
        <v>32</v>
      </c>
      <c r="V113">
        <v>0.1</v>
      </c>
    </row>
    <row r="114" spans="1:22">
      <c r="A114" s="32">
        <v>24</v>
      </c>
      <c r="B114" s="33">
        <v>0.1</v>
      </c>
      <c r="C114" s="34">
        <f>(B114-B113)</f>
        <v>-0.30000000000000004</v>
      </c>
      <c r="D114" s="21">
        <v>26</v>
      </c>
      <c r="E114" s="28">
        <v>1.5</v>
      </c>
      <c r="R114">
        <v>24</v>
      </c>
      <c r="S114">
        <v>0.1</v>
      </c>
      <c r="T114">
        <f>(S114-S113)</f>
        <v>-0.30000000000000004</v>
      </c>
      <c r="U114">
        <v>26</v>
      </c>
      <c r="V114">
        <v>1.5</v>
      </c>
    </row>
    <row r="115" spans="1:22">
      <c r="A115" s="32">
        <v>25</v>
      </c>
      <c r="B115" s="33">
        <v>0.1</v>
      </c>
      <c r="C115" s="34">
        <f>(B115-B114)</f>
        <v>0</v>
      </c>
      <c r="D115" s="21">
        <v>27</v>
      </c>
      <c r="E115" s="28">
        <v>7.7</v>
      </c>
      <c r="F115" s="22">
        <f>E115-E114</f>
        <v>6.2</v>
      </c>
      <c r="R115">
        <v>25</v>
      </c>
      <c r="S115">
        <v>0.1</v>
      </c>
      <c r="T115">
        <f t="shared" ref="T115:T119" si="29">(S115-S114)</f>
        <v>0</v>
      </c>
      <c r="U115">
        <v>27</v>
      </c>
      <c r="V115">
        <v>7.7</v>
      </c>
    </row>
    <row r="116" spans="1:22">
      <c r="A116" s="32">
        <v>26</v>
      </c>
      <c r="B116" s="33">
        <v>2.5</v>
      </c>
      <c r="C116" s="34">
        <f>(B116-B115)</f>
        <v>2.4</v>
      </c>
      <c r="D116" s="21">
        <v>28</v>
      </c>
      <c r="E116" s="28">
        <v>7.3</v>
      </c>
      <c r="F116" s="22">
        <f t="shared" ref="F116:F119" si="30">E116-E115</f>
        <v>-0.40000000000000036</v>
      </c>
      <c r="R116">
        <v>26</v>
      </c>
      <c r="S116">
        <v>2.5</v>
      </c>
      <c r="T116">
        <f t="shared" si="29"/>
        <v>2.4</v>
      </c>
      <c r="U116">
        <v>28</v>
      </c>
      <c r="V116">
        <v>7.3</v>
      </c>
    </row>
    <row r="117" spans="1:22">
      <c r="A117" s="32">
        <v>27</v>
      </c>
      <c r="B117" s="33">
        <v>2.5</v>
      </c>
      <c r="C117" s="34">
        <f>(B117-B116)</f>
        <v>0</v>
      </c>
      <c r="D117" s="21">
        <v>29</v>
      </c>
      <c r="E117" s="28">
        <v>8.8000000000000007</v>
      </c>
      <c r="F117" s="22">
        <f t="shared" si="30"/>
        <v>1.5000000000000009</v>
      </c>
      <c r="R117">
        <v>27</v>
      </c>
      <c r="S117">
        <v>2.5</v>
      </c>
      <c r="T117">
        <f t="shared" si="29"/>
        <v>0</v>
      </c>
      <c r="U117">
        <v>29</v>
      </c>
      <c r="V117">
        <v>8.8000000000000007</v>
      </c>
    </row>
    <row r="118" spans="1:22">
      <c r="A118" s="32">
        <v>28</v>
      </c>
      <c r="B118" s="33">
        <v>4.3</v>
      </c>
      <c r="C118" s="34">
        <f>(B118-B117)</f>
        <v>1.7999999999999998</v>
      </c>
      <c r="D118" s="21">
        <v>30</v>
      </c>
      <c r="E118" s="28">
        <v>7.5</v>
      </c>
      <c r="F118" s="22">
        <f t="shared" si="30"/>
        <v>-1.3000000000000007</v>
      </c>
      <c r="R118">
        <v>28</v>
      </c>
      <c r="S118">
        <v>4.3</v>
      </c>
      <c r="T118">
        <f t="shared" si="29"/>
        <v>1.7999999999999998</v>
      </c>
      <c r="U118">
        <v>30</v>
      </c>
      <c r="V118">
        <v>7.5</v>
      </c>
    </row>
    <row r="119" spans="1:22">
      <c r="A119" s="32">
        <v>29</v>
      </c>
      <c r="B119" s="33">
        <v>1</v>
      </c>
      <c r="C119" s="34">
        <f>(B119-B118)</f>
        <v>-3.3</v>
      </c>
      <c r="D119" s="21">
        <v>31</v>
      </c>
      <c r="E119" s="28">
        <v>4.8</v>
      </c>
      <c r="F119" s="22">
        <f t="shared" si="30"/>
        <v>-2.7</v>
      </c>
      <c r="R119">
        <v>29</v>
      </c>
      <c r="S119">
        <v>1</v>
      </c>
      <c r="T119">
        <f t="shared" si="29"/>
        <v>-3.3</v>
      </c>
      <c r="U119">
        <v>31</v>
      </c>
      <c r="V119">
        <v>4.8</v>
      </c>
    </row>
    <row r="120" spans="1:22">
      <c r="A120" s="32">
        <v>21</v>
      </c>
      <c r="B120" s="33">
        <v>1.5</v>
      </c>
      <c r="D120" s="21">
        <v>23</v>
      </c>
      <c r="E120" s="28">
        <v>2.1</v>
      </c>
      <c r="R120">
        <v>21</v>
      </c>
      <c r="S120">
        <v>1.5</v>
      </c>
      <c r="U120">
        <v>23</v>
      </c>
      <c r="V120">
        <v>2.1</v>
      </c>
    </row>
    <row r="121" spans="1:22">
      <c r="A121" s="32">
        <v>22</v>
      </c>
      <c r="B121" s="33">
        <v>0.9</v>
      </c>
      <c r="C121" s="34">
        <f>(B121-B120)</f>
        <v>-0.6</v>
      </c>
      <c r="D121" s="21">
        <v>24</v>
      </c>
      <c r="E121" s="28">
        <v>5.6</v>
      </c>
      <c r="F121" s="22">
        <f>E121-E120</f>
        <v>3.4999999999999996</v>
      </c>
      <c r="R121">
        <v>22</v>
      </c>
      <c r="S121">
        <v>0.9</v>
      </c>
      <c r="T121">
        <f>(S121-S120)</f>
        <v>-0.6</v>
      </c>
      <c r="U121">
        <v>24</v>
      </c>
      <c r="V121">
        <v>5.6</v>
      </c>
    </row>
    <row r="122" spans="1:22">
      <c r="A122" s="32">
        <v>23</v>
      </c>
      <c r="B122" s="33">
        <v>3</v>
      </c>
      <c r="C122" s="34">
        <f>(B122-B121)</f>
        <v>2.1</v>
      </c>
      <c r="D122" s="21">
        <v>25</v>
      </c>
      <c r="E122" s="28">
        <v>3.9</v>
      </c>
      <c r="F122" s="22">
        <f t="shared" ref="F122:F131" si="31">E122-E121</f>
        <v>-1.6999999999999997</v>
      </c>
      <c r="R122">
        <v>23</v>
      </c>
      <c r="S122">
        <v>3</v>
      </c>
      <c r="T122">
        <f t="shared" ref="T122:T127" si="32">(S122-S121)</f>
        <v>2.1</v>
      </c>
      <c r="U122">
        <v>25</v>
      </c>
      <c r="V122">
        <v>3.9</v>
      </c>
    </row>
    <row r="123" spans="1:22">
      <c r="A123" s="32">
        <v>24</v>
      </c>
      <c r="B123" s="33">
        <v>3.1</v>
      </c>
      <c r="C123" s="34">
        <f>(B123-B122)</f>
        <v>0.10000000000000009</v>
      </c>
      <c r="D123" s="21">
        <v>26</v>
      </c>
      <c r="E123" s="28">
        <v>2.4</v>
      </c>
      <c r="F123" s="22">
        <f t="shared" si="31"/>
        <v>-1.5</v>
      </c>
      <c r="R123">
        <v>24</v>
      </c>
      <c r="S123">
        <v>3.1</v>
      </c>
      <c r="T123">
        <f t="shared" si="32"/>
        <v>0.10000000000000009</v>
      </c>
      <c r="U123">
        <v>26</v>
      </c>
      <c r="V123">
        <v>2.4</v>
      </c>
    </row>
    <row r="124" spans="1:22">
      <c r="A124" s="32">
        <v>25</v>
      </c>
      <c r="B124" s="33">
        <v>3.5</v>
      </c>
      <c r="C124" s="34">
        <f>(B124-B123)</f>
        <v>0.39999999999999991</v>
      </c>
      <c r="D124" s="21">
        <v>27</v>
      </c>
      <c r="E124" s="28">
        <v>1.9</v>
      </c>
      <c r="F124" s="22">
        <f t="shared" si="31"/>
        <v>-0.5</v>
      </c>
      <c r="R124">
        <v>25</v>
      </c>
      <c r="S124">
        <v>3.5</v>
      </c>
      <c r="T124">
        <f t="shared" si="32"/>
        <v>0.39999999999999991</v>
      </c>
      <c r="U124">
        <v>27</v>
      </c>
      <c r="V124">
        <v>1.9</v>
      </c>
    </row>
    <row r="125" spans="1:22">
      <c r="A125" s="32">
        <v>26</v>
      </c>
      <c r="B125" s="33">
        <v>2.1</v>
      </c>
      <c r="C125" s="34">
        <f>(B125-B124)</f>
        <v>-1.4</v>
      </c>
      <c r="D125" s="21">
        <v>28</v>
      </c>
      <c r="E125" s="28">
        <v>2.7</v>
      </c>
      <c r="F125" s="22">
        <f t="shared" si="31"/>
        <v>0.80000000000000027</v>
      </c>
      <c r="R125">
        <v>26</v>
      </c>
      <c r="S125">
        <v>2.1</v>
      </c>
      <c r="T125">
        <f t="shared" si="32"/>
        <v>-1.4</v>
      </c>
      <c r="U125">
        <v>28</v>
      </c>
      <c r="V125">
        <v>2.7</v>
      </c>
    </row>
    <row r="126" spans="1:22">
      <c r="A126" s="32">
        <v>27</v>
      </c>
      <c r="B126" s="33">
        <v>3.3</v>
      </c>
      <c r="C126" s="34">
        <f>(B126-B125)</f>
        <v>1.1999999999999997</v>
      </c>
      <c r="D126" s="21">
        <v>29</v>
      </c>
      <c r="E126" s="28">
        <v>1.7</v>
      </c>
      <c r="F126" s="22">
        <f t="shared" si="31"/>
        <v>-1.0000000000000002</v>
      </c>
      <c r="R126">
        <v>27</v>
      </c>
      <c r="S126">
        <v>3.3</v>
      </c>
      <c r="T126">
        <f t="shared" si="32"/>
        <v>1.1999999999999997</v>
      </c>
      <c r="U126">
        <v>29</v>
      </c>
      <c r="V126">
        <v>1.7</v>
      </c>
    </row>
    <row r="127" spans="1:22">
      <c r="A127" s="32">
        <v>28</v>
      </c>
      <c r="B127" s="33">
        <v>6.5</v>
      </c>
      <c r="C127" s="34">
        <f>(B127-B126)</f>
        <v>3.2</v>
      </c>
      <c r="D127" s="21">
        <v>30</v>
      </c>
      <c r="E127" s="28">
        <v>4.2</v>
      </c>
      <c r="F127" s="22">
        <f t="shared" si="31"/>
        <v>2.5</v>
      </c>
      <c r="R127">
        <v>28</v>
      </c>
      <c r="S127">
        <v>6.5</v>
      </c>
      <c r="T127">
        <f t="shared" si="32"/>
        <v>3.2</v>
      </c>
      <c r="U127">
        <v>30</v>
      </c>
      <c r="V127">
        <v>4.2</v>
      </c>
    </row>
    <row r="128" spans="1:22">
      <c r="A128" s="32">
        <v>25</v>
      </c>
      <c r="B128" s="33">
        <v>0</v>
      </c>
      <c r="D128" s="21">
        <v>31</v>
      </c>
      <c r="E128" s="28">
        <v>5.5</v>
      </c>
      <c r="F128" s="22">
        <f t="shared" si="31"/>
        <v>1.2999999999999998</v>
      </c>
      <c r="R128">
        <v>25</v>
      </c>
      <c r="S128">
        <v>0</v>
      </c>
      <c r="U128">
        <v>31</v>
      </c>
      <c r="V128">
        <v>5.5</v>
      </c>
    </row>
    <row r="129" spans="1:22">
      <c r="A129" s="32">
        <v>26</v>
      </c>
      <c r="B129" s="33">
        <v>0.2</v>
      </c>
      <c r="C129" s="34">
        <f>(B129-B128)</f>
        <v>0.2</v>
      </c>
      <c r="D129" s="21">
        <v>32</v>
      </c>
      <c r="E129" s="28">
        <v>3.3</v>
      </c>
      <c r="F129" s="22">
        <f t="shared" si="31"/>
        <v>-2.2000000000000002</v>
      </c>
      <c r="R129">
        <v>26</v>
      </c>
      <c r="S129">
        <v>0.2</v>
      </c>
      <c r="T129">
        <f>(S129-S128)</f>
        <v>0.2</v>
      </c>
      <c r="U129">
        <v>32</v>
      </c>
      <c r="V129">
        <v>3.3</v>
      </c>
    </row>
    <row r="130" spans="1:22">
      <c r="A130" s="32">
        <v>27</v>
      </c>
      <c r="B130" s="33">
        <v>0.6</v>
      </c>
      <c r="C130" s="34">
        <f>(B130-B129)</f>
        <v>0.39999999999999997</v>
      </c>
      <c r="D130" s="21">
        <v>33</v>
      </c>
      <c r="E130" s="28">
        <v>1.7</v>
      </c>
      <c r="F130" s="22">
        <f t="shared" si="31"/>
        <v>-1.5999999999999999</v>
      </c>
      <c r="R130">
        <v>27</v>
      </c>
      <c r="S130">
        <v>0.6</v>
      </c>
      <c r="T130">
        <f t="shared" ref="T130:T136" si="33">(S130-S129)</f>
        <v>0.39999999999999997</v>
      </c>
      <c r="U130">
        <v>33</v>
      </c>
      <c r="V130">
        <v>1.7</v>
      </c>
    </row>
    <row r="131" spans="1:22">
      <c r="A131" s="32">
        <v>28</v>
      </c>
      <c r="B131" s="33">
        <v>0.3</v>
      </c>
      <c r="C131" s="34">
        <f>(B131-B130)</f>
        <v>-0.3</v>
      </c>
      <c r="D131" s="21">
        <v>34</v>
      </c>
      <c r="E131" s="28">
        <v>1.5</v>
      </c>
      <c r="F131" s="22">
        <f t="shared" si="31"/>
        <v>-0.19999999999999996</v>
      </c>
      <c r="R131">
        <v>28</v>
      </c>
      <c r="S131">
        <v>0.3</v>
      </c>
      <c r="T131">
        <f t="shared" si="33"/>
        <v>-0.3</v>
      </c>
      <c r="U131">
        <v>34</v>
      </c>
      <c r="V131">
        <v>1.5</v>
      </c>
    </row>
    <row r="132" spans="1:22">
      <c r="A132" s="32">
        <v>29</v>
      </c>
      <c r="B132" s="33">
        <v>0</v>
      </c>
      <c r="C132" s="34">
        <f>(B132-B131)</f>
        <v>-0.3</v>
      </c>
      <c r="D132" s="21">
        <v>24</v>
      </c>
      <c r="E132" s="28">
        <v>-0.1</v>
      </c>
      <c r="R132">
        <v>29</v>
      </c>
      <c r="S132">
        <v>0</v>
      </c>
      <c r="T132">
        <f t="shared" si="33"/>
        <v>-0.3</v>
      </c>
      <c r="U132">
        <v>24</v>
      </c>
      <c r="V132">
        <v>-0.1</v>
      </c>
    </row>
    <row r="133" spans="1:22">
      <c r="A133" s="32">
        <v>30</v>
      </c>
      <c r="B133" s="33">
        <v>-0.2</v>
      </c>
      <c r="C133" s="34">
        <f>(B133-B132)</f>
        <v>-0.2</v>
      </c>
      <c r="D133" s="21">
        <v>25</v>
      </c>
      <c r="E133" s="28">
        <v>2.9</v>
      </c>
      <c r="F133" s="22">
        <f>E133-E132</f>
        <v>3</v>
      </c>
      <c r="R133">
        <v>30</v>
      </c>
      <c r="S133">
        <v>-0.2</v>
      </c>
      <c r="T133">
        <f t="shared" si="33"/>
        <v>-0.2</v>
      </c>
      <c r="U133">
        <v>25</v>
      </c>
      <c r="V133">
        <v>2.9</v>
      </c>
    </row>
    <row r="134" spans="1:22">
      <c r="A134" s="32">
        <v>31</v>
      </c>
      <c r="B134" s="33">
        <v>0.8</v>
      </c>
      <c r="C134" s="34">
        <f>(B134-B133)</f>
        <v>1</v>
      </c>
      <c r="D134" s="21">
        <v>26</v>
      </c>
      <c r="E134" s="28">
        <v>2.5</v>
      </c>
      <c r="F134" s="22">
        <f t="shared" ref="F134:F139" si="34">E134-E133</f>
        <v>-0.39999999999999991</v>
      </c>
      <c r="R134">
        <v>31</v>
      </c>
      <c r="S134">
        <v>0.8</v>
      </c>
      <c r="T134">
        <f t="shared" si="33"/>
        <v>1</v>
      </c>
      <c r="U134">
        <v>26</v>
      </c>
      <c r="V134">
        <v>2.5</v>
      </c>
    </row>
    <row r="135" spans="1:22">
      <c r="A135" s="32">
        <v>32</v>
      </c>
      <c r="B135" s="33">
        <v>1.4</v>
      </c>
      <c r="C135" s="34">
        <f>(B135-B134)</f>
        <v>0.59999999999999987</v>
      </c>
      <c r="D135" s="21">
        <v>27</v>
      </c>
      <c r="E135" s="28">
        <v>2.1</v>
      </c>
      <c r="F135" s="22">
        <f t="shared" si="34"/>
        <v>-0.39999999999999991</v>
      </c>
      <c r="R135">
        <v>32</v>
      </c>
      <c r="S135">
        <v>1.4</v>
      </c>
      <c r="T135">
        <f t="shared" si="33"/>
        <v>0.59999999999999987</v>
      </c>
      <c r="U135">
        <v>27</v>
      </c>
      <c r="V135">
        <v>2.1</v>
      </c>
    </row>
    <row r="136" spans="1:22">
      <c r="A136" s="32">
        <v>33</v>
      </c>
      <c r="B136" s="33">
        <v>-0.7</v>
      </c>
      <c r="C136" s="34">
        <f>(B136-B135)</f>
        <v>-2.0999999999999996</v>
      </c>
      <c r="D136" s="21">
        <v>28</v>
      </c>
      <c r="E136" s="28">
        <v>-1.1000000000000001</v>
      </c>
      <c r="F136" s="22">
        <f t="shared" si="34"/>
        <v>-3.2</v>
      </c>
      <c r="R136">
        <v>33</v>
      </c>
      <c r="S136">
        <v>-0.7</v>
      </c>
      <c r="T136">
        <f t="shared" si="33"/>
        <v>-2.0999999999999996</v>
      </c>
      <c r="U136">
        <v>28</v>
      </c>
      <c r="V136">
        <v>-1.1000000000000001</v>
      </c>
    </row>
    <row r="137" spans="1:22">
      <c r="A137" s="32">
        <v>25</v>
      </c>
      <c r="B137" s="33">
        <v>0.8</v>
      </c>
      <c r="D137" s="21">
        <v>29</v>
      </c>
      <c r="E137" s="28">
        <v>1.6</v>
      </c>
      <c r="F137" s="22">
        <f t="shared" si="34"/>
        <v>2.7</v>
      </c>
      <c r="R137">
        <v>25</v>
      </c>
      <c r="S137">
        <v>0.8</v>
      </c>
      <c r="U137">
        <v>29</v>
      </c>
      <c r="V137">
        <v>1.6</v>
      </c>
    </row>
    <row r="138" spans="1:22">
      <c r="A138" s="32">
        <v>26</v>
      </c>
      <c r="B138" s="33">
        <v>1.2</v>
      </c>
      <c r="C138" s="34">
        <f>(B138-B137)</f>
        <v>0.39999999999999991</v>
      </c>
      <c r="D138" s="21">
        <v>30</v>
      </c>
      <c r="E138" s="28">
        <v>1.6</v>
      </c>
      <c r="F138" s="22">
        <f t="shared" si="34"/>
        <v>0</v>
      </c>
      <c r="R138">
        <v>26</v>
      </c>
      <c r="S138">
        <v>1.2</v>
      </c>
      <c r="T138">
        <f>(S138-S137)</f>
        <v>0.39999999999999991</v>
      </c>
      <c r="U138">
        <v>30</v>
      </c>
      <c r="V138">
        <v>1.6</v>
      </c>
    </row>
    <row r="139" spans="1:22">
      <c r="A139" s="32">
        <v>27</v>
      </c>
      <c r="B139" s="33">
        <v>1.2</v>
      </c>
      <c r="C139" s="34">
        <f>(B139-B138)</f>
        <v>0</v>
      </c>
      <c r="D139" s="21">
        <v>31</v>
      </c>
      <c r="E139" s="28">
        <v>-0.6</v>
      </c>
      <c r="F139" s="22">
        <f t="shared" si="34"/>
        <v>-2.2000000000000002</v>
      </c>
      <c r="R139">
        <v>27</v>
      </c>
      <c r="S139">
        <v>1.2</v>
      </c>
      <c r="T139">
        <f t="shared" ref="T139:T142" si="35">(S139-S138)</f>
        <v>0</v>
      </c>
      <c r="U139">
        <v>31</v>
      </c>
      <c r="V139">
        <v>-0.6</v>
      </c>
    </row>
    <row r="140" spans="1:22">
      <c r="A140" s="32">
        <v>28</v>
      </c>
      <c r="B140" s="33">
        <v>0.1</v>
      </c>
      <c r="C140" s="34">
        <f>(B140-B139)</f>
        <v>-1.0999999999999999</v>
      </c>
      <c r="D140" s="21">
        <v>22</v>
      </c>
      <c r="E140" s="28">
        <v>1</v>
      </c>
      <c r="R140">
        <v>28</v>
      </c>
      <c r="S140">
        <v>0.1</v>
      </c>
      <c r="T140">
        <f t="shared" si="35"/>
        <v>-1.0999999999999999</v>
      </c>
      <c r="U140">
        <v>22</v>
      </c>
      <c r="V140">
        <v>1</v>
      </c>
    </row>
    <row r="141" spans="1:22">
      <c r="A141" s="32">
        <v>29</v>
      </c>
      <c r="B141" s="33">
        <v>0.9</v>
      </c>
      <c r="C141" s="34">
        <f>(B141-B140)</f>
        <v>0.8</v>
      </c>
      <c r="D141" s="21">
        <v>23</v>
      </c>
      <c r="E141" s="28">
        <v>-0.9</v>
      </c>
      <c r="F141" s="22">
        <f>E141-E140</f>
        <v>-1.9</v>
      </c>
      <c r="R141">
        <v>29</v>
      </c>
      <c r="S141">
        <v>0.9</v>
      </c>
      <c r="T141">
        <f t="shared" si="35"/>
        <v>0.8</v>
      </c>
      <c r="U141">
        <v>23</v>
      </c>
      <c r="V141">
        <v>-0.9</v>
      </c>
    </row>
    <row r="142" spans="1:22">
      <c r="A142" s="32">
        <v>30</v>
      </c>
      <c r="B142" s="33">
        <v>1.5</v>
      </c>
      <c r="C142" s="34">
        <f>(B142-B141)</f>
        <v>0.6</v>
      </c>
      <c r="D142" s="21">
        <v>24</v>
      </c>
      <c r="E142" s="28">
        <v>-0.5</v>
      </c>
      <c r="F142" s="22">
        <f t="shared" ref="F142:F149" si="36">E142-E141</f>
        <v>0.4</v>
      </c>
      <c r="R142">
        <v>30</v>
      </c>
      <c r="S142">
        <v>1.5</v>
      </c>
      <c r="T142">
        <f t="shared" si="35"/>
        <v>0.6</v>
      </c>
      <c r="U142">
        <v>24</v>
      </c>
      <c r="V142">
        <v>-0.5</v>
      </c>
    </row>
    <row r="143" spans="1:22">
      <c r="A143" s="32">
        <v>22</v>
      </c>
      <c r="B143" s="33">
        <v>-1.2</v>
      </c>
      <c r="D143" s="21">
        <v>25</v>
      </c>
      <c r="E143" s="28">
        <v>-0.1</v>
      </c>
      <c r="F143" s="22">
        <f t="shared" si="36"/>
        <v>0.4</v>
      </c>
      <c r="R143">
        <v>22</v>
      </c>
      <c r="S143">
        <v>-1.2</v>
      </c>
      <c r="U143">
        <v>25</v>
      </c>
      <c r="V143">
        <v>-0.1</v>
      </c>
    </row>
    <row r="144" spans="1:22">
      <c r="A144" s="32">
        <v>23</v>
      </c>
      <c r="B144" s="33">
        <v>-0.3</v>
      </c>
      <c r="C144" s="34">
        <f>(B144-B143)</f>
        <v>0.89999999999999991</v>
      </c>
      <c r="D144" s="21">
        <v>26</v>
      </c>
      <c r="E144" s="28">
        <v>1.6</v>
      </c>
      <c r="F144" s="22">
        <f t="shared" si="36"/>
        <v>1.7000000000000002</v>
      </c>
      <c r="R144">
        <v>23</v>
      </c>
      <c r="S144">
        <v>-0.3</v>
      </c>
      <c r="T144">
        <f>(S144-S143)</f>
        <v>0.89999999999999991</v>
      </c>
      <c r="U144">
        <v>26</v>
      </c>
      <c r="V144">
        <v>1.6</v>
      </c>
    </row>
    <row r="145" spans="1:22">
      <c r="A145" s="32">
        <v>24</v>
      </c>
      <c r="B145" s="33">
        <v>4</v>
      </c>
      <c r="C145" s="34">
        <f>(B145-B144)</f>
        <v>4.3</v>
      </c>
      <c r="D145" s="21">
        <v>27</v>
      </c>
      <c r="E145" s="28">
        <v>6.5</v>
      </c>
      <c r="F145" s="22">
        <f t="shared" si="36"/>
        <v>4.9000000000000004</v>
      </c>
      <c r="R145">
        <v>24</v>
      </c>
      <c r="S145">
        <v>4</v>
      </c>
      <c r="T145">
        <f t="shared" ref="T145:T152" si="37">(S145-S144)</f>
        <v>4.3</v>
      </c>
      <c r="U145">
        <v>27</v>
      </c>
      <c r="V145">
        <v>6.5</v>
      </c>
    </row>
    <row r="146" spans="1:22">
      <c r="A146" s="32">
        <v>25</v>
      </c>
      <c r="B146" s="33">
        <v>4.4000000000000004</v>
      </c>
      <c r="C146" s="34">
        <f>(B146-B145)</f>
        <v>0.40000000000000036</v>
      </c>
      <c r="D146" s="21">
        <v>28</v>
      </c>
      <c r="E146" s="28">
        <v>1.8</v>
      </c>
      <c r="F146" s="22">
        <f t="shared" si="36"/>
        <v>-4.7</v>
      </c>
      <c r="R146">
        <v>25</v>
      </c>
      <c r="S146">
        <v>4.4000000000000004</v>
      </c>
      <c r="T146">
        <f t="shared" si="37"/>
        <v>0.40000000000000036</v>
      </c>
      <c r="U146">
        <v>28</v>
      </c>
      <c r="V146">
        <v>1.8</v>
      </c>
    </row>
    <row r="147" spans="1:22">
      <c r="A147" s="32">
        <v>26</v>
      </c>
      <c r="B147" s="33">
        <v>4.9000000000000004</v>
      </c>
      <c r="C147" s="34">
        <f>(B147-B146)</f>
        <v>0.5</v>
      </c>
      <c r="D147" s="21">
        <v>29</v>
      </c>
      <c r="E147" s="28">
        <v>5.2</v>
      </c>
      <c r="F147" s="22">
        <f t="shared" si="36"/>
        <v>3.4000000000000004</v>
      </c>
      <c r="R147">
        <v>26</v>
      </c>
      <c r="S147">
        <v>4.9000000000000004</v>
      </c>
      <c r="T147">
        <f t="shared" si="37"/>
        <v>0.5</v>
      </c>
      <c r="U147">
        <v>29</v>
      </c>
      <c r="V147">
        <v>5.2</v>
      </c>
    </row>
    <row r="148" spans="1:22">
      <c r="A148" s="32">
        <v>27</v>
      </c>
      <c r="B148" s="33">
        <v>3</v>
      </c>
      <c r="C148" s="34">
        <f>(B148-B147)</f>
        <v>-1.9000000000000004</v>
      </c>
      <c r="D148" s="21">
        <v>30</v>
      </c>
      <c r="E148" s="28">
        <v>3</v>
      </c>
      <c r="F148" s="22">
        <f t="shared" si="36"/>
        <v>-2.2000000000000002</v>
      </c>
      <c r="R148">
        <v>27</v>
      </c>
      <c r="S148">
        <v>3</v>
      </c>
      <c r="T148">
        <f t="shared" si="37"/>
        <v>-1.9000000000000004</v>
      </c>
      <c r="U148">
        <v>30</v>
      </c>
      <c r="V148">
        <v>3</v>
      </c>
    </row>
    <row r="149" spans="1:22">
      <c r="A149" s="32">
        <v>28</v>
      </c>
      <c r="B149" s="33">
        <v>2.2999999999999998</v>
      </c>
      <c r="C149" s="34">
        <f>(B149-B148)</f>
        <v>-0.70000000000000018</v>
      </c>
      <c r="D149" s="21">
        <v>31</v>
      </c>
      <c r="E149" s="28">
        <v>-0.1</v>
      </c>
      <c r="F149" s="22">
        <f t="shared" si="36"/>
        <v>-3.1</v>
      </c>
      <c r="R149">
        <v>28</v>
      </c>
      <c r="S149">
        <v>2.2999999999999998</v>
      </c>
      <c r="T149">
        <f t="shared" si="37"/>
        <v>-0.70000000000000018</v>
      </c>
      <c r="U149">
        <v>31</v>
      </c>
      <c r="V149">
        <v>-0.1</v>
      </c>
    </row>
    <row r="150" spans="1:22">
      <c r="A150" s="32">
        <v>29</v>
      </c>
      <c r="B150" s="33">
        <v>2.8</v>
      </c>
      <c r="C150" s="34">
        <f>(B150-B149)</f>
        <v>0.5</v>
      </c>
      <c r="D150" s="21">
        <v>20</v>
      </c>
      <c r="E150" s="28">
        <v>0</v>
      </c>
      <c r="R150">
        <v>29</v>
      </c>
      <c r="S150">
        <v>2.8</v>
      </c>
      <c r="T150">
        <f t="shared" si="37"/>
        <v>0.5</v>
      </c>
      <c r="U150">
        <v>20</v>
      </c>
      <c r="V150">
        <v>0</v>
      </c>
    </row>
    <row r="151" spans="1:22">
      <c r="A151" s="32">
        <v>30</v>
      </c>
      <c r="B151" s="33">
        <v>0.8</v>
      </c>
      <c r="C151" s="34">
        <f>(B151-B150)</f>
        <v>-1.9999999999999998</v>
      </c>
      <c r="D151" s="21">
        <v>21</v>
      </c>
      <c r="E151" s="28">
        <v>0.9</v>
      </c>
      <c r="F151" s="22">
        <f>E151-E150</f>
        <v>0.9</v>
      </c>
      <c r="R151">
        <v>30</v>
      </c>
      <c r="S151">
        <v>0.8</v>
      </c>
      <c r="T151">
        <f t="shared" si="37"/>
        <v>-1.9999999999999998</v>
      </c>
      <c r="U151">
        <v>21</v>
      </c>
      <c r="V151">
        <v>0.9</v>
      </c>
    </row>
    <row r="152" spans="1:22">
      <c r="A152" s="32">
        <v>31</v>
      </c>
      <c r="B152" s="33">
        <v>6.6</v>
      </c>
      <c r="C152" s="34">
        <f>(B152-B151)</f>
        <v>5.8</v>
      </c>
      <c r="D152" s="21">
        <v>22</v>
      </c>
      <c r="E152" s="28">
        <v>2</v>
      </c>
      <c r="F152" s="22">
        <f t="shared" ref="F152:F161" si="38">E152-E151</f>
        <v>1.1000000000000001</v>
      </c>
      <c r="R152">
        <v>31</v>
      </c>
      <c r="S152">
        <v>6.6</v>
      </c>
      <c r="T152">
        <f t="shared" si="37"/>
        <v>5.8</v>
      </c>
      <c r="U152">
        <v>22</v>
      </c>
      <c r="V152">
        <v>2</v>
      </c>
    </row>
    <row r="153" spans="1:22">
      <c r="D153" s="21">
        <v>23</v>
      </c>
      <c r="E153" s="28">
        <v>2.6</v>
      </c>
      <c r="F153" s="22">
        <f t="shared" si="38"/>
        <v>0.60000000000000009</v>
      </c>
      <c r="U153">
        <v>23</v>
      </c>
      <c r="V153">
        <v>2.6</v>
      </c>
    </row>
    <row r="154" spans="1:22">
      <c r="D154" s="21">
        <v>24</v>
      </c>
      <c r="E154" s="28">
        <v>2.5</v>
      </c>
      <c r="F154" s="22">
        <f t="shared" si="38"/>
        <v>-0.10000000000000009</v>
      </c>
      <c r="U154">
        <v>24</v>
      </c>
      <c r="V154">
        <v>2.5</v>
      </c>
    </row>
    <row r="155" spans="1:22">
      <c r="D155" s="21">
        <v>25</v>
      </c>
      <c r="E155" s="28">
        <v>3</v>
      </c>
      <c r="F155" s="22">
        <f t="shared" si="38"/>
        <v>0.5</v>
      </c>
      <c r="U155">
        <v>25</v>
      </c>
      <c r="V155">
        <v>3</v>
      </c>
    </row>
    <row r="156" spans="1:22">
      <c r="D156" s="21">
        <v>26</v>
      </c>
      <c r="E156" s="28">
        <v>3.8</v>
      </c>
      <c r="F156" s="22">
        <f t="shared" si="38"/>
        <v>0.79999999999999982</v>
      </c>
      <c r="U156">
        <v>26</v>
      </c>
      <c r="V156">
        <v>3.8</v>
      </c>
    </row>
    <row r="157" spans="1:22">
      <c r="D157" s="21">
        <v>27</v>
      </c>
      <c r="E157" s="28">
        <v>4.5999999999999996</v>
      </c>
      <c r="F157" s="22">
        <f t="shared" si="38"/>
        <v>0.79999999999999982</v>
      </c>
      <c r="U157">
        <v>27</v>
      </c>
      <c r="V157">
        <v>4.5999999999999996</v>
      </c>
    </row>
    <row r="158" spans="1:22">
      <c r="D158" s="21">
        <v>28</v>
      </c>
      <c r="E158" s="28">
        <v>4.9000000000000004</v>
      </c>
      <c r="F158" s="22">
        <f t="shared" si="38"/>
        <v>0.30000000000000071</v>
      </c>
      <c r="U158">
        <v>28</v>
      </c>
      <c r="V158">
        <v>4.9000000000000004</v>
      </c>
    </row>
    <row r="159" spans="1:22">
      <c r="D159" s="21">
        <v>29</v>
      </c>
      <c r="E159" s="28">
        <v>3.3</v>
      </c>
      <c r="F159" s="22">
        <f t="shared" si="38"/>
        <v>-1.6000000000000005</v>
      </c>
      <c r="U159">
        <v>29</v>
      </c>
      <c r="V159">
        <v>3.3</v>
      </c>
    </row>
    <row r="160" spans="1:22">
      <c r="D160" s="21">
        <v>30</v>
      </c>
      <c r="E160" s="28">
        <v>1.1000000000000001</v>
      </c>
      <c r="F160" s="22">
        <f t="shared" si="38"/>
        <v>-2.1999999999999997</v>
      </c>
      <c r="U160">
        <v>30</v>
      </c>
      <c r="V160">
        <v>1.1000000000000001</v>
      </c>
    </row>
    <row r="161" spans="4:22">
      <c r="D161" s="21">
        <v>31</v>
      </c>
      <c r="E161" s="28">
        <v>2.5</v>
      </c>
      <c r="F161" s="22">
        <f t="shared" si="38"/>
        <v>1.4</v>
      </c>
      <c r="U161">
        <v>31</v>
      </c>
      <c r="V161">
        <v>2.5</v>
      </c>
    </row>
    <row r="162" spans="4:22">
      <c r="D162" s="21">
        <v>23</v>
      </c>
      <c r="E162" s="28">
        <v>1.4</v>
      </c>
      <c r="U162">
        <v>23</v>
      </c>
      <c r="V162">
        <v>1.4</v>
      </c>
    </row>
    <row r="163" spans="4:22">
      <c r="D163" s="21">
        <v>24</v>
      </c>
      <c r="E163" s="28">
        <v>2.6</v>
      </c>
      <c r="F163" s="22">
        <f>E163-E162</f>
        <v>1.2000000000000002</v>
      </c>
      <c r="U163">
        <v>24</v>
      </c>
      <c r="V163">
        <v>2.6</v>
      </c>
    </row>
    <row r="164" spans="4:22">
      <c r="D164" s="21">
        <v>25</v>
      </c>
      <c r="E164" s="28">
        <v>4.9000000000000004</v>
      </c>
      <c r="F164" s="22">
        <f t="shared" ref="F164:F170" si="39">E164-E163</f>
        <v>2.3000000000000003</v>
      </c>
      <c r="U164">
        <v>25</v>
      </c>
      <c r="V164">
        <v>4.9000000000000004</v>
      </c>
    </row>
    <row r="165" spans="4:22">
      <c r="D165" s="21">
        <v>26</v>
      </c>
      <c r="E165" s="28">
        <v>3.5</v>
      </c>
      <c r="F165" s="22">
        <f t="shared" si="39"/>
        <v>-1.4000000000000004</v>
      </c>
      <c r="U165">
        <v>26</v>
      </c>
      <c r="V165">
        <v>3.5</v>
      </c>
    </row>
    <row r="166" spans="4:22">
      <c r="D166" s="21">
        <v>27</v>
      </c>
      <c r="E166" s="28">
        <v>0.6</v>
      </c>
      <c r="F166" s="22">
        <f t="shared" si="39"/>
        <v>-2.9</v>
      </c>
      <c r="U166">
        <v>27</v>
      </c>
      <c r="V166">
        <v>0.6</v>
      </c>
    </row>
    <row r="167" spans="4:22">
      <c r="D167" s="21">
        <v>28</v>
      </c>
      <c r="E167" s="28">
        <v>0.7</v>
      </c>
      <c r="F167" s="22">
        <f t="shared" si="39"/>
        <v>9.9999999999999978E-2</v>
      </c>
      <c r="U167">
        <v>28</v>
      </c>
      <c r="V167">
        <v>0.7</v>
      </c>
    </row>
    <row r="168" spans="4:22">
      <c r="D168" s="21">
        <v>29</v>
      </c>
      <c r="E168" s="28">
        <v>0.8</v>
      </c>
      <c r="F168" s="22">
        <f t="shared" si="39"/>
        <v>0.10000000000000009</v>
      </c>
      <c r="U168">
        <v>29</v>
      </c>
      <c r="V168">
        <v>0.8</v>
      </c>
    </row>
    <row r="169" spans="4:22">
      <c r="D169" s="21">
        <v>30</v>
      </c>
      <c r="E169" s="28">
        <v>1.7</v>
      </c>
      <c r="F169" s="22">
        <f t="shared" si="39"/>
        <v>0.89999999999999991</v>
      </c>
      <c r="U169">
        <v>30</v>
      </c>
      <c r="V169">
        <v>1.7</v>
      </c>
    </row>
    <row r="170" spans="4:22">
      <c r="D170" s="21">
        <v>31</v>
      </c>
      <c r="E170" s="28">
        <v>-0.6</v>
      </c>
      <c r="F170" s="22">
        <f t="shared" si="39"/>
        <v>-2.2999999999999998</v>
      </c>
      <c r="U170">
        <v>31</v>
      </c>
      <c r="V170">
        <v>-0.6</v>
      </c>
    </row>
    <row r="171" spans="4:22">
      <c r="D171" s="21">
        <v>20</v>
      </c>
      <c r="E171" s="28">
        <v>0.6</v>
      </c>
      <c r="U171">
        <v>20</v>
      </c>
      <c r="V171">
        <v>0.6</v>
      </c>
    </row>
    <row r="172" spans="4:22">
      <c r="D172" s="21">
        <v>21</v>
      </c>
      <c r="E172" s="28">
        <v>2.9</v>
      </c>
      <c r="F172" s="22">
        <f>E172-E171</f>
        <v>2.2999999999999998</v>
      </c>
      <c r="U172">
        <v>21</v>
      </c>
      <c r="V172">
        <v>2.9</v>
      </c>
    </row>
    <row r="173" spans="4:22">
      <c r="D173" s="21">
        <v>22</v>
      </c>
      <c r="E173" s="28">
        <v>4.5999999999999996</v>
      </c>
      <c r="F173" s="22">
        <f t="shared" ref="F173:F183" si="40">E173-E172</f>
        <v>1.6999999999999997</v>
      </c>
      <c r="U173">
        <v>22</v>
      </c>
      <c r="V173">
        <v>4.5999999999999996</v>
      </c>
    </row>
    <row r="174" spans="4:22">
      <c r="D174" s="21">
        <v>23</v>
      </c>
      <c r="E174" s="28">
        <v>2.7</v>
      </c>
      <c r="F174" s="22">
        <f t="shared" si="40"/>
        <v>-1.8999999999999995</v>
      </c>
      <c r="U174">
        <v>23</v>
      </c>
      <c r="V174">
        <v>2.7</v>
      </c>
    </row>
    <row r="175" spans="4:22">
      <c r="D175" s="21">
        <v>24</v>
      </c>
      <c r="E175" s="28">
        <v>7.3</v>
      </c>
      <c r="F175" s="22">
        <f t="shared" si="40"/>
        <v>4.5999999999999996</v>
      </c>
      <c r="U175">
        <v>24</v>
      </c>
      <c r="V175">
        <v>7.3</v>
      </c>
    </row>
    <row r="176" spans="4:22">
      <c r="D176" s="21">
        <v>25</v>
      </c>
      <c r="E176" s="28">
        <v>6.2</v>
      </c>
      <c r="F176" s="22">
        <f t="shared" si="40"/>
        <v>-1.0999999999999996</v>
      </c>
      <c r="U176">
        <v>25</v>
      </c>
      <c r="V176">
        <v>6.2</v>
      </c>
    </row>
    <row r="177" spans="4:22">
      <c r="D177" s="21">
        <v>26</v>
      </c>
      <c r="E177" s="28">
        <v>1.9</v>
      </c>
      <c r="F177" s="22">
        <f t="shared" si="40"/>
        <v>-4.3000000000000007</v>
      </c>
      <c r="U177">
        <v>26</v>
      </c>
      <c r="V177">
        <v>1.9</v>
      </c>
    </row>
    <row r="178" spans="4:22">
      <c r="D178" s="21">
        <v>27</v>
      </c>
      <c r="E178" s="28">
        <v>3.9</v>
      </c>
      <c r="F178" s="22">
        <f t="shared" si="40"/>
        <v>2</v>
      </c>
      <c r="U178">
        <v>27</v>
      </c>
      <c r="V178">
        <v>3.9</v>
      </c>
    </row>
    <row r="179" spans="4:22">
      <c r="D179" s="21">
        <v>28</v>
      </c>
      <c r="E179" s="28">
        <v>3.7</v>
      </c>
      <c r="F179" s="22">
        <f t="shared" si="40"/>
        <v>-0.19999999999999973</v>
      </c>
      <c r="U179">
        <v>28</v>
      </c>
      <c r="V179">
        <v>3.7</v>
      </c>
    </row>
    <row r="180" spans="4:22">
      <c r="D180" s="21">
        <v>29</v>
      </c>
      <c r="E180" s="28">
        <v>0.4</v>
      </c>
      <c r="F180" s="22">
        <f t="shared" si="40"/>
        <v>-3.3000000000000003</v>
      </c>
      <c r="U180">
        <v>29</v>
      </c>
      <c r="V180">
        <v>0.4</v>
      </c>
    </row>
    <row r="181" spans="4:22">
      <c r="D181" s="21">
        <v>30</v>
      </c>
      <c r="E181" s="28">
        <v>0.7</v>
      </c>
      <c r="F181" s="22">
        <f t="shared" si="40"/>
        <v>0.29999999999999993</v>
      </c>
      <c r="U181">
        <v>30</v>
      </c>
      <c r="V181">
        <v>0.7</v>
      </c>
    </row>
    <row r="182" spans="4:22">
      <c r="D182" s="21">
        <v>31</v>
      </c>
      <c r="E182" s="28">
        <v>-1.1000000000000001</v>
      </c>
      <c r="F182" s="22">
        <f t="shared" si="40"/>
        <v>-1.8</v>
      </c>
      <c r="U182">
        <v>31</v>
      </c>
      <c r="V182">
        <v>-1.1000000000000001</v>
      </c>
    </row>
    <row r="183" spans="4:22">
      <c r="D183" s="21">
        <v>32</v>
      </c>
      <c r="E183" s="28">
        <v>2.7</v>
      </c>
      <c r="F183" s="22">
        <f t="shared" si="40"/>
        <v>3.8000000000000003</v>
      </c>
      <c r="U183">
        <v>32</v>
      </c>
      <c r="V183">
        <v>2.7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0" sqref="F10"/>
    </sheetView>
  </sheetViews>
  <sheetFormatPr baseColWidth="10" defaultRowHeight="15" x14ac:dyDescent="0"/>
  <cols>
    <col min="2" max="2" width="19.83203125" bestFit="1" customWidth="1"/>
    <col min="3" max="3" width="17.1640625" bestFit="1" customWidth="1"/>
    <col min="6" max="6" width="23.33203125" bestFit="1" customWidth="1"/>
    <col min="7" max="7" width="25.5" bestFit="1" customWidth="1"/>
    <col min="9" max="9" width="12.1640625" bestFit="1" customWidth="1"/>
    <col min="10" max="10" width="26" bestFit="1" customWidth="1"/>
    <col min="11" max="11" width="23.33203125" bestFit="1" customWidth="1"/>
  </cols>
  <sheetData>
    <row r="1" spans="1:12" ht="16" thickBot="1">
      <c r="A1" s="1" t="s">
        <v>29</v>
      </c>
      <c r="B1" s="19" t="s">
        <v>24</v>
      </c>
      <c r="C1" s="27" t="s">
        <v>25</v>
      </c>
      <c r="D1" s="20" t="s">
        <v>26</v>
      </c>
      <c r="E1" t="s">
        <v>30</v>
      </c>
      <c r="F1" t="s">
        <v>49</v>
      </c>
      <c r="G1" t="s">
        <v>49</v>
      </c>
      <c r="H1" t="s">
        <v>26</v>
      </c>
      <c r="I1" t="s">
        <v>31</v>
      </c>
      <c r="J1" t="s">
        <v>52</v>
      </c>
      <c r="K1" t="s">
        <v>53</v>
      </c>
      <c r="L1" t="s">
        <v>26</v>
      </c>
    </row>
    <row r="2" spans="1:12">
      <c r="A2" s="26"/>
      <c r="B2" s="19">
        <v>1.71250139274983</v>
      </c>
      <c r="C2" s="20">
        <f>2.4/(LOG10(419000/40000))</f>
        <v>2.3525859091549943</v>
      </c>
      <c r="D2" s="22" t="s">
        <v>45</v>
      </c>
      <c r="E2" s="26"/>
      <c r="F2" s="19">
        <v>1.6118476052563899</v>
      </c>
      <c r="G2" s="20">
        <f>4/LOG10(12000000/50000)</f>
        <v>1.6805231106813892</v>
      </c>
      <c r="H2">
        <v>12000000</v>
      </c>
      <c r="I2" s="26"/>
      <c r="J2" s="19">
        <v>2.6176474718128802</v>
      </c>
      <c r="K2" s="20">
        <f>6.4/LOG10(24000000/50000)</f>
        <v>2.3869541877792217</v>
      </c>
    </row>
    <row r="3" spans="1:12">
      <c r="A3" s="26"/>
      <c r="B3" s="21">
        <v>2.1335819099927402</v>
      </c>
      <c r="C3" s="22">
        <f>3.3/LOG10(590000/40000)</f>
        <v>2.8234279004684941</v>
      </c>
      <c r="D3" s="22"/>
      <c r="E3" s="26"/>
      <c r="F3" s="21">
        <v>1.3728340846290199</v>
      </c>
      <c r="G3" s="22">
        <f>1.8/LOG10(12000000/50000)</f>
        <v>0.75623539980662513</v>
      </c>
      <c r="I3" s="26"/>
      <c r="J3" s="21">
        <v>2.3917448011337901</v>
      </c>
      <c r="K3" s="22">
        <f>3.4/LOG10(24000000/50000)</f>
        <v>1.2680694122577114</v>
      </c>
    </row>
    <row r="4" spans="1:12">
      <c r="A4" s="26"/>
      <c r="B4" s="21">
        <v>2.4723952628134098</v>
      </c>
      <c r="C4" s="22">
        <f>3.3/LOG10(655000/40000)</f>
        <v>2.7178807452007114</v>
      </c>
      <c r="D4" s="22"/>
      <c r="E4" s="26"/>
      <c r="F4" s="21">
        <v>1.03821515575071</v>
      </c>
      <c r="G4" s="22">
        <f>1.7/LOG10(12000000/50000)</f>
        <v>0.71422232203959035</v>
      </c>
      <c r="I4" s="26"/>
      <c r="J4" s="21">
        <v>2.0754810621830599</v>
      </c>
      <c r="K4" s="22">
        <f>7.3/LOG10(24000000/50000)</f>
        <v>2.7226196204356747</v>
      </c>
    </row>
    <row r="5" spans="1:12" ht="16" thickBot="1">
      <c r="A5" s="26"/>
      <c r="B5" s="21">
        <v>1.9928786395471101</v>
      </c>
      <c r="C5" s="22">
        <f>2.5/LOG10(7000000/40000)</f>
        <v>1.1145597826413169</v>
      </c>
      <c r="D5" s="22"/>
      <c r="E5" s="26"/>
      <c r="F5" s="21">
        <v>0.607990818621444</v>
      </c>
      <c r="G5" s="22">
        <f>3.5/LOG10(12000000/50000)</f>
        <v>1.4704577218462156</v>
      </c>
      <c r="I5" s="26"/>
      <c r="J5" s="23">
        <v>1.6688562549607</v>
      </c>
      <c r="K5" s="24">
        <f>3.4/LOG10(24000000/50000)</f>
        <v>1.2680694122577114</v>
      </c>
    </row>
    <row r="6" spans="1:12" ht="16" thickBot="1">
      <c r="A6" s="26"/>
      <c r="B6" s="21">
        <v>1.5328923210840999</v>
      </c>
      <c r="C6" s="22">
        <f>1.3/LOG10(9000000/40000)</f>
        <v>0.55267819992294165</v>
      </c>
      <c r="D6" s="22"/>
      <c r="E6" s="26"/>
      <c r="F6" s="21">
        <v>8.2161073241230495E-2</v>
      </c>
      <c r="G6" s="22">
        <f>0.8/LOG10(12000000/50000)</f>
        <v>0.33610462213627784</v>
      </c>
      <c r="I6" s="26"/>
      <c r="J6" s="23">
        <f>SUM(J2:J5)</f>
        <v>8.7537295900904297</v>
      </c>
      <c r="K6" s="35">
        <f>SUM(K2:K5)</f>
        <v>7.6457126327303193</v>
      </c>
      <c r="L6" s="2">
        <f>ABS(K6-J6)/K6</f>
        <v>0.1449200369651393</v>
      </c>
    </row>
    <row r="7" spans="1:12" ht="16" thickBot="1">
      <c r="A7" s="26"/>
      <c r="B7" s="21">
        <v>1.3592769804195499</v>
      </c>
      <c r="C7" s="22">
        <f>0.9/LOG10(11250000/40000)</f>
        <v>0.36748305283044269</v>
      </c>
      <c r="D7" s="22"/>
      <c r="E7" s="26"/>
      <c r="F7" s="28">
        <v>-0.53927408038993097</v>
      </c>
      <c r="G7" s="22">
        <f>0.8/LOG10(12000000/50000)</f>
        <v>0.33610462213627784</v>
      </c>
      <c r="I7" s="26"/>
      <c r="J7" t="s">
        <v>54</v>
      </c>
      <c r="K7" t="s">
        <v>54</v>
      </c>
      <c r="L7" t="s">
        <v>26</v>
      </c>
    </row>
    <row r="8" spans="1:12" ht="16" thickBot="1">
      <c r="A8" s="26"/>
      <c r="B8" s="21">
        <v>1.1558893399535199</v>
      </c>
      <c r="C8" s="22">
        <f>3.6/LOG10(13250000/40000)</f>
        <v>1.4284830627537926</v>
      </c>
      <c r="D8" s="22"/>
      <c r="E8" s="26"/>
      <c r="F8" s="1">
        <f>SUM(F2:F7)</f>
        <v>4.1737746571088632</v>
      </c>
      <c r="G8" s="25">
        <f>SUM(G2:G7)</f>
        <v>5.2936477986463766</v>
      </c>
      <c r="H8" s="2">
        <f>ABS(G8-F8)/G8</f>
        <v>0.2115503683157525</v>
      </c>
      <c r="I8" s="26"/>
      <c r="J8" s="19">
        <v>1.69871609157242</v>
      </c>
      <c r="K8" s="20">
        <f>4.8/LOG10(24000000/50000)</f>
        <v>1.7902156408344161</v>
      </c>
      <c r="L8">
        <v>24000000</v>
      </c>
    </row>
    <row r="9" spans="1:12" ht="16" thickBot="1">
      <c r="A9" s="26"/>
      <c r="B9" s="1">
        <f>SUM(B2:B8)</f>
        <v>12.359415846560259</v>
      </c>
      <c r="C9" s="25">
        <f>SUM(C2:C8)</f>
        <v>11.357098652972695</v>
      </c>
      <c r="D9" s="2">
        <f>ABS(C9-B9)/C9</f>
        <v>8.8254687593579115E-2</v>
      </c>
      <c r="E9" s="26"/>
      <c r="F9" t="s">
        <v>50</v>
      </c>
      <c r="G9" t="s">
        <v>50</v>
      </c>
      <c r="H9" t="s">
        <v>26</v>
      </c>
      <c r="I9" s="26"/>
      <c r="J9" s="21">
        <v>1.42624035767195</v>
      </c>
      <c r="K9" s="22">
        <f>1.5/LOG10(24000000/50000)</f>
        <v>0.55944238776075506</v>
      </c>
    </row>
    <row r="10" spans="1:12" ht="16" thickBot="1">
      <c r="A10" s="26"/>
      <c r="B10" s="21" t="s">
        <v>27</v>
      </c>
      <c r="C10" s="28" t="s">
        <v>28</v>
      </c>
      <c r="D10" s="22" t="s">
        <v>44</v>
      </c>
      <c r="E10" s="26"/>
      <c r="F10" s="19">
        <v>2.4117631294410402</v>
      </c>
      <c r="G10" s="20">
        <f>1.5/LOG10(23000000/50000)</f>
        <v>0.5633257302458955</v>
      </c>
      <c r="H10">
        <v>23000000</v>
      </c>
      <c r="I10" s="26"/>
      <c r="J10" s="21">
        <v>1.06293937913798</v>
      </c>
      <c r="K10" s="22">
        <f>3.9/LOG10(24000000/50000)</f>
        <v>1.4545502081779631</v>
      </c>
    </row>
    <row r="11" spans="1:12">
      <c r="A11" s="26"/>
      <c r="B11" s="19">
        <v>3.2484302500000002</v>
      </c>
      <c r="C11" s="20">
        <f>6.4/LOG10(400000/40000)</f>
        <v>6.4</v>
      </c>
      <c r="D11" s="22"/>
      <c r="E11" s="26"/>
      <c r="F11" s="21">
        <v>2.3175162427118701</v>
      </c>
      <c r="G11" s="22">
        <f>4.3/LOG10(23000000/50000)</f>
        <v>1.6148670933715672</v>
      </c>
      <c r="I11" s="26"/>
      <c r="J11" s="21">
        <v>0.60881315597052998</v>
      </c>
      <c r="K11" s="22">
        <f>3.1/LOG10(24000000/50000)</f>
        <v>1.1561809347055605</v>
      </c>
    </row>
    <row r="12" spans="1:12">
      <c r="A12" s="26"/>
      <c r="B12" s="21">
        <v>3.46942218605008</v>
      </c>
      <c r="C12" s="22">
        <f>2.5/LOG10(496500/40000)</f>
        <v>2.2854859742778197</v>
      </c>
      <c r="D12" s="22"/>
      <c r="E12" s="26"/>
      <c r="F12" s="21">
        <v>2.1290224692535298</v>
      </c>
      <c r="G12" s="22">
        <f>5.3/LOG10(23000000/50000)</f>
        <v>1.9904175802021642</v>
      </c>
      <c r="I12" s="26"/>
      <c r="J12" s="21">
        <v>6.3861688169581904E-2</v>
      </c>
      <c r="K12" s="22">
        <f>1.4/LOG10(24000000/50000)</f>
        <v>0.52214622857670467</v>
      </c>
    </row>
    <row r="13" spans="1:12" ht="16" thickBot="1">
      <c r="A13" s="26"/>
      <c r="B13" s="21">
        <v>3.6465411687841001</v>
      </c>
      <c r="C13" s="22">
        <f>5.8/LOG10(565000/40000)</f>
        <v>5.0435288869727799</v>
      </c>
      <c r="D13" s="22"/>
      <c r="E13" s="26"/>
      <c r="F13" s="21">
        <v>1.84628180906602</v>
      </c>
      <c r="G13" s="22">
        <f>2.1/LOG10(23000000/50000)</f>
        <v>0.7886560223442538</v>
      </c>
      <c r="I13" s="26"/>
      <c r="J13" s="28">
        <v>-0.57191502426485696</v>
      </c>
      <c r="K13" s="22">
        <f>-1.8/LOG10(24000000/50000)</f>
        <v>-0.67133086531290609</v>
      </c>
    </row>
    <row r="14" spans="1:12" ht="16" thickBot="1">
      <c r="A14" s="26"/>
      <c r="B14" s="21">
        <v>2.7357797555987502</v>
      </c>
      <c r="C14" s="22">
        <f>3.7/LOG10(3650000/40000)</f>
        <v>1.8875308391777128</v>
      </c>
      <c r="D14" s="22"/>
      <c r="E14" s="26"/>
      <c r="F14" s="21">
        <v>1.4692942621493399</v>
      </c>
      <c r="G14" s="22">
        <f>1.5/LOG10(23000000/50000)</f>
        <v>0.5633257302458955</v>
      </c>
      <c r="I14" s="26"/>
      <c r="J14" s="1">
        <f>SUM(J8:J13)</f>
        <v>4.2886556482576044</v>
      </c>
      <c r="K14" s="25">
        <f>SUM(K8:K13)</f>
        <v>4.8112045347424939</v>
      </c>
      <c r="L14" s="2">
        <f>ABS(K14-J14)/K14</f>
        <v>0.10861082348744033</v>
      </c>
    </row>
    <row r="15" spans="1:12" ht="16" thickBot="1">
      <c r="A15" s="26"/>
      <c r="B15" s="21">
        <v>2.88979979231785</v>
      </c>
      <c r="C15" s="22">
        <f>6.2/LOG10(4500000/40000)</f>
        <v>3.0226908687425755</v>
      </c>
      <c r="D15" s="22"/>
      <c r="E15" s="26"/>
      <c r="F15" s="21">
        <v>0.99805982850348995</v>
      </c>
      <c r="G15" s="22">
        <f>2.3/LOG10(23000000/50000)</f>
        <v>0.86376611971037309</v>
      </c>
      <c r="I15" s="26"/>
      <c r="J15" t="s">
        <v>55</v>
      </c>
      <c r="K15" t="s">
        <v>55</v>
      </c>
      <c r="L15" t="s">
        <v>26</v>
      </c>
    </row>
    <row r="16" spans="1:12" ht="17" thickBot="1">
      <c r="A16" s="26"/>
      <c r="B16" s="21">
        <v>3.02606364834587</v>
      </c>
      <c r="C16" s="22">
        <f>6.5/LOG10(7800000/40000)</f>
        <v>2.8383850478716779</v>
      </c>
      <c r="D16" s="22"/>
      <c r="E16" s="26"/>
      <c r="F16" s="21">
        <v>0.43257850812846999</v>
      </c>
      <c r="G16" s="22">
        <f>3.4/LOG10(23000000/50000)</f>
        <v>1.2768716552240298</v>
      </c>
      <c r="I16" s="26"/>
      <c r="J16" s="19">
        <v>1.24426798501448</v>
      </c>
      <c r="K16" s="20">
        <f>2/LOG10(2900000/50000)</f>
        <v>1.134154616633412</v>
      </c>
      <c r="L16" s="36">
        <v>2900000</v>
      </c>
    </row>
    <row r="17" spans="1:12" ht="16" thickBot="1">
      <c r="A17" s="26"/>
      <c r="B17" s="21">
        <v>2.4701757985331398</v>
      </c>
      <c r="C17" s="22">
        <f>-0.3/LOG10(21666666/40000)</f>
        <v>-0.10974008766393938</v>
      </c>
      <c r="D17" s="22"/>
      <c r="E17" s="26"/>
      <c r="F17" s="1">
        <f>SUM(F10:F16)</f>
        <v>11.604516249253761</v>
      </c>
      <c r="G17" s="25">
        <f>SUM(G10:G16)</f>
        <v>7.6612299313441792</v>
      </c>
      <c r="H17" s="2">
        <f>ABS(G17-F17)/G17</f>
        <v>0.51470669243022238</v>
      </c>
      <c r="I17" s="26"/>
      <c r="J17" s="21">
        <v>0.93068562221433904</v>
      </c>
      <c r="K17" s="22">
        <f>2.3/LOG10(2900000/50000)</f>
        <v>1.3042778091284237</v>
      </c>
    </row>
    <row r="18" spans="1:12" ht="16" thickBot="1">
      <c r="A18" s="26"/>
      <c r="B18" s="1">
        <f>SUM(B11:B17)</f>
        <v>21.486212599629795</v>
      </c>
      <c r="C18" s="25">
        <f>SUM(C11:C17)</f>
        <v>21.367881529378629</v>
      </c>
      <c r="D18" s="2">
        <f>ABS(C18-B18)/C18</f>
        <v>5.5378007449392299E-3</v>
      </c>
      <c r="E18" s="26"/>
      <c r="F18" t="s">
        <v>51</v>
      </c>
      <c r="G18" t="s">
        <v>51</v>
      </c>
      <c r="H18" t="s">
        <v>26</v>
      </c>
      <c r="I18" s="26"/>
      <c r="J18" s="23">
        <v>0.51257580514747703</v>
      </c>
      <c r="K18" s="24">
        <f>2.8/LOG10(2900000/50000)</f>
        <v>1.5878164632867766</v>
      </c>
    </row>
    <row r="19" spans="1:12" ht="16" thickBot="1">
      <c r="A19" s="26"/>
      <c r="B19" t="s">
        <v>47</v>
      </c>
      <c r="C19" t="s">
        <v>48</v>
      </c>
      <c r="D19" t="s">
        <v>46</v>
      </c>
      <c r="E19" s="26"/>
      <c r="F19" s="19">
        <v>1.83566294996826</v>
      </c>
      <c r="G19" s="20">
        <f>5.2/LOG10(25000000/50000)</f>
        <v>1.9266609082894446</v>
      </c>
      <c r="I19" s="26"/>
      <c r="J19" s="23">
        <f>SUM(J16:J18)</f>
        <v>2.6875294123762963</v>
      </c>
      <c r="K19" s="35">
        <f>SUM(K16:K18)</f>
        <v>4.0262488890486123</v>
      </c>
      <c r="L19" s="2">
        <f>ABS(K19-J19)/K19</f>
        <v>0.33249794375942082</v>
      </c>
    </row>
    <row r="20" spans="1:12">
      <c r="A20" s="26"/>
      <c r="B20" s="19">
        <v>2.37428531702442</v>
      </c>
      <c r="C20" s="20">
        <f>2.4/LOG10(450000/40000)</f>
        <v>2.2832081441541132</v>
      </c>
      <c r="D20" s="22"/>
      <c r="E20" s="26"/>
      <c r="F20" s="21">
        <v>1.7917524969502301</v>
      </c>
      <c r="G20" s="22">
        <f>6.8/LOG10(25000000/50000)</f>
        <v>2.5194796493015814</v>
      </c>
      <c r="I20" s="26"/>
    </row>
    <row r="21" spans="1:12">
      <c r="A21" s="26"/>
      <c r="B21" s="21">
        <v>2.71450153736598</v>
      </c>
      <c r="C21" s="22">
        <f>2.1/LOG10(560000/40000)</f>
        <v>1.8322560260532275</v>
      </c>
      <c r="D21" s="22"/>
      <c r="E21" s="26"/>
      <c r="F21" s="21">
        <v>1.66002113789616</v>
      </c>
      <c r="G21" s="22">
        <f>4.4/LOG10(25000000/50000)</f>
        <v>1.6302515377833764</v>
      </c>
      <c r="I21" s="26"/>
    </row>
    <row r="22" spans="1:12">
      <c r="A22" s="26"/>
      <c r="B22" s="21">
        <v>2.9898355174607301</v>
      </c>
      <c r="C22" s="22">
        <f>3.9/LOG10(750000/40000)</f>
        <v>3.0636261609365709</v>
      </c>
      <c r="D22" s="22"/>
      <c r="E22" s="26"/>
      <c r="F22" s="21">
        <v>1.44046887280603</v>
      </c>
      <c r="G22" s="22">
        <f>1.6/LOG10(25000000/50000)</f>
        <v>0.59281874101213683</v>
      </c>
      <c r="I22" s="26"/>
    </row>
    <row r="23" spans="1:12" ht="16" thickBot="1">
      <c r="A23" s="26"/>
      <c r="B23" s="21">
        <v>2.3447846478660499</v>
      </c>
      <c r="C23" s="22">
        <f>4/LOG10(3750000/40000)</f>
        <v>2.0284271114246812</v>
      </c>
      <c r="D23" s="22"/>
      <c r="E23" s="26"/>
      <c r="F23" s="21">
        <v>1.13309570167986</v>
      </c>
      <c r="G23" s="22">
        <f>0.8/LOG10(25000000/50000)</f>
        <v>0.29640937050606841</v>
      </c>
      <c r="I23" s="26"/>
    </row>
    <row r="24" spans="1:12" ht="16" thickBot="1">
      <c r="A24" s="26"/>
      <c r="B24" s="21">
        <v>2.5391125552953899</v>
      </c>
      <c r="C24" s="22">
        <f>4.8/LOG10(6750000/40000)</f>
        <v>2.155130049015427</v>
      </c>
      <c r="D24" s="22"/>
      <c r="E24" s="26"/>
      <c r="F24" s="1">
        <f>SUM(F19:F23)</f>
        <v>7.8610011593005398</v>
      </c>
      <c r="G24" s="25">
        <f>SUM(G19:G23)</f>
        <v>6.9656202068926065</v>
      </c>
      <c r="H24" s="2">
        <f>ABS(G24-F24)/G24</f>
        <v>0.12854289005334193</v>
      </c>
      <c r="I24" s="26"/>
    </row>
    <row r="25" spans="1:12">
      <c r="A25" s="26"/>
      <c r="B25" s="21">
        <v>2.0807523034711899</v>
      </c>
      <c r="C25" s="22">
        <f>5/LOG10(9750000/40000)</f>
        <v>2.094728109295152</v>
      </c>
      <c r="D25" s="22"/>
      <c r="E25" s="26"/>
    </row>
    <row r="26" spans="1:12" ht="16" thickBot="1">
      <c r="A26" s="26"/>
      <c r="B26" s="21">
        <v>1.81434589196076</v>
      </c>
      <c r="C26" s="22">
        <f>2.9/LOG10(11500000/40000)</f>
        <v>1.1795149095053836</v>
      </c>
      <c r="D26" s="22"/>
      <c r="E26" s="26"/>
    </row>
    <row r="27" spans="1:12" ht="16" thickBot="1">
      <c r="A27" s="26"/>
      <c r="B27" s="1">
        <f>SUM(B20:B26)</f>
        <v>16.85761777044452</v>
      </c>
      <c r="C27" s="25">
        <f>SUM(C20:C26)</f>
        <v>14.636890510384557</v>
      </c>
      <c r="D27" s="2">
        <f>ABS(C27-B27)/C27</f>
        <v>0.1517212456077611</v>
      </c>
      <c r="E2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ROOKIE SALARY</vt:lpstr>
      <vt:lpstr>FREE AGENT</vt:lpstr>
      <vt:lpstr>REGULAR SALARY</vt:lpstr>
      <vt:lpstr>PERFORMANCE</vt:lpstr>
      <vt:lpstr>Testing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Sellers</dc:creator>
  <cp:lastModifiedBy>Joshua Sellers</cp:lastModifiedBy>
  <dcterms:created xsi:type="dcterms:W3CDTF">2017-11-28T04:33:58Z</dcterms:created>
  <dcterms:modified xsi:type="dcterms:W3CDTF">2017-12-04T15:55:43Z</dcterms:modified>
</cp:coreProperties>
</file>