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 Welser\Documents\Studium\Master\Vorlesungen\3. Semester\Praktikum\"/>
    </mc:Choice>
  </mc:AlternateContent>
  <xr:revisionPtr revIDLastSave="0" documentId="13_ncr:1_{B061DBE3-DD59-408B-8AFC-05C137470879}" xr6:coauthVersionLast="47" xr6:coauthVersionMax="47" xr10:uidLastSave="{00000000-0000-0000-0000-000000000000}"/>
  <bookViews>
    <workbookView xWindow="1275" yWindow="-120" windowWidth="27645" windowHeight="18240" xr2:uid="{677E9D87-799D-4A99-A7DE-60C845394385}"/>
  </bookViews>
  <sheets>
    <sheet name="9V -&gt; 5V" sheetId="1" r:id="rId1"/>
    <sheet name="5V -&gt; 3.3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C23" i="2" l="1"/>
  <c r="E11" i="2"/>
  <c r="E10" i="2"/>
  <c r="E9" i="2"/>
  <c r="E8" i="2"/>
  <c r="E7" i="2"/>
  <c r="E6" i="2"/>
  <c r="C55" i="1"/>
  <c r="C37" i="1"/>
  <c r="C44" i="1"/>
  <c r="C45" i="1" s="1"/>
  <c r="C23" i="1"/>
  <c r="E11" i="1"/>
  <c r="E7" i="1"/>
  <c r="E8" i="1"/>
  <c r="E9" i="1"/>
  <c r="E10" i="1"/>
  <c r="E6" i="1"/>
  <c r="E13" i="2" l="1"/>
  <c r="E14" i="2" s="1"/>
  <c r="C27" i="2" s="1"/>
  <c r="C28" i="2" s="1"/>
  <c r="E13" i="1"/>
  <c r="C27" i="1" s="1"/>
  <c r="C28" i="1" s="1"/>
  <c r="C59" i="1" l="1"/>
  <c r="C58" i="1"/>
  <c r="C38" i="1"/>
</calcChain>
</file>

<file path=xl/sharedStrings.xml><?xml version="1.0" encoding="utf-8"?>
<sst xmlns="http://schemas.openxmlformats.org/spreadsheetml/2006/main" count="148" uniqueCount="76">
  <si>
    <t>Heat estimation for voltage regulator</t>
  </si>
  <si>
    <t>LED</t>
  </si>
  <si>
    <t>LED Beispiel</t>
  </si>
  <si>
    <t>Distance Sensor</t>
  </si>
  <si>
    <t>Part</t>
  </si>
  <si>
    <t>Amount</t>
  </si>
  <si>
    <t>Description</t>
  </si>
  <si>
    <t>maximum value</t>
  </si>
  <si>
    <t>Link</t>
  </si>
  <si>
    <t>H-Bridge</t>
  </si>
  <si>
    <t>Microchip</t>
  </si>
  <si>
    <t>Microchip VDD</t>
  </si>
  <si>
    <t>maximum current into VDD (Positive supply for peripheral logic and I/O pins)</t>
  </si>
  <si>
    <t>Bluetooth</t>
  </si>
  <si>
    <t>peak value for TX and RX mode</t>
  </si>
  <si>
    <t>Current [mA]</t>
  </si>
  <si>
    <t>Total current [mA]</t>
  </si>
  <si>
    <t>Sum Total current</t>
  </si>
  <si>
    <t>With safety factor</t>
  </si>
  <si>
    <t>Programming connector</t>
  </si>
  <si>
    <t>estimated</t>
  </si>
  <si>
    <t>Total current drawn by the devices (motors excluded because directly supplied with 9V)</t>
  </si>
  <si>
    <t>Voltage Regulator</t>
  </si>
  <si>
    <t>L7805CV CCD7W Vb MAR 848 TO 220</t>
  </si>
  <si>
    <t>RthJA</t>
  </si>
  <si>
    <t>RthJC</t>
  </si>
  <si>
    <t>[°C]</t>
  </si>
  <si>
    <t>[°C/W]</t>
  </si>
  <si>
    <t>[V]</t>
  </si>
  <si>
    <t>Input Voltage Uin</t>
  </si>
  <si>
    <t>Output Voltage Uout</t>
  </si>
  <si>
    <t>Power loss Q = U * I</t>
  </si>
  <si>
    <t>[W]</t>
  </si>
  <si>
    <t>Max. allowed temp. TJmax</t>
  </si>
  <si>
    <t>Ambient temperature TA</t>
  </si>
  <si>
    <t>Max. allowed heat flow Qmax</t>
  </si>
  <si>
    <t>Estimated junction temp. TJ</t>
  </si>
  <si>
    <t>We need a heat sink!!!</t>
  </si>
  <si>
    <t>Voltage Regulator without Heat Sink</t>
  </si>
  <si>
    <t>e.g. for parts that are not included in the calculation</t>
  </si>
  <si>
    <t>Note: internally consumed current is neglected because load current is much higher</t>
  </si>
  <si>
    <t>Voltage Regulator with PCB as Heat Sink</t>
  </si>
  <si>
    <t>E</t>
  </si>
  <si>
    <t>D</t>
  </si>
  <si>
    <t>P</t>
  </si>
  <si>
    <t>Area</t>
  </si>
  <si>
    <t>mm</t>
  </si>
  <si>
    <t>mm²</t>
  </si>
  <si>
    <t>RthPCB</t>
  </si>
  <si>
    <t>bei 100 cm²</t>
  </si>
  <si>
    <t>We need an external heat sink!!!</t>
  </si>
  <si>
    <t>Thermal Resistance of PCB</t>
  </si>
  <si>
    <t>Voltage Regulator with External Heat Sink</t>
  </si>
  <si>
    <t>RthThermalCompound</t>
  </si>
  <si>
    <t>[W/mK]</t>
  </si>
  <si>
    <t>m²</t>
  </si>
  <si>
    <t>Thermal conductivity Compound</t>
  </si>
  <si>
    <t>Area of voltage regulator</t>
  </si>
  <si>
    <t>thickness of Compound</t>
  </si>
  <si>
    <t>m</t>
  </si>
  <si>
    <t>Heat Sink</t>
  </si>
  <si>
    <t>Fischer Elektronik Kühlkörper 6K/W, 32mm x 20mm x 50mm, Schraubmontage</t>
  </si>
  <si>
    <t>AAVID THERMALLOY Kühlkörper 8.8K/W, 50mm x 34.5mm x 50mm, Lötmontage</t>
  </si>
  <si>
    <t>Heat Sink 2</t>
  </si>
  <si>
    <t>https://de.rs-online.com/web/p/kuhlkorper/2212182</t>
  </si>
  <si>
    <t>https://de.rs-online.com/web/p/kuhlkorper/0403184</t>
  </si>
  <si>
    <t>RthHeatSink1</t>
  </si>
  <si>
    <t>RthHeatSink2</t>
  </si>
  <si>
    <t>Estimated junction temp. TJ1</t>
  </si>
  <si>
    <t>Estimated junction temp. TJ2</t>
  </si>
  <si>
    <t>Both external heat sinks can be used because the temperature remains &lt; 125°C</t>
  </si>
  <si>
    <t>-&gt; needs at least +2V as input</t>
  </si>
  <si>
    <t>-&gt; needs at least +1.5V as input</t>
  </si>
  <si>
    <t>LM1085 IT-3.3</t>
  </si>
  <si>
    <t>We do not need a heat sink</t>
  </si>
  <si>
    <t>maximum value -&gt; low current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</si>
</sst>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1" applyFill="1"/>
    <xf numFmtId="0" fontId="0" fillId="0" borderId="0" xfId="0" quotePrefix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390525</xdr:colOff>
      <xdr:row>18</xdr:row>
      <xdr:rowOff>171450</xdr:rowOff>
    </xdr:from>
    <xdr:to>
      <xdr:col>5</xdr:col>
      <xdr:colOff>3657600</xdr:colOff>
      <xdr:row>25</xdr:row>
      <xdr:rowOff>35877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A6418DF-1397-4A20-86AA-4A1AE13D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600450"/>
          <a:ext cx="3267075" cy="1197927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514351</xdr:colOff>
      <xdr:row>32</xdr:row>
      <xdr:rowOff>114299</xdr:rowOff>
    </xdr:from>
    <xdr:to>
      <xdr:col>5</xdr:col>
      <xdr:colOff>4000147</xdr:colOff>
      <xdr:row>42</xdr:row>
      <xdr:rowOff>67254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BEA1B87-8F12-4ED9-A052-0D16DFE24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1" y="6019799"/>
          <a:ext cx="3485796" cy="1857955"/>
        </a:xfrm>
        <a:prstGeom prst="rect">
          <a:avLst/>
        </a:prstGeom>
      </xdr:spPr>
    </xdr:pic>
    <xdr:clientData/>
  </xdr:twoCellAnchor>
  <xdr:twoCellAnchor editAs="oneCell">
    <xdr:from>
      <xdr:col>5</xdr:col>
      <xdr:colOff>4400550</xdr:colOff>
      <xdr:row>28</xdr:row>
      <xdr:rowOff>133350</xdr:rowOff>
    </xdr:from>
    <xdr:to>
      <xdr:col>12</xdr:col>
      <xdr:colOff>533400</xdr:colOff>
      <xdr:row>45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9BDB544-58E4-4360-8750-28B8B7F24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5467350"/>
          <a:ext cx="5762625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228600</xdr:colOff>
      <xdr:row>38</xdr:row>
      <xdr:rowOff>66675</xdr:rowOff>
    </xdr:from>
    <xdr:to>
      <xdr:col>12</xdr:col>
      <xdr:colOff>476250</xdr:colOff>
      <xdr:row>42</xdr:row>
      <xdr:rowOff>104775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3F658AF-15E4-4161-83DB-853AC776ECC6}"/>
            </a:ext>
          </a:extLst>
        </xdr:cNvPr>
        <xdr:cNvSpPr txBox="1"/>
      </xdr:nvSpPr>
      <xdr:spPr>
        <a:xfrm>
          <a:off x="14487525" y="7305675"/>
          <a:ext cx="100965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1 oz</a:t>
          </a:r>
          <a:r>
            <a:rPr lang="de-DE" sz="1100" baseline="0"/>
            <a:t> copper</a:t>
          </a:r>
        </a:p>
        <a:p>
          <a:r>
            <a:rPr lang="de-DE" sz="1100" baseline="0"/>
            <a:t>--&gt;</a:t>
          </a:r>
        </a:p>
        <a:p>
          <a:r>
            <a:rPr lang="de-DE" sz="1100" baseline="0"/>
            <a:t>0.0035 cm thickness</a:t>
          </a:r>
          <a:endParaRPr lang="de-DE" sz="1100"/>
        </a:p>
      </xdr:txBody>
    </xdr:sp>
    <xdr:clientData/>
  </xdr:twoCellAnchor>
  <xdr:twoCellAnchor editAs="oneCell">
    <xdr:from>
      <xdr:col>5</xdr:col>
      <xdr:colOff>361950</xdr:colOff>
      <xdr:row>45</xdr:row>
      <xdr:rowOff>123825</xdr:rowOff>
    </xdr:from>
    <xdr:to>
      <xdr:col>5</xdr:col>
      <xdr:colOff>2553006</xdr:colOff>
      <xdr:row>49</xdr:row>
      <xdr:rowOff>9615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983B49F-0943-4225-8146-5735DB6F3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7425" y="8696325"/>
          <a:ext cx="2191056" cy="647790"/>
        </a:xfrm>
        <a:prstGeom prst="rect">
          <a:avLst/>
        </a:prstGeom>
      </xdr:spPr>
    </xdr:pic>
    <xdr:clientData/>
  </xdr:twoCellAnchor>
  <xdr:twoCellAnchor editAs="oneCell">
    <xdr:from>
      <xdr:col>5</xdr:col>
      <xdr:colOff>676275</xdr:colOff>
      <xdr:row>60</xdr:row>
      <xdr:rowOff>74781</xdr:rowOff>
    </xdr:from>
    <xdr:to>
      <xdr:col>5</xdr:col>
      <xdr:colOff>3743325</xdr:colOff>
      <xdr:row>80</xdr:row>
      <xdr:rowOff>77145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7619CEF2-5CE9-42DD-B221-FC56EBFBD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0" y="11552406"/>
          <a:ext cx="3067050" cy="3812364"/>
        </a:xfrm>
        <a:prstGeom prst="rect">
          <a:avLst/>
        </a:prstGeom>
      </xdr:spPr>
    </xdr:pic>
    <xdr:clientData/>
  </xdr:twoCellAnchor>
  <xdr:twoCellAnchor editAs="oneCell">
    <xdr:from>
      <xdr:col>5</xdr:col>
      <xdr:colOff>4552950</xdr:colOff>
      <xdr:row>59</xdr:row>
      <xdr:rowOff>181186</xdr:rowOff>
    </xdr:from>
    <xdr:to>
      <xdr:col>11</xdr:col>
      <xdr:colOff>224402</xdr:colOff>
      <xdr:row>76</xdr:row>
      <xdr:rowOff>152399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2291420-B1B7-4A71-B466-3DA384875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8425" y="11468311"/>
          <a:ext cx="4539227" cy="32097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390525</xdr:colOff>
      <xdr:row>18</xdr:row>
      <xdr:rowOff>171450</xdr:rowOff>
    </xdr:from>
    <xdr:to>
      <xdr:col>5</xdr:col>
      <xdr:colOff>3657600</xdr:colOff>
      <xdr:row>25</xdr:row>
      <xdr:rowOff>35877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12ED42A-31B0-4A5B-B626-F3670028B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648075"/>
          <a:ext cx="3267075" cy="1197927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6</xdr:row>
      <xdr:rowOff>66675</xdr:rowOff>
    </xdr:from>
    <xdr:to>
      <xdr:col>12</xdr:col>
      <xdr:colOff>619606</xdr:colOff>
      <xdr:row>24</xdr:row>
      <xdr:rowOff>171943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759C9B0B-3D96-4F9C-84F9-74DA5327A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06325" y="1257300"/>
          <a:ext cx="3448531" cy="3534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rs-online.com/e272/A700000006924479.pdf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st.com/resource/en/datasheet/l293b.pdf" TargetMode="External"/><Relationship Id="rId7" Type="http://schemas.openxmlformats.org/officeDocument/2006/relationships/hyperlink" Target="http://www.brysonics.com/pcb-thermal-resistance-some-unexpected-result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global.sharp/products/device/lineup/data/pdf/datasheet/gp2y0a51sk_e.pdf" TargetMode="External"/><Relationship Id="rId1" Type="http://schemas.openxmlformats.org/officeDocument/2006/relationships/hyperlink" Target="https://www.reichelt.de/de/de/led-5-mm-bedrahtet-gruen-20-mcd-60--led-5mm-st-gn-p6823.html?PROVID=2788&amp;gclid=Cj0KCQiA8vSOBhCkARIsAGdp6RTFyL1kHXlkuaMwSGsn8tTSGUnSNt_iX6TBFKaEQILZA03ku-sRMVMaAh10EALw_wcB&amp;&amp;r=1" TargetMode="External"/><Relationship Id="rId6" Type="http://schemas.openxmlformats.org/officeDocument/2006/relationships/hyperlink" Target="https://www.mouser.de/datasheet/2/389/cd00000444-1795274.pdf" TargetMode="External"/><Relationship Id="rId11" Type="http://schemas.openxmlformats.org/officeDocument/2006/relationships/hyperlink" Target="https://de.rs-online.com/web/p/kuhlkorper/0403184" TargetMode="External"/><Relationship Id="rId5" Type="http://schemas.openxmlformats.org/officeDocument/2006/relationships/hyperlink" Target="https://docs.rs-online.com/2d9d/A700000007497563.pdf" TargetMode="External"/><Relationship Id="rId10" Type="http://schemas.openxmlformats.org/officeDocument/2006/relationships/hyperlink" Target="https://de.rs-online.com/web/p/kuhlkorper/2212182" TargetMode="External"/><Relationship Id="rId4" Type="http://schemas.openxmlformats.org/officeDocument/2006/relationships/hyperlink" Target="https://ww1.microchip.com/downloads/en/DeviceDoc/70291G.pdf" TargetMode="External"/><Relationship Id="rId9" Type="http://schemas.openxmlformats.org/officeDocument/2006/relationships/hyperlink" Target="https://docs.rs-online.com/11e1/0900766b813ebee7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st.com/resource/en/datasheet/l293b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lobal.sharp/products/device/lineup/data/pdf/datasheet/gp2y0a51sk_e.pdf" TargetMode="External"/><Relationship Id="rId1" Type="http://schemas.openxmlformats.org/officeDocument/2006/relationships/hyperlink" Target="https://www.reichelt.de/de/de/led-5-mm-bedrahtet-gruen-20-mcd-60--led-5mm-st-gn-p6823.html?PROVID=2788&amp;gclid=Cj0KCQiA8vSOBhCkARIsAGdp6RTFyL1kHXlkuaMwSGsn8tTSGUnSNt_iX6TBFKaEQILZA03ku-sRMVMaAh10EALw_wcB&amp;&amp;r=1" TargetMode="External"/><Relationship Id="rId6" Type="http://schemas.openxmlformats.org/officeDocument/2006/relationships/hyperlink" Target="https://www.mouser.de/datasheet/2/389/cd00000444-1795274.pdf" TargetMode="External"/><Relationship Id="rId5" Type="http://schemas.openxmlformats.org/officeDocument/2006/relationships/hyperlink" Target="https://docs.rs-online.com/2d9d/A700000007497563.pdf" TargetMode="External"/><Relationship Id="rId4" Type="http://schemas.openxmlformats.org/officeDocument/2006/relationships/hyperlink" Target="https://ww1.microchip.com/downloads/en/DeviceDoc/70291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874D-2BD9-4C2F-A65E-ED7E650AF54A}">
  <dimension ref="A1:H61"/>
  <sheetViews>
    <sheetView tabSelected="1" workbookViewId="0">
      <selection activeCell="E14" sqref="E14"/>
    </sheetView>
  </sheetViews>
  <sheetFormatPr baseColWidth="10" defaultRowHeight="15" x14ac:dyDescent="0.25"/>
  <cols>
    <col min="2" max="2" width="32.28515625" customWidth="1"/>
    <col min="3" max="3" width="12" bestFit="1" customWidth="1"/>
    <col min="4" max="4" width="12.5703125" bestFit="1" customWidth="1"/>
    <col min="5" max="5" width="17.28515625" bestFit="1" customWidth="1"/>
    <col min="6" max="6" width="70.28515625" bestFit="1" customWidth="1"/>
    <col min="7" max="7" width="17" bestFit="1" customWidth="1"/>
  </cols>
  <sheetData>
    <row r="1" spans="1:7" ht="18.75" x14ac:dyDescent="0.3">
      <c r="A1" s="5" t="s">
        <v>0</v>
      </c>
    </row>
    <row r="3" spans="1:7" x14ac:dyDescent="0.25">
      <c r="B3" s="3" t="s">
        <v>21</v>
      </c>
    </row>
    <row r="5" spans="1:7" x14ac:dyDescent="0.25">
      <c r="B5" t="s">
        <v>4</v>
      </c>
      <c r="C5" t="s">
        <v>5</v>
      </c>
      <c r="D5" t="s">
        <v>15</v>
      </c>
      <c r="E5" t="s">
        <v>16</v>
      </c>
      <c r="F5" t="s">
        <v>6</v>
      </c>
      <c r="G5" t="s">
        <v>8</v>
      </c>
    </row>
    <row r="6" spans="1:7" x14ac:dyDescent="0.25">
      <c r="B6" t="s">
        <v>1</v>
      </c>
      <c r="C6" s="2">
        <v>5</v>
      </c>
      <c r="D6" s="2">
        <v>2</v>
      </c>
      <c r="E6" s="2">
        <f>C6*D6</f>
        <v>10</v>
      </c>
      <c r="F6" t="s">
        <v>75</v>
      </c>
      <c r="G6" s="1" t="s">
        <v>2</v>
      </c>
    </row>
    <row r="7" spans="1:7" x14ac:dyDescent="0.25">
      <c r="B7" t="s">
        <v>3</v>
      </c>
      <c r="C7" s="2">
        <v>3</v>
      </c>
      <c r="D7" s="2">
        <v>22</v>
      </c>
      <c r="E7" s="2">
        <f t="shared" ref="E7:E11" si="0">C7*D7</f>
        <v>66</v>
      </c>
      <c r="F7" t="s">
        <v>7</v>
      </c>
      <c r="G7" s="1" t="s">
        <v>3</v>
      </c>
    </row>
    <row r="8" spans="1:7" x14ac:dyDescent="0.25">
      <c r="B8" t="s">
        <v>9</v>
      </c>
      <c r="C8" s="2">
        <v>1</v>
      </c>
      <c r="D8" s="2">
        <v>60</v>
      </c>
      <c r="E8" s="2">
        <f t="shared" si="0"/>
        <v>60</v>
      </c>
      <c r="F8" t="s">
        <v>7</v>
      </c>
      <c r="G8" s="1" t="s">
        <v>9</v>
      </c>
    </row>
    <row r="9" spans="1:7" x14ac:dyDescent="0.25">
      <c r="B9" t="s">
        <v>11</v>
      </c>
      <c r="C9" s="2">
        <v>1</v>
      </c>
      <c r="D9" s="2">
        <v>250</v>
      </c>
      <c r="E9" s="2">
        <f t="shared" si="0"/>
        <v>250</v>
      </c>
      <c r="F9" t="s">
        <v>12</v>
      </c>
      <c r="G9" s="1" t="s">
        <v>10</v>
      </c>
    </row>
    <row r="10" spans="1:7" x14ac:dyDescent="0.25">
      <c r="B10" t="s">
        <v>13</v>
      </c>
      <c r="C10" s="2">
        <v>1</v>
      </c>
      <c r="D10" s="2">
        <v>13</v>
      </c>
      <c r="E10" s="2">
        <f t="shared" si="0"/>
        <v>13</v>
      </c>
      <c r="F10" t="s">
        <v>14</v>
      </c>
      <c r="G10" s="1" t="s">
        <v>13</v>
      </c>
    </row>
    <row r="11" spans="1:7" x14ac:dyDescent="0.25">
      <c r="B11" t="s">
        <v>19</v>
      </c>
      <c r="C11" s="2">
        <v>1</v>
      </c>
      <c r="D11" s="2">
        <v>30</v>
      </c>
      <c r="E11" s="2">
        <f t="shared" si="0"/>
        <v>30</v>
      </c>
      <c r="F11" t="s">
        <v>20</v>
      </c>
    </row>
    <row r="12" spans="1:7" x14ac:dyDescent="0.25">
      <c r="C12" s="2"/>
      <c r="D12" s="2"/>
      <c r="E12" s="2"/>
    </row>
    <row r="13" spans="1:7" x14ac:dyDescent="0.25">
      <c r="B13" t="s">
        <v>17</v>
      </c>
      <c r="C13" s="2"/>
      <c r="D13" s="2"/>
      <c r="E13" s="2">
        <f>SUM(E6:E11)</f>
        <v>429</v>
      </c>
    </row>
    <row r="14" spans="1:7" x14ac:dyDescent="0.25">
      <c r="B14" t="s">
        <v>18</v>
      </c>
      <c r="C14" s="2">
        <v>1.2</v>
      </c>
      <c r="D14" s="2"/>
      <c r="E14" s="2">
        <f>E13*C14</f>
        <v>514.79999999999995</v>
      </c>
      <c r="F14" t="s">
        <v>39</v>
      </c>
    </row>
    <row r="18" spans="2:7" x14ac:dyDescent="0.25">
      <c r="B18" s="3" t="s">
        <v>38</v>
      </c>
      <c r="F18" t="s">
        <v>23</v>
      </c>
      <c r="G18" s="1" t="s">
        <v>22</v>
      </c>
    </row>
    <row r="19" spans="2:7" x14ac:dyDescent="0.25">
      <c r="G19" s="7" t="s">
        <v>71</v>
      </c>
    </row>
    <row r="20" spans="2:7" x14ac:dyDescent="0.25">
      <c r="B20" t="s">
        <v>24</v>
      </c>
      <c r="C20">
        <v>50</v>
      </c>
      <c r="D20" t="s">
        <v>27</v>
      </c>
    </row>
    <row r="21" spans="2:7" x14ac:dyDescent="0.25">
      <c r="B21" t="s">
        <v>33</v>
      </c>
      <c r="C21">
        <v>125</v>
      </c>
      <c r="D21" t="s">
        <v>26</v>
      </c>
    </row>
    <row r="22" spans="2:7" x14ac:dyDescent="0.25">
      <c r="B22" t="s">
        <v>34</v>
      </c>
      <c r="C22">
        <v>22</v>
      </c>
      <c r="D22" t="s">
        <v>26</v>
      </c>
    </row>
    <row r="23" spans="2:7" x14ac:dyDescent="0.25">
      <c r="B23" t="s">
        <v>35</v>
      </c>
      <c r="C23">
        <f>(C21-C22)/C20</f>
        <v>2.06</v>
      </c>
      <c r="D23" t="s">
        <v>32</v>
      </c>
    </row>
    <row r="25" spans="2:7" x14ac:dyDescent="0.25">
      <c r="B25" t="s">
        <v>29</v>
      </c>
      <c r="C25">
        <v>9</v>
      </c>
      <c r="D25" t="s">
        <v>28</v>
      </c>
    </row>
    <row r="26" spans="2:7" x14ac:dyDescent="0.25">
      <c r="B26" t="s">
        <v>30</v>
      </c>
      <c r="C26">
        <v>5</v>
      </c>
      <c r="D26" t="s">
        <v>28</v>
      </c>
    </row>
    <row r="27" spans="2:7" x14ac:dyDescent="0.25">
      <c r="B27" t="s">
        <v>31</v>
      </c>
      <c r="C27">
        <f>(C25-C26)*E14/1000</f>
        <v>2.0591999999999997</v>
      </c>
      <c r="D27" t="s">
        <v>32</v>
      </c>
      <c r="F27" t="s">
        <v>40</v>
      </c>
    </row>
    <row r="28" spans="2:7" x14ac:dyDescent="0.25">
      <c r="B28" t="s">
        <v>36</v>
      </c>
      <c r="C28">
        <f>C22+C20*C27</f>
        <v>124.95999999999998</v>
      </c>
      <c r="D28" t="s">
        <v>26</v>
      </c>
    </row>
    <row r="30" spans="2:7" x14ac:dyDescent="0.25">
      <c r="B30" s="4" t="s">
        <v>37</v>
      </c>
    </row>
    <row r="33" spans="2:7" x14ac:dyDescent="0.25">
      <c r="B33" s="3" t="s">
        <v>41</v>
      </c>
    </row>
    <row r="35" spans="2:7" x14ac:dyDescent="0.25">
      <c r="B35" t="s">
        <v>25</v>
      </c>
      <c r="C35">
        <v>5</v>
      </c>
      <c r="D35" t="s">
        <v>27</v>
      </c>
    </row>
    <row r="36" spans="2:7" x14ac:dyDescent="0.25">
      <c r="B36" t="s">
        <v>48</v>
      </c>
      <c r="C36">
        <v>35</v>
      </c>
      <c r="D36" t="s">
        <v>27</v>
      </c>
      <c r="E36" t="s">
        <v>49</v>
      </c>
    </row>
    <row r="37" spans="2:7" x14ac:dyDescent="0.25">
      <c r="B37" t="s">
        <v>53</v>
      </c>
      <c r="C37">
        <f>C46/(C45*C47)</f>
        <v>8.7108298394227166</v>
      </c>
      <c r="D37" t="s">
        <v>27</v>
      </c>
    </row>
    <row r="38" spans="2:7" x14ac:dyDescent="0.25">
      <c r="B38" t="s">
        <v>36</v>
      </c>
      <c r="C38">
        <f>C22+(C35+C36+C37)*C27</f>
        <v>122.30534080533924</v>
      </c>
      <c r="D38" t="s">
        <v>26</v>
      </c>
    </row>
    <row r="40" spans="2:7" x14ac:dyDescent="0.25">
      <c r="B40" t="s">
        <v>57</v>
      </c>
    </row>
    <row r="41" spans="2:7" x14ac:dyDescent="0.25">
      <c r="B41" t="s">
        <v>42</v>
      </c>
      <c r="C41">
        <v>10</v>
      </c>
      <c r="D41" t="s">
        <v>46</v>
      </c>
    </row>
    <row r="42" spans="2:7" x14ac:dyDescent="0.25">
      <c r="B42" t="s">
        <v>43</v>
      </c>
      <c r="C42">
        <v>15.25</v>
      </c>
      <c r="D42" t="s">
        <v>46</v>
      </c>
    </row>
    <row r="43" spans="2:7" x14ac:dyDescent="0.25">
      <c r="B43" t="s">
        <v>44</v>
      </c>
      <c r="C43">
        <v>3.85</v>
      </c>
      <c r="D43" t="s">
        <v>46</v>
      </c>
    </row>
    <row r="44" spans="2:7" x14ac:dyDescent="0.25">
      <c r="B44" t="s">
        <v>45</v>
      </c>
      <c r="C44">
        <f>C41*C42-C43^2*PI()/4</f>
        <v>140.85843572304131</v>
      </c>
      <c r="D44" t="s">
        <v>47</v>
      </c>
    </row>
    <row r="45" spans="2:7" x14ac:dyDescent="0.25">
      <c r="B45" t="s">
        <v>45</v>
      </c>
      <c r="C45">
        <f>C44*10^-6</f>
        <v>1.4085843572304131E-4</v>
      </c>
      <c r="D45" t="s">
        <v>55</v>
      </c>
    </row>
    <row r="46" spans="2:7" x14ac:dyDescent="0.25">
      <c r="B46" t="s">
        <v>58</v>
      </c>
      <c r="C46">
        <v>1E-3</v>
      </c>
      <c r="D46" t="s">
        <v>59</v>
      </c>
      <c r="E46" t="s">
        <v>20</v>
      </c>
    </row>
    <row r="47" spans="2:7" x14ac:dyDescent="0.25">
      <c r="B47" t="s">
        <v>56</v>
      </c>
      <c r="C47">
        <v>0.81499999999999995</v>
      </c>
      <c r="D47" t="s">
        <v>54</v>
      </c>
      <c r="G47" s="1" t="s">
        <v>51</v>
      </c>
    </row>
    <row r="49" spans="2:8" x14ac:dyDescent="0.25">
      <c r="B49" s="4" t="s">
        <v>50</v>
      </c>
    </row>
    <row r="52" spans="2:8" x14ac:dyDescent="0.25">
      <c r="B52" s="3" t="s">
        <v>52</v>
      </c>
    </row>
    <row r="54" spans="2:8" x14ac:dyDescent="0.25">
      <c r="B54" t="s">
        <v>25</v>
      </c>
      <c r="C54">
        <v>5</v>
      </c>
      <c r="D54" t="s">
        <v>27</v>
      </c>
    </row>
    <row r="55" spans="2:8" x14ac:dyDescent="0.25">
      <c r="B55" t="s">
        <v>53</v>
      </c>
      <c r="C55">
        <f>C46/(C45*C47)</f>
        <v>8.7108298394227166</v>
      </c>
      <c r="D55" t="s">
        <v>27</v>
      </c>
    </row>
    <row r="56" spans="2:8" x14ac:dyDescent="0.25">
      <c r="B56" t="s">
        <v>66</v>
      </c>
      <c r="C56">
        <v>6</v>
      </c>
      <c r="D56" t="s">
        <v>27</v>
      </c>
      <c r="F56" t="s">
        <v>61</v>
      </c>
      <c r="G56" s="6" t="s">
        <v>60</v>
      </c>
      <c r="H56" s="1" t="s">
        <v>64</v>
      </c>
    </row>
    <row r="57" spans="2:8" x14ac:dyDescent="0.25">
      <c r="B57" t="s">
        <v>67</v>
      </c>
      <c r="C57">
        <v>8.8000000000000007</v>
      </c>
      <c r="D57" t="s">
        <v>27</v>
      </c>
      <c r="F57" t="s">
        <v>62</v>
      </c>
      <c r="G57" s="6" t="s">
        <v>63</v>
      </c>
      <c r="H57" s="1" t="s">
        <v>65</v>
      </c>
    </row>
    <row r="58" spans="2:8" x14ac:dyDescent="0.25">
      <c r="B58" t="s">
        <v>68</v>
      </c>
      <c r="C58">
        <f>C22+(C54+C55+C56)*C27</f>
        <v>62.58854080533925</v>
      </c>
      <c r="D58" t="s">
        <v>26</v>
      </c>
    </row>
    <row r="59" spans="2:8" x14ac:dyDescent="0.25">
      <c r="B59" t="s">
        <v>69</v>
      </c>
      <c r="C59">
        <f>C22+(C54+C55+C57)*C27</f>
        <v>68.35430080533925</v>
      </c>
      <c r="D59" t="s">
        <v>26</v>
      </c>
    </row>
    <row r="61" spans="2:8" x14ac:dyDescent="0.25">
      <c r="B61" s="4" t="s">
        <v>70</v>
      </c>
    </row>
  </sheetData>
  <hyperlinks>
    <hyperlink ref="G6" r:id="rId1" xr:uid="{FA9B63F8-495F-44F9-8AD6-6B65C1C22FFA}"/>
    <hyperlink ref="G7" r:id="rId2" xr:uid="{E23987D4-4ADC-4B21-B218-35FACFD0C1AA}"/>
    <hyperlink ref="G8" r:id="rId3" xr:uid="{1B3A2AA5-71B5-4DDB-A312-F65DA80C4B52}"/>
    <hyperlink ref="G9" r:id="rId4" xr:uid="{52F5BE9F-1E78-48FB-8E63-C325FEBA4A1E}"/>
    <hyperlink ref="G10" r:id="rId5" xr:uid="{EFD41A75-A25B-4E0E-98F4-F613651CCFC9}"/>
    <hyperlink ref="G18" r:id="rId6" xr:uid="{66E4EB7D-B73B-45F8-8FA0-62BB59D1A9E9}"/>
    <hyperlink ref="G47" r:id="rId7" xr:uid="{4B7DB915-F261-40FD-A695-9CDC7B98C908}"/>
    <hyperlink ref="G56" r:id="rId8" xr:uid="{9618B2B4-4357-4164-BECC-4595855D458B}"/>
    <hyperlink ref="G57" r:id="rId9" xr:uid="{81118654-95A5-4799-A0A2-741C51E62424}"/>
    <hyperlink ref="H56" r:id="rId10" xr:uid="{92E17419-DEBF-4AE4-BBCA-86B004E64BE5}"/>
    <hyperlink ref="H57" r:id="rId11" xr:uid="{411C6EAE-4EE0-4389-9692-81D4E0E96691}"/>
  </hyperlinks>
  <pageMargins left="0.7" right="0.7" top="0.78740157499999996" bottom="0.78740157499999996" header="0.3" footer="0.3"/>
  <pageSetup paperSize="9" orientation="portrait" horizontalDpi="200" verticalDpi="200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E67B-8E08-45C2-A8F7-CE9D61538ED4}">
  <dimension ref="A1:G30"/>
  <sheetViews>
    <sheetView workbookViewId="0">
      <selection activeCell="C28" sqref="C28"/>
    </sheetView>
  </sheetViews>
  <sheetFormatPr baseColWidth="10" defaultRowHeight="15" x14ac:dyDescent="0.25"/>
  <cols>
    <col min="2" max="2" width="32.28515625" customWidth="1"/>
    <col min="3" max="3" width="12" bestFit="1" customWidth="1"/>
    <col min="4" max="4" width="12.5703125" bestFit="1" customWidth="1"/>
    <col min="5" max="5" width="17.28515625" bestFit="1" customWidth="1"/>
    <col min="6" max="6" width="70.28515625" bestFit="1" customWidth="1"/>
    <col min="7" max="7" width="17" bestFit="1" customWidth="1"/>
  </cols>
  <sheetData>
    <row r="1" spans="1:7" ht="18.75" x14ac:dyDescent="0.3">
      <c r="A1" s="5" t="s">
        <v>0</v>
      </c>
    </row>
    <row r="3" spans="1:7" x14ac:dyDescent="0.25">
      <c r="B3" s="3" t="s">
        <v>21</v>
      </c>
    </row>
    <row r="5" spans="1:7" x14ac:dyDescent="0.25">
      <c r="B5" t="s">
        <v>4</v>
      </c>
      <c r="C5" t="s">
        <v>5</v>
      </c>
      <c r="D5" t="s">
        <v>15</v>
      </c>
      <c r="E5" t="s">
        <v>16</v>
      </c>
      <c r="F5" t="s">
        <v>6</v>
      </c>
      <c r="G5" t="s">
        <v>8</v>
      </c>
    </row>
    <row r="6" spans="1:7" x14ac:dyDescent="0.25">
      <c r="B6" t="s">
        <v>1</v>
      </c>
      <c r="C6" s="2">
        <v>5</v>
      </c>
      <c r="D6" s="2">
        <v>30</v>
      </c>
      <c r="E6" s="2">
        <f>C6*D6</f>
        <v>150</v>
      </c>
      <c r="F6" t="s">
        <v>7</v>
      </c>
      <c r="G6" s="1" t="s">
        <v>2</v>
      </c>
    </row>
    <row r="7" spans="1:7" x14ac:dyDescent="0.25">
      <c r="B7" t="s">
        <v>3</v>
      </c>
      <c r="C7" s="2">
        <v>3</v>
      </c>
      <c r="D7" s="2">
        <v>22</v>
      </c>
      <c r="E7" s="2">
        <f t="shared" ref="E7:E11" si="0">C7*D7</f>
        <v>66</v>
      </c>
      <c r="F7" t="s">
        <v>7</v>
      </c>
      <c r="G7" s="1" t="s">
        <v>3</v>
      </c>
    </row>
    <row r="8" spans="1:7" x14ac:dyDescent="0.25">
      <c r="B8" t="s">
        <v>9</v>
      </c>
      <c r="C8" s="2">
        <v>2</v>
      </c>
      <c r="D8" s="2">
        <v>60</v>
      </c>
      <c r="E8" s="2">
        <f t="shared" si="0"/>
        <v>120</v>
      </c>
      <c r="F8" t="s">
        <v>7</v>
      </c>
      <c r="G8" s="1" t="s">
        <v>9</v>
      </c>
    </row>
    <row r="9" spans="1:7" x14ac:dyDescent="0.25">
      <c r="B9" t="s">
        <v>11</v>
      </c>
      <c r="C9" s="2">
        <v>1</v>
      </c>
      <c r="D9" s="2">
        <v>250</v>
      </c>
      <c r="E9" s="2">
        <f t="shared" si="0"/>
        <v>250</v>
      </c>
      <c r="F9" t="s">
        <v>12</v>
      </c>
      <c r="G9" s="1" t="s">
        <v>10</v>
      </c>
    </row>
    <row r="10" spans="1:7" x14ac:dyDescent="0.25">
      <c r="B10" t="s">
        <v>13</v>
      </c>
      <c r="C10" s="2">
        <v>1</v>
      </c>
      <c r="D10" s="2">
        <v>13</v>
      </c>
      <c r="E10" s="2">
        <f t="shared" si="0"/>
        <v>13</v>
      </c>
      <c r="F10" t="s">
        <v>14</v>
      </c>
      <c r="G10" s="1" t="s">
        <v>13</v>
      </c>
    </row>
    <row r="11" spans="1:7" x14ac:dyDescent="0.25">
      <c r="B11" t="s">
        <v>19</v>
      </c>
      <c r="C11" s="2">
        <v>1</v>
      </c>
      <c r="D11" s="2">
        <v>30</v>
      </c>
      <c r="E11" s="2">
        <f t="shared" si="0"/>
        <v>30</v>
      </c>
      <c r="F11" t="s">
        <v>20</v>
      </c>
    </row>
    <row r="12" spans="1:7" x14ac:dyDescent="0.25">
      <c r="C12" s="2"/>
      <c r="D12" s="2"/>
      <c r="E12" s="2"/>
    </row>
    <row r="13" spans="1:7" x14ac:dyDescent="0.25">
      <c r="B13" t="s">
        <v>17</v>
      </c>
      <c r="C13" s="2"/>
      <c r="D13" s="2"/>
      <c r="E13" s="2">
        <f>SUM(E6:E11)</f>
        <v>629</v>
      </c>
    </row>
    <row r="14" spans="1:7" x14ac:dyDescent="0.25">
      <c r="B14" t="s">
        <v>18</v>
      </c>
      <c r="C14" s="2">
        <v>1.5</v>
      </c>
      <c r="D14" s="2"/>
      <c r="E14" s="2">
        <f>E13*C14</f>
        <v>943.5</v>
      </c>
      <c r="F14" t="s">
        <v>39</v>
      </c>
    </row>
    <row r="18" spans="2:7" x14ac:dyDescent="0.25">
      <c r="B18" s="3" t="s">
        <v>38</v>
      </c>
      <c r="F18" t="s">
        <v>73</v>
      </c>
      <c r="G18" s="1" t="s">
        <v>22</v>
      </c>
    </row>
    <row r="19" spans="2:7" x14ac:dyDescent="0.25">
      <c r="G19" s="7" t="s">
        <v>72</v>
      </c>
    </row>
    <row r="20" spans="2:7" x14ac:dyDescent="0.25">
      <c r="B20" t="s">
        <v>24</v>
      </c>
      <c r="C20">
        <v>50</v>
      </c>
      <c r="D20" t="s">
        <v>27</v>
      </c>
    </row>
    <row r="21" spans="2:7" x14ac:dyDescent="0.25">
      <c r="B21" t="s">
        <v>33</v>
      </c>
      <c r="C21">
        <v>125</v>
      </c>
      <c r="D21" t="s">
        <v>26</v>
      </c>
    </row>
    <row r="22" spans="2:7" x14ac:dyDescent="0.25">
      <c r="B22" t="s">
        <v>34</v>
      </c>
      <c r="C22">
        <v>22</v>
      </c>
      <c r="D22" t="s">
        <v>26</v>
      </c>
    </row>
    <row r="23" spans="2:7" x14ac:dyDescent="0.25">
      <c r="B23" t="s">
        <v>35</v>
      </c>
      <c r="C23">
        <f>(C21-C22)/C20</f>
        <v>2.06</v>
      </c>
      <c r="D23" t="s">
        <v>32</v>
      </c>
    </row>
    <row r="25" spans="2:7" x14ac:dyDescent="0.25">
      <c r="B25" t="s">
        <v>29</v>
      </c>
      <c r="C25">
        <v>5</v>
      </c>
      <c r="D25" t="s">
        <v>28</v>
      </c>
    </row>
    <row r="26" spans="2:7" x14ac:dyDescent="0.25">
      <c r="B26" t="s">
        <v>30</v>
      </c>
      <c r="C26">
        <v>3.3</v>
      </c>
      <c r="D26" t="s">
        <v>28</v>
      </c>
    </row>
    <row r="27" spans="2:7" x14ac:dyDescent="0.25">
      <c r="B27" t="s">
        <v>31</v>
      </c>
      <c r="C27">
        <f>(C25-C26)*E14/1000</f>
        <v>1.6039500000000002</v>
      </c>
      <c r="D27" t="s">
        <v>32</v>
      </c>
      <c r="F27" t="s">
        <v>40</v>
      </c>
    </row>
    <row r="28" spans="2:7" x14ac:dyDescent="0.25">
      <c r="B28" t="s">
        <v>36</v>
      </c>
      <c r="C28">
        <f>C22+C20*C27</f>
        <v>102.19750000000001</v>
      </c>
      <c r="D28" t="s">
        <v>26</v>
      </c>
    </row>
    <row r="30" spans="2:7" x14ac:dyDescent="0.25">
      <c r="B30" s="4" t="s">
        <v>74</v>
      </c>
    </row>
  </sheetData>
  <hyperlinks>
    <hyperlink ref="G6" r:id="rId1" xr:uid="{F86ED6EF-C8CE-46AA-ACC7-96C19CB137F8}"/>
    <hyperlink ref="G7" r:id="rId2" xr:uid="{12837959-56C8-469D-A9A7-D77D9C689E00}"/>
    <hyperlink ref="G8" r:id="rId3" xr:uid="{99C9F20B-F986-4500-B759-A992C8354E1B}"/>
    <hyperlink ref="G9" r:id="rId4" xr:uid="{5D03E3A9-1CFD-4C88-8437-3C3120EA6A54}"/>
    <hyperlink ref="G10" r:id="rId5" xr:uid="{8E0A8201-F8CB-41D8-A7E2-37BAC825F02D}"/>
    <hyperlink ref="G18" r:id="rId6" xr:uid="{5A3DC362-BF8C-4F14-A764-6EC09751A9D9}"/>
  </hyperlinks>
  <pageMargins left="0.7" right="0.7" top="0.78740157499999996" bottom="0.78740157499999996" header="0.3" footer="0.3"/>
  <pageSetup paperSize="9" orientation="portrait" horizontalDpi="200" verticalDpi="20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9V -&gt; 5V</vt:lpstr>
      <vt:lpstr>5V -&gt; 3.3V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Welser</dc:creator>
  <cp:lastModifiedBy>Miriam Welser</cp:lastModifiedBy>
  <dcterms:created xsi:type="dcterms:W3CDTF">2022-01-12T07:01:25Z</dcterms:created>
  <dcterms:modified xsi:type="dcterms:W3CDTF">2022-01-14T13:44:03Z</dcterms:modified>
</cp:coreProperties>
</file>