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xr:revisionPtr revIDLastSave="0" documentId="13_ncr:1_{82294F2A-E69C-4E05-A655-BF086A07BFBF}" xr6:coauthVersionLast="44" xr6:coauthVersionMax="44" xr10:uidLastSave="{00000000-0000-0000-0000-000000000000}"/>
  <bookViews>
    <workbookView xWindow="15" yWindow="0" windowWidth="28725" windowHeight="15315" activeTab="1" xr2:uid="{00000000-000D-0000-FFFF-FFFF00000000}"/>
  </bookViews>
  <sheets>
    <sheet name="Global brand CEOs" sheetId="6" r:id="rId1"/>
    <sheet name="FTSE 100" sheetId="3" r:id="rId2"/>
    <sheet name="Heads of state" sheetId="8" r:id="rId3"/>
    <sheet name="Heads of government" sheetId="12" r:id="rId4"/>
    <sheet name="Forex rates" sheetId="7"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0" i="8" l="1"/>
  <c r="F20" i="8"/>
  <c r="E20" i="8"/>
  <c r="G6" i="8"/>
  <c r="F6" i="8"/>
  <c r="E6" i="8"/>
  <c r="D29" i="8"/>
  <c r="G29" i="8" s="1"/>
  <c r="G21" i="8"/>
  <c r="F21" i="8"/>
  <c r="E21" i="8"/>
  <c r="G7" i="8"/>
  <c r="F7" i="8"/>
  <c r="E7" i="8"/>
  <c r="G10" i="8"/>
  <c r="F10" i="8"/>
  <c r="E10" i="8"/>
  <c r="D27" i="8"/>
  <c r="G27" i="8" s="1"/>
  <c r="D8" i="8"/>
  <c r="E8" i="8" s="1"/>
  <c r="D33" i="8"/>
  <c r="G26" i="8"/>
  <c r="F26" i="8"/>
  <c r="E26" i="8"/>
  <c r="D30" i="8"/>
  <c r="E30" i="8" s="1"/>
  <c r="E17" i="8"/>
  <c r="F17" i="8"/>
  <c r="G17" i="8"/>
  <c r="E35" i="8"/>
  <c r="F35" i="8"/>
  <c r="G35" i="8"/>
  <c r="D22" i="8"/>
  <c r="G3" i="8"/>
  <c r="F3" i="8"/>
  <c r="E3" i="8"/>
  <c r="G2" i="8"/>
  <c r="F2" i="8"/>
  <c r="E2" i="8"/>
  <c r="G31" i="8"/>
  <c r="F31" i="8"/>
  <c r="E31" i="8"/>
  <c r="D14" i="8"/>
  <c r="E29" i="8" l="1"/>
  <c r="F30" i="8"/>
  <c r="F8" i="8"/>
  <c r="G30" i="8"/>
  <c r="G8" i="8"/>
  <c r="F29" i="8"/>
  <c r="E27" i="8"/>
  <c r="F27" i="8"/>
  <c r="G23" i="3" l="1"/>
  <c r="F23" i="3"/>
  <c r="E23" i="3"/>
  <c r="I18" i="12" l="1"/>
  <c r="H18" i="12"/>
  <c r="O18" i="12"/>
  <c r="N18" i="12"/>
  <c r="G18" i="12"/>
  <c r="S18" i="12" s="1"/>
  <c r="F18" i="12"/>
  <c r="E18" i="12"/>
  <c r="I23" i="8"/>
  <c r="H23" i="8"/>
  <c r="O23" i="8"/>
  <c r="N23" i="8"/>
  <c r="G23" i="8"/>
  <c r="M23" i="8" s="1"/>
  <c r="F23" i="8"/>
  <c r="E23" i="8"/>
  <c r="Q23" i="8" l="1"/>
  <c r="K18" i="12"/>
  <c r="L18" i="12"/>
  <c r="R23" i="8"/>
  <c r="S23" i="8"/>
  <c r="K23" i="8"/>
  <c r="L23" i="8"/>
  <c r="Q18" i="12"/>
  <c r="R18" i="12"/>
  <c r="M18" i="12"/>
  <c r="J17" i="6"/>
  <c r="I17" i="6"/>
  <c r="J6" i="6"/>
  <c r="I6" i="6"/>
  <c r="J22" i="6"/>
  <c r="I22" i="6"/>
  <c r="J21" i="6"/>
  <c r="I21" i="6"/>
  <c r="J20" i="6"/>
  <c r="I20" i="6"/>
  <c r="J19" i="6"/>
  <c r="I19" i="6"/>
  <c r="J15" i="6"/>
  <c r="I15" i="6"/>
  <c r="J14" i="6"/>
  <c r="I14" i="6"/>
  <c r="J18" i="6"/>
  <c r="I18" i="6"/>
  <c r="J13" i="6"/>
  <c r="I13" i="6"/>
  <c r="J12" i="6"/>
  <c r="I12" i="6"/>
  <c r="J11" i="6"/>
  <c r="I11" i="6"/>
  <c r="J10" i="6"/>
  <c r="I10" i="6"/>
  <c r="J9" i="6"/>
  <c r="I9" i="6"/>
  <c r="J8" i="6"/>
  <c r="I8" i="6"/>
  <c r="J7" i="6"/>
  <c r="I7" i="6"/>
  <c r="J5" i="6"/>
  <c r="I5" i="6"/>
  <c r="J4" i="6"/>
  <c r="I4" i="6"/>
  <c r="J3" i="6"/>
  <c r="I3" i="6"/>
  <c r="J2" i="6"/>
  <c r="I2" i="6"/>
  <c r="I16" i="6"/>
  <c r="J16" i="6"/>
  <c r="I23" i="3"/>
  <c r="H23" i="3"/>
  <c r="I99" i="3"/>
  <c r="H99" i="3"/>
  <c r="I98" i="3"/>
  <c r="H98" i="3"/>
  <c r="I97" i="3"/>
  <c r="H97" i="3"/>
  <c r="I96" i="3"/>
  <c r="H96" i="3"/>
  <c r="I94" i="3"/>
  <c r="H94" i="3"/>
  <c r="I93" i="3"/>
  <c r="H93" i="3"/>
  <c r="I92" i="3"/>
  <c r="H92" i="3"/>
  <c r="I91" i="3"/>
  <c r="H91" i="3"/>
  <c r="I90" i="3"/>
  <c r="H90" i="3"/>
  <c r="I89" i="3"/>
  <c r="H89" i="3"/>
  <c r="I88" i="3"/>
  <c r="H88" i="3"/>
  <c r="I87" i="3"/>
  <c r="H87" i="3"/>
  <c r="I86" i="3"/>
  <c r="H86" i="3"/>
  <c r="I85" i="3"/>
  <c r="H85" i="3"/>
  <c r="I84" i="3"/>
  <c r="H84" i="3"/>
  <c r="I83" i="3"/>
  <c r="H83" i="3"/>
  <c r="I82" i="3"/>
  <c r="H82" i="3"/>
  <c r="I30" i="3"/>
  <c r="H30" i="3"/>
  <c r="I81" i="3"/>
  <c r="H81" i="3"/>
  <c r="I80" i="3"/>
  <c r="H80" i="3"/>
  <c r="I79" i="3"/>
  <c r="H79" i="3"/>
  <c r="I78" i="3"/>
  <c r="H78" i="3"/>
  <c r="I77" i="3"/>
  <c r="H77" i="3"/>
  <c r="I76" i="3"/>
  <c r="H76" i="3"/>
  <c r="I74" i="3"/>
  <c r="H74" i="3"/>
  <c r="I75" i="3"/>
  <c r="H75" i="3"/>
  <c r="I95" i="3"/>
  <c r="H95" i="3"/>
  <c r="I73" i="3"/>
  <c r="H73" i="3"/>
  <c r="I72" i="3"/>
  <c r="H72" i="3"/>
  <c r="I71" i="3"/>
  <c r="H71" i="3"/>
  <c r="I70" i="3"/>
  <c r="H70" i="3"/>
  <c r="I69" i="3"/>
  <c r="H69" i="3"/>
  <c r="I68" i="3"/>
  <c r="H68" i="3"/>
  <c r="I67" i="3"/>
  <c r="H67" i="3"/>
  <c r="I66" i="3"/>
  <c r="H66" i="3"/>
  <c r="I65" i="3"/>
  <c r="H65" i="3"/>
  <c r="I64" i="3"/>
  <c r="H64" i="3"/>
  <c r="I63" i="3"/>
  <c r="H63" i="3"/>
  <c r="I62" i="3"/>
  <c r="H62" i="3"/>
  <c r="I61" i="3"/>
  <c r="H61" i="3"/>
  <c r="I60" i="3"/>
  <c r="H60" i="3"/>
  <c r="I59" i="3"/>
  <c r="H59" i="3"/>
  <c r="I58" i="3"/>
  <c r="H58" i="3"/>
  <c r="I57" i="3"/>
  <c r="H57" i="3"/>
  <c r="I56" i="3"/>
  <c r="H56" i="3"/>
  <c r="I55" i="3"/>
  <c r="H55" i="3"/>
  <c r="I54" i="3"/>
  <c r="H54" i="3"/>
  <c r="I53" i="3"/>
  <c r="H53" i="3"/>
  <c r="I52" i="3"/>
  <c r="H52" i="3"/>
  <c r="I51" i="3"/>
  <c r="H51" i="3"/>
  <c r="I50" i="3"/>
  <c r="H50" i="3"/>
  <c r="I49" i="3"/>
  <c r="H49" i="3"/>
  <c r="I48" i="3"/>
  <c r="H48" i="3"/>
  <c r="I47" i="3"/>
  <c r="H47" i="3"/>
  <c r="I46" i="3"/>
  <c r="H46" i="3"/>
  <c r="I45" i="3"/>
  <c r="H45" i="3"/>
  <c r="I44" i="3"/>
  <c r="H44" i="3"/>
  <c r="I43" i="3"/>
  <c r="H43" i="3"/>
  <c r="I42" i="3"/>
  <c r="H42" i="3"/>
  <c r="I41" i="3"/>
  <c r="H41" i="3"/>
  <c r="I40" i="3"/>
  <c r="H40" i="3"/>
  <c r="I39" i="3"/>
  <c r="H39" i="3"/>
  <c r="I38" i="3"/>
  <c r="H38" i="3"/>
  <c r="I37" i="3"/>
  <c r="H37" i="3"/>
  <c r="I36" i="3"/>
  <c r="H36" i="3"/>
  <c r="I35" i="3"/>
  <c r="H35" i="3"/>
  <c r="I34" i="3"/>
  <c r="H34" i="3"/>
  <c r="I33" i="3"/>
  <c r="H33" i="3"/>
  <c r="I32" i="3"/>
  <c r="H32" i="3"/>
  <c r="I31" i="3"/>
  <c r="H31" i="3"/>
  <c r="I29" i="3"/>
  <c r="H29" i="3"/>
  <c r="I28" i="3"/>
  <c r="H28" i="3"/>
  <c r="I27" i="3"/>
  <c r="H27" i="3"/>
  <c r="I26" i="3"/>
  <c r="H26" i="3"/>
  <c r="I25" i="3"/>
  <c r="H25" i="3"/>
  <c r="I24" i="3"/>
  <c r="H24" i="3"/>
  <c r="I22" i="3"/>
  <c r="H22" i="3"/>
  <c r="I21" i="3"/>
  <c r="H21" i="3"/>
  <c r="I20" i="3"/>
  <c r="H20" i="3"/>
  <c r="I19" i="3"/>
  <c r="H19" i="3"/>
  <c r="I18" i="3"/>
  <c r="H18" i="3"/>
  <c r="I17" i="3"/>
  <c r="H17" i="3"/>
  <c r="I16" i="3"/>
  <c r="H16" i="3"/>
  <c r="I15" i="3"/>
  <c r="H15" i="3"/>
  <c r="I14" i="3"/>
  <c r="H14" i="3"/>
  <c r="I13" i="3"/>
  <c r="H13" i="3"/>
  <c r="I12" i="3"/>
  <c r="H12" i="3"/>
  <c r="I11" i="3"/>
  <c r="H11" i="3"/>
  <c r="I10" i="3"/>
  <c r="H10" i="3"/>
  <c r="I9" i="3"/>
  <c r="H9" i="3"/>
  <c r="I8" i="3"/>
  <c r="H8" i="3"/>
  <c r="I7" i="3"/>
  <c r="H7" i="3"/>
  <c r="I6" i="3"/>
  <c r="H6" i="3"/>
  <c r="I5" i="3"/>
  <c r="H5" i="3"/>
  <c r="I4" i="3"/>
  <c r="H4" i="3"/>
  <c r="I3" i="3"/>
  <c r="H3" i="3"/>
  <c r="I2" i="3"/>
  <c r="H2" i="3"/>
  <c r="J22" i="12"/>
  <c r="I22" i="12" s="1"/>
  <c r="J25" i="8"/>
  <c r="H22" i="12" l="1"/>
  <c r="G37" i="12"/>
  <c r="D8" i="12"/>
  <c r="D13" i="12"/>
  <c r="D23" i="12"/>
  <c r="O23" i="3"/>
  <c r="N23" i="3"/>
  <c r="O99" i="3"/>
  <c r="N99" i="3"/>
  <c r="O98" i="3"/>
  <c r="N98" i="3"/>
  <c r="O97" i="3"/>
  <c r="N97" i="3"/>
  <c r="O96" i="3"/>
  <c r="N96" i="3"/>
  <c r="O94" i="3"/>
  <c r="N94" i="3"/>
  <c r="O93" i="3"/>
  <c r="N93" i="3"/>
  <c r="O92" i="3"/>
  <c r="N92" i="3"/>
  <c r="O91" i="3"/>
  <c r="N91" i="3"/>
  <c r="O90" i="3"/>
  <c r="N90" i="3"/>
  <c r="O89" i="3"/>
  <c r="N89" i="3"/>
  <c r="O88" i="3"/>
  <c r="N88" i="3"/>
  <c r="O87" i="3"/>
  <c r="N87" i="3"/>
  <c r="O86" i="3"/>
  <c r="N86" i="3"/>
  <c r="O85" i="3"/>
  <c r="N85" i="3"/>
  <c r="O84" i="3"/>
  <c r="N84" i="3"/>
  <c r="O83" i="3"/>
  <c r="N83" i="3"/>
  <c r="O82" i="3"/>
  <c r="N82" i="3"/>
  <c r="O30" i="3"/>
  <c r="N30" i="3"/>
  <c r="O81" i="3"/>
  <c r="N81" i="3"/>
  <c r="O80" i="3"/>
  <c r="N80" i="3"/>
  <c r="O79" i="3"/>
  <c r="N79" i="3"/>
  <c r="O78" i="3"/>
  <c r="N78" i="3"/>
  <c r="O77" i="3"/>
  <c r="N77" i="3"/>
  <c r="O76" i="3"/>
  <c r="N76" i="3"/>
  <c r="O75" i="3"/>
  <c r="N75" i="3"/>
  <c r="O74" i="3"/>
  <c r="N74" i="3"/>
  <c r="O95" i="3"/>
  <c r="N95"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5" i="3"/>
  <c r="N55" i="3"/>
  <c r="O54" i="3"/>
  <c r="N54" i="3"/>
  <c r="O53" i="3"/>
  <c r="N53" i="3"/>
  <c r="O52" i="3"/>
  <c r="N52" i="3"/>
  <c r="O51" i="3"/>
  <c r="N51"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29" i="3"/>
  <c r="N29" i="3"/>
  <c r="O28" i="3"/>
  <c r="N28" i="3"/>
  <c r="O27" i="3"/>
  <c r="N27" i="3"/>
  <c r="O26" i="3"/>
  <c r="N26" i="3"/>
  <c r="O25" i="3"/>
  <c r="N25" i="3"/>
  <c r="O24" i="3"/>
  <c r="N24"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7" i="8" l="1"/>
  <c r="P12" i="6"/>
  <c r="O12" i="6"/>
  <c r="P22" i="6"/>
  <c r="O22" i="6"/>
  <c r="P7" i="6"/>
  <c r="O7" i="6"/>
  <c r="P4" i="6"/>
  <c r="O4" i="6"/>
  <c r="P5" i="6"/>
  <c r="O5" i="6"/>
  <c r="P9" i="6"/>
  <c r="O9" i="6"/>
  <c r="P8" i="6"/>
  <c r="O8" i="6"/>
  <c r="P6" i="6"/>
  <c r="O6" i="6"/>
  <c r="P11" i="6"/>
  <c r="O11" i="6"/>
  <c r="P10" i="6"/>
  <c r="O10" i="6"/>
  <c r="P2" i="6"/>
  <c r="O2" i="6"/>
  <c r="P21" i="6"/>
  <c r="O21" i="6"/>
  <c r="P3" i="6"/>
  <c r="O3" i="6"/>
  <c r="P13" i="6"/>
  <c r="O13" i="6"/>
  <c r="P16" i="6"/>
  <c r="O16" i="6"/>
  <c r="P18" i="6"/>
  <c r="O18" i="6"/>
  <c r="P14" i="6"/>
  <c r="O14" i="6"/>
  <c r="P19" i="6"/>
  <c r="O19" i="6"/>
  <c r="P20" i="6"/>
  <c r="O20" i="6"/>
  <c r="P17" i="6"/>
  <c r="O17" i="6"/>
  <c r="P15" i="6"/>
  <c r="O15" i="6"/>
  <c r="E9" i="12"/>
  <c r="F9" i="12"/>
  <c r="G9" i="12"/>
  <c r="S9" i="12" s="1"/>
  <c r="E23" i="12"/>
  <c r="F23" i="12"/>
  <c r="G23" i="12"/>
  <c r="S23" i="12" s="1"/>
  <c r="E12" i="12"/>
  <c r="F12" i="12"/>
  <c r="G12" i="12"/>
  <c r="S12" i="12" s="1"/>
  <c r="E10" i="12"/>
  <c r="F10" i="12"/>
  <c r="G10" i="12"/>
  <c r="S10" i="12" s="1"/>
  <c r="E27" i="12"/>
  <c r="F27" i="12"/>
  <c r="G27" i="12"/>
  <c r="S27" i="12" s="1"/>
  <c r="E26" i="12"/>
  <c r="F26" i="12"/>
  <c r="G26" i="12"/>
  <c r="S26" i="12" s="1"/>
  <c r="E30" i="12"/>
  <c r="F30" i="12"/>
  <c r="G30" i="12"/>
  <c r="S30" i="12" s="1"/>
  <c r="E36" i="12"/>
  <c r="F36" i="12"/>
  <c r="G36" i="12"/>
  <c r="S36" i="12" s="1"/>
  <c r="E34" i="12"/>
  <c r="F34" i="12"/>
  <c r="G34" i="12"/>
  <c r="S34" i="12" s="1"/>
  <c r="E11" i="12"/>
  <c r="F11" i="12"/>
  <c r="G11" i="12"/>
  <c r="S11" i="12" s="1"/>
  <c r="E16" i="12"/>
  <c r="F16" i="12"/>
  <c r="G16" i="12"/>
  <c r="S16" i="12" s="1"/>
  <c r="E29" i="12"/>
  <c r="F29" i="12"/>
  <c r="G29" i="12"/>
  <c r="S29" i="12" s="1"/>
  <c r="E32" i="12"/>
  <c r="F32" i="12"/>
  <c r="G32" i="12"/>
  <c r="S32" i="12" s="1"/>
  <c r="E28" i="12"/>
  <c r="F28" i="12"/>
  <c r="G28" i="12"/>
  <c r="S28" i="12" s="1"/>
  <c r="E15" i="12"/>
  <c r="F15" i="12"/>
  <c r="G15" i="12"/>
  <c r="S15" i="12" s="1"/>
  <c r="E33" i="12"/>
  <c r="F33" i="12"/>
  <c r="G33" i="12"/>
  <c r="S33" i="12" s="1"/>
  <c r="E17" i="12"/>
  <c r="F17" i="12"/>
  <c r="G17" i="12"/>
  <c r="S17" i="12" s="1"/>
  <c r="E19" i="12"/>
  <c r="F19" i="12"/>
  <c r="G19" i="12"/>
  <c r="S19" i="12" s="1"/>
  <c r="E8" i="12"/>
  <c r="F8" i="12"/>
  <c r="G8" i="12"/>
  <c r="S8" i="12" s="1"/>
  <c r="E25" i="12"/>
  <c r="F25" i="12"/>
  <c r="G25" i="12"/>
  <c r="S25" i="12" s="1"/>
  <c r="E21" i="12"/>
  <c r="F21" i="12"/>
  <c r="G21" i="12"/>
  <c r="S21" i="12" s="1"/>
  <c r="E7" i="12"/>
  <c r="F7" i="12"/>
  <c r="G7" i="12"/>
  <c r="S7" i="12" s="1"/>
  <c r="E37" i="12"/>
  <c r="F37" i="12"/>
  <c r="E13" i="12"/>
  <c r="F13" i="12"/>
  <c r="G13" i="12"/>
  <c r="S13" i="12" s="1"/>
  <c r="E22" i="12"/>
  <c r="F22" i="12"/>
  <c r="G22" i="12"/>
  <c r="S22" i="12" s="1"/>
  <c r="E3" i="12"/>
  <c r="F3" i="12"/>
  <c r="G3" i="12"/>
  <c r="S3" i="12" s="1"/>
  <c r="E2" i="12"/>
  <c r="F2" i="12"/>
  <c r="G2" i="12"/>
  <c r="S2" i="12" s="1"/>
  <c r="E12" i="8"/>
  <c r="F12" i="8"/>
  <c r="G12" i="8"/>
  <c r="S12" i="8" s="1"/>
  <c r="E14" i="8"/>
  <c r="F14" i="8"/>
  <c r="G14" i="8"/>
  <c r="S14" i="8" s="1"/>
  <c r="M8" i="8"/>
  <c r="E28" i="8"/>
  <c r="F28" i="8"/>
  <c r="G28" i="8"/>
  <c r="S28" i="8" s="1"/>
  <c r="E22" i="8"/>
  <c r="F22" i="8"/>
  <c r="G22" i="8"/>
  <c r="S22" i="8" s="1"/>
  <c r="S30" i="8"/>
  <c r="E15" i="8"/>
  <c r="F15" i="8"/>
  <c r="G15" i="8"/>
  <c r="M15" i="8" s="1"/>
  <c r="E19" i="8"/>
  <c r="F19" i="8"/>
  <c r="G19" i="8"/>
  <c r="M19" i="8" s="1"/>
  <c r="S10" i="8"/>
  <c r="E34" i="8"/>
  <c r="F34" i="8"/>
  <c r="G34" i="8"/>
  <c r="M34" i="8" s="1"/>
  <c r="E18" i="8"/>
  <c r="F18" i="8"/>
  <c r="G18" i="8"/>
  <c r="S18" i="8" s="1"/>
  <c r="E32" i="8"/>
  <c r="F32" i="8"/>
  <c r="G32" i="8"/>
  <c r="M32" i="8" s="1"/>
  <c r="E24" i="8"/>
  <c r="F24" i="8"/>
  <c r="G24" i="8"/>
  <c r="S24" i="8" s="1"/>
  <c r="E37" i="8"/>
  <c r="F37" i="8"/>
  <c r="G37" i="8"/>
  <c r="S37" i="8" s="1"/>
  <c r="E16" i="8"/>
  <c r="F16" i="8"/>
  <c r="G16" i="8"/>
  <c r="S16" i="8" s="1"/>
  <c r="S31" i="8"/>
  <c r="E4" i="8"/>
  <c r="F4" i="8"/>
  <c r="G4" i="8"/>
  <c r="S4" i="8" s="1"/>
  <c r="E5" i="8"/>
  <c r="F5" i="8"/>
  <c r="G5" i="8"/>
  <c r="M5" i="8" s="1"/>
  <c r="M17" i="8"/>
  <c r="S20" i="8"/>
  <c r="M26" i="8"/>
  <c r="M21" i="8"/>
  <c r="S35" i="8"/>
  <c r="E11" i="8"/>
  <c r="F11" i="8"/>
  <c r="G11" i="8"/>
  <c r="M11" i="8" s="1"/>
  <c r="E36" i="8"/>
  <c r="F36" i="8"/>
  <c r="G36" i="8"/>
  <c r="S36" i="8" s="1"/>
  <c r="E9" i="8"/>
  <c r="F9" i="8"/>
  <c r="G9" i="8"/>
  <c r="S9" i="8" s="1"/>
  <c r="E25" i="8"/>
  <c r="F25" i="8"/>
  <c r="G25" i="8"/>
  <c r="M25" i="8" s="1"/>
  <c r="E13" i="8"/>
  <c r="F13" i="8"/>
  <c r="G13" i="8"/>
  <c r="S13" i="8" s="1"/>
  <c r="F33" i="8"/>
  <c r="I13" i="8"/>
  <c r="H13" i="8"/>
  <c r="I5" i="8"/>
  <c r="H5" i="8"/>
  <c r="I25" i="8"/>
  <c r="H25" i="8"/>
  <c r="I12" i="8"/>
  <c r="H12" i="8"/>
  <c r="I9" i="8"/>
  <c r="H9" i="8"/>
  <c r="I16" i="8"/>
  <c r="H16" i="8"/>
  <c r="I37" i="8"/>
  <c r="H37" i="8"/>
  <c r="I24" i="8"/>
  <c r="H24" i="8"/>
  <c r="I32" i="8"/>
  <c r="H32" i="8"/>
  <c r="I36" i="8"/>
  <c r="H36" i="8"/>
  <c r="I11" i="8"/>
  <c r="H11" i="8"/>
  <c r="I4" i="8"/>
  <c r="H4" i="8"/>
  <c r="I18" i="8"/>
  <c r="H18" i="8"/>
  <c r="I35" i="8"/>
  <c r="H35" i="8"/>
  <c r="I34" i="8"/>
  <c r="H34" i="8"/>
  <c r="I10" i="8"/>
  <c r="H10" i="8"/>
  <c r="I19" i="8"/>
  <c r="H19" i="8"/>
  <c r="I21" i="8"/>
  <c r="H21" i="8"/>
  <c r="I15" i="8"/>
  <c r="H15" i="8"/>
  <c r="I20" i="8"/>
  <c r="H20" i="8"/>
  <c r="I30" i="8"/>
  <c r="H30" i="8"/>
  <c r="I26" i="8"/>
  <c r="H26" i="8"/>
  <c r="I17" i="8"/>
  <c r="H17" i="8"/>
  <c r="I22" i="8"/>
  <c r="H22" i="8"/>
  <c r="I28" i="8"/>
  <c r="H28" i="8"/>
  <c r="I33" i="8"/>
  <c r="H33" i="8"/>
  <c r="I8" i="8"/>
  <c r="H8" i="8"/>
  <c r="I27" i="8"/>
  <c r="H27" i="8"/>
  <c r="I29" i="8"/>
  <c r="H29" i="8"/>
  <c r="I3" i="8"/>
  <c r="H3" i="8"/>
  <c r="I7" i="8"/>
  <c r="H7" i="8"/>
  <c r="I6" i="8"/>
  <c r="H6" i="8"/>
  <c r="I14" i="8"/>
  <c r="H14" i="8"/>
  <c r="I2" i="8"/>
  <c r="H2" i="8"/>
  <c r="I31" i="8"/>
  <c r="H31" i="8"/>
  <c r="O13" i="8"/>
  <c r="N13" i="8"/>
  <c r="O5" i="8"/>
  <c r="N5" i="8"/>
  <c r="O25" i="8"/>
  <c r="N25" i="8"/>
  <c r="O12" i="8"/>
  <c r="N12" i="8"/>
  <c r="O9" i="8"/>
  <c r="N9" i="8"/>
  <c r="O16" i="8"/>
  <c r="N16" i="8"/>
  <c r="O37" i="8"/>
  <c r="N37" i="8"/>
  <c r="O24" i="8"/>
  <c r="N24" i="8"/>
  <c r="O32" i="8"/>
  <c r="N32" i="8"/>
  <c r="O36" i="8"/>
  <c r="N36" i="8"/>
  <c r="O11" i="8"/>
  <c r="N11" i="8"/>
  <c r="O4" i="8"/>
  <c r="N4" i="8"/>
  <c r="O18" i="8"/>
  <c r="N18" i="8"/>
  <c r="O35" i="8"/>
  <c r="N35" i="8"/>
  <c r="O34" i="8"/>
  <c r="N34" i="8"/>
  <c r="O10" i="8"/>
  <c r="N10" i="8"/>
  <c r="O19" i="8"/>
  <c r="N19" i="8"/>
  <c r="O21" i="8"/>
  <c r="N21" i="8"/>
  <c r="O15" i="8"/>
  <c r="N15" i="8"/>
  <c r="O20" i="8"/>
  <c r="N20" i="8"/>
  <c r="O30" i="8"/>
  <c r="N30" i="8"/>
  <c r="O26" i="8"/>
  <c r="N26" i="8"/>
  <c r="O17" i="8"/>
  <c r="N17" i="8"/>
  <c r="O22" i="8"/>
  <c r="N22" i="8"/>
  <c r="O28" i="8"/>
  <c r="N28" i="8"/>
  <c r="O33" i="8"/>
  <c r="N33" i="8"/>
  <c r="O8" i="8"/>
  <c r="N8" i="8"/>
  <c r="O27" i="8"/>
  <c r="N27" i="8"/>
  <c r="O29" i="8"/>
  <c r="N29" i="8"/>
  <c r="O3" i="8"/>
  <c r="N3" i="8"/>
  <c r="O7" i="8"/>
  <c r="N7" i="8"/>
  <c r="O6" i="8"/>
  <c r="N6" i="8"/>
  <c r="O14" i="8"/>
  <c r="N14" i="8"/>
  <c r="O2" i="8"/>
  <c r="N2" i="8"/>
  <c r="O31" i="8"/>
  <c r="N31" i="8"/>
  <c r="I35" i="12"/>
  <c r="H35" i="12"/>
  <c r="I23" i="12"/>
  <c r="H23" i="12"/>
  <c r="I13" i="12"/>
  <c r="H13" i="12"/>
  <c r="I8" i="12"/>
  <c r="H8" i="12"/>
  <c r="I37" i="12"/>
  <c r="H37" i="12"/>
  <c r="I36" i="12"/>
  <c r="H36" i="12"/>
  <c r="I34" i="12"/>
  <c r="H34" i="12"/>
  <c r="I33" i="12"/>
  <c r="H33" i="12"/>
  <c r="I32" i="12"/>
  <c r="H32" i="12"/>
  <c r="I31" i="12"/>
  <c r="H31" i="12"/>
  <c r="I30" i="12"/>
  <c r="H30" i="12"/>
  <c r="I29" i="12"/>
  <c r="H29" i="12"/>
  <c r="I28" i="12"/>
  <c r="H28" i="12"/>
  <c r="I27" i="12"/>
  <c r="H27" i="12"/>
  <c r="I25" i="12"/>
  <c r="H25" i="12"/>
  <c r="I26" i="12"/>
  <c r="H26" i="12"/>
  <c r="I24" i="12"/>
  <c r="H24" i="12"/>
  <c r="I21" i="12"/>
  <c r="H21" i="12"/>
  <c r="I20" i="12"/>
  <c r="H20" i="12"/>
  <c r="I19" i="12"/>
  <c r="H19" i="12"/>
  <c r="I17" i="12"/>
  <c r="H17" i="12"/>
  <c r="I16" i="12"/>
  <c r="H16" i="12"/>
  <c r="I15" i="12"/>
  <c r="H15" i="12"/>
  <c r="I14" i="12"/>
  <c r="H14" i="12"/>
  <c r="I12" i="12"/>
  <c r="H12" i="12"/>
  <c r="I11" i="12"/>
  <c r="H11" i="12"/>
  <c r="I10" i="12"/>
  <c r="H10" i="12"/>
  <c r="I5" i="12"/>
  <c r="H5" i="12"/>
  <c r="I4" i="12"/>
  <c r="H4" i="12"/>
  <c r="I3" i="12"/>
  <c r="H3" i="12"/>
  <c r="I9" i="12"/>
  <c r="H9" i="12"/>
  <c r="I2" i="12"/>
  <c r="H2" i="12"/>
  <c r="I7" i="12"/>
  <c r="H7" i="12"/>
  <c r="I6" i="12"/>
  <c r="H6" i="12"/>
  <c r="O6" i="12"/>
  <c r="D35" i="12"/>
  <c r="E35" i="12" s="1"/>
  <c r="N7" i="12"/>
  <c r="O7" i="12"/>
  <c r="N2" i="12"/>
  <c r="O2" i="12"/>
  <c r="N9" i="12"/>
  <c r="O9" i="12"/>
  <c r="N3" i="12"/>
  <c r="O3" i="12"/>
  <c r="N4" i="12"/>
  <c r="O4" i="12"/>
  <c r="N5" i="12"/>
  <c r="O5" i="12"/>
  <c r="N10" i="12"/>
  <c r="O10" i="12"/>
  <c r="N11" i="12"/>
  <c r="O11" i="12"/>
  <c r="N12" i="12"/>
  <c r="O12" i="12"/>
  <c r="N15" i="12"/>
  <c r="O15" i="12"/>
  <c r="N16" i="12"/>
  <c r="O16" i="12"/>
  <c r="N17" i="12"/>
  <c r="O17" i="12"/>
  <c r="N19" i="12"/>
  <c r="O19" i="12"/>
  <c r="N20" i="12"/>
  <c r="O20" i="12"/>
  <c r="N21" i="12"/>
  <c r="O21" i="12"/>
  <c r="N22" i="12"/>
  <c r="O22" i="12"/>
  <c r="N24" i="12"/>
  <c r="O24" i="12"/>
  <c r="N26" i="12"/>
  <c r="O26" i="12"/>
  <c r="N25" i="12"/>
  <c r="O25" i="12"/>
  <c r="N27" i="12"/>
  <c r="O27" i="12"/>
  <c r="N28" i="12"/>
  <c r="O28" i="12"/>
  <c r="N29" i="12"/>
  <c r="O29" i="12"/>
  <c r="N30" i="12"/>
  <c r="O30" i="12"/>
  <c r="N31" i="12"/>
  <c r="O31" i="12"/>
  <c r="N32" i="12"/>
  <c r="O32" i="12"/>
  <c r="N33" i="12"/>
  <c r="O33" i="12"/>
  <c r="N34" i="12"/>
  <c r="O34" i="12"/>
  <c r="N36" i="12"/>
  <c r="O36" i="12"/>
  <c r="N37" i="12"/>
  <c r="O37" i="12"/>
  <c r="N8" i="12"/>
  <c r="O8" i="12"/>
  <c r="N13" i="12"/>
  <c r="O13" i="12"/>
  <c r="N23" i="12"/>
  <c r="O23" i="12"/>
  <c r="N35" i="12"/>
  <c r="O35" i="12"/>
  <c r="N14" i="12"/>
  <c r="O14" i="12"/>
  <c r="D6" i="12"/>
  <c r="D4" i="12"/>
  <c r="E4" i="12" s="1"/>
  <c r="D5" i="12"/>
  <c r="G5" i="12" s="1"/>
  <c r="D14" i="12"/>
  <c r="F14" i="12" s="1"/>
  <c r="D20" i="12"/>
  <c r="F20" i="12" s="1"/>
  <c r="D24" i="12"/>
  <c r="E24" i="12" s="1"/>
  <c r="D31" i="12"/>
  <c r="E31" i="12" s="1"/>
  <c r="S37" i="12"/>
  <c r="L25" i="8" l="1"/>
  <c r="K25" i="8"/>
  <c r="G20" i="12"/>
  <c r="L34" i="12"/>
  <c r="E14" i="12"/>
  <c r="K14" i="12" s="1"/>
  <c r="G31" i="12"/>
  <c r="F31" i="12"/>
  <c r="G35" i="12"/>
  <c r="F24" i="12"/>
  <c r="L24" i="12" s="1"/>
  <c r="F6" i="12"/>
  <c r="E6" i="12"/>
  <c r="K6" i="12" s="1"/>
  <c r="F5" i="12"/>
  <c r="L5" i="12" s="1"/>
  <c r="E5" i="12"/>
  <c r="G4" i="12"/>
  <c r="F4" i="12"/>
  <c r="G24" i="12"/>
  <c r="G6" i="12"/>
  <c r="E20" i="12"/>
  <c r="K20" i="12" s="1"/>
  <c r="F35" i="12"/>
  <c r="G14" i="12"/>
  <c r="L21" i="12"/>
  <c r="K10" i="8"/>
  <c r="L13" i="12"/>
  <c r="L11" i="12"/>
  <c r="L3" i="12"/>
  <c r="L16" i="12"/>
  <c r="K22" i="8"/>
  <c r="L25" i="12"/>
  <c r="K17" i="12"/>
  <c r="K23" i="12"/>
  <c r="K22" i="12"/>
  <c r="R36" i="12"/>
  <c r="L22" i="12"/>
  <c r="K19" i="12"/>
  <c r="K34" i="12"/>
  <c r="L3" i="8"/>
  <c r="L28" i="12"/>
  <c r="Q10" i="12"/>
  <c r="Q9" i="12"/>
  <c r="L23" i="12"/>
  <c r="Q21" i="12"/>
  <c r="Q25" i="12"/>
  <c r="L37" i="12"/>
  <c r="L2" i="12"/>
  <c r="Q30" i="12"/>
  <c r="L32" i="12"/>
  <c r="L19" i="12"/>
  <c r="Q36" i="12"/>
  <c r="K32" i="12"/>
  <c r="K37" i="12"/>
  <c r="L27" i="12"/>
  <c r="L8" i="12"/>
  <c r="E33" i="8"/>
  <c r="Q33" i="8" s="1"/>
  <c r="M3" i="8"/>
  <c r="Q26" i="12"/>
  <c r="K16" i="12"/>
  <c r="K13" i="12"/>
  <c r="L29" i="12"/>
  <c r="K11" i="12"/>
  <c r="K3" i="12"/>
  <c r="S29" i="8"/>
  <c r="L9" i="12"/>
  <c r="L26" i="12"/>
  <c r="L20" i="12"/>
  <c r="L12" i="12"/>
  <c r="M2" i="8"/>
  <c r="K33" i="12"/>
  <c r="R2" i="8"/>
  <c r="M27" i="8"/>
  <c r="M30" i="12"/>
  <c r="K29" i="12"/>
  <c r="L7" i="12"/>
  <c r="K28" i="12"/>
  <c r="G33" i="8"/>
  <c r="M33" i="8" s="1"/>
  <c r="K8" i="12"/>
  <c r="K15" i="12"/>
  <c r="K31" i="12"/>
  <c r="K7" i="12"/>
  <c r="M21" i="12"/>
  <c r="L17" i="12"/>
  <c r="L10" i="12"/>
  <c r="K35" i="12"/>
  <c r="M13" i="12"/>
  <c r="R30" i="12"/>
  <c r="L15" i="12"/>
  <c r="L33" i="12"/>
  <c r="M17" i="12"/>
  <c r="K27" i="12"/>
  <c r="K24" i="12"/>
  <c r="K12" i="12"/>
  <c r="K4" i="12"/>
  <c r="M36" i="12"/>
  <c r="K2" i="12"/>
  <c r="M11" i="12"/>
  <c r="L31" i="8"/>
  <c r="Q5" i="8"/>
  <c r="K6" i="8"/>
  <c r="Q15" i="8"/>
  <c r="Q11" i="8"/>
  <c r="R4" i="8"/>
  <c r="L26" i="8"/>
  <c r="R37" i="8"/>
  <c r="L16" i="8"/>
  <c r="R36" i="8"/>
  <c r="L19" i="8"/>
  <c r="K19" i="8"/>
  <c r="L35" i="8"/>
  <c r="R34" i="8"/>
  <c r="Q32" i="8"/>
  <c r="L24" i="8"/>
  <c r="K16" i="8"/>
  <c r="Q37" i="8"/>
  <c r="Q17" i="8"/>
  <c r="Q7" i="8"/>
  <c r="Q34" i="8"/>
  <c r="Q2" i="8"/>
  <c r="K24" i="8"/>
  <c r="K35" i="8"/>
  <c r="K26" i="8"/>
  <c r="L22" i="8"/>
  <c r="R13" i="8"/>
  <c r="Q20" i="8"/>
  <c r="R14" i="8"/>
  <c r="L20" i="8"/>
  <c r="Q12" i="8"/>
  <c r="L6" i="8"/>
  <c r="R30" i="8"/>
  <c r="R12" i="8"/>
  <c r="R32" i="8"/>
  <c r="R18" i="8"/>
  <c r="Q3" i="8"/>
  <c r="R9" i="8"/>
  <c r="R5" i="8"/>
  <c r="L10" i="8"/>
  <c r="Q36" i="8"/>
  <c r="Q14" i="8"/>
  <c r="M37" i="8"/>
  <c r="R15" i="8"/>
  <c r="K14" i="8"/>
  <c r="R7" i="8"/>
  <c r="K11" i="8"/>
  <c r="Q21" i="8"/>
  <c r="R17" i="8"/>
  <c r="K30" i="8"/>
  <c r="R11" i="8"/>
  <c r="R33" i="8"/>
  <c r="K18" i="8"/>
  <c r="R16" i="8"/>
  <c r="K9" i="8"/>
  <c r="R21" i="8"/>
  <c r="R35" i="8"/>
  <c r="M12" i="8"/>
  <c r="L4" i="8"/>
  <c r="L15" i="8"/>
  <c r="M28" i="8"/>
  <c r="M14" i="8"/>
  <c r="Q16" i="8"/>
  <c r="Q35" i="8"/>
  <c r="R20" i="8"/>
  <c r="Q19" i="8"/>
  <c r="Q13" i="8"/>
  <c r="M35" i="8"/>
  <c r="K15" i="8"/>
  <c r="L14" i="8"/>
  <c r="S34" i="8"/>
  <c r="S26" i="8"/>
  <c r="M20" i="8"/>
  <c r="R24" i="8"/>
  <c r="Q10" i="8"/>
  <c r="R26" i="8"/>
  <c r="M13" i="8"/>
  <c r="Q24" i="8"/>
  <c r="S19" i="8"/>
  <c r="Q26" i="8"/>
  <c r="S7" i="8"/>
  <c r="Q31" i="8"/>
  <c r="L13" i="8"/>
  <c r="L37" i="8"/>
  <c r="K20" i="8"/>
  <c r="K3" i="8"/>
  <c r="S32" i="8"/>
  <c r="R19" i="8"/>
  <c r="S17" i="8"/>
  <c r="Q6" i="8"/>
  <c r="K4" i="8"/>
  <c r="K13" i="8"/>
  <c r="R25" i="8"/>
  <c r="Q22" i="8"/>
  <c r="M36" i="8"/>
  <c r="L7" i="8"/>
  <c r="Q25" i="8"/>
  <c r="S8" i="8"/>
  <c r="L32" i="8"/>
  <c r="M31" i="8"/>
  <c r="M16" i="8"/>
  <c r="L11" i="8"/>
  <c r="R31" i="8"/>
  <c r="S25" i="8"/>
  <c r="Q9" i="8"/>
  <c r="S11" i="8"/>
  <c r="Q18" i="8"/>
  <c r="R10" i="8"/>
  <c r="S15" i="8"/>
  <c r="Q30" i="8"/>
  <c r="R22" i="8"/>
  <c r="R6" i="8"/>
  <c r="M4" i="8"/>
  <c r="K12" i="8"/>
  <c r="L34" i="8"/>
  <c r="L17" i="8"/>
  <c r="L5" i="8"/>
  <c r="M9" i="8"/>
  <c r="K37" i="8"/>
  <c r="L36" i="8"/>
  <c r="M18" i="8"/>
  <c r="K34" i="8"/>
  <c r="L21" i="8"/>
  <c r="M30" i="8"/>
  <c r="K17" i="8"/>
  <c r="L33" i="8"/>
  <c r="K7" i="8"/>
  <c r="S5" i="8"/>
  <c r="Q4" i="8"/>
  <c r="S21" i="8"/>
  <c r="K31" i="8"/>
  <c r="K5" i="8"/>
  <c r="L9" i="8"/>
  <c r="M24" i="8"/>
  <c r="K36" i="8"/>
  <c r="L18" i="8"/>
  <c r="M10" i="8"/>
  <c r="K21" i="8"/>
  <c r="L30" i="8"/>
  <c r="M22" i="8"/>
  <c r="K2" i="8"/>
  <c r="L12" i="8"/>
  <c r="K32" i="8"/>
  <c r="K26" i="12"/>
  <c r="L36" i="12"/>
  <c r="M32" i="12"/>
  <c r="K30" i="12"/>
  <c r="K21" i="12"/>
  <c r="M2" i="12"/>
  <c r="L30" i="12"/>
  <c r="K9" i="12"/>
  <c r="M8" i="12"/>
  <c r="K36" i="12"/>
  <c r="M29" i="12"/>
  <c r="M10" i="12"/>
  <c r="M34" i="12"/>
  <c r="M25" i="12"/>
  <c r="M16" i="12"/>
  <c r="M3" i="12"/>
  <c r="M23" i="12"/>
  <c r="M22" i="12"/>
  <c r="M12" i="12"/>
  <c r="K10" i="12"/>
  <c r="M7" i="12"/>
  <c r="M27" i="12"/>
  <c r="M37" i="12"/>
  <c r="M28" i="12"/>
  <c r="K25" i="12"/>
  <c r="M19" i="12"/>
  <c r="M33" i="12"/>
  <c r="M26" i="12"/>
  <c r="M15" i="12"/>
  <c r="M9" i="12"/>
  <c r="R34" i="12"/>
  <c r="Q34" i="12"/>
  <c r="R21" i="12"/>
  <c r="R10" i="12"/>
  <c r="R9" i="12"/>
  <c r="R13" i="12"/>
  <c r="R16" i="12"/>
  <c r="Q13" i="12"/>
  <c r="Q16" i="12"/>
  <c r="R25" i="12"/>
  <c r="Q29" i="12"/>
  <c r="Q33" i="12"/>
  <c r="R29" i="12"/>
  <c r="R26" i="12"/>
  <c r="R15" i="12"/>
  <c r="Q37" i="12"/>
  <c r="Q15" i="12"/>
  <c r="R11" i="12"/>
  <c r="Q2" i="12"/>
  <c r="Q7" i="12"/>
  <c r="R8" i="12"/>
  <c r="Q8" i="12"/>
  <c r="Q28" i="12"/>
  <c r="Q19" i="12"/>
  <c r="R2" i="12"/>
  <c r="R23" i="12"/>
  <c r="R22" i="12"/>
  <c r="R32" i="12"/>
  <c r="R19" i="12"/>
  <c r="R37" i="12"/>
  <c r="Q4" i="12"/>
  <c r="Q27" i="12"/>
  <c r="Q11" i="12"/>
  <c r="Q17" i="12"/>
  <c r="Q31" i="12"/>
  <c r="R28" i="12"/>
  <c r="Q24" i="12"/>
  <c r="R17" i="12"/>
  <c r="Q3" i="12"/>
  <c r="Q32" i="12"/>
  <c r="Q35" i="12"/>
  <c r="Q23" i="12"/>
  <c r="Q22" i="12"/>
  <c r="R27" i="12"/>
  <c r="R33" i="12"/>
  <c r="Q12" i="12"/>
  <c r="R3" i="12"/>
  <c r="R12" i="12"/>
  <c r="R7" i="12"/>
  <c r="N6" i="12"/>
  <c r="H14" i="6"/>
  <c r="G14" i="6"/>
  <c r="M14" i="6" s="1"/>
  <c r="F14" i="6"/>
  <c r="F3" i="6"/>
  <c r="G3" i="6"/>
  <c r="H3" i="6"/>
  <c r="F21" i="6"/>
  <c r="G21" i="6"/>
  <c r="H21" i="6"/>
  <c r="F2" i="6"/>
  <c r="G2" i="6"/>
  <c r="H2" i="6"/>
  <c r="F10" i="6"/>
  <c r="G10" i="6"/>
  <c r="H10" i="6"/>
  <c r="F11" i="6"/>
  <c r="G11" i="6"/>
  <c r="H11" i="6"/>
  <c r="F6" i="6"/>
  <c r="G6" i="6"/>
  <c r="H6" i="6"/>
  <c r="F8" i="6"/>
  <c r="G8" i="6"/>
  <c r="H8" i="6"/>
  <c r="F9" i="6"/>
  <c r="G9" i="6"/>
  <c r="H9" i="6"/>
  <c r="F5" i="6"/>
  <c r="G5" i="6"/>
  <c r="H5" i="6"/>
  <c r="F4" i="6"/>
  <c r="G4" i="6"/>
  <c r="H4" i="6"/>
  <c r="F7" i="6"/>
  <c r="G7" i="6"/>
  <c r="H7" i="6"/>
  <c r="F22" i="6"/>
  <c r="G22" i="6"/>
  <c r="H22" i="6"/>
  <c r="F12" i="6"/>
  <c r="G12" i="6"/>
  <c r="H12" i="6"/>
  <c r="H13" i="6"/>
  <c r="G13" i="6"/>
  <c r="F13" i="6"/>
  <c r="H16" i="6"/>
  <c r="G16" i="6"/>
  <c r="F16" i="6"/>
  <c r="H18" i="6"/>
  <c r="G18" i="6"/>
  <c r="F18" i="6"/>
  <c r="F17" i="6"/>
  <c r="G17" i="6"/>
  <c r="H17" i="6"/>
  <c r="F20" i="6"/>
  <c r="G20" i="6"/>
  <c r="H20" i="6"/>
  <c r="F19" i="6"/>
  <c r="G19" i="6"/>
  <c r="M19" i="6" s="1"/>
  <c r="H19" i="6"/>
  <c r="H15" i="6"/>
  <c r="G15" i="6"/>
  <c r="M15" i="6" s="1"/>
  <c r="F15" i="6"/>
  <c r="E68" i="3"/>
  <c r="Q68" i="3" s="1"/>
  <c r="F68" i="3"/>
  <c r="R68" i="3" s="1"/>
  <c r="G68" i="3"/>
  <c r="E9" i="3"/>
  <c r="K9" i="3" s="1"/>
  <c r="F9" i="3"/>
  <c r="R9" i="3" s="1"/>
  <c r="G9" i="3"/>
  <c r="E10" i="3"/>
  <c r="Q10" i="3" s="1"/>
  <c r="F10" i="3"/>
  <c r="G10" i="3"/>
  <c r="E8" i="3"/>
  <c r="Q8" i="3" s="1"/>
  <c r="F8" i="3"/>
  <c r="R8" i="3" s="1"/>
  <c r="G8" i="3"/>
  <c r="E39" i="3"/>
  <c r="F39" i="3"/>
  <c r="G39" i="3"/>
  <c r="E31" i="3"/>
  <c r="Q31" i="3" s="1"/>
  <c r="F31" i="3"/>
  <c r="R31" i="3" s="1"/>
  <c r="G31" i="3"/>
  <c r="E41" i="3"/>
  <c r="Q41" i="3" s="1"/>
  <c r="F41" i="3"/>
  <c r="R41" i="3" s="1"/>
  <c r="G41" i="3"/>
  <c r="E35" i="3"/>
  <c r="F35" i="3"/>
  <c r="G35" i="3"/>
  <c r="E96" i="3"/>
  <c r="Q96" i="3" s="1"/>
  <c r="F96" i="3"/>
  <c r="R96" i="3" s="1"/>
  <c r="G96" i="3"/>
  <c r="R23" i="3"/>
  <c r="G84" i="3"/>
  <c r="F84" i="3"/>
  <c r="E84" i="3"/>
  <c r="E18" i="3"/>
  <c r="G18" i="3" s="1"/>
  <c r="F18" i="3"/>
  <c r="E99" i="3"/>
  <c r="G99" i="3" s="1"/>
  <c r="F99" i="3"/>
  <c r="E6" i="3"/>
  <c r="G6" i="3" s="1"/>
  <c r="F6" i="3"/>
  <c r="R6" i="3" s="1"/>
  <c r="E49" i="3"/>
  <c r="Q49" i="3" s="1"/>
  <c r="F49" i="3"/>
  <c r="R49" i="3" s="1"/>
  <c r="E44" i="3"/>
  <c r="F44" i="3"/>
  <c r="E11" i="3"/>
  <c r="F11" i="3"/>
  <c r="R11" i="3" s="1"/>
  <c r="E82" i="3"/>
  <c r="F82" i="3"/>
  <c r="E19" i="3"/>
  <c r="G19" i="3" s="1"/>
  <c r="F19" i="3"/>
  <c r="R19" i="3" s="1"/>
  <c r="E22" i="3"/>
  <c r="G22" i="3" s="1"/>
  <c r="F22" i="3"/>
  <c r="E74" i="3"/>
  <c r="G74" i="3" s="1"/>
  <c r="F74" i="3"/>
  <c r="E26" i="3"/>
  <c r="G26" i="3" s="1"/>
  <c r="F26" i="3"/>
  <c r="R26" i="3" s="1"/>
  <c r="E55" i="3"/>
  <c r="G55" i="3" s="1"/>
  <c r="F55" i="3"/>
  <c r="R55" i="3" s="1"/>
  <c r="E15" i="3"/>
  <c r="G15" i="3" s="1"/>
  <c r="F15" i="3"/>
  <c r="E7" i="3"/>
  <c r="G7" i="3" s="1"/>
  <c r="F7" i="3"/>
  <c r="R7" i="3" s="1"/>
  <c r="E81" i="3"/>
  <c r="G81" i="3" s="1"/>
  <c r="F81" i="3"/>
  <c r="E56" i="3"/>
  <c r="K56" i="3" s="1"/>
  <c r="F56" i="3"/>
  <c r="R56" i="3" s="1"/>
  <c r="E70" i="3"/>
  <c r="G70" i="3" s="1"/>
  <c r="F70" i="3"/>
  <c r="E50" i="3"/>
  <c r="K50" i="3" s="1"/>
  <c r="F50" i="3"/>
  <c r="E75" i="3"/>
  <c r="G75" i="3" s="1"/>
  <c r="F75" i="3"/>
  <c r="R75" i="3" s="1"/>
  <c r="E36" i="3"/>
  <c r="Q36" i="3" s="1"/>
  <c r="F36" i="3"/>
  <c r="R36" i="3" s="1"/>
  <c r="E59" i="3"/>
  <c r="G59" i="3" s="1"/>
  <c r="F59" i="3"/>
  <c r="E93" i="3"/>
  <c r="Q93" i="3" s="1"/>
  <c r="F93" i="3"/>
  <c r="R93" i="3" s="1"/>
  <c r="E13" i="3"/>
  <c r="F13" i="3"/>
  <c r="E85" i="3"/>
  <c r="G85" i="3" s="1"/>
  <c r="F85" i="3"/>
  <c r="R85" i="3" s="1"/>
  <c r="E28" i="3"/>
  <c r="G28" i="3" s="1"/>
  <c r="F28" i="3"/>
  <c r="E88" i="3"/>
  <c r="G88" i="3" s="1"/>
  <c r="F88" i="3"/>
  <c r="E57" i="3"/>
  <c r="F57" i="3"/>
  <c r="R57" i="3" s="1"/>
  <c r="E97" i="3"/>
  <c r="G97" i="3" s="1"/>
  <c r="F97" i="3"/>
  <c r="R97" i="3" s="1"/>
  <c r="E30" i="3"/>
  <c r="G30" i="3" s="1"/>
  <c r="F30" i="3"/>
  <c r="E46" i="3"/>
  <c r="G46" i="3" s="1"/>
  <c r="F46" i="3"/>
  <c r="E64" i="3"/>
  <c r="G64" i="3" s="1"/>
  <c r="F64" i="3"/>
  <c r="R64" i="3" s="1"/>
  <c r="E66" i="3"/>
  <c r="G66" i="3" s="1"/>
  <c r="F66" i="3"/>
  <c r="E24" i="3"/>
  <c r="G24" i="3" s="1"/>
  <c r="F24" i="3"/>
  <c r="E54" i="3"/>
  <c r="G54" i="3" s="1"/>
  <c r="F54" i="3"/>
  <c r="R54" i="3" s="1"/>
  <c r="E72" i="3"/>
  <c r="Q72" i="3" s="1"/>
  <c r="F72" i="3"/>
  <c r="R72" i="3" s="1"/>
  <c r="E71" i="3"/>
  <c r="G71" i="3" s="1"/>
  <c r="F71" i="3"/>
  <c r="E98" i="3"/>
  <c r="Q98" i="3" s="1"/>
  <c r="F98" i="3"/>
  <c r="R98" i="3" s="1"/>
  <c r="E43" i="3"/>
  <c r="F43" i="3"/>
  <c r="E87" i="3"/>
  <c r="G87" i="3" s="1"/>
  <c r="F87" i="3"/>
  <c r="R87" i="3" s="1"/>
  <c r="E34" i="3"/>
  <c r="G34" i="3" s="1"/>
  <c r="F34" i="3"/>
  <c r="E80" i="3"/>
  <c r="G80" i="3" s="1"/>
  <c r="F80" i="3"/>
  <c r="R80" i="3" s="1"/>
  <c r="E53" i="3"/>
  <c r="G53" i="3" s="1"/>
  <c r="F53" i="3"/>
  <c r="R53" i="3" s="1"/>
  <c r="E79" i="3"/>
  <c r="G79" i="3" s="1"/>
  <c r="F79" i="3"/>
  <c r="E92" i="3"/>
  <c r="G92" i="3" s="1"/>
  <c r="F92" i="3"/>
  <c r="R92" i="3" s="1"/>
  <c r="E37" i="3"/>
  <c r="G37" i="3" s="1"/>
  <c r="F37" i="3"/>
  <c r="L37" i="3" s="1"/>
  <c r="E27" i="3"/>
  <c r="G27" i="3" s="1"/>
  <c r="F27" i="3"/>
  <c r="R27" i="3" s="1"/>
  <c r="E90" i="3"/>
  <c r="G90" i="3" s="1"/>
  <c r="F90" i="3"/>
  <c r="E2" i="3"/>
  <c r="G2" i="3" s="1"/>
  <c r="F2" i="3"/>
  <c r="E62" i="3"/>
  <c r="G62" i="3" s="1"/>
  <c r="F62" i="3"/>
  <c r="R62" i="3" s="1"/>
  <c r="E3" i="3"/>
  <c r="F3" i="3"/>
  <c r="R3" i="3" s="1"/>
  <c r="E95" i="3"/>
  <c r="G95" i="3" s="1"/>
  <c r="F95" i="3"/>
  <c r="E17" i="3"/>
  <c r="G17" i="3" s="1"/>
  <c r="F17" i="3"/>
  <c r="R17" i="3" s="1"/>
  <c r="E5" i="3"/>
  <c r="F5" i="3"/>
  <c r="E14" i="3"/>
  <c r="G14" i="3" s="1"/>
  <c r="F14" i="3"/>
  <c r="R14" i="3" s="1"/>
  <c r="E42" i="3"/>
  <c r="G42" i="3" s="1"/>
  <c r="F42" i="3"/>
  <c r="E89" i="3"/>
  <c r="G89" i="3" s="1"/>
  <c r="F89" i="3"/>
  <c r="E29" i="3"/>
  <c r="G29" i="3" s="1"/>
  <c r="F29" i="3"/>
  <c r="R29" i="3" s="1"/>
  <c r="E51" i="3"/>
  <c r="G51" i="3" s="1"/>
  <c r="F51" i="3"/>
  <c r="R51" i="3" s="1"/>
  <c r="E40" i="3"/>
  <c r="G40" i="3" s="1"/>
  <c r="F40" i="3"/>
  <c r="E47" i="3"/>
  <c r="G47" i="3" s="1"/>
  <c r="F47" i="3"/>
  <c r="R47" i="3" s="1"/>
  <c r="E73" i="3"/>
  <c r="G73" i="3" s="1"/>
  <c r="F73" i="3"/>
  <c r="L73" i="3" s="1"/>
  <c r="E52" i="3"/>
  <c r="G52" i="3" s="1"/>
  <c r="F52" i="3"/>
  <c r="R52" i="3" s="1"/>
  <c r="E20" i="3"/>
  <c r="G20" i="3" s="1"/>
  <c r="F20" i="3"/>
  <c r="R20" i="3" s="1"/>
  <c r="E21" i="3"/>
  <c r="G21" i="3" s="1"/>
  <c r="F21" i="3"/>
  <c r="R21" i="3" s="1"/>
  <c r="E76" i="3"/>
  <c r="G76" i="3" s="1"/>
  <c r="F76" i="3"/>
  <c r="R76" i="3" s="1"/>
  <c r="E67" i="3"/>
  <c r="G67" i="3" s="1"/>
  <c r="F67" i="3"/>
  <c r="E45" i="3"/>
  <c r="G45" i="3" s="1"/>
  <c r="F45" i="3"/>
  <c r="R45" i="3" s="1"/>
  <c r="E77" i="3"/>
  <c r="Q77" i="3" s="1"/>
  <c r="F77" i="3"/>
  <c r="E86" i="3"/>
  <c r="G86" i="3" s="1"/>
  <c r="F86" i="3"/>
  <c r="R86" i="3" s="1"/>
  <c r="E83" i="3"/>
  <c r="G83" i="3" s="1"/>
  <c r="F83" i="3"/>
  <c r="R83" i="3" s="1"/>
  <c r="E25" i="3"/>
  <c r="G25" i="3" s="1"/>
  <c r="F25" i="3"/>
  <c r="E91" i="3"/>
  <c r="G91" i="3" s="1"/>
  <c r="F91" i="3"/>
  <c r="R91" i="3" s="1"/>
  <c r="E61" i="3"/>
  <c r="F61" i="3"/>
  <c r="R61" i="3" s="1"/>
  <c r="E38" i="3"/>
  <c r="G38" i="3" s="1"/>
  <c r="F38" i="3"/>
  <c r="E78" i="3"/>
  <c r="G78" i="3" s="1"/>
  <c r="F78" i="3"/>
  <c r="R78" i="3" s="1"/>
  <c r="E65" i="3"/>
  <c r="G65" i="3" s="1"/>
  <c r="F65" i="3"/>
  <c r="E32" i="3"/>
  <c r="G32" i="3" s="1"/>
  <c r="F32" i="3"/>
  <c r="R32" i="3" s="1"/>
  <c r="E94" i="3"/>
  <c r="G94" i="3" s="1"/>
  <c r="F94" i="3"/>
  <c r="R94" i="3" s="1"/>
  <c r="F58" i="3"/>
  <c r="E58" i="3"/>
  <c r="G58" i="3" s="1"/>
  <c r="E16" i="3"/>
  <c r="F16" i="3"/>
  <c r="L16" i="3" s="1"/>
  <c r="G16" i="3"/>
  <c r="E69" i="3"/>
  <c r="Q69" i="3" s="1"/>
  <c r="F69" i="3"/>
  <c r="L69" i="3" s="1"/>
  <c r="G69" i="3"/>
  <c r="E48" i="3"/>
  <c r="K48" i="3" s="1"/>
  <c r="F48" i="3"/>
  <c r="R48" i="3" s="1"/>
  <c r="G48" i="3"/>
  <c r="E4" i="3"/>
  <c r="Q4" i="3" s="1"/>
  <c r="F4" i="3"/>
  <c r="L4" i="3" s="1"/>
  <c r="G4" i="3"/>
  <c r="E63" i="3"/>
  <c r="F63" i="3"/>
  <c r="R63" i="3" s="1"/>
  <c r="G63" i="3"/>
  <c r="E33" i="3"/>
  <c r="F33" i="3"/>
  <c r="R33" i="3" s="1"/>
  <c r="G33" i="3"/>
  <c r="E12" i="3"/>
  <c r="Q12" i="3" s="1"/>
  <c r="F12" i="3"/>
  <c r="R12" i="3" s="1"/>
  <c r="G12" i="3"/>
  <c r="G60" i="3"/>
  <c r="F60" i="3"/>
  <c r="L60" i="3" s="1"/>
  <c r="E60" i="3"/>
  <c r="Q20" i="12" l="1"/>
  <c r="Q14" i="12"/>
  <c r="R5" i="12"/>
  <c r="Q58" i="3"/>
  <c r="K55" i="3"/>
  <c r="Q67" i="3"/>
  <c r="Q27" i="3"/>
  <c r="K22" i="3"/>
  <c r="Q30" i="3"/>
  <c r="Q55" i="3"/>
  <c r="K64" i="3"/>
  <c r="K6" i="3"/>
  <c r="Q6" i="3"/>
  <c r="Q86" i="3"/>
  <c r="Q46" i="3"/>
  <c r="L12" i="3"/>
  <c r="K97" i="3"/>
  <c r="K40" i="3"/>
  <c r="Q53" i="3"/>
  <c r="Q95" i="3"/>
  <c r="Q18" i="3"/>
  <c r="Q66" i="3"/>
  <c r="Q15" i="3"/>
  <c r="K78" i="3"/>
  <c r="Q32" i="3"/>
  <c r="Q83" i="3"/>
  <c r="Q17" i="3"/>
  <c r="K66" i="3"/>
  <c r="L63" i="3"/>
  <c r="Q2" i="3"/>
  <c r="K29" i="3"/>
  <c r="K89" i="3"/>
  <c r="K45" i="3"/>
  <c r="K30" i="3"/>
  <c r="Q89" i="3"/>
  <c r="Q73" i="3"/>
  <c r="Q64" i="3"/>
  <c r="K53" i="3"/>
  <c r="R60" i="3"/>
  <c r="K54" i="3"/>
  <c r="Q48" i="3"/>
  <c r="K90" i="3"/>
  <c r="K73" i="3"/>
  <c r="K26" i="3"/>
  <c r="K20" i="3"/>
  <c r="L48" i="3"/>
  <c r="K31" i="3"/>
  <c r="K79" i="3"/>
  <c r="K27" i="3"/>
  <c r="Q88" i="3"/>
  <c r="K42" i="3"/>
  <c r="S15" i="6"/>
  <c r="N7" i="6"/>
  <c r="T7" i="6"/>
  <c r="Q65" i="3"/>
  <c r="G61" i="3"/>
  <c r="S61" i="3" s="1"/>
  <c r="K61" i="3"/>
  <c r="G3" i="3"/>
  <c r="S3" i="3" s="1"/>
  <c r="K3" i="3"/>
  <c r="G43" i="3"/>
  <c r="M43" i="3" s="1"/>
  <c r="K43" i="3"/>
  <c r="Q43" i="3"/>
  <c r="G57" i="3"/>
  <c r="M57" i="3" s="1"/>
  <c r="Q57" i="3"/>
  <c r="G13" i="3"/>
  <c r="M13" i="3" s="1"/>
  <c r="K13" i="3"/>
  <c r="G82" i="3"/>
  <c r="M82" i="3" s="1"/>
  <c r="K82" i="3"/>
  <c r="Q82" i="3"/>
  <c r="S23" i="3"/>
  <c r="M23" i="3"/>
  <c r="S9" i="3"/>
  <c r="M9" i="3"/>
  <c r="M17" i="6"/>
  <c r="S17" i="6"/>
  <c r="N6" i="6"/>
  <c r="T6" i="6"/>
  <c r="L55" i="3"/>
  <c r="K17" i="3"/>
  <c r="K15" i="3"/>
  <c r="Q34" i="3"/>
  <c r="K14" i="3"/>
  <c r="Q22" i="3"/>
  <c r="Q29" i="3"/>
  <c r="K25" i="3"/>
  <c r="Q61" i="3"/>
  <c r="Q97" i="3"/>
  <c r="Q76" i="3"/>
  <c r="K80" i="3"/>
  <c r="Q20" i="3"/>
  <c r="K86" i="3"/>
  <c r="Q78" i="3"/>
  <c r="K95" i="3"/>
  <c r="K65" i="3"/>
  <c r="M41" i="3"/>
  <c r="S41" i="3"/>
  <c r="G98" i="3"/>
  <c r="M98" i="3" s="1"/>
  <c r="K98" i="3"/>
  <c r="G93" i="3"/>
  <c r="M93" i="3" s="1"/>
  <c r="K93" i="3"/>
  <c r="L80" i="3"/>
  <c r="K21" i="3"/>
  <c r="S96" i="3"/>
  <c r="M96" i="3"/>
  <c r="M68" i="3"/>
  <c r="S68" i="3"/>
  <c r="N12" i="6"/>
  <c r="T12" i="6"/>
  <c r="N11" i="6"/>
  <c r="T11" i="6"/>
  <c r="L97" i="3"/>
  <c r="K41" i="3"/>
  <c r="K85" i="3"/>
  <c r="K58" i="3"/>
  <c r="Q85" i="3"/>
  <c r="K87" i="3"/>
  <c r="Q59" i="3"/>
  <c r="K24" i="3"/>
  <c r="K71" i="3"/>
  <c r="Q74" i="3"/>
  <c r="K83" i="3"/>
  <c r="K74" i="3"/>
  <c r="Q79" i="3"/>
  <c r="Q38" i="3"/>
  <c r="K92" i="3"/>
  <c r="Q75" i="3"/>
  <c r="R69" i="3"/>
  <c r="Q54" i="3"/>
  <c r="K28" i="3"/>
  <c r="Q71" i="3"/>
  <c r="K46" i="3"/>
  <c r="N2" i="6"/>
  <c r="T2" i="6"/>
  <c r="L62" i="3"/>
  <c r="G77" i="3"/>
  <c r="S77" i="3" s="1"/>
  <c r="K77" i="3"/>
  <c r="G5" i="3"/>
  <c r="S5" i="3" s="1"/>
  <c r="K5" i="3"/>
  <c r="G50" i="3"/>
  <c r="M50" i="3" s="1"/>
  <c r="Q50" i="3"/>
  <c r="G11" i="3"/>
  <c r="M11" i="3" s="1"/>
  <c r="K11" i="3"/>
  <c r="M8" i="3"/>
  <c r="S8" i="3"/>
  <c r="N13" i="6"/>
  <c r="T13" i="6"/>
  <c r="N9" i="6"/>
  <c r="T9" i="6"/>
  <c r="K96" i="3"/>
  <c r="Q21" i="3"/>
  <c r="Q7" i="3"/>
  <c r="K7" i="3"/>
  <c r="G44" i="3"/>
  <c r="S44" i="3" s="1"/>
  <c r="Q44" i="3"/>
  <c r="S31" i="3"/>
  <c r="M31" i="3"/>
  <c r="N4" i="6"/>
  <c r="T4" i="6"/>
  <c r="N21" i="6"/>
  <c r="T21" i="6"/>
  <c r="R73" i="3"/>
  <c r="L49" i="3"/>
  <c r="S14" i="6"/>
  <c r="K59" i="3"/>
  <c r="Q25" i="3"/>
  <c r="Q80" i="3"/>
  <c r="Q91" i="3"/>
  <c r="K81" i="3"/>
  <c r="Q87" i="3"/>
  <c r="R16" i="3"/>
  <c r="K75" i="3"/>
  <c r="Q28" i="3"/>
  <c r="K47" i="3"/>
  <c r="L33" i="3"/>
  <c r="Q90" i="3"/>
  <c r="Q94" i="3"/>
  <c r="K70" i="3"/>
  <c r="Q92" i="3"/>
  <c r="K76" i="3"/>
  <c r="K57" i="3"/>
  <c r="G72" i="3"/>
  <c r="S72" i="3" s="1"/>
  <c r="K72" i="3"/>
  <c r="G36" i="3"/>
  <c r="S36" i="3" s="1"/>
  <c r="K36" i="3"/>
  <c r="G56" i="3"/>
  <c r="S56" i="3" s="1"/>
  <c r="Q56" i="3"/>
  <c r="G49" i="3"/>
  <c r="S49" i="3" s="1"/>
  <c r="K49" i="3"/>
  <c r="S35" i="3"/>
  <c r="M35" i="3"/>
  <c r="N22" i="6"/>
  <c r="T22" i="6"/>
  <c r="N10" i="6"/>
  <c r="T10" i="6"/>
  <c r="L19" i="3"/>
  <c r="K32" i="3"/>
  <c r="K2" i="3"/>
  <c r="Q19" i="3"/>
  <c r="K52" i="3"/>
  <c r="K19" i="3"/>
  <c r="Q62" i="3"/>
  <c r="Q14" i="3"/>
  <c r="K18" i="3"/>
  <c r="Q11" i="3"/>
  <c r="Q3" i="3"/>
  <c r="K62" i="3"/>
  <c r="Q26" i="3"/>
  <c r="Q42" i="3"/>
  <c r="Q47" i="3"/>
  <c r="K94" i="3"/>
  <c r="K38" i="3"/>
  <c r="M10" i="3"/>
  <c r="S10" i="3"/>
  <c r="M20" i="6"/>
  <c r="S20" i="6"/>
  <c r="N8" i="6"/>
  <c r="T8" i="6"/>
  <c r="L56" i="3"/>
  <c r="K91" i="3"/>
  <c r="Q37" i="3"/>
  <c r="K88" i="3"/>
  <c r="K99" i="3"/>
  <c r="M84" i="3"/>
  <c r="S84" i="3"/>
  <c r="S39" i="3"/>
  <c r="M39" i="3"/>
  <c r="N5" i="6"/>
  <c r="T5" i="6"/>
  <c r="N3" i="6"/>
  <c r="T3" i="6"/>
  <c r="L98" i="3"/>
  <c r="L72" i="3"/>
  <c r="K67" i="3"/>
  <c r="Q24" i="3"/>
  <c r="K34" i="3"/>
  <c r="Q13" i="3"/>
  <c r="K51" i="3"/>
  <c r="K44" i="3"/>
  <c r="Q99" i="3"/>
  <c r="Q5" i="3"/>
  <c r="Q52" i="3"/>
  <c r="Q70" i="3"/>
  <c r="Q51" i="3"/>
  <c r="K37" i="3"/>
  <c r="Q81" i="3"/>
  <c r="Q40" i="3"/>
  <c r="Q45" i="3"/>
  <c r="R4" i="3"/>
  <c r="S19" i="6"/>
  <c r="Q23" i="3"/>
  <c r="K23" i="3"/>
  <c r="L6" i="6"/>
  <c r="R6" i="6"/>
  <c r="Q39" i="3"/>
  <c r="K39" i="3"/>
  <c r="L5" i="6"/>
  <c r="R5" i="6"/>
  <c r="L3" i="6"/>
  <c r="R3" i="6"/>
  <c r="L7" i="6"/>
  <c r="R7" i="6"/>
  <c r="L2" i="6"/>
  <c r="R2" i="6"/>
  <c r="K8" i="3"/>
  <c r="Q84" i="3"/>
  <c r="K84" i="3"/>
  <c r="L12" i="6"/>
  <c r="R12" i="6"/>
  <c r="L11" i="6"/>
  <c r="R11" i="6"/>
  <c r="Q9" i="3"/>
  <c r="K68" i="3"/>
  <c r="L4" i="6"/>
  <c r="R4" i="6"/>
  <c r="L9" i="6"/>
  <c r="R9" i="6"/>
  <c r="L21" i="6"/>
  <c r="R21" i="6"/>
  <c r="L8" i="6"/>
  <c r="R8" i="6"/>
  <c r="K10" i="3"/>
  <c r="Q35" i="3"/>
  <c r="K35" i="3"/>
  <c r="L13" i="6"/>
  <c r="R13" i="6"/>
  <c r="L22" i="6"/>
  <c r="R22" i="6"/>
  <c r="L10" i="6"/>
  <c r="R10" i="6"/>
  <c r="L9" i="3"/>
  <c r="L31" i="3"/>
  <c r="M2" i="6"/>
  <c r="S2" i="6"/>
  <c r="M12" i="6"/>
  <c r="S12" i="6"/>
  <c r="M4" i="6"/>
  <c r="S4" i="6"/>
  <c r="L8" i="3"/>
  <c r="R84" i="3"/>
  <c r="L84" i="3"/>
  <c r="R10" i="3"/>
  <c r="L10" i="3"/>
  <c r="M8" i="6"/>
  <c r="S8" i="6"/>
  <c r="L68" i="3"/>
  <c r="M7" i="6"/>
  <c r="S7" i="6"/>
  <c r="R35" i="3"/>
  <c r="L35" i="3"/>
  <c r="M22" i="6"/>
  <c r="S22" i="6"/>
  <c r="M10" i="6"/>
  <c r="S10" i="6"/>
  <c r="L41" i="3"/>
  <c r="R39" i="3"/>
  <c r="L39" i="3"/>
  <c r="M5" i="6"/>
  <c r="S5" i="6"/>
  <c r="M3" i="6"/>
  <c r="S3" i="6"/>
  <c r="L23" i="3"/>
  <c r="M9" i="6"/>
  <c r="S9" i="6"/>
  <c r="M11" i="6"/>
  <c r="S11" i="6"/>
  <c r="M21" i="6"/>
  <c r="S21" i="6"/>
  <c r="M13" i="6"/>
  <c r="S13" i="6"/>
  <c r="M6" i="6"/>
  <c r="S6" i="6"/>
  <c r="L96" i="3"/>
  <c r="L16" i="6"/>
  <c r="R16" i="6"/>
  <c r="M16" i="6"/>
  <c r="S16" i="6"/>
  <c r="N16" i="6"/>
  <c r="T16" i="6"/>
  <c r="L18" i="6"/>
  <c r="R18" i="6"/>
  <c r="M18" i="6"/>
  <c r="S18" i="6"/>
  <c r="N18" i="6"/>
  <c r="T18" i="6"/>
  <c r="L15" i="6"/>
  <c r="R15" i="6"/>
  <c r="L17" i="6"/>
  <c r="R17" i="6"/>
  <c r="Q16" i="3"/>
  <c r="K16" i="3"/>
  <c r="Q63" i="3"/>
  <c r="K63" i="3"/>
  <c r="L20" i="6"/>
  <c r="R20" i="6"/>
  <c r="Q60" i="3"/>
  <c r="K60" i="3"/>
  <c r="Q33" i="3"/>
  <c r="K33" i="3"/>
  <c r="L19" i="6"/>
  <c r="R19" i="6"/>
  <c r="K12" i="3"/>
  <c r="L14" i="6"/>
  <c r="R14" i="6"/>
  <c r="K4" i="3"/>
  <c r="K69" i="3"/>
  <c r="S48" i="3"/>
  <c r="M48" i="3"/>
  <c r="S63" i="3"/>
  <c r="M63" i="3"/>
  <c r="N20" i="6"/>
  <c r="T20" i="6"/>
  <c r="S60" i="3"/>
  <c r="M60" i="3"/>
  <c r="S69" i="3"/>
  <c r="M69" i="3"/>
  <c r="S12" i="3"/>
  <c r="M12" i="3"/>
  <c r="N14" i="6"/>
  <c r="T14" i="6"/>
  <c r="S16" i="3"/>
  <c r="M16" i="3"/>
  <c r="N15" i="6"/>
  <c r="T15" i="6"/>
  <c r="S4" i="3"/>
  <c r="M4" i="3"/>
  <c r="N17" i="6"/>
  <c r="T17" i="6"/>
  <c r="S33" i="3"/>
  <c r="M33" i="3"/>
  <c r="N19" i="6"/>
  <c r="T19" i="6"/>
  <c r="R89" i="3"/>
  <c r="L89" i="3"/>
  <c r="R66" i="3"/>
  <c r="L66" i="3"/>
  <c r="R22" i="3"/>
  <c r="L22" i="3"/>
  <c r="R38" i="3"/>
  <c r="L38" i="3"/>
  <c r="R67" i="3"/>
  <c r="L67" i="3"/>
  <c r="R40" i="3"/>
  <c r="L40" i="3"/>
  <c r="R42" i="3"/>
  <c r="L42" i="3"/>
  <c r="R95" i="3"/>
  <c r="L95" i="3"/>
  <c r="R90" i="3"/>
  <c r="L90" i="3"/>
  <c r="R79" i="3"/>
  <c r="L79" i="3"/>
  <c r="L93" i="3"/>
  <c r="L54" i="3"/>
  <c r="L61" i="3"/>
  <c r="L53" i="3"/>
  <c r="L36" i="3"/>
  <c r="R71" i="3"/>
  <c r="L71" i="3"/>
  <c r="R15" i="3"/>
  <c r="L15" i="3"/>
  <c r="L7" i="3"/>
  <c r="L57" i="3"/>
  <c r="L14" i="3"/>
  <c r="L83" i="3"/>
  <c r="L32" i="3"/>
  <c r="R25" i="3"/>
  <c r="L25" i="3"/>
  <c r="R2" i="3"/>
  <c r="L2" i="3"/>
  <c r="R28" i="3"/>
  <c r="L28" i="3"/>
  <c r="R18" i="3"/>
  <c r="L18" i="3"/>
  <c r="R43" i="3"/>
  <c r="L43" i="3"/>
  <c r="R46" i="3"/>
  <c r="L46" i="3"/>
  <c r="R13" i="3"/>
  <c r="L13" i="3"/>
  <c r="R81" i="3"/>
  <c r="L81" i="3"/>
  <c r="R82" i="3"/>
  <c r="L82" i="3"/>
  <c r="L11" i="3"/>
  <c r="L75" i="3"/>
  <c r="L27" i="3"/>
  <c r="L45" i="3"/>
  <c r="L94" i="3"/>
  <c r="R34" i="3"/>
  <c r="L34" i="3"/>
  <c r="R70" i="3"/>
  <c r="L70" i="3"/>
  <c r="R58" i="3"/>
  <c r="L58" i="3"/>
  <c r="R37" i="3"/>
  <c r="L76" i="3"/>
  <c r="L20" i="3"/>
  <c r="L26" i="3"/>
  <c r="L87" i="3"/>
  <c r="L21" i="3"/>
  <c r="L78" i="3"/>
  <c r="R30" i="3"/>
  <c r="L30" i="3"/>
  <c r="R44" i="3"/>
  <c r="L44" i="3"/>
  <c r="R65" i="3"/>
  <c r="L65" i="3"/>
  <c r="R77" i="3"/>
  <c r="L77" i="3"/>
  <c r="R5" i="3"/>
  <c r="L5" i="3"/>
  <c r="R24" i="3"/>
  <c r="L24" i="3"/>
  <c r="R88" i="3"/>
  <c r="L88" i="3"/>
  <c r="R50" i="3"/>
  <c r="L50" i="3"/>
  <c r="R74" i="3"/>
  <c r="L74" i="3"/>
  <c r="R99" i="3"/>
  <c r="L99" i="3"/>
  <c r="L17" i="3"/>
  <c r="L47" i="3"/>
  <c r="L6" i="3"/>
  <c r="L64" i="3"/>
  <c r="L52" i="3"/>
  <c r="L91" i="3"/>
  <c r="R59" i="3"/>
  <c r="L59" i="3"/>
  <c r="L92" i="3"/>
  <c r="L29" i="3"/>
  <c r="L3" i="3"/>
  <c r="L85" i="3"/>
  <c r="L51" i="3"/>
  <c r="L86" i="3"/>
  <c r="S32" i="3"/>
  <c r="M32" i="3"/>
  <c r="S86" i="3"/>
  <c r="M86" i="3"/>
  <c r="S76" i="3"/>
  <c r="M76" i="3"/>
  <c r="S52" i="3"/>
  <c r="M52" i="3"/>
  <c r="S51" i="3"/>
  <c r="M51" i="3"/>
  <c r="S14" i="3"/>
  <c r="M14" i="3"/>
  <c r="S27" i="3"/>
  <c r="M27" i="3"/>
  <c r="S53" i="3"/>
  <c r="M53" i="3"/>
  <c r="S54" i="3"/>
  <c r="M54" i="3"/>
  <c r="S46" i="3"/>
  <c r="M46" i="3"/>
  <c r="S75" i="3"/>
  <c r="M75" i="3"/>
  <c r="S81" i="3"/>
  <c r="M81" i="3"/>
  <c r="S26" i="3"/>
  <c r="M26" i="3"/>
  <c r="S6" i="3"/>
  <c r="M6" i="3"/>
  <c r="S65" i="3"/>
  <c r="M65" i="3"/>
  <c r="S91" i="3"/>
  <c r="M91" i="3"/>
  <c r="S21" i="3"/>
  <c r="M21" i="3"/>
  <c r="S73" i="3"/>
  <c r="M73" i="3"/>
  <c r="S29" i="3"/>
  <c r="M29" i="3"/>
  <c r="S62" i="3"/>
  <c r="M62" i="3"/>
  <c r="S37" i="3"/>
  <c r="M37" i="3"/>
  <c r="S80" i="3"/>
  <c r="M80" i="3"/>
  <c r="S24" i="3"/>
  <c r="M24" i="3"/>
  <c r="S88" i="3"/>
  <c r="M88" i="3"/>
  <c r="S7" i="3"/>
  <c r="M7" i="3"/>
  <c r="S74" i="3"/>
  <c r="M74" i="3"/>
  <c r="S99" i="3"/>
  <c r="M99" i="3"/>
  <c r="S58" i="3"/>
  <c r="M58" i="3"/>
  <c r="S25" i="3"/>
  <c r="M25" i="3"/>
  <c r="S45" i="3"/>
  <c r="M45" i="3"/>
  <c r="S47" i="3"/>
  <c r="M47" i="3"/>
  <c r="S89" i="3"/>
  <c r="M89" i="3"/>
  <c r="S17" i="3"/>
  <c r="M17" i="3"/>
  <c r="S2" i="3"/>
  <c r="M2" i="3"/>
  <c r="S92" i="3"/>
  <c r="M92" i="3"/>
  <c r="S34" i="3"/>
  <c r="M34" i="3"/>
  <c r="S71" i="3"/>
  <c r="M71" i="3"/>
  <c r="S66" i="3"/>
  <c r="M66" i="3"/>
  <c r="S30" i="3"/>
  <c r="M30" i="3"/>
  <c r="S28" i="3"/>
  <c r="M28" i="3"/>
  <c r="S59" i="3"/>
  <c r="M59" i="3"/>
  <c r="S70" i="3"/>
  <c r="M70" i="3"/>
  <c r="S15" i="3"/>
  <c r="M15" i="3"/>
  <c r="S22" i="3"/>
  <c r="M22" i="3"/>
  <c r="S18" i="3"/>
  <c r="M18" i="3"/>
  <c r="S78" i="3"/>
  <c r="M78" i="3"/>
  <c r="S94" i="3"/>
  <c r="M94" i="3"/>
  <c r="S38" i="3"/>
  <c r="M38" i="3"/>
  <c r="S83" i="3"/>
  <c r="M83" i="3"/>
  <c r="S67" i="3"/>
  <c r="M67" i="3"/>
  <c r="S20" i="3"/>
  <c r="M20" i="3"/>
  <c r="S40" i="3"/>
  <c r="M40" i="3"/>
  <c r="S42" i="3"/>
  <c r="M42" i="3"/>
  <c r="S95" i="3"/>
  <c r="M95" i="3"/>
  <c r="S90" i="3"/>
  <c r="M90" i="3"/>
  <c r="S79" i="3"/>
  <c r="M79" i="3"/>
  <c r="S87" i="3"/>
  <c r="M87" i="3"/>
  <c r="S64" i="3"/>
  <c r="M64" i="3"/>
  <c r="S97" i="3"/>
  <c r="M97" i="3"/>
  <c r="S85" i="3"/>
  <c r="M85" i="3"/>
  <c r="S55" i="3"/>
  <c r="M55" i="3"/>
  <c r="S19" i="3"/>
  <c r="M19" i="3"/>
  <c r="L2" i="8"/>
  <c r="S3" i="8"/>
  <c r="S27" i="8"/>
  <c r="Q6" i="12"/>
  <c r="R24" i="12"/>
  <c r="R20" i="12"/>
  <c r="S33" i="8"/>
  <c r="R3" i="8"/>
  <c r="M29" i="8"/>
  <c r="S2" i="8"/>
  <c r="K33" i="8"/>
  <c r="K29" i="8"/>
  <c r="Q29" i="8"/>
  <c r="K27" i="8"/>
  <c r="Q27" i="8"/>
  <c r="L28" i="8"/>
  <c r="R28" i="8"/>
  <c r="R8" i="8"/>
  <c r="L8" i="8"/>
  <c r="Q28" i="8"/>
  <c r="K28" i="8"/>
  <c r="S6" i="8"/>
  <c r="M6" i="8"/>
  <c r="Q8" i="8"/>
  <c r="K8" i="8"/>
  <c r="R29" i="8"/>
  <c r="L29" i="8"/>
  <c r="R27" i="8"/>
  <c r="L27" i="8"/>
  <c r="S20" i="12"/>
  <c r="M20" i="12"/>
  <c r="R31" i="12"/>
  <c r="L31" i="12"/>
  <c r="S31" i="12"/>
  <c r="M31" i="12"/>
  <c r="R4" i="12"/>
  <c r="L4" i="12"/>
  <c r="S4" i="12"/>
  <c r="M4" i="12"/>
  <c r="S24" i="12"/>
  <c r="M24" i="12"/>
  <c r="R6" i="12"/>
  <c r="L6" i="12"/>
  <c r="Q5" i="12"/>
  <c r="K5" i="12"/>
  <c r="S14" i="12"/>
  <c r="M14" i="12"/>
  <c r="S35" i="12"/>
  <c r="M35" i="12"/>
  <c r="R35" i="12"/>
  <c r="L35" i="12"/>
  <c r="S6" i="12"/>
  <c r="M6" i="12"/>
  <c r="S5" i="12"/>
  <c r="M5" i="12"/>
  <c r="R14" i="12"/>
  <c r="L14" i="12"/>
  <c r="S82" i="3" l="1"/>
  <c r="S13" i="3"/>
  <c r="S98" i="3"/>
  <c r="S57" i="3"/>
  <c r="M72" i="3"/>
  <c r="M56" i="3"/>
  <c r="S50" i="3"/>
  <c r="M3" i="3"/>
  <c r="M36" i="3"/>
  <c r="M61" i="3"/>
  <c r="M44" i="3"/>
  <c r="M5" i="3"/>
  <c r="M77" i="3"/>
  <c r="S11" i="3"/>
  <c r="S93" i="3"/>
  <c r="S43" i="3"/>
  <c r="M49" i="3"/>
</calcChain>
</file>

<file path=xl/sharedStrings.xml><?xml version="1.0" encoding="utf-8"?>
<sst xmlns="http://schemas.openxmlformats.org/spreadsheetml/2006/main" count="1396" uniqueCount="647">
  <si>
    <t>Country</t>
  </si>
  <si>
    <t>Average wage (USD)</t>
  </si>
  <si>
    <t>Australia</t>
  </si>
  <si>
    <t>GBP</t>
  </si>
  <si>
    <t>AUD</t>
  </si>
  <si>
    <t>Austria</t>
  </si>
  <si>
    <t>EUR</t>
  </si>
  <si>
    <t>Belgium</t>
  </si>
  <si>
    <t>Sophie Wilmès - Prime Minister</t>
  </si>
  <si>
    <t>King Philippe's 'salary' is called a Civil List, and covers all expenditures directly incurred by him.
The Prime Minister's salary is a gross figure, which excludes a hospitality allowance (EUR686.17 per month) and housing and domestic expenses (EUR1716.18 per month)</t>
  </si>
  <si>
    <t>Canada</t>
  </si>
  <si>
    <t xml:space="preserve">Justin  Trudeau - Prime Minister </t>
  </si>
  <si>
    <t>CAD</t>
  </si>
  <si>
    <t>Chile</t>
  </si>
  <si>
    <t>CLP</t>
  </si>
  <si>
    <t>Czech Republic</t>
  </si>
  <si>
    <t>CZK</t>
  </si>
  <si>
    <t>Denmark</t>
  </si>
  <si>
    <t>DKK</t>
  </si>
  <si>
    <t>Estonia</t>
  </si>
  <si>
    <t>The Estonian president and prime minister both receive a salary that includes a monthly payment (EUR5,200) adjusted for inflation (making it EUR5,356 as of February 2020), and a representation allowance of 20% of this base.</t>
  </si>
  <si>
    <t>Finland</t>
  </si>
  <si>
    <t>France</t>
  </si>
  <si>
    <t>Germany</t>
  </si>
  <si>
    <t>Greece</t>
  </si>
  <si>
    <t>Hungary</t>
  </si>
  <si>
    <t>HUF</t>
  </si>
  <si>
    <t>Iceland</t>
  </si>
  <si>
    <t>ISK</t>
  </si>
  <si>
    <t>Ireland</t>
  </si>
  <si>
    <t>Israel</t>
  </si>
  <si>
    <t>ILS</t>
  </si>
  <si>
    <t>Italy</t>
  </si>
  <si>
    <t>Japan</t>
  </si>
  <si>
    <t>JPY</t>
  </si>
  <si>
    <t>Latvia</t>
  </si>
  <si>
    <t>Lithuania</t>
  </si>
  <si>
    <t>Luxembourg</t>
  </si>
  <si>
    <t>Mexico</t>
  </si>
  <si>
    <t>MXN</t>
  </si>
  <si>
    <t>Netherlands</t>
  </si>
  <si>
    <t>New Zealand</t>
  </si>
  <si>
    <t>Norway</t>
  </si>
  <si>
    <t>Poland</t>
  </si>
  <si>
    <t>Portugal</t>
  </si>
  <si>
    <t>Slovakia/Slovak Republic</t>
  </si>
  <si>
    <t>Slovenia</t>
  </si>
  <si>
    <t>Spain</t>
  </si>
  <si>
    <t>Sweden</t>
  </si>
  <si>
    <t>Switzerland</t>
  </si>
  <si>
    <t>Turkey</t>
  </si>
  <si>
    <t>https://maps.finance.gov.au/guidance/remuneration/salary</t>
  </si>
  <si>
    <t>https://datacatalog.worldbank.org/dataset/gdp-ranking</t>
  </si>
  <si>
    <t>https://data.oecd.org/earnwage/average-wages.htm</t>
  </si>
  <si>
    <t>https://www.rechnungshof.gv.at/rh/home/home_1/fragen-medien/Kundmachung_Anpassungsf.2020_.pdf</t>
  </si>
  <si>
    <t>https://www.monarchie.be/en/monarchy/civil-list/financial-resources</t>
  </si>
  <si>
    <t>https://justice.belgium.be/sites/default/files/downloads/2020-01_grecoeval5rep3-en-belgium.pdf</t>
  </si>
  <si>
    <t>https://lop.parl.ca/sites/ParlInfo/default/en_CA/People/Salaries?ggCheckbox=false&amp;senateCheckbox=false&amp;HocCheckbox=true</t>
  </si>
  <si>
    <t>https://lab.org.uk/category/topics/poverty-inequality/feed/</t>
  </si>
  <si>
    <t>https://www.ceskenoviny.cz/zpravy/vrcholnym-politikum-vzrostou-pristi-rok-platy-asi-o-desetinu/1829979</t>
  </si>
  <si>
    <t>http://kongehuset.dk/en/organisation-and-contact/state-civil-list-annuity</t>
  </si>
  <si>
    <t>http://stm.dk/_p_10502.html</t>
  </si>
  <si>
    <t>https://www.presidentti.fi/presidentin-toimi/palkkio-ja-elake/</t>
  </si>
  <si>
    <t>http://www.bundespraesident.de/DE/Service/Fragen-und-Antworten/fragen-und-antworten-node.html;jsessionid=4D15E55FB2855B0145CD5D145973C682.1_cid387#doc1894320bodyText5</t>
  </si>
  <si>
    <t>https://www.brief.com.cy/oikonomia/ellada/poios-einai-o-misthos-toy-proedroy-tis-ellinikis-dimokratias</t>
  </si>
  <si>
    <t>https://mfor.hu/cikkek/makro/megszavaztak-ader-janos-100-szazalekos-fizetesemeleset.html https://www.szeretlekmagyarorszag.hu/megindokolta-a-fidesz-miert-emelik-3-milliora-ader-janos-fizeteset/</t>
  </si>
  <si>
    <t>https://www.napi.hu/magyar_gazdasag/mennyibe_kerul_orban_viktor_munkaja_es_a_tobbieke_fizetesmatek_2017.636665.html</t>
  </si>
  <si>
    <t>https://www.independent.ie/irish-news/revealed-how-much-the-office-of-the-president-costs-over-seven-years-36785078.html</t>
  </si>
  <si>
    <t>https://www.oireachtas.ie/en/members/salaries-and-allowances/salaries/</t>
  </si>
  <si>
    <t>https://www.middleeastmonitor.com/20200107-knesset-members-vote-themselves-a-salary-increase/</t>
  </si>
  <si>
    <t>https://www.tpi.it/news/stipendio-premier-conte-20190220128042/</t>
  </si>
  <si>
    <t xml:space="preserve">https://www.kunaicho.go.jp/e-about/seido/seido08.html </t>
  </si>
  <si>
    <t>https://www.standard.co.uk/news/world/this-is-how-much-money-europes-royal-families-get-from-their-taxpayers-a3603431.html</t>
  </si>
  <si>
    <t>http://www.lessentiel.lu/de/luxemburg/story/von-bettels-gehalt-traumen-andere-staatsspitzen-15191980</t>
  </si>
  <si>
    <t>http://portaltransparencia.gob.mx/pot/remuneracionMensual/consultarPuesto.do?method=showEdit&amp;idPuesto=MS00&amp;_idDependencia=02100&amp;viaLocation=true</t>
  </si>
  <si>
    <t>https://www.rijksoverheid.nl/onderwerpen/beloningen-bestuurders/salaris-minister-staatssecretaris-en-bestuurders-provincies-en-gemeentenhttps://loonwijzer.nl/salaris/vipsalarissenhttps://pureluxe.nl/2019/10/salarissen-politici-tweede-kamer-2/</t>
  </si>
  <si>
    <t>http://researchbriefings.files.parliament.uk/documents/CBP-8535/CBP-8535.pdf</t>
  </si>
  <si>
    <t>Company</t>
  </si>
  <si>
    <t>Currency of renumeration (ISO three-letter code)</t>
  </si>
  <si>
    <t>End date of the financial year mentioned in the latest annual report</t>
  </si>
  <si>
    <t>Notes</t>
  </si>
  <si>
    <t>3i Group Plc</t>
  </si>
  <si>
    <t>Simon Borrows</t>
  </si>
  <si>
    <t>https://www.3i.com/media/4106/3i-group_2019_final_web.pdf</t>
  </si>
  <si>
    <t>Admiral Group</t>
  </si>
  <si>
    <t>David Stevens</t>
  </si>
  <si>
    <t>https://admiralgroup.co.uk/sites/default/files_public/annual-report/2019/03/2018-full-year-results-annual-report.pdf</t>
  </si>
  <si>
    <t>Anglo American</t>
  </si>
  <si>
    <t>Mark Cutifani</t>
  </si>
  <si>
    <t>https://www.angloamerican.com/~/media/Files/A/Anglo-American-Group/PLC/investors/annual-reporting/2019/aa-annual-report-2018.pdf</t>
  </si>
  <si>
    <t>Antofagasta Holdings</t>
  </si>
  <si>
    <t>Iván Arriagada</t>
  </si>
  <si>
    <t>USD</t>
  </si>
  <si>
    <t>https://www.antofagasta.co.uk/media/3497/antofagasta-2018-annual-report.pdf</t>
  </si>
  <si>
    <t>Ashtead Group plc</t>
  </si>
  <si>
    <t>Brendan Horgan</t>
  </si>
  <si>
    <t>http://www.ashtead-group.com/lib/docs/081525-ec1052862ashteadar19indexed.pdf</t>
  </si>
  <si>
    <t>Associated British Foods plc</t>
  </si>
  <si>
    <t>George Weston</t>
  </si>
  <si>
    <t>https://www.abf.co.uk/documents/pdfs/2019/ar2019/ar2019.pdf</t>
  </si>
  <si>
    <t>AstraZeneca plc</t>
  </si>
  <si>
    <t>Pascal Soriot</t>
  </si>
  <si>
    <t>https://www.astrazeneca.com/content/dam/az/Investor_Relations/annual-report-2018/PDF/AstraZeneca_AR_2018.pdf</t>
  </si>
  <si>
    <t>Auto Trader Group plc</t>
  </si>
  <si>
    <t>Trevor Mather</t>
  </si>
  <si>
    <t>https://cdn-autotraderplc.azureedge.net/media/1706/annual-report-june-2019.pdf</t>
  </si>
  <si>
    <t>AVEVA Group plc</t>
  </si>
  <si>
    <t>Craig Hayman</t>
  </si>
  <si>
    <t>https://www.aveva.com/-/media/RedesignV2/English/Pages-Template/Investors/AVEVA_AR19_web.pdf</t>
  </si>
  <si>
    <t>Aviva plc</t>
  </si>
  <si>
    <t>Maurice Tulloch</t>
  </si>
  <si>
    <t>https://www.aviva.com/content/dam/aviva-corporate/documents/investors/pdfs/reports/2018/aviva-plc-annual-report-and-accounts-2018.pdf</t>
  </si>
  <si>
    <t>BAE Systems plc</t>
  </si>
  <si>
    <t>Charles Woodburn</t>
  </si>
  <si>
    <t>https://investors.baesystems.com/~/media/Files/B/Bae-Systems-Investor-Relations-V3/PDFs/results-and-reports/results/2018/annual-report-2018.pdf</t>
  </si>
  <si>
    <t>Barclays plc</t>
  </si>
  <si>
    <t>Jes Staley</t>
  </si>
  <si>
    <t>https://home.barclays/content/dam/home-barclays/documents/investor-relations/reports-and-events/annual-reports/2019/Barclays%20PLC%20Annual%20Report%202019.pdf</t>
  </si>
  <si>
    <t>Barratt Developments plc</t>
  </si>
  <si>
    <t>David Thomas</t>
  </si>
  <si>
    <t>https://www.barrattdevelopments.co.uk/~/media/Files/B/Barratt-Developments/reports-presentation/2019/barratt-ar19.pdf</t>
  </si>
  <si>
    <t>Berkeley Group Holdings plc</t>
  </si>
  <si>
    <t>Rob Perrins</t>
  </si>
  <si>
    <t>https://www.berkeleygroup.co.uk/media/pdf/t/l/Berkeley_Group_-_Annual_Report_2019_09082019.pdf</t>
  </si>
  <si>
    <t>BHP Group Plc</t>
  </si>
  <si>
    <t>Andrew Mackenzie</t>
  </si>
  <si>
    <t>https://www.bhp.com/-/media/documents/investors/annual-reports/2019/bhpannualreport2019.pdf?la=en</t>
  </si>
  <si>
    <t>BP Plc</t>
  </si>
  <si>
    <t>Bob Dudley</t>
  </si>
  <si>
    <t>https://www.bp.com/content/dam/bp/business-sites/en/global/corporate/pdfs/investors/bp-annual-report-and-form-20f-2018.pdf</t>
  </si>
  <si>
    <t>British American Tobacco plc</t>
  </si>
  <si>
    <t>Jack Bowles</t>
  </si>
  <si>
    <t>https://www.bat.com/group/sites/UK__9D9KCY.nsf/vwPagesWebLive/DOAWWGJT/$file/Annual_Report_and_Form_20-F_2018.pdf</t>
  </si>
  <si>
    <t>British Land Co plc</t>
  </si>
  <si>
    <t>Chris Grigg</t>
  </si>
  <si>
    <t>https://www.britishland.com/~/media/Files/B/British-Land-V4/documents/ar-2019/reporting-centre/annual-report-and-accounts-2019.pdf</t>
  </si>
  <si>
    <t>BT Group plc</t>
  </si>
  <si>
    <t>Philip Jansen</t>
  </si>
  <si>
    <t>https://www.btplc.com/Sharesandperformance/Financialreportingandnews/Annualreportandreview/pdf/2019_Annual_Report.pdf</t>
  </si>
  <si>
    <t>Bunzl plc</t>
  </si>
  <si>
    <t>Frank van Zanten</t>
  </si>
  <si>
    <t>https://www.bunzl.com/~/media/Files/B/Bunzl-PLC/reports-and-presentations/ar-2018.pdf</t>
  </si>
  <si>
    <t>Burberry Group plc</t>
  </si>
  <si>
    <t>Marco Gobbetti</t>
  </si>
  <si>
    <t>https://www.burberryplc.com/content/dam/burberry/corporate/Investors/Annual_Report/BURBERRY_Annual_Report_2019_Web.pdf.downloadasset.pdf</t>
  </si>
  <si>
    <t>Carnival plc</t>
  </si>
  <si>
    <t>Arnold W. Donald</t>
  </si>
  <si>
    <t>https://www.carnivalcorp.com/static-files/9163eb66-c9ec-4337-9f7f-1245afe90200</t>
  </si>
  <si>
    <t>Centrica plc</t>
  </si>
  <si>
    <t>Iain Conn</t>
  </si>
  <si>
    <t>https://www.centrica.com/media/1146/centrica_annual_report_and_accounts_2018.pdf</t>
  </si>
  <si>
    <t>Coca-Cola HBC AG</t>
  </si>
  <si>
    <t>Zoran Bogdanovic</t>
  </si>
  <si>
    <t>https://coca-colahellenic.com/media/3564/coca-cola-hbc-2018_iar_15mar2019.pdf</t>
  </si>
  <si>
    <t>Compass Group plc</t>
  </si>
  <si>
    <t>Dominic Blakemore</t>
  </si>
  <si>
    <t>https://www.compass-group.com/content/dam/compass-group/corporate/Investors/Annual-reports/CompassGroup_Annual%20Report2019.pdf.downloadasset.pdf</t>
  </si>
  <si>
    <t>CRH plc</t>
  </si>
  <si>
    <t>Albert Manifold</t>
  </si>
  <si>
    <t>https://www.crh.com/media/1020/2018-annual-report-and-form-20-f-interactive.pdf</t>
  </si>
  <si>
    <t>Croda International plc</t>
  </si>
  <si>
    <t>Steve Foots</t>
  </si>
  <si>
    <t>https://www.croda.com/en-gb/investors/annual-report#</t>
  </si>
  <si>
    <t>DCC plc</t>
  </si>
  <si>
    <t>Donal Murphy</t>
  </si>
  <si>
    <t>https://www.dcc.ie/~/media/Files/D/DCC-v2/documents/agm-pdfs/pdfs/2019/dcc-annual-report-2019.pdf</t>
  </si>
  <si>
    <t>Diageo plc</t>
  </si>
  <si>
    <t>Ivan Menezes</t>
  </si>
  <si>
    <t>https://www.diageo.com/PR1346/aws/media/7948/b3801-000797_diageo_ar2019.pdf</t>
  </si>
  <si>
    <t>easyJet plc</t>
  </si>
  <si>
    <t>Johan Lundgren</t>
  </si>
  <si>
    <t>http://corporate.easyjet.com/~/media/Files/E/Easyjet/pdf/investors/results-centre/2019/eas040-annual-report-2019-web.pdf</t>
  </si>
  <si>
    <t>Evraz plc</t>
  </si>
  <si>
    <t>Alexander Frolov</t>
  </si>
  <si>
    <t>https://www.evraz.com/upload/iblock/6c2/6c25840b632e6f24397456cf6c4bcfb9.pdf</t>
  </si>
  <si>
    <t>Experian Plc</t>
  </si>
  <si>
    <t>Brian Cassin</t>
  </si>
  <si>
    <t>https://www.experianplc.com/media/3788/experian-2019-annual-report.pdf</t>
  </si>
  <si>
    <t>Ferguson plc</t>
  </si>
  <si>
    <t>Kevin Murphy</t>
  </si>
  <si>
    <t>https://www.fergusonplc.com/content/dam/ferguson/corporate/investors_and_media/anual-report/ferguson_plc_annual_report_2019.pdf</t>
  </si>
  <si>
    <t>Flutter Entertainment</t>
  </si>
  <si>
    <t>Peter Jackson</t>
  </si>
  <si>
    <t xml:space="preserve">https://www.flutter.com/sites/paddy-power-betfair/files/Annual%20reports/annual-report-and-accounts-2018.pdf </t>
  </si>
  <si>
    <t>GlaxoSmithKline plc</t>
  </si>
  <si>
    <t>Emma Walmsley</t>
  </si>
  <si>
    <t>https://www.gsk.com/media/5349/annual-report-2018.pdf</t>
  </si>
  <si>
    <t>Glencore plc</t>
  </si>
  <si>
    <t>Ivan Glasenberg</t>
  </si>
  <si>
    <t>https://www.glencore.com/dam:jcr/b4e6815b-3a2c-43ca-a9ef-effe606bb3c1/glen-2018-annual-report--.pdf</t>
  </si>
  <si>
    <t>Halma plc</t>
  </si>
  <si>
    <t>Andrew Williams</t>
  </si>
  <si>
    <t>https://www.halma.com/~/media/Files/H/Halma/Corp/reports-and-presentations/reports/2019/annual_report_2019.pdf</t>
  </si>
  <si>
    <t>Hargreaves Lansdown plc</t>
  </si>
  <si>
    <t>Chris Hill</t>
  </si>
  <si>
    <t>https://www.hl.co.uk/investor-relations/investor-news/2019</t>
  </si>
  <si>
    <t>Hikma Pharmaceuticals</t>
  </si>
  <si>
    <t>Siggi Olafsson</t>
  </si>
  <si>
    <t>https://www.hikma.com/media/2187/hikma_ar2018_full-ar.pdf</t>
  </si>
  <si>
    <t>HSBC Holdings plc</t>
  </si>
  <si>
    <t>Noel Quinn</t>
  </si>
  <si>
    <t>Imperial Brands Group</t>
  </si>
  <si>
    <t>Informa plc</t>
  </si>
  <si>
    <t>Stephen A. Carter</t>
  </si>
  <si>
    <t>https://www.informa.com/globalassets/global/investor-relations/2018-reports/informa-2018-annual-report.pdf</t>
  </si>
  <si>
    <t>InterContinental Hotels Group plc</t>
  </si>
  <si>
    <t>Keith Barr</t>
  </si>
  <si>
    <t>https://www.ihgplc.com/-/media/ihg/annualreports/2018/online-ar-page-downloads/ihg_2018ar.pdf?la=en&amp;hash=CCBA9704737C4A9149BD1DA027AA1782</t>
  </si>
  <si>
    <t>International Consolidated Airlines Group SA</t>
  </si>
  <si>
    <t>Willie Walsh</t>
  </si>
  <si>
    <t>https://www.iairgroup.com/~/media/Files/I/IAG/documents/annual-report-and-accounts-2018-interactive.pdf</t>
  </si>
  <si>
    <t>Intertek Group plc</t>
  </si>
  <si>
    <t>Andre Lacroix</t>
  </si>
  <si>
    <t>https://cdn.intertek.com/www-intertek-com/media/investors/2019/Intertek_Group_plc_Annual_Report_2018.pdf</t>
  </si>
  <si>
    <t>ITV plc</t>
  </si>
  <si>
    <t>Carolyn McCall</t>
  </si>
  <si>
    <t>https://www.itvplc.com/~/media/Files/I/ITV-PLC/documents/reports-and-results/annual-report-2018.pdf</t>
  </si>
  <si>
    <t>JD Sports Fashion plc</t>
  </si>
  <si>
    <t>Brian Cowgill</t>
  </si>
  <si>
    <t>https://www.jdplc.com/reports-presentations</t>
  </si>
  <si>
    <t>Johnson Matthey Plc</t>
  </si>
  <si>
    <t xml:space="preserve">Robert MacLeod </t>
  </si>
  <si>
    <t>https://matthey.com/-/media/files/annual-report-2019/annual-report-2019-secured.pdf</t>
  </si>
  <si>
    <t>Just Eat Takeaway.com NV</t>
  </si>
  <si>
    <t>Peter Duffy</t>
  </si>
  <si>
    <t>https://www.justeatplc.com/investors/results-reports</t>
  </si>
  <si>
    <t>Kingfisher</t>
  </si>
  <si>
    <t xml:space="preserve">Thierry Garnier </t>
  </si>
  <si>
    <t>https://www.londonstockexchange.com/exchange/news/market-news/market-news-detail/KGF/14161968.html</t>
  </si>
  <si>
    <t>Land Securities Group plc</t>
  </si>
  <si>
    <t>Robert Noel</t>
  </si>
  <si>
    <t>https://landsec.com/sites/default/files/2019-06/Landsec_AR2019_Final_for_web.pdf</t>
  </si>
  <si>
    <t>Legal &amp; General Group plc</t>
  </si>
  <si>
    <t>Nigel WIlson</t>
  </si>
  <si>
    <t>https://www.legalandgeneralgroup.com/media/15278/242100698_lg_ar18_290419_web_ready.pdf</t>
  </si>
  <si>
    <t>Lloyds Banking Group plc</t>
  </si>
  <si>
    <t xml:space="preserve">Antonio Horta Osorio </t>
  </si>
  <si>
    <t>https://www.lloydsbankinggroup.com/globalassets/documents/investors/2019/2019_lbg_annual_report_v3.pdf</t>
  </si>
  <si>
    <t>London Stock Exchange Group plc</t>
  </si>
  <si>
    <t>David Schwimmer</t>
  </si>
  <si>
    <t>https://www.lseg.com/sites/default/files/content/documents/LSEG%20Annual%20Report%2031%20December%202018.pdf</t>
  </si>
  <si>
    <t>M&amp;G plc</t>
  </si>
  <si>
    <t xml:space="preserve">John Foley </t>
  </si>
  <si>
    <t>http://2018ar.prudentialreports.com/src/assets/pdf/DRR-Prudential-AR2018.pdf</t>
  </si>
  <si>
    <t>Meggitt</t>
  </si>
  <si>
    <t>Tony Wood</t>
  </si>
  <si>
    <t>https://www.meggitt.com/wp-content/uploads/2019/03/Meggitt_AR2018.pdf</t>
  </si>
  <si>
    <t>Melrose Industries plc</t>
  </si>
  <si>
    <t>Simon Peckham</t>
  </si>
  <si>
    <t>https://www.melroseplc.net/media/2414/melrose-industries-plc-annual-report-2018.pdf</t>
  </si>
  <si>
    <t>Mondi Plc</t>
  </si>
  <si>
    <t xml:space="preserve">Peter Oswald </t>
  </si>
  <si>
    <t>https://www.mondigroup.com/media/10631/mondi_ir_2018_final.pdf</t>
  </si>
  <si>
    <t>Morrison (Wm) Supermarkets</t>
  </si>
  <si>
    <t>David Potts</t>
  </si>
  <si>
    <t>https://www.morrisons-corporate.com/investor-centre/annual-report/</t>
  </si>
  <si>
    <t>National Grid</t>
  </si>
  <si>
    <t xml:space="preserve">John Pettigrew </t>
  </si>
  <si>
    <t>https://www.nationalgrid.com/document/124642/download</t>
  </si>
  <si>
    <t>Next plc</t>
  </si>
  <si>
    <t>Simon Wolfson, Baron Wolfson of Aspley Guise</t>
  </si>
  <si>
    <t>https://www.nextplc.co.uk/~/media/Files/N/Next-PLC-V2/documents/2019/annual-report-and-accounts-jan19.pdf</t>
  </si>
  <si>
    <t>NMC Health Plc</t>
  </si>
  <si>
    <t>Prasanth Manghat</t>
  </si>
  <si>
    <t>https://cf-cdn.nmc.ae/Uploads/InvestorRelations/annual-report-2018-nmc-health-plc-20-may-2019-904148b8-58c9-4487-b7f4-875c613667b8.pdf</t>
  </si>
  <si>
    <t>Ocado Group plc</t>
  </si>
  <si>
    <t>Tim Steiner</t>
  </si>
  <si>
    <t>https://www.ocadogroup.com/investors/annual-report-2019</t>
  </si>
  <si>
    <t>Pearson plc</t>
  </si>
  <si>
    <t>John Fallon</t>
  </si>
  <si>
    <t>https://www.pearson.com/content/dam/one-dot-com/one-dot-com/global/standalone/ar2018/PearsonAR18.pdf</t>
  </si>
  <si>
    <t>Persimmon plc</t>
  </si>
  <si>
    <t>Dave Jenkinson</t>
  </si>
  <si>
    <t>https://www.persimmonhomes.com/corporate/media/370173/persimmon_ar18.pdf</t>
  </si>
  <si>
    <t>Phoenix Group Holdings Plc</t>
  </si>
  <si>
    <t>Polymetal International plc</t>
  </si>
  <si>
    <t>Vitaly Nesis</t>
  </si>
  <si>
    <t xml:space="preserve">https://www.polymetalinternational.com/upload/iblock/2c8/Polymetal_annual_report_2018.pdf </t>
  </si>
  <si>
    <t>Prudential plc</t>
  </si>
  <si>
    <t>Mike Wells</t>
  </si>
  <si>
    <t xml:space="preserve">http://2018ar.prudentialreports.com/src/assets/pdf/Prudential-AR2018.pdf </t>
  </si>
  <si>
    <t>Reckitt Benckiser Group Plc</t>
  </si>
  <si>
    <t>Laxman Narasimhan</t>
  </si>
  <si>
    <t xml:space="preserve">https://www.rb.com/investors/annual-report-2018/ </t>
  </si>
  <si>
    <t>RELX plc</t>
  </si>
  <si>
    <t>Erik Engström</t>
  </si>
  <si>
    <t xml:space="preserve">https://www.relx.com/~/media/Files/R/RELX-Group/documents/reports/annual-reports/2019-annual-report.pdf </t>
  </si>
  <si>
    <t>Rentokil Initial Plc</t>
  </si>
  <si>
    <t>Andy Ransom</t>
  </si>
  <si>
    <t xml:space="preserve">https://www.rentokil-initial.com/~/media/Files/R/Rentokil/documents/annual-reports/annual-report-2018.pdf </t>
  </si>
  <si>
    <t>Rightmove plc</t>
  </si>
  <si>
    <t>Peter Brooks-Johnson</t>
  </si>
  <si>
    <t xml:space="preserve">https://plc.rightmove.co.uk/~/media/Files/R/Rightmove/2018/full-year-results-2018.pdf </t>
  </si>
  <si>
    <t>Rio Tinto plc</t>
  </si>
  <si>
    <t>Jean-Sébastien Jacques</t>
  </si>
  <si>
    <t xml:space="preserve">https://www.riotinto.com/en/invest/reports/annual-report </t>
  </si>
  <si>
    <t>Rolls Royce Holdings Plc</t>
  </si>
  <si>
    <t>Warren Arthur East</t>
  </si>
  <si>
    <t xml:space="preserve">https://www.rolls-royce.com/~/media/Files/R/Rolls-Royce/documents/annual-report/2018/2018-full-annual-report.pdf </t>
  </si>
  <si>
    <t>Royal Bank of Scotland Group plc</t>
  </si>
  <si>
    <t>Alison Rose</t>
  </si>
  <si>
    <t xml:space="preserve">https://www.investors.rbs.com/~/media/Files/R/RBS-IR/results-center/rbsg-ara-2019-140220-0245-v3.pdf </t>
  </si>
  <si>
    <t>Royal Dutch Shell Plc</t>
  </si>
  <si>
    <t>Ben van Beurden</t>
  </si>
  <si>
    <t xml:space="preserve">https://reports.shell.com/annual-report/2018/governance/annual-report-on-remuneration/remuneration-for-2018.php?tabc=1e3 
https://reports.shell.com/annual-report/2018/governance/directors-remuneration-report.php </t>
  </si>
  <si>
    <t>RSA Insurance Group</t>
  </si>
  <si>
    <t>Stephen Hester </t>
  </si>
  <si>
    <t xml:space="preserve">https://www.rsagroup.com/media/3389/rsa-ara-2018.pdf </t>
  </si>
  <si>
    <t>Sage Group plc</t>
  </si>
  <si>
    <t>Steve Hare</t>
  </si>
  <si>
    <t xml:space="preserve">https://www.sage.com/investors/annual-report/    
https://www.sage.com/investors/corporate-governance/remuneration-policy/ </t>
  </si>
  <si>
    <t>Sainsbury (J) plc</t>
  </si>
  <si>
    <t>Michael Coupe</t>
  </si>
  <si>
    <t xml:space="preserve">https://www.about.sainsburys.co.uk/~/media/Files/S/Sainsburys/documents/reports-and-presentations/annual-reports/sainsburys-ar2019.pdf </t>
  </si>
  <si>
    <t>Schroders plc</t>
  </si>
  <si>
    <t>Peter Harrison</t>
  </si>
  <si>
    <t xml:space="preserve">https://www.schroders.com/en/sysglobalassets/digital/global/annual-report/documents/annual-report-full.pdf </t>
  </si>
  <si>
    <t>Scottish Mortgage Investment Trust</t>
  </si>
  <si>
    <t>Segro Plc</t>
  </si>
  <si>
    <t>David Sleath</t>
  </si>
  <si>
    <t xml:space="preserve">https://www.segro.com/~/media/Files/S/Segro/documents/2020/FY19/SEGRO_FY_2019_Press_Release.pdf </t>
  </si>
  <si>
    <t>Severn Trent Plc</t>
  </si>
  <si>
    <t>Liv Garfield</t>
  </si>
  <si>
    <t xml:space="preserve">https://www.severntrent.com/content/dam/stw-plc/shareholder-resources/ara_annual_report_2019.pdf </t>
  </si>
  <si>
    <t>Smith &amp; Nephew plc</t>
  </si>
  <si>
    <t>Roland Diggelmann</t>
  </si>
  <si>
    <t>Smith (DS)</t>
  </si>
  <si>
    <t>Miles Roberts</t>
  </si>
  <si>
    <t xml:space="preserve">https://issuu.com/dssmithplc/docs/2019_annual_report_singles/1?ff </t>
  </si>
  <si>
    <t>Smiths Group Plc</t>
  </si>
  <si>
    <t>Andrew Reynolds Smith</t>
  </si>
  <si>
    <t xml:space="preserve">https://www.smiths.com/-/media/files/smiths_group_annual-report_fy19.pdf </t>
  </si>
  <si>
    <t>Smurfit Kappa Group Plc</t>
  </si>
  <si>
    <t>Tony Smurfit</t>
  </si>
  <si>
    <t xml:space="preserve">https://www.smurfitkappa.com/investors/reports-and-presentations </t>
  </si>
  <si>
    <t>Spirax-Sarco Engineering plc</t>
  </si>
  <si>
    <t>Nicholas J. Anderson</t>
  </si>
  <si>
    <t xml:space="preserve">https://www.spiraxsarcoengineering.com/sites/spirax-sarco-corp/files/2018%20Annual%20Report_0.pdf </t>
  </si>
  <si>
    <t>SSE plc</t>
  </si>
  <si>
    <t>Alistair Phillips-Davies</t>
  </si>
  <si>
    <t xml:space="preserve">https://sse.com/investors/reportsandresults/media/0zva4vg0/sse-31464-annual-report-2019-web.pdf </t>
  </si>
  <si>
    <t>St James's Place Plc</t>
  </si>
  <si>
    <t>Andrew Croft</t>
  </si>
  <si>
    <t xml:space="preserve">https://www.sjp.co.uk/~/media/Files/S/SJP-Corp/document-library/reports/2019/annual-report-and-accounts-2018.pdf </t>
  </si>
  <si>
    <t>Standard Chartered plc</t>
  </si>
  <si>
    <t>Bill Winters</t>
  </si>
  <si>
    <t xml:space="preserve">https://av.sc.com/corp-en/content/docs/standard-chartered-plc-full-year-2019-report.pdf </t>
  </si>
  <si>
    <t>Standard Life Aberdeen Plc</t>
  </si>
  <si>
    <t>Keith Skeoch</t>
  </si>
  <si>
    <t xml:space="preserve">https://www.standardlifeaberdeen.com/__data/assets/pdf_file/0022/41386/Annual-report-and-accounts-2018-Web-new.pdf </t>
  </si>
  <si>
    <t>Taylor Wimpey plc</t>
  </si>
  <si>
    <t>Peter Redfern</t>
  </si>
  <si>
    <t xml:space="preserve">https://www.taylorwimpey.co.uk/-/twdxmedia/files/head-office/corporate/reports-and-presentations/2019-03-18/taylor-wimpey-annual-report-and-accounts-2018-wr.pdf </t>
  </si>
  <si>
    <t>Tesco plc</t>
  </si>
  <si>
    <t>Dave Lewis</t>
  </si>
  <si>
    <t xml:space="preserve">https://www.tescoplc.com/media/476422/tesco_ara2019_full_report_web.pdf </t>
  </si>
  <si>
    <t>TUI AG</t>
  </si>
  <si>
    <t>Friedrich Joussen</t>
  </si>
  <si>
    <t xml:space="preserve">https://www.tuigroup.com/damfiles/default/tuigroup-15/en/investors/6_Reports-and-presentations/Reports/2019/TUI_AR_2019_EN.pdf-196ebc3fcc7cbb4d4fa946d5295001b2.pdf </t>
  </si>
  <si>
    <t>Unilever plc</t>
  </si>
  <si>
    <t>Alan Jope</t>
  </si>
  <si>
    <t xml:space="preserve">https://www.unilever.com/Images/unilever-annual-report-and-accounts-2018_tcm244-534881_en.pdf </t>
  </si>
  <si>
    <t>United Utilities Group Plc</t>
  </si>
  <si>
    <t>Steven Lewis Mogford</t>
  </si>
  <si>
    <t xml:space="preserve">http://unitedutilities.annualreport2019.com/site-essentials/downloads/annual-report-2019 </t>
  </si>
  <si>
    <t>Vodafone Group plc</t>
  </si>
  <si>
    <t>Nick Reid</t>
  </si>
  <si>
    <t xml:space="preserve">https://www.vodafone.com/investors/investor-information/annual-report/downloads/Vodafone-full-annual-report-2019.pdf </t>
  </si>
  <si>
    <t>Whitbread plc</t>
  </si>
  <si>
    <t>Alison Brittain</t>
  </si>
  <si>
    <t xml:space="preserve">https://www.whitbread.co.uk/~/media/Files/W/Whitbread/report-and%20presentations/2019/Whitbread_18-19%20Full%20Report_Final_Final.pdf </t>
  </si>
  <si>
    <t>WPP plc</t>
  </si>
  <si>
    <t>Mark Read</t>
  </si>
  <si>
    <t xml:space="preserve">https://www.wpp.com/-/media/project/wpp/images/annual-report-2018/wpp-annual-report-2018.pdf?la=en  </t>
  </si>
  <si>
    <t>Apple</t>
  </si>
  <si>
    <t>Tim Cook</t>
  </si>
  <si>
    <t>https://s2.q4cdn.com/470004039/files/doc_financials/2020/Proxy_Statement_2020.pdf</t>
  </si>
  <si>
    <t xml:space="preserve">Tim Cook's salary does not include shares that vested during the period, as these were awarded in 2011. </t>
  </si>
  <si>
    <t>Google (Alphabet)</t>
  </si>
  <si>
    <t>Sundar Pichai</t>
  </si>
  <si>
    <t>https://www.sec.gov/ix?doc=/Archives/edgar/data/1652044/000165204419000043/sp8-k.htm</t>
  </si>
  <si>
    <t>Amazon</t>
  </si>
  <si>
    <t>Jeff Bezos</t>
  </si>
  <si>
    <t>https://ir.aboutamazon.com/static-files/35fa4e12-78bd-40bc-a700-59eea3dbd23b</t>
  </si>
  <si>
    <t>Microsoft</t>
  </si>
  <si>
    <t>Satya Nadella</t>
  </si>
  <si>
    <t>https://www.sec.gov/Archives/edgar/data/789019/000119312519268531/d791036ddef14a.htm</t>
  </si>
  <si>
    <t>Coca Cola</t>
  </si>
  <si>
    <t>James Quincey</t>
  </si>
  <si>
    <t>https://www.sec.gov/Archives/edgar/data/21344/000120677419000735/ko_courtesy-pdf.pdf</t>
  </si>
  <si>
    <t>Samsung</t>
  </si>
  <si>
    <t>Kinam Kim</t>
  </si>
  <si>
    <t>KRW</t>
  </si>
  <si>
    <t>https://images.samsung.com/is/content/samsung/p5/global/ir/docs/2018_Business_Report_vF.pdf</t>
  </si>
  <si>
    <t>Toyota</t>
  </si>
  <si>
    <t>Akio Toyoda</t>
  </si>
  <si>
    <t>https://global.toyota/pages/global_toyota/ir/library/sec/20-F_201903_final.pdf</t>
  </si>
  <si>
    <t>Mercedes</t>
  </si>
  <si>
    <t>Ola Källenius</t>
  </si>
  <si>
    <t>https://www.daimler.com/documents/investors/reports/annual-report/daimler/daimler-ir-annual-report-2019-incl-combined-management-report-daimler-ag.pdf</t>
  </si>
  <si>
    <t xml:space="preserve">Ola Källenius's pay includes his salary and other benefits as CEO. It does not include a EUR90,000 payment he received as a member of the Board of Management. </t>
  </si>
  <si>
    <t>McDonalds</t>
  </si>
  <si>
    <t>Stephen Easterbrook</t>
  </si>
  <si>
    <t>https://sec.report/Document/0001206774-19-001299/</t>
  </si>
  <si>
    <t>Disney</t>
  </si>
  <si>
    <t>Bob Chapek</t>
  </si>
  <si>
    <t>https://www.sec.gov/ix?doc=/Archives/edgar/data/1744489/000174448920000054/dis-20200224.htm</t>
  </si>
  <si>
    <t>BMW</t>
  </si>
  <si>
    <t>IBM</t>
  </si>
  <si>
    <t>Virgina Rometty</t>
  </si>
  <si>
    <t>https://www.sec.gov/Archives/edgar/data/51143/000110465919013856/a19-2536_1def14a.htm</t>
  </si>
  <si>
    <t>Intel</t>
  </si>
  <si>
    <t>Bob Swan</t>
  </si>
  <si>
    <t>https://s21.q4cdn.com/600692695/files/doc_financials/2018/Annual/2019-Proxy.pdf</t>
  </si>
  <si>
    <t>Facebook</t>
  </si>
  <si>
    <t>Mark Zuckerberg</t>
  </si>
  <si>
    <t>https://www.sec.gov/Archives/edgar/data/1326801/000132680119000025/facebook2019definitiveprox.htm</t>
  </si>
  <si>
    <t>Mark Zuckerberg's total remuneration includes the cost of security provisions. As he is a major shareholder, he did not receive additional shares and his base salary is set at $1 per year.</t>
  </si>
  <si>
    <t>Cisco</t>
  </si>
  <si>
    <t>Chuck Robbins</t>
  </si>
  <si>
    <t>https://www.cisco.com/c/dam/en_us/about/annual-report/cisco-proxy-statement-2019.pdf</t>
  </si>
  <si>
    <t>Nike</t>
  </si>
  <si>
    <t>John Donahoe</t>
  </si>
  <si>
    <t>https://www.sec.gov/Archives/edgar/data/320187/000032018719000075/nkeex101.htm</t>
  </si>
  <si>
    <t>Louis Vuitton</t>
  </si>
  <si>
    <t xml:space="preserve">Bernard Arnault </t>
  </si>
  <si>
    <t>https://r.lvmh-static.com/uploads/2019/02/publication-rem-dirigeants-2019.pdf</t>
  </si>
  <si>
    <t>Larry Ellison's total remuneration includes the cost of benefits such as pension contributions, life insurance and security provisions. As he is a major shareholder, he did not receive additional shares and his base salary is set at $1 per year.</t>
  </si>
  <si>
    <t>Oracle</t>
  </si>
  <si>
    <t>Larry Ellison</t>
  </si>
  <si>
    <t>https://s1.q4cdn.com/289076952/files/doc_financials/Annual%20Reports/2019/2019-Oracle-Proxy-Statement-Bookmarked.pdf</t>
  </si>
  <si>
    <t>General Electric</t>
  </si>
  <si>
    <t>Larry Culp</t>
  </si>
  <si>
    <t>https://www.sec.gov/Archives/edgar/data/40545/000120677419000754/ge3496121-pre14a.htm</t>
  </si>
  <si>
    <t>SAP</t>
  </si>
  <si>
    <t>Christian Klein</t>
  </si>
  <si>
    <t>https://www.sap.com/investors/en/reports.html?pdf-asset=7a20bd57-877d-0010-87a3-c30de2ffd8ff&amp;page=2</t>
  </si>
  <si>
    <t>Jennifer Morgan</t>
  </si>
  <si>
    <t>NZD</t>
  </si>
  <si>
    <t>NOK</t>
  </si>
  <si>
    <t>PLN</t>
  </si>
  <si>
    <t>SEK</t>
  </si>
  <si>
    <t>TRY</t>
  </si>
  <si>
    <t>https://www.dagbladet.no/nyheter/far-800-000-mer-i-apanasje/71681261</t>
  </si>
  <si>
    <t>https://www.prezydent.pl/prezydent/pytania-i-odpowiedzi/</t>
  </si>
  <si>
    <t>https://www.cmjornal.pt/politica/detalhe/diplomatas-ganham-mais-do-que-marcelo</t>
  </si>
  <si>
    <t>https://www.aktuality.sk/clanok/682623/plat-zuzana-caputova-nova-prezidentka-andrej-kiska-porovnanie/</t>
  </si>
  <si>
    <t>https://ecopeco.org/2019/08/24/les-salaires-des-presidents-des-pays-des-balkans-reveles/</t>
  </si>
  <si>
    <t>https://247wallst.com/special-report/2019/04/16/20-highest-paid-world-leaders-3/5/</t>
  </si>
  <si>
    <t>https://www.milligazete.com.tr/haber/3218393/cumhurbaskani-erdoganin-aylik-maasina-7-bin-tl-zam</t>
  </si>
  <si>
    <t>https://www.govinfo.gov/content/pkg/USCODE-2011-title3/pdf/USCODE-2011-title3.pdf</t>
  </si>
  <si>
    <t>https://www.nettavisen.no/okonomi/her-er-lonnen-til-alle-statens-toppledere/3423626632.html</t>
  </si>
  <si>
    <t>https://www.zadluzenia.com/ile-zarabia-premier/</t>
  </si>
  <si>
    <t>https://elpais.com/economia/2020/01/22/actualidad/1579689195_032054.html</t>
  </si>
  <si>
    <t>https://www.regeringen.se/regeringskansliet/arvoden-och-ersattningar/</t>
  </si>
  <si>
    <t>https://www.newshub.co.nz/home/politics/2019/04/where-jacinda-ardern-ranks-among-highest-paid-world-leaders.html</t>
  </si>
  <si>
    <t>https://www.termometropolitico.it/1376772_2019-05-02-quanto-guadagna-sergio-mattarella-stipendio-e-redditi-del-presidente.html?cn-reloaded=1</t>
  </si>
  <si>
    <t>http://dienaszinas.lv/2019/10/21/valsts-prezidenta-kancelejas-darbiniekiem-gaidams-algas-pieaugums/</t>
  </si>
  <si>
    <t>https://nra.lv/ekonomika/latvija/268999-par-cik-augusas-ministru-un-deputatu-algas-cetru-gadu-laika.htm</t>
  </si>
  <si>
    <t>https://www.lrt.lt/naujienos/lietuvoje/2/1123012/kitamet-biudzetas-sotesni-gyvenima-zada-ir-politikams-labiausiai-augs-prezidento-alga</t>
  </si>
  <si>
    <t>https://lrvk.lrv.lt/lt/administracine-informacija/darbo-uzmokestis</t>
  </si>
  <si>
    <t>Oliver Zipse</t>
  </si>
  <si>
    <t>https://www.bmwgroup.com/content/dam/grpw/websites/bmwgroup_com/ir/downloads/en/2020/gb/BMW-GB19_en_Finanzbericht.pdf</t>
  </si>
  <si>
    <t>Kyriakos Mitsotakis's salary is based on the figure known for his predecessor, Alexis Tsipras.</t>
  </si>
  <si>
    <t>https://menshouse.gr/politiki/31266/posa-chrimata-pernoun-simera-o-prothypourgos-ke-o-proedros-tis-dimokratias</t>
  </si>
  <si>
    <t>CHF</t>
  </si>
  <si>
    <t>https://www.admin.ch/gov/en/start/federal-council/tasks/from-election-to-departure.html</t>
  </si>
  <si>
    <t>https://www.kungahuset.se/royalcourt/monarchytheroyalcourt/royalfinances.4.396160511584257f2180005637.html</t>
  </si>
  <si>
    <t>Name</t>
  </si>
  <si>
    <t>https://www.24ur.com/novice/slovenija/predsedniska-placa-znasa-5419-evrov-bruto-na-razpolago-ima-40-dni-dopusta-in-stiri-avtomobile.html</t>
  </si>
  <si>
    <t>Average wage (GBP)</t>
  </si>
  <si>
    <t>Average wage (EUR)</t>
  </si>
  <si>
    <t>GDP in millions (GBP)</t>
  </si>
  <si>
    <t>GDP in millions (EUR)</t>
  </si>
  <si>
    <t>GDP in millions (USD)</t>
  </si>
  <si>
    <t xml:space="preserve">The prime minister's salary was calculated based on a monthly salary of EUR6408.57. </t>
  </si>
  <si>
    <t>The chancellor's salary represents five-thirds of the basic salary of a grade 11 government employee, plus a service allowance. This amounts to EUR283,140. In addition, the Chancellor gets a yearly allowance of EUR24,000.</t>
  </si>
  <si>
    <t>The president's annual salary was calculated by taking the monthly salary and multiplying it by 12 (EUR5856 x 12).</t>
  </si>
  <si>
    <t xml:space="preserve">The king's salary is the annual grant allocated to the King and Queen in the 2020 state budget. </t>
  </si>
  <si>
    <t>The president receives a salary of $400,000 a year and, in addition, an expense allowance of $50,000.</t>
  </si>
  <si>
    <t xml:space="preserve">The prime minister's total salary was calculated by taking the monthly gross salary and multiplying it by 12 (PLN14,673.24 x 12). 
</t>
  </si>
  <si>
    <t>The president's annual salary was calculated by taking the gross monthly salary and multiplying it by 12 (EU6848 x 12). The most recent data available shows their salary at the end of 2018</t>
  </si>
  <si>
    <t>Total remuneration (GBP)</t>
  </si>
  <si>
    <t>Total remuneration (EUR)</t>
  </si>
  <si>
    <t>Total remuneration (USD)</t>
  </si>
  <si>
    <t>Total remuneration/GDP in millions (GBP)</t>
  </si>
  <si>
    <t>Total remuneration/GDP in millions (EUR)</t>
  </si>
  <si>
    <t>Total remuneration/GDP in millions (USD)</t>
  </si>
  <si>
    <t>Total remuneration/average wage (GBP)</t>
  </si>
  <si>
    <t>Total remuneration/average wage (EUR)</t>
  </si>
  <si>
    <t>Total remuneration/average wage (USD)</t>
  </si>
  <si>
    <t>South Korea</t>
  </si>
  <si>
    <t>USA</t>
  </si>
  <si>
    <t>http://factsanddetails.com/japan/cat22/sub146/item804.html</t>
  </si>
  <si>
    <t>http://www.salaryexplorer.com/salary-survey.php?loc=221&amp;loctype=1</t>
  </si>
  <si>
    <t>http://www.koreaherald.com/view.php?ud=20180116000382</t>
  </si>
  <si>
    <t>National average wage (GBP)</t>
  </si>
  <si>
    <t>National average wage (EUR)</t>
  </si>
  <si>
    <t>National average wage (USD)</t>
  </si>
  <si>
    <t>UK average wage (GBP)</t>
  </si>
  <si>
    <t>UK average wage (EUR)</t>
  </si>
  <si>
    <t>UK average wage (USD)</t>
  </si>
  <si>
    <t>-</t>
  </si>
  <si>
    <t>The company currently has joint interim CEOs, earning undisclosed sums.</t>
  </si>
  <si>
    <t>Total remuneration/UK average wage (GBP)</t>
  </si>
  <si>
    <t>Total remuneration/UK average wage (EUR)</t>
  </si>
  <si>
    <t>Total remuneration/UK average wage (USD)</t>
  </si>
  <si>
    <t>UK GDP in millions (GBP)</t>
  </si>
  <si>
    <t>UK GDP in millions (EUR)</t>
  </si>
  <si>
    <t>UK GDP in millions (USD)</t>
  </si>
  <si>
    <t>Total remuneration/UK GDP in millions (GBP)</t>
  </si>
  <si>
    <t>Total remuneration/UK GDP in millions (EUR)</t>
  </si>
  <si>
    <t>Total remuneration/UK GDP in millions (USD)</t>
  </si>
  <si>
    <t>CEO</t>
  </si>
  <si>
    <t>Pay (GBP)</t>
  </si>
  <si>
    <t>Pay (EUR)</t>
  </si>
  <si>
    <t>Pay (USD)</t>
  </si>
  <si>
    <t>Pay/GDP in millions (GBP)</t>
  </si>
  <si>
    <t>Pay/GDP in millions (EUR)</t>
  </si>
  <si>
    <t>Pay/GDP in millions (USD)</t>
  </si>
  <si>
    <t>Pay/average wage (GBP)</t>
  </si>
  <si>
    <t>Pay/average wage (EUR)</t>
  </si>
  <si>
    <t>Pay/average wage (USD)</t>
  </si>
  <si>
    <t>Pay (native currency)</t>
  </si>
  <si>
    <t>Total remuneration 
(native currency)</t>
  </si>
  <si>
    <t>https://www.royal.uk/sites/default/files/media/sovereign_grant_framework_agreement_2019_003.pdf</t>
  </si>
  <si>
    <t>https://www.duchyoflancaster.co.uk/financial/</t>
  </si>
  <si>
    <t xml:space="preserve">https://www.president.ee/en/president/legal-authority/index.html#ametisse_astumine </t>
  </si>
  <si>
    <t>https://news.err.ee/892860/office-of-the-president-expenses-to-decrease-in-2019</t>
  </si>
  <si>
    <t>https://fr.wikipedia.org/wiki/R%C3%A9mun%C3%A9ration_des_acteurs_institutionnels_en_France#cite_ref-calculs_11-2</t>
  </si>
  <si>
    <t>https://www.legifrance.gouv.fr/affichTexte.do?cidTexte=JORFTEXT000026310466&amp;dateTexte=&amp;categorieLien=id</t>
  </si>
  <si>
    <t xml:space="preserve">http://www.kjararad.is/media/urskurdir/2016.3.001-althingismenn,-radherrar-og-forseti.pdf </t>
  </si>
  <si>
    <t xml:space="preserve">https://www.boe.es/legislacion/documentos/ConstitucionINGLES.pdf </t>
  </si>
  <si>
    <t>https://www.elconfidencial.com/espana/2018-09-24/nuevos-sueldos-casa-real-felipe-vi-juan-carlos_1620200/</t>
  </si>
  <si>
    <t>https://ecpr.eu/Filestore/PaperProposal/ec7b208c-59ad-426a-b6e4-e3636d525004.pdf</t>
  </si>
  <si>
    <t>https://news.err.ee/827821/prime-minister-not-among-top-ten-best-paid-public-officials</t>
  </si>
  <si>
    <t xml:space="preserve">https://www.legifrance.gouv.fr/affichTexte.do?cidTexte=JORFTEXT000026310466&amp;dateTexte=&amp;categorieLien=id
</t>
  </si>
  <si>
    <t xml:space="preserve">https://www.gesetze-im-internet.de/bming/__11.html
</t>
  </si>
  <si>
    <t>https://www.beamtenbesoldung.org/images/pdf/2018/Bund_2018.pdf</t>
  </si>
  <si>
    <t>https://valtioneuvosto.fi/en/sipila/ministerial-pay-and-allowances</t>
  </si>
  <si>
    <t>Salary source</t>
  </si>
  <si>
    <t>Salary source (additional)</t>
  </si>
  <si>
    <t>GDP source</t>
  </si>
  <si>
    <t>Average wage source</t>
  </si>
  <si>
    <t>End date of the latest annual report</t>
  </si>
  <si>
    <t>Rates at end of day on 18/03/2020</t>
  </si>
  <si>
    <t>Oliver Zipse's total remuneration for 2019 was based on his service as an ordinary member of the board until 16 August 2019, and then chairman of the board of management.</t>
  </si>
  <si>
    <t>Figures shown represent Bob Swan's pay in 2018, when he served as CFO and as interim CEO. He was appointed as CEO in January 2019 and his pay for the  year will be published in the 2019 annual report.</t>
  </si>
  <si>
    <t xml:space="preserve">Jennifer Morgan was appointed SAP Co-CEO on 10 October 2019. The total renumeration figure shown here is the amount received for service on the board and as Co-CEO in 2019. </t>
  </si>
  <si>
    <t xml:space="preserve">Christian Klein was appointed SAP Co-CEO on 10 October 2019. The salary and total renumeration figure shown here is the amount received for service on the board and as Co-CEO in 2019. </t>
  </si>
  <si>
    <t>Brendan Horgan became CEO on 1 May 2019. As a result, his 'total remuneration' for the year following his appointment is currently unknown; the figure shown is the maximum possible under his package and includes the maximum achievable bonus, share awards and other benefits.</t>
  </si>
  <si>
    <t xml:space="preserve">Jack Bowles became CEO on 1 April 2019. As a result, his 'total remuneration' for the year following his appointment is currently unknown; the figure shown is the maximum possible under his package and includes the maximum achievable bonus, share awards and other benefits. </t>
  </si>
  <si>
    <t xml:space="preserve">Philip Jansen became CEO on 1 January 2019. As a result, his 'total remuneration' for the year following his appointment is currently unknown; the figure shown is the maximum possible under his package and includes the maximum achievable bonus, share awards and other benefits. </t>
  </si>
  <si>
    <t xml:space="preserve">M&amp;G plc demerged from Prudential in October 2019. John Foley's total remuneration is therefore based on the figure reported in the last Prudential annual report here: http://2018ar.prudentialreports.com/src/assets/pdf/DRR-Prudential-AR2018.pdf  </t>
  </si>
  <si>
    <t xml:space="preserve">Andy Briggs became CEO on 1 January 2020. His total remuneration is based on his most recently reported pay package, which includes a 12% pension contribution. </t>
  </si>
  <si>
    <t>https://www.scottishfinancialnews.com/article/standard-life-assurance-owner-phoenix-group-appoints-andy-briggs-as-new-chief-executive</t>
  </si>
  <si>
    <t>There is no chief executive officer and the salaries of the fund managers are not published.</t>
  </si>
  <si>
    <t xml:space="preserve">Thierry Garnier took over as CEO on 25 Sept 2019. As a result, his 'total remuneration' for the year following his appointment is currently unknown; the figure shown is the maximum possible under his package and includes the maximum achievable bonus, share awards and other benefits. </t>
  </si>
  <si>
    <t>Maurice Tulloch became CEO on 4 March 2019. As a result, his 'total remuneration' for the year following his appointment is currently unknown; the figure shown is the maximum possible under his package and includes the maximum achievable bonus, share awards and other benefits.</t>
  </si>
  <si>
    <t>Roland Diggelmann was appointed in November 2019. As a result, his 'total remuneration' for the year following his appointment is currently unknown; the figure shown is the maximum possible under his package and includes the maximum achievable bonus, share awards and other benefits.</t>
  </si>
  <si>
    <t>Alison Rose was appointed in November 2019. As a result, her 'total remuneration' for the year following her appointment is currently unknown; the figure shown is the maximum possible under her package and includes the maximum achievable bonus, share awards and other benefits.</t>
  </si>
  <si>
    <t>https://www.smith-nephew.com/news-and-media/media-releases/news/smithnephew-announces-change-of-chief-/</t>
  </si>
  <si>
    <t>Andy Briggs</t>
  </si>
  <si>
    <t>The president's salary represents remuneration for the role, and does not include the role's expense allowance of up to EUR 78,000 for the year.</t>
  </si>
  <si>
    <t>The president's salary is EUR24,957.40 and is paid 14 times annually.</t>
  </si>
  <si>
    <t>The grand duke receives EUR240,000 in grants and EUR9,000,000 in running costs</t>
  </si>
  <si>
    <t xml:space="preserve">The emperor's 'salary' does not include the JPY5.68 billion he is afforded for the upkeep of imperial palaces, ceremonies and state banquets. The figure shown is for the day-to-day expenses of the Emperor and the inner-court members of the imperial family.  </t>
  </si>
  <si>
    <t xml:space="preserve">The queen's 'salary' is the sum of her 2019 income from the Duchy of Lancaster estate (£21.7m) and Sovereign Grant (£82.4m). </t>
  </si>
  <si>
    <t xml:space="preserve">The president receives a basic salary of PLN12,365.22 gross, a functional allowance of PLN5,299.38 and a retirement allowance. The total remuneration of the incumbent president of the Republic of Poland is PLN19,890.34 gross. </t>
  </si>
  <si>
    <t xml:space="preserve">The president's annual salary was calculated by taking the monthly total gross income and multiplying it by 12 (EUR13,483.76 x 12). Figures were confirmed using data from the Slovak Government Office. </t>
  </si>
  <si>
    <t>According to article 65(1) of the 1978 constitution, the head of state is entitled to compensation from the annual state budget for the maintenance of their family and household administration, and can distribute these funds at their discretion. The most recent data available shows that their salary at the end of 2018 was EUR242,769.</t>
  </si>
  <si>
    <t>The annual figure for the prime minister was calculated by taking the monthly salary and multiplying it by 12 (ISK2,021,825 x 12).</t>
  </si>
  <si>
    <t>The base pay for the taoiseach is EUR96,189 but they also receive an additional salaried allowance of EUR111,401.</t>
  </si>
  <si>
    <t xml:space="preserve">Erna Solberg's most recent salary is not available. The figure shown is from 2019. </t>
  </si>
  <si>
    <t>The prime minister's salary includes the maximum entitlement of a prime minister (£79,286) and MP (£79,468). The actual amounts claimed have not yet been published.</t>
  </si>
  <si>
    <t>The prime minister's remuneration includes his parliamentary base salary ($211,250) and an additional percentage of the base for the role (160%).</t>
  </si>
  <si>
    <t>The chancellor's salary is EUR22,283.40 and is paid 14 times annually.</t>
  </si>
  <si>
    <t>The president receives a gross monthly amount of EUR7305 and the prime minister receives EUR6848.</t>
  </si>
  <si>
    <t>Bob Chapek was appointed CEO on 24 February 2020.  As a result, his 'total remuneration' for the year following his appointment is currently unknown; the figure shown is based on him receiving the minimum bonus target, share awards and other benefits.</t>
  </si>
  <si>
    <t>Sundar Pichai's total remuneration represents the amount he expected to receive in 2020, and includes four quarterly payments of restricted stock units (GSUs) worth a total of $40,000,000. It does not include performance stock units (PSUs) as these may be paid in later periods.</t>
  </si>
  <si>
    <t>John Donahoe was appointed CEO on 13 January 2020. As a result, his 'total remuneration' for the year following his appointment is currently unknown; the figure shown is based on him receiving target bonus amounts, share awards and other benefits.</t>
  </si>
  <si>
    <t xml:space="preserve">Larry Culp was appointed CEO on 30 September 2018. The total renumeration figure includes a salary and bonus based on a partial year of service ($625,000 and $937,500 respectively), as well as performance stock units. </t>
  </si>
  <si>
    <t>Noel Quinn became CEO on 5 August 2019. As a result, his 'total remuneration' for the year following his appointment is currently unknown; the figure shown is the maximum possible under his package and includes the maximum achievable bonus, share awards and other benefits for the year. It does not include longer-term awards.</t>
  </si>
  <si>
    <t>https://www.bloomberg.com/news/articles/2020-03-17/after-flirting-with-outsiders-hsbc-taps-interim-quinn-as-ceo</t>
  </si>
  <si>
    <t>Alexander Van Der Bellen – President</t>
  </si>
  <si>
    <t>Andres Manuel Lopez Obrador – President</t>
  </si>
  <si>
    <t>Andrzej Duda – President</t>
  </si>
  <si>
    <t>Barut Pahor – President</t>
  </si>
  <si>
    <t>Carl XVI Gustaf – Monarch</t>
  </si>
  <si>
    <t>Donald Trump – President</t>
  </si>
  <si>
    <t>Egils Levits – President</t>
  </si>
  <si>
    <t>Elizabeth II – Monarch</t>
  </si>
  <si>
    <t>Emmanuel Macron – President</t>
  </si>
  <si>
    <t>Felipe VI – Monarch</t>
  </si>
  <si>
    <t>Gitanas Nauseda – President</t>
  </si>
  <si>
    <t>Gudni Thorlacius Johannesson – President</t>
  </si>
  <si>
    <t>Harald V – Monarch</t>
  </si>
  <si>
    <t>Henri – Grand Duke</t>
  </si>
  <si>
    <t>Janos Ader – President</t>
  </si>
  <si>
    <t>Katerina Sakellaropoulou – President</t>
  </si>
  <si>
    <t>Kersti Kaljulaid – President</t>
  </si>
  <si>
    <t>Marcelo Rebelo De Sousa – President</t>
  </si>
  <si>
    <t>Margrethe II – Monarch</t>
  </si>
  <si>
    <t>Michael D. Higgins – President</t>
  </si>
  <si>
    <t>Milos Zeman – President</t>
  </si>
  <si>
    <t>Naruhito – Emperor</t>
  </si>
  <si>
    <t>Philippe – Monarch</t>
  </si>
  <si>
    <t>Recap Tayyip Erdogan – President</t>
  </si>
  <si>
    <t>Reuben Rivlin – President</t>
  </si>
  <si>
    <t>Sauli Niinisto – President</t>
  </si>
  <si>
    <t>Sebastián Piñera Echenique – President</t>
  </si>
  <si>
    <t>Sergio Mattarella – President</t>
  </si>
  <si>
    <t>Ueli Maurer – President of the Swiss Confederation</t>
  </si>
  <si>
    <t>Zuzana Caputova – President</t>
  </si>
  <si>
    <t xml:space="preserve">Frank-Walter Steinmeier – President </t>
  </si>
  <si>
    <t>Willem-Alexander – Monarch</t>
  </si>
  <si>
    <t>Moon Jae-in – President</t>
  </si>
  <si>
    <t xml:space="preserve">Scott Morrison – Prime Minister </t>
  </si>
  <si>
    <t>Sebastian Kurz – Chancellor</t>
  </si>
  <si>
    <t>Boris Johnson – Prime Minister</t>
  </si>
  <si>
    <t>Stefan Lofven – Prime Minister</t>
  </si>
  <si>
    <t>Pedro Sanchez Perez-Castejon – President of the Government</t>
  </si>
  <si>
    <t>Marjan Sarec – Prime Minister</t>
  </si>
  <si>
    <t>Peter Pelligrini – Prime Minister</t>
  </si>
  <si>
    <t>Antonio Luis Santos da Costa – Prime Minister</t>
  </si>
  <si>
    <t>Mateusz Morawiecki – Prime Minister</t>
  </si>
  <si>
    <t>Erna Solberg – Prime Minister</t>
  </si>
  <si>
    <t>Jacinda Ardern – Prime Minister</t>
  </si>
  <si>
    <t>Mark Rutte – Prime Minister</t>
  </si>
  <si>
    <t>Xavier Bettel – Prime Minister</t>
  </si>
  <si>
    <t>Saulius Skvernelis – Prime Minister</t>
  </si>
  <si>
    <t>Krisjanis Karins – Prime Minister</t>
  </si>
  <si>
    <t>Shinzo Abe – Prime Minister</t>
  </si>
  <si>
    <t>Giuseppe Conte – Prime Minister</t>
  </si>
  <si>
    <t>Binyamin Netanyahu – Prime Minister</t>
  </si>
  <si>
    <t>Leo Varadka – Taoiseach (Prime Minister)</t>
  </si>
  <si>
    <t>Katrin Jakobsdottir – Prime Minister</t>
  </si>
  <si>
    <t>Viktor Orban – Prime Minister</t>
  </si>
  <si>
    <t>Kyriakos Mitsotakis – Prime Minister</t>
  </si>
  <si>
    <t>Angela Merkel – Chancellor</t>
  </si>
  <si>
    <t>Edouard Philippe – Prime Minister</t>
  </si>
  <si>
    <t>Sanna Marin – Prime Minister</t>
  </si>
  <si>
    <t>Juri Ratas – Prime Minister</t>
  </si>
  <si>
    <t>Lars Lokke Rasmussen – Prime Minister</t>
  </si>
  <si>
    <t xml:space="preserve">Andrej Babis – Prime Minister </t>
  </si>
  <si>
    <t>Sebastian Pinera Echenique – President</t>
  </si>
  <si>
    <t>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</si>
</sst>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quot;£&quot;#,##0"/>
    <numFmt numFmtId="165" formatCode="[$€-2]\ #,##0"/>
    <numFmt numFmtId="166" formatCode="[$$-409]#,##0"/>
    <numFmt numFmtId="167" formatCode="&quot;£&quot;#,##0.00"/>
    <numFmt numFmtId="168" formatCode="[$$-409]#,##0.00"/>
    <numFmt numFmtId="169" formatCode="0.000000000"/>
    <numFmt numFmtId="170" formatCode="[$€]#,##0" x16r2:formatCode16="[$€-tr-CY]#,##0"/>
    <numFmt numFmtId="171" formatCode="[$€]#,##0.00" x16r2:formatCode16="[$€-tr-CY]#,##0.00"/>
  </numFmts>
  <fonts count="6" x14ac:knownFonts="1">
    <font>
      <sz val="11"/>
      <color theme="1"/>
      <name val="Calibri"/>
      <family val="2"/>
      <scheme val="minor"/>
    </font>
    <font>
      <b/>
      <sz val="11"/>
      <color theme="1"/>
      <name val="Calibri"/>
      <family val="2"/>
      <scheme val="minor"/>
    </font>
    <font>
      <u/>
      <sz val="11"/>
      <color theme="10"/>
      <name val="Calibri"/>
      <family val="2"/>
      <scheme val="minor"/>
    </font>
    <font>
      <b/>
      <sz val="12"/>
      <color rgb="FF454545"/>
      <name val="Arial"/>
      <family val="2"/>
    </font>
    <font>
      <sz val="11"/>
      <name val="Calibri"/>
      <family val="2"/>
      <scheme val="minor"/>
    </font>
    <font>
      <sz val="8"/>
      <name val="Calibri"/>
      <family val="2"/>
      <scheme val="minor"/>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74">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2" fillId="0" borderId="0" xfId="1" applyBorder="1"/>
    <xf numFmtId="167" fontId="0" fillId="0" borderId="0" xfId="0" applyNumberFormat="1" applyBorder="1"/>
    <xf numFmtId="0" fontId="0" fillId="0" borderId="0" xfId="0" applyBorder="1"/>
    <xf numFmtId="0" fontId="0" fillId="0" borderId="0" xfId="0" applyFont="1" applyFill="1" applyAlignment="1">
      <alignment horizontal="right"/>
    </xf>
    <xf numFmtId="2" fontId="0" fillId="0" borderId="0" xfId="0" applyNumberFormat="1" applyBorder="1" applyAlignment="1">
      <alignment vertical="center"/>
    </xf>
    <xf numFmtId="167" fontId="0" fillId="0" borderId="0" xfId="0" applyNumberFormat="1"/>
    <xf numFmtId="3" fontId="0" fillId="0" borderId="0" xfId="0" applyNumberFormat="1" applyBorder="1"/>
    <xf numFmtId="15" fontId="0" fillId="0" borderId="0" xfId="0" applyNumberFormat="1" applyBorder="1"/>
    <xf numFmtId="0" fontId="2" fillId="0" borderId="0" xfId="1" applyBorder="1" applyAlignment="1">
      <alignment wrapText="1"/>
    </xf>
    <xf numFmtId="0" fontId="0" fillId="0" borderId="0" xfId="0" applyBorder="1" applyAlignment="1">
      <alignment vertical="top" wrapText="1"/>
    </xf>
    <xf numFmtId="0" fontId="0" fillId="0" borderId="0" xfId="0" applyFill="1" applyBorder="1" applyAlignment="1">
      <alignment vertical="top" wrapText="1"/>
    </xf>
    <xf numFmtId="0" fontId="3" fillId="0" borderId="0" xfId="0" applyFont="1" applyBorder="1"/>
    <xf numFmtId="0" fontId="1" fillId="0" borderId="0" xfId="0" applyFont="1" applyFill="1" applyBorder="1"/>
    <xf numFmtId="0" fontId="1" fillId="2" borderId="0" xfId="0" applyFont="1" applyFill="1" applyBorder="1" applyAlignment="1">
      <alignment horizontal="center" vertical="top" wrapText="1"/>
    </xf>
    <xf numFmtId="49" fontId="2" fillId="0" borderId="0" xfId="1" applyNumberFormat="1" applyBorder="1" applyAlignment="1">
      <alignment wrapText="1"/>
    </xf>
    <xf numFmtId="0" fontId="0" fillId="0" borderId="0" xfId="0" applyAlignment="1">
      <alignment horizontal="center"/>
    </xf>
    <xf numFmtId="0" fontId="0" fillId="0" borderId="0" xfId="0" applyFill="1" applyBorder="1" applyAlignment="1">
      <alignment horizontal="center" vertical="top"/>
    </xf>
    <xf numFmtId="3" fontId="0" fillId="0" borderId="0" xfId="0" applyNumberFormat="1" applyFill="1" applyBorder="1" applyAlignment="1">
      <alignment horizontal="center" vertical="top"/>
    </xf>
    <xf numFmtId="164" fontId="0" fillId="0" borderId="0" xfId="0" applyNumberFormat="1" applyFill="1" applyBorder="1" applyAlignment="1">
      <alignment horizontal="center" vertical="top"/>
    </xf>
    <xf numFmtId="170" fontId="0" fillId="0" borderId="0" xfId="0" applyNumberFormat="1" applyFill="1" applyBorder="1" applyAlignment="1">
      <alignment horizontal="center" vertical="top"/>
    </xf>
    <xf numFmtId="166" fontId="0" fillId="0" borderId="0" xfId="0" applyNumberFormat="1" applyFill="1" applyBorder="1" applyAlignment="1">
      <alignment horizontal="center" vertical="top"/>
    </xf>
    <xf numFmtId="2" fontId="0" fillId="0" borderId="0" xfId="0" applyNumberFormat="1" applyFill="1" applyBorder="1" applyAlignment="1">
      <alignment horizontal="center" vertical="top"/>
    </xf>
    <xf numFmtId="167" fontId="0" fillId="0" borderId="0" xfId="0" applyNumberFormat="1" applyFill="1" applyBorder="1" applyAlignment="1">
      <alignment horizontal="center" vertical="top"/>
    </xf>
    <xf numFmtId="171" fontId="0" fillId="0" borderId="0" xfId="0" applyNumberFormat="1" applyFill="1" applyBorder="1" applyAlignment="1">
      <alignment horizontal="center" vertical="top"/>
    </xf>
    <xf numFmtId="168" fontId="0" fillId="0" borderId="0" xfId="0" applyNumberFormat="1" applyFill="1" applyBorder="1" applyAlignment="1">
      <alignment horizontal="center" vertical="top"/>
    </xf>
    <xf numFmtId="0" fontId="2" fillId="0" borderId="0" xfId="1" applyBorder="1" applyAlignment="1">
      <alignment vertical="top"/>
    </xf>
    <xf numFmtId="0" fontId="2" fillId="0" borderId="1" xfId="1" applyBorder="1" applyAlignment="1">
      <alignment vertical="top" wrapText="1"/>
    </xf>
    <xf numFmtId="49" fontId="2" fillId="0" borderId="0" xfId="1" applyNumberFormat="1" applyAlignment="1">
      <alignment vertical="top" wrapText="1"/>
    </xf>
    <xf numFmtId="0" fontId="0" fillId="0" borderId="0" xfId="0" applyFill="1" applyBorder="1" applyAlignment="1">
      <alignment horizontal="center" vertical="top" wrapText="1"/>
    </xf>
    <xf numFmtId="3" fontId="0" fillId="0" borderId="0" xfId="0" applyNumberFormat="1" applyFill="1" applyBorder="1" applyAlignment="1">
      <alignment horizontal="center" vertical="top" wrapText="1"/>
    </xf>
    <xf numFmtId="164" fontId="0" fillId="0" borderId="0" xfId="0" applyNumberFormat="1" applyFill="1" applyBorder="1" applyAlignment="1">
      <alignment horizontal="center" vertical="top" wrapText="1"/>
    </xf>
    <xf numFmtId="166" fontId="0" fillId="0" borderId="0" xfId="0" applyNumberFormat="1" applyFill="1" applyBorder="1" applyAlignment="1">
      <alignment horizontal="center" vertical="top" wrapText="1"/>
    </xf>
    <xf numFmtId="0" fontId="2" fillId="0" borderId="0" xfId="1" applyFill="1" applyBorder="1" applyAlignment="1">
      <alignment vertical="top" wrapText="1"/>
    </xf>
    <xf numFmtId="168" fontId="2" fillId="0" borderId="0" xfId="1" applyNumberFormat="1" applyFill="1" applyBorder="1" applyAlignment="1">
      <alignment horizontal="center" vertical="top"/>
    </xf>
    <xf numFmtId="0" fontId="2" fillId="0" borderId="0" xfId="1" applyBorder="1" applyAlignment="1">
      <alignment vertical="top" wrapText="1"/>
    </xf>
    <xf numFmtId="0" fontId="0" fillId="0" borderId="0" xfId="0" applyBorder="1" applyAlignment="1">
      <alignment horizontal="center" vertical="top" wrapText="1"/>
    </xf>
    <xf numFmtId="0" fontId="0" fillId="0" borderId="0" xfId="0" applyBorder="1" applyAlignment="1">
      <alignment horizontal="center" vertical="top"/>
    </xf>
    <xf numFmtId="3" fontId="0" fillId="0" borderId="0" xfId="0" applyNumberFormat="1" applyBorder="1" applyAlignment="1">
      <alignment horizontal="center" vertical="top"/>
    </xf>
    <xf numFmtId="49" fontId="1" fillId="2" borderId="0" xfId="0" applyNumberFormat="1" applyFont="1" applyFill="1" applyBorder="1" applyAlignment="1">
      <alignment horizontal="center" vertical="top" wrapText="1"/>
    </xf>
    <xf numFmtId="3" fontId="1" fillId="2" borderId="0" xfId="0" applyNumberFormat="1" applyFont="1" applyFill="1" applyBorder="1" applyAlignment="1">
      <alignment horizontal="center" vertical="top" wrapText="1"/>
    </xf>
    <xf numFmtId="0" fontId="0" fillId="0" borderId="0" xfId="0" applyAlignment="1">
      <alignment horizontal="center" vertical="top"/>
    </xf>
    <xf numFmtId="0" fontId="0" fillId="0" borderId="0" xfId="0" applyAlignment="1">
      <alignment horizontal="center" vertical="top" wrapText="1"/>
    </xf>
    <xf numFmtId="0" fontId="0" fillId="0" borderId="0" xfId="0" applyAlignment="1">
      <alignment vertical="top"/>
    </xf>
    <xf numFmtId="0" fontId="0" fillId="0" borderId="0" xfId="0" applyAlignment="1">
      <alignment vertical="top" wrapText="1"/>
    </xf>
    <xf numFmtId="49" fontId="0" fillId="0" borderId="0" xfId="0" applyNumberFormat="1" applyAlignment="1">
      <alignment horizontal="center" vertical="top" wrapText="1"/>
    </xf>
    <xf numFmtId="4" fontId="0" fillId="0" borderId="0" xfId="0" applyNumberFormat="1" applyFill="1" applyBorder="1" applyAlignment="1">
      <alignment horizontal="center" vertical="top"/>
    </xf>
    <xf numFmtId="15" fontId="0" fillId="0" borderId="0" xfId="0" applyNumberFormat="1" applyFill="1" applyBorder="1" applyAlignment="1">
      <alignment horizontal="center" vertical="top"/>
    </xf>
    <xf numFmtId="0" fontId="2" fillId="0" borderId="0" xfId="1" applyFill="1" applyBorder="1" applyAlignment="1">
      <alignment vertical="top"/>
    </xf>
    <xf numFmtId="49" fontId="2" fillId="0" borderId="0" xfId="1" applyNumberFormat="1" applyBorder="1" applyAlignment="1">
      <alignment vertical="top" wrapText="1"/>
    </xf>
    <xf numFmtId="0" fontId="0" fillId="0" borderId="0" xfId="0" applyFill="1" applyBorder="1" applyAlignment="1">
      <alignment vertical="top"/>
    </xf>
    <xf numFmtId="165" fontId="0" fillId="0" borderId="0" xfId="0" applyNumberFormat="1" applyFill="1" applyBorder="1" applyAlignment="1">
      <alignment horizontal="center" vertical="top"/>
    </xf>
    <xf numFmtId="164" fontId="0" fillId="0" borderId="0" xfId="0" applyNumberFormat="1" applyBorder="1" applyAlignment="1">
      <alignment horizontal="center" vertical="top"/>
    </xf>
    <xf numFmtId="165" fontId="0" fillId="0" borderId="0" xfId="0" applyNumberFormat="1" applyBorder="1" applyAlignment="1">
      <alignment horizontal="center" vertical="top"/>
    </xf>
    <xf numFmtId="166" fontId="0" fillId="0" borderId="0" xfId="0" applyNumberFormat="1" applyBorder="1" applyAlignment="1">
      <alignment horizontal="center" vertical="top"/>
    </xf>
    <xf numFmtId="15" fontId="0" fillId="0" borderId="0" xfId="0" applyNumberFormat="1" applyBorder="1" applyAlignment="1">
      <alignment horizontal="center" vertical="top"/>
    </xf>
    <xf numFmtId="0" fontId="0" fillId="0" borderId="0" xfId="0" applyBorder="1" applyAlignment="1">
      <alignment vertical="top"/>
    </xf>
    <xf numFmtId="3" fontId="0" fillId="0" borderId="0" xfId="0" applyNumberFormat="1" applyBorder="1" applyAlignment="1">
      <alignment horizontal="center" vertical="top" wrapText="1"/>
    </xf>
    <xf numFmtId="0" fontId="1" fillId="0" borderId="0" xfId="0" applyFont="1" applyFill="1" applyAlignment="1">
      <alignment horizontal="center"/>
    </xf>
    <xf numFmtId="0" fontId="0" fillId="0" borderId="0" xfId="0" applyFont="1" applyFill="1" applyAlignment="1">
      <alignment horizontal="center"/>
    </xf>
    <xf numFmtId="0" fontId="1" fillId="0" borderId="0" xfId="0" applyFont="1" applyAlignment="1">
      <alignment horizontal="center" wrapText="1"/>
    </xf>
    <xf numFmtId="0" fontId="4" fillId="0" borderId="0" xfId="0" applyFont="1" applyAlignment="1">
      <alignment horizontal="center"/>
    </xf>
    <xf numFmtId="169" fontId="4" fillId="0" borderId="0" xfId="0" applyNumberFormat="1" applyFont="1" applyAlignment="1">
      <alignment horizontal="center"/>
    </xf>
    <xf numFmtId="0" fontId="1" fillId="0" borderId="0" xfId="0" applyFont="1" applyAlignment="1">
      <alignment horizontal="center"/>
    </xf>
    <xf numFmtId="0" fontId="1" fillId="2" borderId="0" xfId="0" applyFont="1" applyFill="1" applyAlignment="1">
      <alignment horizontal="center"/>
    </xf>
    <xf numFmtId="49" fontId="2" fillId="0" borderId="0" xfId="1" applyNumberFormat="1" applyFill="1" applyBorder="1" applyAlignment="1">
      <alignment vertical="top" wrapText="1"/>
    </xf>
    <xf numFmtId="0" fontId="2" fillId="0" borderId="0" xfId="1" applyFill="1"/>
    <xf numFmtId="15" fontId="1" fillId="2" borderId="0" xfId="0" applyNumberFormat="1" applyFont="1" applyFill="1" applyAlignment="1">
      <alignment horizontal="center"/>
    </xf>
    <xf numFmtId="0" fontId="1" fillId="2" borderId="0" xfId="0" applyFont="1" applyFill="1" applyAlignment="1">
      <alignment horizontal="center"/>
    </xf>
    <xf numFmtId="3" fontId="0" fillId="0" borderId="0" xfId="0" applyNumberFormat="1" applyBorder="1" applyAlignment="1">
      <alignment horizontal="center" vertical="center"/>
    </xf>
    <xf numFmtId="3" fontId="0" fillId="0" borderId="0" xfId="0" applyNumberForma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atacatalog.worldbank.org/dataset/gdp-ranking" TargetMode="External"/><Relationship Id="rId13" Type="http://schemas.openxmlformats.org/officeDocument/2006/relationships/hyperlink" Target="https://datacatalog.worldbank.org/dataset/gdp-ranking" TargetMode="External"/><Relationship Id="rId18" Type="http://schemas.openxmlformats.org/officeDocument/2006/relationships/hyperlink" Target="https://datacatalog.worldbank.org/dataset/gdp-ranking" TargetMode="External"/><Relationship Id="rId26" Type="http://schemas.openxmlformats.org/officeDocument/2006/relationships/hyperlink" Target="https://data.oecd.org/earnwage/average-wages.htm" TargetMode="External"/><Relationship Id="rId39" Type="http://schemas.openxmlformats.org/officeDocument/2006/relationships/hyperlink" Target="https://data.oecd.org/earnwage/average-wages.htm" TargetMode="External"/><Relationship Id="rId3" Type="http://schemas.openxmlformats.org/officeDocument/2006/relationships/hyperlink" Target="https://data.oecd.org/earnwage/average-wages.htm" TargetMode="External"/><Relationship Id="rId21" Type="http://schemas.openxmlformats.org/officeDocument/2006/relationships/hyperlink" Target="https://datacatalog.worldbank.org/dataset/gdp-ranking" TargetMode="External"/><Relationship Id="rId34" Type="http://schemas.openxmlformats.org/officeDocument/2006/relationships/hyperlink" Target="https://data.oecd.org/earnwage/average-wages.htm" TargetMode="External"/><Relationship Id="rId42" Type="http://schemas.openxmlformats.org/officeDocument/2006/relationships/hyperlink" Target="https://data.oecd.org/earnwage/average-wages.htm" TargetMode="External"/><Relationship Id="rId7" Type="http://schemas.openxmlformats.org/officeDocument/2006/relationships/hyperlink" Target="https://datacatalog.worldbank.org/dataset/gdp-ranking" TargetMode="External"/><Relationship Id="rId12" Type="http://schemas.openxmlformats.org/officeDocument/2006/relationships/hyperlink" Target="https://datacatalog.worldbank.org/dataset/gdp-ranking" TargetMode="External"/><Relationship Id="rId17" Type="http://schemas.openxmlformats.org/officeDocument/2006/relationships/hyperlink" Target="https://datacatalog.worldbank.org/dataset/gdp-ranking" TargetMode="External"/><Relationship Id="rId25" Type="http://schemas.openxmlformats.org/officeDocument/2006/relationships/hyperlink" Target="https://data.oecd.org/earnwage/average-wages.htm" TargetMode="External"/><Relationship Id="rId33" Type="http://schemas.openxmlformats.org/officeDocument/2006/relationships/hyperlink" Target="https://data.oecd.org/earnwage/average-wages.htm" TargetMode="External"/><Relationship Id="rId38" Type="http://schemas.openxmlformats.org/officeDocument/2006/relationships/hyperlink" Target="https://data.oecd.org/earnwage/average-wages.htm" TargetMode="External"/><Relationship Id="rId46" Type="http://schemas.openxmlformats.org/officeDocument/2006/relationships/printerSettings" Target="../printerSettings/printerSettings1.bin"/><Relationship Id="rId2" Type="http://schemas.openxmlformats.org/officeDocument/2006/relationships/hyperlink" Target="https://datacatalog.worldbank.org/dataset/gdp-ranking" TargetMode="External"/><Relationship Id="rId16" Type="http://schemas.openxmlformats.org/officeDocument/2006/relationships/hyperlink" Target="https://datacatalog.worldbank.org/dataset/gdp-ranking" TargetMode="External"/><Relationship Id="rId20" Type="http://schemas.openxmlformats.org/officeDocument/2006/relationships/hyperlink" Target="https://datacatalog.worldbank.org/dataset/gdp-ranking" TargetMode="External"/><Relationship Id="rId29" Type="http://schemas.openxmlformats.org/officeDocument/2006/relationships/hyperlink" Target="https://data.oecd.org/earnwage/average-wages.htm" TargetMode="External"/><Relationship Id="rId41" Type="http://schemas.openxmlformats.org/officeDocument/2006/relationships/hyperlink" Target="https://data.oecd.org/earnwage/average-wages.htm" TargetMode="External"/><Relationship Id="rId1" Type="http://schemas.openxmlformats.org/officeDocument/2006/relationships/hyperlink" Target="https://www.bmwgroup.com/content/dam/grpw/websites/bmwgroup_com/ir/downloads/en/2020/gb/BMW-GB19_en_Finanzbericht.pdf" TargetMode="External"/><Relationship Id="rId6" Type="http://schemas.openxmlformats.org/officeDocument/2006/relationships/hyperlink" Target="https://datacatalog.worldbank.org/dataset/gdp-ranking" TargetMode="External"/><Relationship Id="rId11" Type="http://schemas.openxmlformats.org/officeDocument/2006/relationships/hyperlink" Target="https://datacatalog.worldbank.org/dataset/gdp-ranking" TargetMode="External"/><Relationship Id="rId24" Type="http://schemas.openxmlformats.org/officeDocument/2006/relationships/hyperlink" Target="https://data.oecd.org/earnwage/average-wages.htm" TargetMode="External"/><Relationship Id="rId32" Type="http://schemas.openxmlformats.org/officeDocument/2006/relationships/hyperlink" Target="https://data.oecd.org/earnwage/average-wages.htm" TargetMode="External"/><Relationship Id="rId37" Type="http://schemas.openxmlformats.org/officeDocument/2006/relationships/hyperlink" Target="https://data.oecd.org/earnwage/average-wages.htm" TargetMode="External"/><Relationship Id="rId40" Type="http://schemas.openxmlformats.org/officeDocument/2006/relationships/hyperlink" Target="https://data.oecd.org/earnwage/average-wages.htm" TargetMode="External"/><Relationship Id="rId45" Type="http://schemas.openxmlformats.org/officeDocument/2006/relationships/hyperlink" Target="https://www.sec.gov/Archives/edgar/data/320187/000032018719000075/nkeex101.htm" TargetMode="External"/><Relationship Id="rId5" Type="http://schemas.openxmlformats.org/officeDocument/2006/relationships/hyperlink" Target="https://datacatalog.worldbank.org/dataset/gdp-ranking" TargetMode="External"/><Relationship Id="rId15" Type="http://schemas.openxmlformats.org/officeDocument/2006/relationships/hyperlink" Target="https://datacatalog.worldbank.org/dataset/gdp-ranking" TargetMode="External"/><Relationship Id="rId23" Type="http://schemas.openxmlformats.org/officeDocument/2006/relationships/hyperlink" Target="https://datacatalog.worldbank.org/dataset/gdp-ranking" TargetMode="External"/><Relationship Id="rId28" Type="http://schemas.openxmlformats.org/officeDocument/2006/relationships/hyperlink" Target="https://data.oecd.org/earnwage/average-wages.htm" TargetMode="External"/><Relationship Id="rId36" Type="http://schemas.openxmlformats.org/officeDocument/2006/relationships/hyperlink" Target="https://data.oecd.org/earnwage/average-wages.htm" TargetMode="External"/><Relationship Id="rId10" Type="http://schemas.openxmlformats.org/officeDocument/2006/relationships/hyperlink" Target="https://datacatalog.worldbank.org/dataset/gdp-ranking" TargetMode="External"/><Relationship Id="rId19" Type="http://schemas.openxmlformats.org/officeDocument/2006/relationships/hyperlink" Target="https://datacatalog.worldbank.org/dataset/gdp-ranking" TargetMode="External"/><Relationship Id="rId31" Type="http://schemas.openxmlformats.org/officeDocument/2006/relationships/hyperlink" Target="https://data.oecd.org/earnwage/average-wages.htm" TargetMode="External"/><Relationship Id="rId44" Type="http://schemas.openxmlformats.org/officeDocument/2006/relationships/hyperlink" Target="https://www.sec.gov/ix?doc=/Archives/edgar/data/1744489/000174448920000054/dis-20200224.htm" TargetMode="External"/><Relationship Id="rId4" Type="http://schemas.openxmlformats.org/officeDocument/2006/relationships/hyperlink" Target="https://datacatalog.worldbank.org/dataset/gdp-ranking" TargetMode="External"/><Relationship Id="rId9" Type="http://schemas.openxmlformats.org/officeDocument/2006/relationships/hyperlink" Target="https://datacatalog.worldbank.org/dataset/gdp-ranking" TargetMode="External"/><Relationship Id="rId14" Type="http://schemas.openxmlformats.org/officeDocument/2006/relationships/hyperlink" Target="https://datacatalog.worldbank.org/dataset/gdp-ranking" TargetMode="External"/><Relationship Id="rId22" Type="http://schemas.openxmlformats.org/officeDocument/2006/relationships/hyperlink" Target="https://datacatalog.worldbank.org/dataset/gdp-ranking" TargetMode="External"/><Relationship Id="rId27" Type="http://schemas.openxmlformats.org/officeDocument/2006/relationships/hyperlink" Target="https://data.oecd.org/earnwage/average-wages.htm" TargetMode="External"/><Relationship Id="rId30" Type="http://schemas.openxmlformats.org/officeDocument/2006/relationships/hyperlink" Target="https://data.oecd.org/earnwage/average-wages.htm" TargetMode="External"/><Relationship Id="rId35" Type="http://schemas.openxmlformats.org/officeDocument/2006/relationships/hyperlink" Target="https://data.oecd.org/earnwage/average-wages.htm" TargetMode="External"/><Relationship Id="rId43" Type="http://schemas.openxmlformats.org/officeDocument/2006/relationships/hyperlink" Target="https://data.oecd.org/earnwage/average-wages.htm"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datacatalog.worldbank.org/dataset/gdp-ranking" TargetMode="External"/><Relationship Id="rId299" Type="http://schemas.openxmlformats.org/officeDocument/2006/relationships/printerSettings" Target="../printerSettings/printerSettings2.bin"/><Relationship Id="rId21" Type="http://schemas.openxmlformats.org/officeDocument/2006/relationships/hyperlink" Target="https://www.burberryplc.com/content/dam/burberry/corporate/Investors/Annual_Report/BURBERRY_Annual_Report_2019_Web.pdf.downloadasset.pdf" TargetMode="External"/><Relationship Id="rId42" Type="http://schemas.openxmlformats.org/officeDocument/2006/relationships/hyperlink" Target="https://www.itvplc.com/~/media/Files/I/ITV-PLC/documents/reports-and-results/annual-report-2018.pdf" TargetMode="External"/><Relationship Id="rId63" Type="http://schemas.openxmlformats.org/officeDocument/2006/relationships/hyperlink" Target="https://www.polymetalinternational.com/upload/iblock/2c8/Polymetal_annual_report_2018.pdf" TargetMode="External"/><Relationship Id="rId84" Type="http://schemas.openxmlformats.org/officeDocument/2006/relationships/hyperlink" Target="https://www.sjp.co.uk/~/media/Files/S/SJP-Corp/document-library/reports/2019/annual-report-and-accounts-2018.pdf" TargetMode="External"/><Relationship Id="rId138" Type="http://schemas.openxmlformats.org/officeDocument/2006/relationships/hyperlink" Target="https://datacatalog.worldbank.org/dataset/gdp-ranking" TargetMode="External"/><Relationship Id="rId159" Type="http://schemas.openxmlformats.org/officeDocument/2006/relationships/hyperlink" Target="https://datacatalog.worldbank.org/dataset/gdp-ranking" TargetMode="External"/><Relationship Id="rId170" Type="http://schemas.openxmlformats.org/officeDocument/2006/relationships/hyperlink" Target="https://datacatalog.worldbank.org/dataset/gdp-ranking" TargetMode="External"/><Relationship Id="rId191" Type="http://schemas.openxmlformats.org/officeDocument/2006/relationships/hyperlink" Target="https://datacatalog.worldbank.org/dataset/gdp-ranking" TargetMode="External"/><Relationship Id="rId205" Type="http://schemas.openxmlformats.org/officeDocument/2006/relationships/hyperlink" Target="https://data.oecd.org/earnwage/average-wages.htm" TargetMode="External"/><Relationship Id="rId226" Type="http://schemas.openxmlformats.org/officeDocument/2006/relationships/hyperlink" Target="https://data.oecd.org/earnwage/average-wages.htm" TargetMode="External"/><Relationship Id="rId247" Type="http://schemas.openxmlformats.org/officeDocument/2006/relationships/hyperlink" Target="https://data.oecd.org/earnwage/average-wages.htm" TargetMode="External"/><Relationship Id="rId107" Type="http://schemas.openxmlformats.org/officeDocument/2006/relationships/hyperlink" Target="https://datacatalog.worldbank.org/dataset/gdp-ranking" TargetMode="External"/><Relationship Id="rId268" Type="http://schemas.openxmlformats.org/officeDocument/2006/relationships/hyperlink" Target="https://data.oecd.org/earnwage/average-wages.htm" TargetMode="External"/><Relationship Id="rId289" Type="http://schemas.openxmlformats.org/officeDocument/2006/relationships/hyperlink" Target="https://data.oecd.org/earnwage/average-wages.htm" TargetMode="External"/><Relationship Id="rId11" Type="http://schemas.openxmlformats.org/officeDocument/2006/relationships/hyperlink" Target="https://investors.baesystems.com/~/media/Files/B/Bae-Systems-Investor-Relations-V3/PDFs/results-and-reports/results/2018/annual-report-2018.pdf" TargetMode="External"/><Relationship Id="rId32" Type="http://schemas.openxmlformats.org/officeDocument/2006/relationships/hyperlink" Target="https://www.experianplc.com/media/3788/experian-2019-annual-report.pdf" TargetMode="External"/><Relationship Id="rId53" Type="http://schemas.openxmlformats.org/officeDocument/2006/relationships/hyperlink" Target="https://www.meggitt.com/wp-content/uploads/2019/03/Meggitt_AR2018.pdf" TargetMode="External"/><Relationship Id="rId74" Type="http://schemas.openxmlformats.org/officeDocument/2006/relationships/hyperlink" Target="https://www.sage.com/investors/annual-report/%20%20%20%20%0ahttps:/www.sage.com/investors/corporate-governance/remuneration-policy/" TargetMode="External"/><Relationship Id="rId128" Type="http://schemas.openxmlformats.org/officeDocument/2006/relationships/hyperlink" Target="https://datacatalog.worldbank.org/dataset/gdp-ranking" TargetMode="External"/><Relationship Id="rId149" Type="http://schemas.openxmlformats.org/officeDocument/2006/relationships/hyperlink" Target="https://datacatalog.worldbank.org/dataset/gdp-ranking" TargetMode="External"/><Relationship Id="rId5" Type="http://schemas.openxmlformats.org/officeDocument/2006/relationships/hyperlink" Target="http://www.ashtead-group.com/lib/docs/081525-ec1052862ashteadar19indexed.pdf" TargetMode="External"/><Relationship Id="rId95" Type="http://schemas.openxmlformats.org/officeDocument/2006/relationships/hyperlink" Target="http://2018ar.prudentialreports.com/src/assets/pdf/DRR-Prudential-AR2018.pdf" TargetMode="External"/><Relationship Id="rId160" Type="http://schemas.openxmlformats.org/officeDocument/2006/relationships/hyperlink" Target="https://datacatalog.worldbank.org/dataset/gdp-ranking" TargetMode="External"/><Relationship Id="rId181" Type="http://schemas.openxmlformats.org/officeDocument/2006/relationships/hyperlink" Target="https://datacatalog.worldbank.org/dataset/gdp-ranking" TargetMode="External"/><Relationship Id="rId216" Type="http://schemas.openxmlformats.org/officeDocument/2006/relationships/hyperlink" Target="https://data.oecd.org/earnwage/average-wages.htm" TargetMode="External"/><Relationship Id="rId237" Type="http://schemas.openxmlformats.org/officeDocument/2006/relationships/hyperlink" Target="https://data.oecd.org/earnwage/average-wages.htm" TargetMode="External"/><Relationship Id="rId258" Type="http://schemas.openxmlformats.org/officeDocument/2006/relationships/hyperlink" Target="https://data.oecd.org/earnwage/average-wages.htm" TargetMode="External"/><Relationship Id="rId279" Type="http://schemas.openxmlformats.org/officeDocument/2006/relationships/hyperlink" Target="https://data.oecd.org/earnwage/average-wages.htm" TargetMode="External"/><Relationship Id="rId22" Type="http://schemas.openxmlformats.org/officeDocument/2006/relationships/hyperlink" Target="https://www.centrica.com/media/1146/centrica_annual_report_and_accounts_2018.pdf" TargetMode="External"/><Relationship Id="rId43" Type="http://schemas.openxmlformats.org/officeDocument/2006/relationships/hyperlink" Target="https://www.fergusonplc.com/content/dam/ferguson/corporate/investors_and_media/anual-report/ferguson_plc_annual_report_2019.pdf" TargetMode="External"/><Relationship Id="rId64" Type="http://schemas.openxmlformats.org/officeDocument/2006/relationships/hyperlink" Target="http://2018ar.prudentialreports.com/src/assets/pdf/Prudential-AR2018.pdf" TargetMode="External"/><Relationship Id="rId118" Type="http://schemas.openxmlformats.org/officeDocument/2006/relationships/hyperlink" Target="https://datacatalog.worldbank.org/dataset/gdp-ranking" TargetMode="External"/><Relationship Id="rId139" Type="http://schemas.openxmlformats.org/officeDocument/2006/relationships/hyperlink" Target="https://datacatalog.worldbank.org/dataset/gdp-ranking" TargetMode="External"/><Relationship Id="rId290" Type="http://schemas.openxmlformats.org/officeDocument/2006/relationships/hyperlink" Target="https://data.oecd.org/earnwage/average-wages.htm" TargetMode="External"/><Relationship Id="rId85" Type="http://schemas.openxmlformats.org/officeDocument/2006/relationships/hyperlink" Target="https://av.sc.com/corp-en/content/docs/standard-chartered-plc-full-year-2019-report.pdf" TargetMode="External"/><Relationship Id="rId150" Type="http://schemas.openxmlformats.org/officeDocument/2006/relationships/hyperlink" Target="https://datacatalog.worldbank.org/dataset/gdp-ranking" TargetMode="External"/><Relationship Id="rId171" Type="http://schemas.openxmlformats.org/officeDocument/2006/relationships/hyperlink" Target="https://datacatalog.worldbank.org/dataset/gdp-ranking" TargetMode="External"/><Relationship Id="rId192" Type="http://schemas.openxmlformats.org/officeDocument/2006/relationships/hyperlink" Target="https://datacatalog.worldbank.org/dataset/gdp-ranking" TargetMode="External"/><Relationship Id="rId206" Type="http://schemas.openxmlformats.org/officeDocument/2006/relationships/hyperlink" Target="https://data.oecd.org/earnwage/average-wages.htm" TargetMode="External"/><Relationship Id="rId227" Type="http://schemas.openxmlformats.org/officeDocument/2006/relationships/hyperlink" Target="https://data.oecd.org/earnwage/average-wages.htm" TargetMode="External"/><Relationship Id="rId248" Type="http://schemas.openxmlformats.org/officeDocument/2006/relationships/hyperlink" Target="https://data.oecd.org/earnwage/average-wages.htm" TargetMode="External"/><Relationship Id="rId269" Type="http://schemas.openxmlformats.org/officeDocument/2006/relationships/hyperlink" Target="https://data.oecd.org/earnwage/average-wages.htm" TargetMode="External"/><Relationship Id="rId12" Type="http://schemas.openxmlformats.org/officeDocument/2006/relationships/hyperlink" Target="https://home.barclays/content/dam/home-barclays/documents/investor-relations/reports-and-events/annual-reports/2019/Barclays%20PLC%20Annual%20Report%202019.pdf" TargetMode="External"/><Relationship Id="rId33" Type="http://schemas.openxmlformats.org/officeDocument/2006/relationships/hyperlink" Target="https://www.flutter.com/sites/paddy-power-betfair/files/Annual%20reports/annual-report-and-accounts-2018.pdf" TargetMode="External"/><Relationship Id="rId108" Type="http://schemas.openxmlformats.org/officeDocument/2006/relationships/hyperlink" Target="https://datacatalog.worldbank.org/dataset/gdp-ranking" TargetMode="External"/><Relationship Id="rId129" Type="http://schemas.openxmlformats.org/officeDocument/2006/relationships/hyperlink" Target="https://datacatalog.worldbank.org/dataset/gdp-ranking" TargetMode="External"/><Relationship Id="rId280" Type="http://schemas.openxmlformats.org/officeDocument/2006/relationships/hyperlink" Target="https://data.oecd.org/earnwage/average-wages.htm" TargetMode="External"/><Relationship Id="rId54" Type="http://schemas.openxmlformats.org/officeDocument/2006/relationships/hyperlink" Target="https://www.melroseplc.net/media/2414/melrose-industries-plc-annual-report-2018.pdf" TargetMode="External"/><Relationship Id="rId75" Type="http://schemas.openxmlformats.org/officeDocument/2006/relationships/hyperlink" Target="https://www.about.sainsburys.co.uk/~/media/Files/S/Sainsburys/documents/reports-and-presentations/annual-reports/sainsburys-ar2019.pdf" TargetMode="External"/><Relationship Id="rId96" Type="http://schemas.openxmlformats.org/officeDocument/2006/relationships/hyperlink" Target="https://datacatalog.worldbank.org/dataset/gdp-ranking" TargetMode="External"/><Relationship Id="rId140" Type="http://schemas.openxmlformats.org/officeDocument/2006/relationships/hyperlink" Target="https://datacatalog.worldbank.org/dataset/gdp-ranking" TargetMode="External"/><Relationship Id="rId161" Type="http://schemas.openxmlformats.org/officeDocument/2006/relationships/hyperlink" Target="https://datacatalog.worldbank.org/dataset/gdp-ranking" TargetMode="External"/><Relationship Id="rId182" Type="http://schemas.openxmlformats.org/officeDocument/2006/relationships/hyperlink" Target="https://datacatalog.worldbank.org/dataset/gdp-ranking" TargetMode="External"/><Relationship Id="rId217" Type="http://schemas.openxmlformats.org/officeDocument/2006/relationships/hyperlink" Target="https://data.oecd.org/earnwage/average-wages.htm" TargetMode="External"/><Relationship Id="rId6" Type="http://schemas.openxmlformats.org/officeDocument/2006/relationships/hyperlink" Target="https://www.abf.co.uk/documents/pdfs/2019/ar2019/ar2019.pdf" TargetMode="External"/><Relationship Id="rId238" Type="http://schemas.openxmlformats.org/officeDocument/2006/relationships/hyperlink" Target="https://data.oecd.org/earnwage/average-wages.htm" TargetMode="External"/><Relationship Id="rId259" Type="http://schemas.openxmlformats.org/officeDocument/2006/relationships/hyperlink" Target="https://data.oecd.org/earnwage/average-wages.htm" TargetMode="External"/><Relationship Id="rId23" Type="http://schemas.openxmlformats.org/officeDocument/2006/relationships/hyperlink" Target="https://www.carnivalcorp.com/static-files/9163eb66-c9ec-4337-9f7f-1245afe90200" TargetMode="External"/><Relationship Id="rId119" Type="http://schemas.openxmlformats.org/officeDocument/2006/relationships/hyperlink" Target="https://datacatalog.worldbank.org/dataset/gdp-ranking" TargetMode="External"/><Relationship Id="rId270" Type="http://schemas.openxmlformats.org/officeDocument/2006/relationships/hyperlink" Target="https://data.oecd.org/earnwage/average-wages.htm" TargetMode="External"/><Relationship Id="rId291" Type="http://schemas.openxmlformats.org/officeDocument/2006/relationships/hyperlink" Target="https://data.oecd.org/earnwage/average-wages.htm" TargetMode="External"/><Relationship Id="rId44" Type="http://schemas.openxmlformats.org/officeDocument/2006/relationships/hyperlink" Target="https://www.gsk.com/media/5349/annual-report-2018.pdf" TargetMode="External"/><Relationship Id="rId65" Type="http://schemas.openxmlformats.org/officeDocument/2006/relationships/hyperlink" Target="https://www.rb.com/investors/annual-report-2018/" TargetMode="External"/><Relationship Id="rId86" Type="http://schemas.openxmlformats.org/officeDocument/2006/relationships/hyperlink" Target="https://www.standardlifeaberdeen.com/__data/assets/pdf_file/0022/41386/Annual-report-and-accounts-2018-Web-new.pdf" TargetMode="External"/><Relationship Id="rId130" Type="http://schemas.openxmlformats.org/officeDocument/2006/relationships/hyperlink" Target="https://datacatalog.worldbank.org/dataset/gdp-ranking" TargetMode="External"/><Relationship Id="rId151" Type="http://schemas.openxmlformats.org/officeDocument/2006/relationships/hyperlink" Target="https://datacatalog.worldbank.org/dataset/gdp-ranking" TargetMode="External"/><Relationship Id="rId172" Type="http://schemas.openxmlformats.org/officeDocument/2006/relationships/hyperlink" Target="https://datacatalog.worldbank.org/dataset/gdp-ranking" TargetMode="External"/><Relationship Id="rId193" Type="http://schemas.openxmlformats.org/officeDocument/2006/relationships/hyperlink" Target="https://datacatalog.worldbank.org/dataset/gdp-ranking" TargetMode="External"/><Relationship Id="rId207" Type="http://schemas.openxmlformats.org/officeDocument/2006/relationships/hyperlink" Target="https://data.oecd.org/earnwage/average-wages.htm" TargetMode="External"/><Relationship Id="rId228" Type="http://schemas.openxmlformats.org/officeDocument/2006/relationships/hyperlink" Target="https://data.oecd.org/earnwage/average-wages.htm" TargetMode="External"/><Relationship Id="rId249" Type="http://schemas.openxmlformats.org/officeDocument/2006/relationships/hyperlink" Target="https://data.oecd.org/earnwage/average-wages.htm" TargetMode="External"/><Relationship Id="rId13" Type="http://schemas.openxmlformats.org/officeDocument/2006/relationships/hyperlink" Target="https://www.barrattdevelopments.co.uk/~/media/Files/B/Barratt-Developments/reports-presentation/2019/barratt-ar19.pdf" TargetMode="External"/><Relationship Id="rId109" Type="http://schemas.openxmlformats.org/officeDocument/2006/relationships/hyperlink" Target="https://datacatalog.worldbank.org/dataset/gdp-ranking" TargetMode="External"/><Relationship Id="rId260" Type="http://schemas.openxmlformats.org/officeDocument/2006/relationships/hyperlink" Target="https://data.oecd.org/earnwage/average-wages.htm" TargetMode="External"/><Relationship Id="rId281" Type="http://schemas.openxmlformats.org/officeDocument/2006/relationships/hyperlink" Target="https://data.oecd.org/earnwage/average-wages.htm" TargetMode="External"/><Relationship Id="rId34" Type="http://schemas.openxmlformats.org/officeDocument/2006/relationships/hyperlink" Target="https://www.glencore.com/dam:jcr/b4e6815b-3a2c-43ca-a9ef-effe606bb3c1/glen-2018-annual-report--.pdf" TargetMode="External"/><Relationship Id="rId55" Type="http://schemas.openxmlformats.org/officeDocument/2006/relationships/hyperlink" Target="https://www.mondigroup.com/media/10631/mondi_ir_2018_final.pdf" TargetMode="External"/><Relationship Id="rId76" Type="http://schemas.openxmlformats.org/officeDocument/2006/relationships/hyperlink" Target="https://www.schroders.com/en/sysglobalassets/digital/global/annual-report/documents/annual-report-full.pdf" TargetMode="External"/><Relationship Id="rId97" Type="http://schemas.openxmlformats.org/officeDocument/2006/relationships/hyperlink" Target="https://data.oecd.org/earnwage/average-wages.htm" TargetMode="External"/><Relationship Id="rId120" Type="http://schemas.openxmlformats.org/officeDocument/2006/relationships/hyperlink" Target="https://datacatalog.worldbank.org/dataset/gdp-ranking" TargetMode="External"/><Relationship Id="rId141" Type="http://schemas.openxmlformats.org/officeDocument/2006/relationships/hyperlink" Target="https://datacatalog.worldbank.org/dataset/gdp-ranking" TargetMode="External"/><Relationship Id="rId7" Type="http://schemas.openxmlformats.org/officeDocument/2006/relationships/hyperlink" Target="https://www.astrazeneca.com/content/dam/az/Investor_Relations/annual-report-2018/PDF/AstraZeneca_AR_2018.pdf" TargetMode="External"/><Relationship Id="rId71" Type="http://schemas.openxmlformats.org/officeDocument/2006/relationships/hyperlink" Target="https://www.investors.rbs.com/~/media/Files/R/RBS-IR/results-center/rbsg-ara-2019-140220-0245-v3.pdf" TargetMode="External"/><Relationship Id="rId92" Type="http://schemas.openxmlformats.org/officeDocument/2006/relationships/hyperlink" Target="https://www.vodafone.com/investors/investor-information/annual-report/downloads/Vodafone-full-annual-report-2019.pdf" TargetMode="External"/><Relationship Id="rId162" Type="http://schemas.openxmlformats.org/officeDocument/2006/relationships/hyperlink" Target="https://datacatalog.worldbank.org/dataset/gdp-ranking" TargetMode="External"/><Relationship Id="rId183" Type="http://schemas.openxmlformats.org/officeDocument/2006/relationships/hyperlink" Target="https://datacatalog.worldbank.org/dataset/gdp-ranking" TargetMode="External"/><Relationship Id="rId213" Type="http://schemas.openxmlformats.org/officeDocument/2006/relationships/hyperlink" Target="https://data.oecd.org/earnwage/average-wages.htm" TargetMode="External"/><Relationship Id="rId218" Type="http://schemas.openxmlformats.org/officeDocument/2006/relationships/hyperlink" Target="https://data.oecd.org/earnwage/average-wages.htm" TargetMode="External"/><Relationship Id="rId234" Type="http://schemas.openxmlformats.org/officeDocument/2006/relationships/hyperlink" Target="https://data.oecd.org/earnwage/average-wages.htm" TargetMode="External"/><Relationship Id="rId239" Type="http://schemas.openxmlformats.org/officeDocument/2006/relationships/hyperlink" Target="https://data.oecd.org/earnwage/average-wages.htm" TargetMode="External"/><Relationship Id="rId2" Type="http://schemas.openxmlformats.org/officeDocument/2006/relationships/hyperlink" Target="https://admiralgroup.co.uk/sites/default/files_public/annual-report/2019/03/2018-full-year-results-annual-report.pdf" TargetMode="External"/><Relationship Id="rId29" Type="http://schemas.openxmlformats.org/officeDocument/2006/relationships/hyperlink" Target="https://www.diageo.com/PR1346/aws/media/7948/b3801-000797_diageo_ar2019.pdf" TargetMode="External"/><Relationship Id="rId250" Type="http://schemas.openxmlformats.org/officeDocument/2006/relationships/hyperlink" Target="https://data.oecd.org/earnwage/average-wages.htm" TargetMode="External"/><Relationship Id="rId255" Type="http://schemas.openxmlformats.org/officeDocument/2006/relationships/hyperlink" Target="https://data.oecd.org/earnwage/average-wages.htm" TargetMode="External"/><Relationship Id="rId271" Type="http://schemas.openxmlformats.org/officeDocument/2006/relationships/hyperlink" Target="https://data.oecd.org/earnwage/average-wages.htm" TargetMode="External"/><Relationship Id="rId276" Type="http://schemas.openxmlformats.org/officeDocument/2006/relationships/hyperlink" Target="https://data.oecd.org/earnwage/average-wages.htm" TargetMode="External"/><Relationship Id="rId292" Type="http://schemas.openxmlformats.org/officeDocument/2006/relationships/hyperlink" Target="https://data.oecd.org/earnwage/average-wages.htm" TargetMode="External"/><Relationship Id="rId297" Type="http://schemas.openxmlformats.org/officeDocument/2006/relationships/hyperlink" Target="https://www.smith-nephew.com/news-and-media/media-releases/news/smithnephew-announces-change-of-chief-/" TargetMode="External"/><Relationship Id="rId24" Type="http://schemas.openxmlformats.org/officeDocument/2006/relationships/hyperlink" Target="https://coca-colahellenic.com/media/3564/coca-cola-hbc-2018_iar_15mar2019.pdf" TargetMode="External"/><Relationship Id="rId40" Type="http://schemas.openxmlformats.org/officeDocument/2006/relationships/hyperlink" Target="https://www.iairgroup.com/~/media/Files/I/IAG/documents/annual-report-and-accounts-2018-interactive.pdf" TargetMode="External"/><Relationship Id="rId45" Type="http://schemas.openxmlformats.org/officeDocument/2006/relationships/hyperlink" Target="https://www.jdplc.com/reports-presentations" TargetMode="External"/><Relationship Id="rId66" Type="http://schemas.openxmlformats.org/officeDocument/2006/relationships/hyperlink" Target="https://www.relx.com/~/media/Files/R/RELX-Group/documents/reports/annual-reports/2019-annual-report.pdf" TargetMode="External"/><Relationship Id="rId87" Type="http://schemas.openxmlformats.org/officeDocument/2006/relationships/hyperlink" Target="https://www.taylorwimpey.co.uk/-/twdxmedia/files/head-office/corporate/reports-and-presentations/2019-03-18/taylor-wimpey-annual-report-and-accounts-2018-wr.pdf" TargetMode="External"/><Relationship Id="rId110" Type="http://schemas.openxmlformats.org/officeDocument/2006/relationships/hyperlink" Target="https://datacatalog.worldbank.org/dataset/gdp-ranking" TargetMode="External"/><Relationship Id="rId115" Type="http://schemas.openxmlformats.org/officeDocument/2006/relationships/hyperlink" Target="https://datacatalog.worldbank.org/dataset/gdp-ranking" TargetMode="External"/><Relationship Id="rId131" Type="http://schemas.openxmlformats.org/officeDocument/2006/relationships/hyperlink" Target="https://datacatalog.worldbank.org/dataset/gdp-ranking" TargetMode="External"/><Relationship Id="rId136" Type="http://schemas.openxmlformats.org/officeDocument/2006/relationships/hyperlink" Target="https://datacatalog.worldbank.org/dataset/gdp-ranking" TargetMode="External"/><Relationship Id="rId157" Type="http://schemas.openxmlformats.org/officeDocument/2006/relationships/hyperlink" Target="https://datacatalog.worldbank.org/dataset/gdp-ranking" TargetMode="External"/><Relationship Id="rId178" Type="http://schemas.openxmlformats.org/officeDocument/2006/relationships/hyperlink" Target="https://datacatalog.worldbank.org/dataset/gdp-ranking" TargetMode="External"/><Relationship Id="rId61" Type="http://schemas.openxmlformats.org/officeDocument/2006/relationships/hyperlink" Target="https://www.pearson.com/content/dam/one-dot-com/one-dot-com/global/standalone/ar2018/PearsonAR18.pdf" TargetMode="External"/><Relationship Id="rId82" Type="http://schemas.openxmlformats.org/officeDocument/2006/relationships/hyperlink" Target="https://www.spiraxsarcoengineering.com/sites/spirax-sarco-corp/files/2018%20Annual%20Report_0.pdf" TargetMode="External"/><Relationship Id="rId152" Type="http://schemas.openxmlformats.org/officeDocument/2006/relationships/hyperlink" Target="https://datacatalog.worldbank.org/dataset/gdp-ranking" TargetMode="External"/><Relationship Id="rId173" Type="http://schemas.openxmlformats.org/officeDocument/2006/relationships/hyperlink" Target="https://datacatalog.worldbank.org/dataset/gdp-ranking" TargetMode="External"/><Relationship Id="rId194" Type="http://schemas.openxmlformats.org/officeDocument/2006/relationships/hyperlink" Target="https://datacatalog.worldbank.org/dataset/gdp-ranking" TargetMode="External"/><Relationship Id="rId199" Type="http://schemas.openxmlformats.org/officeDocument/2006/relationships/hyperlink" Target="https://data.oecd.org/earnwage/average-wages.htm" TargetMode="External"/><Relationship Id="rId203" Type="http://schemas.openxmlformats.org/officeDocument/2006/relationships/hyperlink" Target="https://data.oecd.org/earnwage/average-wages.htm" TargetMode="External"/><Relationship Id="rId208" Type="http://schemas.openxmlformats.org/officeDocument/2006/relationships/hyperlink" Target="https://data.oecd.org/earnwage/average-wages.htm" TargetMode="External"/><Relationship Id="rId229" Type="http://schemas.openxmlformats.org/officeDocument/2006/relationships/hyperlink" Target="https://data.oecd.org/earnwage/average-wages.htm" TargetMode="External"/><Relationship Id="rId19" Type="http://schemas.openxmlformats.org/officeDocument/2006/relationships/hyperlink" Target="https://www.btplc.com/Sharesandperformance/Financialreportingandnews/Annualreportandreview/pdf/2019_Annual_Report.pdf" TargetMode="External"/><Relationship Id="rId224" Type="http://schemas.openxmlformats.org/officeDocument/2006/relationships/hyperlink" Target="https://data.oecd.org/earnwage/average-wages.htm" TargetMode="External"/><Relationship Id="rId240" Type="http://schemas.openxmlformats.org/officeDocument/2006/relationships/hyperlink" Target="https://data.oecd.org/earnwage/average-wages.htm" TargetMode="External"/><Relationship Id="rId245" Type="http://schemas.openxmlformats.org/officeDocument/2006/relationships/hyperlink" Target="https://data.oecd.org/earnwage/average-wages.htm" TargetMode="External"/><Relationship Id="rId261" Type="http://schemas.openxmlformats.org/officeDocument/2006/relationships/hyperlink" Target="https://data.oecd.org/earnwage/average-wages.htm" TargetMode="External"/><Relationship Id="rId266" Type="http://schemas.openxmlformats.org/officeDocument/2006/relationships/hyperlink" Target="https://data.oecd.org/earnwage/average-wages.htm" TargetMode="External"/><Relationship Id="rId287" Type="http://schemas.openxmlformats.org/officeDocument/2006/relationships/hyperlink" Target="https://data.oecd.org/earnwage/average-wages.htm" TargetMode="External"/><Relationship Id="rId14" Type="http://schemas.openxmlformats.org/officeDocument/2006/relationships/hyperlink" Target="https://www.berkeleygroup.co.uk/media/pdf/t/l/Berkeley_Group_-_Annual_Report_2019_09082019.pdf" TargetMode="External"/><Relationship Id="rId30" Type="http://schemas.openxmlformats.org/officeDocument/2006/relationships/hyperlink" Target="http://corporate.easyjet.com/~/media/Files/E/Easyjet/pdf/investors/results-centre/2019/eas040-annual-report-2019-web.pdf" TargetMode="External"/><Relationship Id="rId35" Type="http://schemas.openxmlformats.org/officeDocument/2006/relationships/hyperlink" Target="https://www.halma.com/~/media/Files/H/Halma/Corp/reports-and-presentations/reports/2019/annual_report_2019.pdf" TargetMode="External"/><Relationship Id="rId56" Type="http://schemas.openxmlformats.org/officeDocument/2006/relationships/hyperlink" Target="https://www.morrisons-corporate.com/investor-centre/annual-report/" TargetMode="External"/><Relationship Id="rId77" Type="http://schemas.openxmlformats.org/officeDocument/2006/relationships/hyperlink" Target="https://www.severntrent.com/content/dam/stw-plc/shareholder-resources/ara_annual_report_2019.pdf" TargetMode="External"/><Relationship Id="rId100" Type="http://schemas.openxmlformats.org/officeDocument/2006/relationships/hyperlink" Target="https://data.oecd.org/earnwage/average-wages.htm" TargetMode="External"/><Relationship Id="rId105" Type="http://schemas.openxmlformats.org/officeDocument/2006/relationships/hyperlink" Target="https://datacatalog.worldbank.org/dataset/gdp-ranking" TargetMode="External"/><Relationship Id="rId126" Type="http://schemas.openxmlformats.org/officeDocument/2006/relationships/hyperlink" Target="https://datacatalog.worldbank.org/dataset/gdp-ranking" TargetMode="External"/><Relationship Id="rId147" Type="http://schemas.openxmlformats.org/officeDocument/2006/relationships/hyperlink" Target="https://datacatalog.worldbank.org/dataset/gdp-ranking" TargetMode="External"/><Relationship Id="rId168" Type="http://schemas.openxmlformats.org/officeDocument/2006/relationships/hyperlink" Target="https://datacatalog.worldbank.org/dataset/gdp-ranking" TargetMode="External"/><Relationship Id="rId282" Type="http://schemas.openxmlformats.org/officeDocument/2006/relationships/hyperlink" Target="https://data.oecd.org/earnwage/average-wages.htm" TargetMode="External"/><Relationship Id="rId8" Type="http://schemas.openxmlformats.org/officeDocument/2006/relationships/hyperlink" Target="https://cdn-autotraderplc.azureedge.net/media/1706/annual-report-june-2019.pdf" TargetMode="External"/><Relationship Id="rId51" Type="http://schemas.openxmlformats.org/officeDocument/2006/relationships/hyperlink" Target="https://www.lloydsbankinggroup.com/globalassets/documents/investors/2019/2019_lbg_annual_report_v3.pdf" TargetMode="External"/><Relationship Id="rId72" Type="http://schemas.openxmlformats.org/officeDocument/2006/relationships/hyperlink" Target="https://reports.shell.com/annual-report/2018/governance/annual-report-on-remuneration/remuneration-for-2018.php?tabc=1e3%20%0ahttps://reports.shell.com/annual-report/2018/governance/directors-remuneration-report.php%20" TargetMode="External"/><Relationship Id="rId93" Type="http://schemas.openxmlformats.org/officeDocument/2006/relationships/hyperlink" Target="https://www.whitbread.co.uk/~/media/Files/W/Whitbread/report-and%20presentations/2019/Whitbread_18-19%20Full%20Report_Final_Final.pdf" TargetMode="External"/><Relationship Id="rId98" Type="http://schemas.openxmlformats.org/officeDocument/2006/relationships/hyperlink" Target="https://datacatalog.worldbank.org/dataset/gdp-ranking" TargetMode="External"/><Relationship Id="rId121" Type="http://schemas.openxmlformats.org/officeDocument/2006/relationships/hyperlink" Target="https://datacatalog.worldbank.org/dataset/gdp-ranking" TargetMode="External"/><Relationship Id="rId142" Type="http://schemas.openxmlformats.org/officeDocument/2006/relationships/hyperlink" Target="https://datacatalog.worldbank.org/dataset/gdp-ranking" TargetMode="External"/><Relationship Id="rId163" Type="http://schemas.openxmlformats.org/officeDocument/2006/relationships/hyperlink" Target="https://datacatalog.worldbank.org/dataset/gdp-ranking" TargetMode="External"/><Relationship Id="rId184" Type="http://schemas.openxmlformats.org/officeDocument/2006/relationships/hyperlink" Target="https://datacatalog.worldbank.org/dataset/gdp-ranking" TargetMode="External"/><Relationship Id="rId189" Type="http://schemas.openxmlformats.org/officeDocument/2006/relationships/hyperlink" Target="https://datacatalog.worldbank.org/dataset/gdp-ranking" TargetMode="External"/><Relationship Id="rId219" Type="http://schemas.openxmlformats.org/officeDocument/2006/relationships/hyperlink" Target="https://data.oecd.org/earnwage/average-wages.htm" TargetMode="External"/><Relationship Id="rId3" Type="http://schemas.openxmlformats.org/officeDocument/2006/relationships/hyperlink" Target="https://www.angloamerican.com/~/media/Files/A/Anglo-American-Group/PLC/investors/annual-reporting/2019/aa-annual-report-2018.pdf" TargetMode="External"/><Relationship Id="rId214" Type="http://schemas.openxmlformats.org/officeDocument/2006/relationships/hyperlink" Target="https://data.oecd.org/earnwage/average-wages.htm" TargetMode="External"/><Relationship Id="rId230" Type="http://schemas.openxmlformats.org/officeDocument/2006/relationships/hyperlink" Target="https://data.oecd.org/earnwage/average-wages.htm" TargetMode="External"/><Relationship Id="rId235" Type="http://schemas.openxmlformats.org/officeDocument/2006/relationships/hyperlink" Target="https://data.oecd.org/earnwage/average-wages.htm" TargetMode="External"/><Relationship Id="rId251" Type="http://schemas.openxmlformats.org/officeDocument/2006/relationships/hyperlink" Target="https://data.oecd.org/earnwage/average-wages.htm" TargetMode="External"/><Relationship Id="rId256" Type="http://schemas.openxmlformats.org/officeDocument/2006/relationships/hyperlink" Target="https://data.oecd.org/earnwage/average-wages.htm" TargetMode="External"/><Relationship Id="rId277" Type="http://schemas.openxmlformats.org/officeDocument/2006/relationships/hyperlink" Target="https://data.oecd.org/earnwage/average-wages.htm" TargetMode="External"/><Relationship Id="rId298" Type="http://schemas.openxmlformats.org/officeDocument/2006/relationships/hyperlink" Target="https://www.bloomberg.com/news/articles/2020-03-17/after-flirting-with-outsiders-hsbc-taps-interim-quinn-as-ceo" TargetMode="External"/><Relationship Id="rId25" Type="http://schemas.openxmlformats.org/officeDocument/2006/relationships/hyperlink" Target="https://www.crh.com/media/1020/2018-annual-report-and-form-20-f-interactive.pdf" TargetMode="External"/><Relationship Id="rId46" Type="http://schemas.openxmlformats.org/officeDocument/2006/relationships/hyperlink" Target="https://matthey.com/-/media/files/annual-report-2019/annual-report-2019-secured.pdf" TargetMode="External"/><Relationship Id="rId67" Type="http://schemas.openxmlformats.org/officeDocument/2006/relationships/hyperlink" Target="https://www.rentokil-initial.com/~/media/Files/R/Rentokil/documents/annual-reports/annual-report-2018.pdf" TargetMode="External"/><Relationship Id="rId116" Type="http://schemas.openxmlformats.org/officeDocument/2006/relationships/hyperlink" Target="https://datacatalog.worldbank.org/dataset/gdp-ranking" TargetMode="External"/><Relationship Id="rId137" Type="http://schemas.openxmlformats.org/officeDocument/2006/relationships/hyperlink" Target="https://datacatalog.worldbank.org/dataset/gdp-ranking" TargetMode="External"/><Relationship Id="rId158" Type="http://schemas.openxmlformats.org/officeDocument/2006/relationships/hyperlink" Target="https://datacatalog.worldbank.org/dataset/gdp-ranking" TargetMode="External"/><Relationship Id="rId272" Type="http://schemas.openxmlformats.org/officeDocument/2006/relationships/hyperlink" Target="https://data.oecd.org/earnwage/average-wages.htm" TargetMode="External"/><Relationship Id="rId293" Type="http://schemas.openxmlformats.org/officeDocument/2006/relationships/hyperlink" Target="https://data.oecd.org/earnwage/average-wages.htm" TargetMode="External"/><Relationship Id="rId20" Type="http://schemas.openxmlformats.org/officeDocument/2006/relationships/hyperlink" Target="https://www.bunzl.com/~/media/Files/B/Bunzl-PLC/reports-and-presentations/ar-2018.pdf" TargetMode="External"/><Relationship Id="rId41" Type="http://schemas.openxmlformats.org/officeDocument/2006/relationships/hyperlink" Target="https://cdn.intertek.com/www-intertek-com/media/investors/2019/Intertek_Group_plc_Annual_Report_2018.pdf" TargetMode="External"/><Relationship Id="rId62" Type="http://schemas.openxmlformats.org/officeDocument/2006/relationships/hyperlink" Target="https://www.persimmonhomes.com/corporate/media/370173/persimmon_ar18.pdf" TargetMode="External"/><Relationship Id="rId83" Type="http://schemas.openxmlformats.org/officeDocument/2006/relationships/hyperlink" Target="https://sse.com/investors/reportsandresults/media/0zva4vg0/sse-31464-annual-report-2019-web.pdf" TargetMode="External"/><Relationship Id="rId88" Type="http://schemas.openxmlformats.org/officeDocument/2006/relationships/hyperlink" Target="https://www.tescoplc.com/media/476422/tesco_ara2019_full_report_web.pdf" TargetMode="External"/><Relationship Id="rId111" Type="http://schemas.openxmlformats.org/officeDocument/2006/relationships/hyperlink" Target="https://datacatalog.worldbank.org/dataset/gdp-ranking" TargetMode="External"/><Relationship Id="rId132" Type="http://schemas.openxmlformats.org/officeDocument/2006/relationships/hyperlink" Target="https://datacatalog.worldbank.org/dataset/gdp-ranking" TargetMode="External"/><Relationship Id="rId153" Type="http://schemas.openxmlformats.org/officeDocument/2006/relationships/hyperlink" Target="https://datacatalog.worldbank.org/dataset/gdp-ranking" TargetMode="External"/><Relationship Id="rId174" Type="http://schemas.openxmlformats.org/officeDocument/2006/relationships/hyperlink" Target="https://datacatalog.worldbank.org/dataset/gdp-ranking" TargetMode="External"/><Relationship Id="rId179" Type="http://schemas.openxmlformats.org/officeDocument/2006/relationships/hyperlink" Target="https://datacatalog.worldbank.org/dataset/gdp-ranking" TargetMode="External"/><Relationship Id="rId195" Type="http://schemas.openxmlformats.org/officeDocument/2006/relationships/hyperlink" Target="https://datacatalog.worldbank.org/dataset/gdp-ranking" TargetMode="External"/><Relationship Id="rId209" Type="http://schemas.openxmlformats.org/officeDocument/2006/relationships/hyperlink" Target="https://data.oecd.org/earnwage/average-wages.htm" TargetMode="External"/><Relationship Id="rId190" Type="http://schemas.openxmlformats.org/officeDocument/2006/relationships/hyperlink" Target="https://datacatalog.worldbank.org/dataset/gdp-ranking" TargetMode="External"/><Relationship Id="rId204" Type="http://schemas.openxmlformats.org/officeDocument/2006/relationships/hyperlink" Target="https://data.oecd.org/earnwage/average-wages.htm" TargetMode="External"/><Relationship Id="rId220" Type="http://schemas.openxmlformats.org/officeDocument/2006/relationships/hyperlink" Target="https://data.oecd.org/earnwage/average-wages.htm" TargetMode="External"/><Relationship Id="rId225" Type="http://schemas.openxmlformats.org/officeDocument/2006/relationships/hyperlink" Target="https://data.oecd.org/earnwage/average-wages.htm" TargetMode="External"/><Relationship Id="rId241" Type="http://schemas.openxmlformats.org/officeDocument/2006/relationships/hyperlink" Target="https://data.oecd.org/earnwage/average-wages.htm" TargetMode="External"/><Relationship Id="rId246" Type="http://schemas.openxmlformats.org/officeDocument/2006/relationships/hyperlink" Target="https://data.oecd.org/earnwage/average-wages.htm" TargetMode="External"/><Relationship Id="rId267" Type="http://schemas.openxmlformats.org/officeDocument/2006/relationships/hyperlink" Target="https://data.oecd.org/earnwage/average-wages.htm" TargetMode="External"/><Relationship Id="rId288" Type="http://schemas.openxmlformats.org/officeDocument/2006/relationships/hyperlink" Target="https://data.oecd.org/earnwage/average-wages.htm" TargetMode="External"/><Relationship Id="rId15" Type="http://schemas.openxmlformats.org/officeDocument/2006/relationships/hyperlink" Target="https://www.bhp.com/-/media/documents/investors/annual-reports/2019/bhpannualreport2019.pdf?la=en" TargetMode="External"/><Relationship Id="rId36" Type="http://schemas.openxmlformats.org/officeDocument/2006/relationships/hyperlink" Target="https://www.hl.co.uk/investor-relations/investor-news/2019" TargetMode="External"/><Relationship Id="rId57" Type="http://schemas.openxmlformats.org/officeDocument/2006/relationships/hyperlink" Target="https://www.nationalgrid.com/document/124642/download" TargetMode="External"/><Relationship Id="rId106" Type="http://schemas.openxmlformats.org/officeDocument/2006/relationships/hyperlink" Target="https://datacatalog.worldbank.org/dataset/gdp-ranking" TargetMode="External"/><Relationship Id="rId127" Type="http://schemas.openxmlformats.org/officeDocument/2006/relationships/hyperlink" Target="https://datacatalog.worldbank.org/dataset/gdp-ranking" TargetMode="External"/><Relationship Id="rId262" Type="http://schemas.openxmlformats.org/officeDocument/2006/relationships/hyperlink" Target="https://data.oecd.org/earnwage/average-wages.htm" TargetMode="External"/><Relationship Id="rId283" Type="http://schemas.openxmlformats.org/officeDocument/2006/relationships/hyperlink" Target="https://data.oecd.org/earnwage/average-wages.htm" TargetMode="External"/><Relationship Id="rId10" Type="http://schemas.openxmlformats.org/officeDocument/2006/relationships/hyperlink" Target="https://www.aviva.com/content/dam/aviva-corporate/documents/investors/pdfs/reports/2018/aviva-plc-annual-report-and-accounts-2018.pdf" TargetMode="External"/><Relationship Id="rId31" Type="http://schemas.openxmlformats.org/officeDocument/2006/relationships/hyperlink" Target="https://www.evraz.com/upload/iblock/6c2/6c25840b632e6f24397456cf6c4bcfb9.pdf" TargetMode="External"/><Relationship Id="rId52" Type="http://schemas.openxmlformats.org/officeDocument/2006/relationships/hyperlink" Target="https://www.lseg.com/sites/default/files/content/documents/LSEG%20Annual%20Report%2031%20December%202018.pdf" TargetMode="External"/><Relationship Id="rId73" Type="http://schemas.openxmlformats.org/officeDocument/2006/relationships/hyperlink" Target="https://www.rsagroup.com/media/3389/rsa-ara-2018.pdf" TargetMode="External"/><Relationship Id="rId78" Type="http://schemas.openxmlformats.org/officeDocument/2006/relationships/hyperlink" Target="https://www.segro.com/~/media/Files/S/Segro/documents/2020/FY19/SEGRO_FY_2019_Press_Release.pdf" TargetMode="External"/><Relationship Id="rId94" Type="http://schemas.openxmlformats.org/officeDocument/2006/relationships/hyperlink" Target="https://www.wpp.com/-/media/project/wpp/images/annual-report-2018/wpp-annual-report-2018.pdf?la=en%20%20" TargetMode="External"/><Relationship Id="rId99" Type="http://schemas.openxmlformats.org/officeDocument/2006/relationships/hyperlink" Target="https://datacatalog.worldbank.org/dataset/gdp-ranking" TargetMode="External"/><Relationship Id="rId101" Type="http://schemas.openxmlformats.org/officeDocument/2006/relationships/hyperlink" Target="https://data.oecd.org/earnwage/average-wages.htm" TargetMode="External"/><Relationship Id="rId122" Type="http://schemas.openxmlformats.org/officeDocument/2006/relationships/hyperlink" Target="https://datacatalog.worldbank.org/dataset/gdp-ranking" TargetMode="External"/><Relationship Id="rId143" Type="http://schemas.openxmlformats.org/officeDocument/2006/relationships/hyperlink" Target="https://datacatalog.worldbank.org/dataset/gdp-ranking" TargetMode="External"/><Relationship Id="rId148" Type="http://schemas.openxmlformats.org/officeDocument/2006/relationships/hyperlink" Target="https://datacatalog.worldbank.org/dataset/gdp-ranking" TargetMode="External"/><Relationship Id="rId164" Type="http://schemas.openxmlformats.org/officeDocument/2006/relationships/hyperlink" Target="https://datacatalog.worldbank.org/dataset/gdp-ranking" TargetMode="External"/><Relationship Id="rId169" Type="http://schemas.openxmlformats.org/officeDocument/2006/relationships/hyperlink" Target="https://datacatalog.worldbank.org/dataset/gdp-ranking" TargetMode="External"/><Relationship Id="rId185" Type="http://schemas.openxmlformats.org/officeDocument/2006/relationships/hyperlink" Target="https://datacatalog.worldbank.org/dataset/gdp-ranking" TargetMode="External"/><Relationship Id="rId4" Type="http://schemas.openxmlformats.org/officeDocument/2006/relationships/hyperlink" Target="https://www.antofagasta.co.uk/media/3497/antofagasta-2018-annual-report.pdf" TargetMode="External"/><Relationship Id="rId9" Type="http://schemas.openxmlformats.org/officeDocument/2006/relationships/hyperlink" Target="https://www.aveva.com/-/media/RedesignV2/English/Pages-Template/Investors/AVEVA_AR19_web.pdf" TargetMode="External"/><Relationship Id="rId180" Type="http://schemas.openxmlformats.org/officeDocument/2006/relationships/hyperlink" Target="https://datacatalog.worldbank.org/dataset/gdp-ranking" TargetMode="External"/><Relationship Id="rId210" Type="http://schemas.openxmlformats.org/officeDocument/2006/relationships/hyperlink" Target="https://data.oecd.org/earnwage/average-wages.htm" TargetMode="External"/><Relationship Id="rId215" Type="http://schemas.openxmlformats.org/officeDocument/2006/relationships/hyperlink" Target="https://data.oecd.org/earnwage/average-wages.htm" TargetMode="External"/><Relationship Id="rId236" Type="http://schemas.openxmlformats.org/officeDocument/2006/relationships/hyperlink" Target="https://data.oecd.org/earnwage/average-wages.htm" TargetMode="External"/><Relationship Id="rId257" Type="http://schemas.openxmlformats.org/officeDocument/2006/relationships/hyperlink" Target="https://data.oecd.org/earnwage/average-wages.htm" TargetMode="External"/><Relationship Id="rId278" Type="http://schemas.openxmlformats.org/officeDocument/2006/relationships/hyperlink" Target="https://data.oecd.org/earnwage/average-wages.htm" TargetMode="External"/><Relationship Id="rId26" Type="http://schemas.openxmlformats.org/officeDocument/2006/relationships/hyperlink" Target="https://www.compass-group.com/content/dam/compass-group/corporate/Investors/Annual-reports/CompassGroup_Annual%20Report2019.pdf.downloadasset.pdf" TargetMode="External"/><Relationship Id="rId231" Type="http://schemas.openxmlformats.org/officeDocument/2006/relationships/hyperlink" Target="https://data.oecd.org/earnwage/average-wages.htm" TargetMode="External"/><Relationship Id="rId252" Type="http://schemas.openxmlformats.org/officeDocument/2006/relationships/hyperlink" Target="https://data.oecd.org/earnwage/average-wages.htm" TargetMode="External"/><Relationship Id="rId273" Type="http://schemas.openxmlformats.org/officeDocument/2006/relationships/hyperlink" Target="https://data.oecd.org/earnwage/average-wages.htm" TargetMode="External"/><Relationship Id="rId294" Type="http://schemas.openxmlformats.org/officeDocument/2006/relationships/hyperlink" Target="https://data.oecd.org/earnwage/average-wages.htm" TargetMode="External"/><Relationship Id="rId47" Type="http://schemas.openxmlformats.org/officeDocument/2006/relationships/hyperlink" Target="https://www.justeatplc.com/investors/results-reports" TargetMode="External"/><Relationship Id="rId68" Type="http://schemas.openxmlformats.org/officeDocument/2006/relationships/hyperlink" Target="https://plc.rightmove.co.uk/~/media/Files/R/Rightmove/2018/full-year-results-2018.pdf" TargetMode="External"/><Relationship Id="rId89" Type="http://schemas.openxmlformats.org/officeDocument/2006/relationships/hyperlink" Target="https://www.tuigroup.com/damfiles/default/tuigroup-15/en/investors/6_Reports-and-presentations/Reports/2019/TUI_AR_2019_EN.pdf-196ebc3fcc7cbb4d4fa946d5295001b2.pdf" TargetMode="External"/><Relationship Id="rId112" Type="http://schemas.openxmlformats.org/officeDocument/2006/relationships/hyperlink" Target="https://datacatalog.worldbank.org/dataset/gdp-ranking" TargetMode="External"/><Relationship Id="rId133" Type="http://schemas.openxmlformats.org/officeDocument/2006/relationships/hyperlink" Target="https://datacatalog.worldbank.org/dataset/gdp-ranking" TargetMode="External"/><Relationship Id="rId154" Type="http://schemas.openxmlformats.org/officeDocument/2006/relationships/hyperlink" Target="https://datacatalog.worldbank.org/dataset/gdp-ranking" TargetMode="External"/><Relationship Id="rId175" Type="http://schemas.openxmlformats.org/officeDocument/2006/relationships/hyperlink" Target="https://datacatalog.worldbank.org/dataset/gdp-ranking" TargetMode="External"/><Relationship Id="rId196" Type="http://schemas.openxmlformats.org/officeDocument/2006/relationships/hyperlink" Target="https://datacatalog.worldbank.org/dataset/gdp-ranking" TargetMode="External"/><Relationship Id="rId200" Type="http://schemas.openxmlformats.org/officeDocument/2006/relationships/hyperlink" Target="https://data.oecd.org/earnwage/average-wages.htm" TargetMode="External"/><Relationship Id="rId16" Type="http://schemas.openxmlformats.org/officeDocument/2006/relationships/hyperlink" Target="https://www.bp.com/content/dam/bp/business-sites/en/global/corporate/pdfs/investors/bp-annual-report-and-form-20f-2018.pdf" TargetMode="External"/><Relationship Id="rId221" Type="http://schemas.openxmlformats.org/officeDocument/2006/relationships/hyperlink" Target="https://data.oecd.org/earnwage/average-wages.htm" TargetMode="External"/><Relationship Id="rId242" Type="http://schemas.openxmlformats.org/officeDocument/2006/relationships/hyperlink" Target="https://data.oecd.org/earnwage/average-wages.htm" TargetMode="External"/><Relationship Id="rId263" Type="http://schemas.openxmlformats.org/officeDocument/2006/relationships/hyperlink" Target="https://data.oecd.org/earnwage/average-wages.htm" TargetMode="External"/><Relationship Id="rId284" Type="http://schemas.openxmlformats.org/officeDocument/2006/relationships/hyperlink" Target="https://data.oecd.org/earnwage/average-wages.htm" TargetMode="External"/><Relationship Id="rId37" Type="http://schemas.openxmlformats.org/officeDocument/2006/relationships/hyperlink" Target="https://www.hikma.com/media/2187/hikma_ar2018_full-ar.pdf" TargetMode="External"/><Relationship Id="rId58" Type="http://schemas.openxmlformats.org/officeDocument/2006/relationships/hyperlink" Target="https://www.nextplc.co.uk/~/media/Files/N/Next-PLC-V2/documents/2019/annual-report-and-accounts-jan19.pdf" TargetMode="External"/><Relationship Id="rId79" Type="http://schemas.openxmlformats.org/officeDocument/2006/relationships/hyperlink" Target="https://issuu.com/dssmithplc/docs/2019_annual_report_singles/1?ff%20" TargetMode="External"/><Relationship Id="rId102" Type="http://schemas.openxmlformats.org/officeDocument/2006/relationships/hyperlink" Target="https://datacatalog.worldbank.org/dataset/gdp-ranking" TargetMode="External"/><Relationship Id="rId123" Type="http://schemas.openxmlformats.org/officeDocument/2006/relationships/hyperlink" Target="https://datacatalog.worldbank.org/dataset/gdp-ranking" TargetMode="External"/><Relationship Id="rId144" Type="http://schemas.openxmlformats.org/officeDocument/2006/relationships/hyperlink" Target="https://datacatalog.worldbank.org/dataset/gdp-ranking" TargetMode="External"/><Relationship Id="rId90" Type="http://schemas.openxmlformats.org/officeDocument/2006/relationships/hyperlink" Target="https://www.unilever.com/Images/unilever-annual-report-and-accounts-2018_tcm244-534881_en.pdf" TargetMode="External"/><Relationship Id="rId165" Type="http://schemas.openxmlformats.org/officeDocument/2006/relationships/hyperlink" Target="https://datacatalog.worldbank.org/dataset/gdp-ranking" TargetMode="External"/><Relationship Id="rId186" Type="http://schemas.openxmlformats.org/officeDocument/2006/relationships/hyperlink" Target="https://datacatalog.worldbank.org/dataset/gdp-ranking" TargetMode="External"/><Relationship Id="rId211" Type="http://schemas.openxmlformats.org/officeDocument/2006/relationships/hyperlink" Target="https://data.oecd.org/earnwage/average-wages.htm" TargetMode="External"/><Relationship Id="rId232" Type="http://schemas.openxmlformats.org/officeDocument/2006/relationships/hyperlink" Target="https://data.oecd.org/earnwage/average-wages.htm" TargetMode="External"/><Relationship Id="rId253" Type="http://schemas.openxmlformats.org/officeDocument/2006/relationships/hyperlink" Target="https://data.oecd.org/earnwage/average-wages.htm" TargetMode="External"/><Relationship Id="rId274" Type="http://schemas.openxmlformats.org/officeDocument/2006/relationships/hyperlink" Target="https://data.oecd.org/earnwage/average-wages.htm" TargetMode="External"/><Relationship Id="rId295" Type="http://schemas.openxmlformats.org/officeDocument/2006/relationships/hyperlink" Target="https://data.oecd.org/earnwage/average-wages.htm" TargetMode="External"/><Relationship Id="rId27" Type="http://schemas.openxmlformats.org/officeDocument/2006/relationships/hyperlink" Target="https://www.croda.com/en-gb/investors/annual-report" TargetMode="External"/><Relationship Id="rId48" Type="http://schemas.openxmlformats.org/officeDocument/2006/relationships/hyperlink" Target="https://www.londonstockexchange.com/exchange/news/market-news/market-news-detail/KGF/14161968.html" TargetMode="External"/><Relationship Id="rId69" Type="http://schemas.openxmlformats.org/officeDocument/2006/relationships/hyperlink" Target="https://www.riotinto.com/en/invest/reports/annual-report" TargetMode="External"/><Relationship Id="rId113" Type="http://schemas.openxmlformats.org/officeDocument/2006/relationships/hyperlink" Target="https://datacatalog.worldbank.org/dataset/gdp-ranking" TargetMode="External"/><Relationship Id="rId134" Type="http://schemas.openxmlformats.org/officeDocument/2006/relationships/hyperlink" Target="https://datacatalog.worldbank.org/dataset/gdp-ranking" TargetMode="External"/><Relationship Id="rId80" Type="http://schemas.openxmlformats.org/officeDocument/2006/relationships/hyperlink" Target="https://www.smiths.com/-/media/files/smiths_group_annual-report_fy19.pdf" TargetMode="External"/><Relationship Id="rId155" Type="http://schemas.openxmlformats.org/officeDocument/2006/relationships/hyperlink" Target="https://datacatalog.worldbank.org/dataset/gdp-ranking" TargetMode="External"/><Relationship Id="rId176" Type="http://schemas.openxmlformats.org/officeDocument/2006/relationships/hyperlink" Target="https://datacatalog.worldbank.org/dataset/gdp-ranking" TargetMode="External"/><Relationship Id="rId197" Type="http://schemas.openxmlformats.org/officeDocument/2006/relationships/hyperlink" Target="https://datacatalog.worldbank.org/dataset/gdp-ranking" TargetMode="External"/><Relationship Id="rId201" Type="http://schemas.openxmlformats.org/officeDocument/2006/relationships/hyperlink" Target="https://data.oecd.org/earnwage/average-wages.htm" TargetMode="External"/><Relationship Id="rId222" Type="http://schemas.openxmlformats.org/officeDocument/2006/relationships/hyperlink" Target="https://data.oecd.org/earnwage/average-wages.htm" TargetMode="External"/><Relationship Id="rId243" Type="http://schemas.openxmlformats.org/officeDocument/2006/relationships/hyperlink" Target="https://data.oecd.org/earnwage/average-wages.htm" TargetMode="External"/><Relationship Id="rId264" Type="http://schemas.openxmlformats.org/officeDocument/2006/relationships/hyperlink" Target="https://data.oecd.org/earnwage/average-wages.htm" TargetMode="External"/><Relationship Id="rId285" Type="http://schemas.openxmlformats.org/officeDocument/2006/relationships/hyperlink" Target="https://data.oecd.org/earnwage/average-wages.htm" TargetMode="External"/><Relationship Id="rId17" Type="http://schemas.openxmlformats.org/officeDocument/2006/relationships/hyperlink" Target="https://www.bat.com/group/sites/UK__9D9KCY.nsf/vwPagesWebLive/DOAWWGJT/$file/Annual_Report_and_Form_20-F_2018.pdf" TargetMode="External"/><Relationship Id="rId38" Type="http://schemas.openxmlformats.org/officeDocument/2006/relationships/hyperlink" Target="https://www.informa.com/globalassets/global/investor-relations/2018-reports/informa-2018-annual-report.pdf" TargetMode="External"/><Relationship Id="rId59" Type="http://schemas.openxmlformats.org/officeDocument/2006/relationships/hyperlink" Target="https://cf-cdn.nmc.ae/Uploads/InvestorRelations/annual-report-2018-nmc-health-plc-20-may-2019-904148b8-58c9-4487-b7f4-875c613667b8.pdf" TargetMode="External"/><Relationship Id="rId103" Type="http://schemas.openxmlformats.org/officeDocument/2006/relationships/hyperlink" Target="https://datacatalog.worldbank.org/dataset/gdp-ranking" TargetMode="External"/><Relationship Id="rId124" Type="http://schemas.openxmlformats.org/officeDocument/2006/relationships/hyperlink" Target="https://datacatalog.worldbank.org/dataset/gdp-ranking" TargetMode="External"/><Relationship Id="rId70" Type="http://schemas.openxmlformats.org/officeDocument/2006/relationships/hyperlink" Target="https://www.rolls-royce.com/~/media/Files/R/Rolls-Royce/documents/annual-report/2018/2018-full-annual-report.pdf" TargetMode="External"/><Relationship Id="rId91" Type="http://schemas.openxmlformats.org/officeDocument/2006/relationships/hyperlink" Target="http://unitedutilities.annualreport2019.com/site-essentials/downloads/annual-report-2019" TargetMode="External"/><Relationship Id="rId145" Type="http://schemas.openxmlformats.org/officeDocument/2006/relationships/hyperlink" Target="https://datacatalog.worldbank.org/dataset/gdp-ranking" TargetMode="External"/><Relationship Id="rId166" Type="http://schemas.openxmlformats.org/officeDocument/2006/relationships/hyperlink" Target="https://datacatalog.worldbank.org/dataset/gdp-ranking" TargetMode="External"/><Relationship Id="rId187" Type="http://schemas.openxmlformats.org/officeDocument/2006/relationships/hyperlink" Target="https://datacatalog.worldbank.org/dataset/gdp-ranking" TargetMode="External"/><Relationship Id="rId1" Type="http://schemas.openxmlformats.org/officeDocument/2006/relationships/hyperlink" Target="https://www.3i.com/media/4106/3i-group_2019_final_web.pdf" TargetMode="External"/><Relationship Id="rId212" Type="http://schemas.openxmlformats.org/officeDocument/2006/relationships/hyperlink" Target="https://data.oecd.org/earnwage/average-wages.htm" TargetMode="External"/><Relationship Id="rId233" Type="http://schemas.openxmlformats.org/officeDocument/2006/relationships/hyperlink" Target="https://data.oecd.org/earnwage/average-wages.htm" TargetMode="External"/><Relationship Id="rId254" Type="http://schemas.openxmlformats.org/officeDocument/2006/relationships/hyperlink" Target="https://data.oecd.org/earnwage/average-wages.htm" TargetMode="External"/><Relationship Id="rId28" Type="http://schemas.openxmlformats.org/officeDocument/2006/relationships/hyperlink" Target="https://www.dcc.ie/~/media/Files/D/DCC-v2/documents/agm-pdfs/pdfs/2019/dcc-annual-report-2019.pdf" TargetMode="External"/><Relationship Id="rId49" Type="http://schemas.openxmlformats.org/officeDocument/2006/relationships/hyperlink" Target="https://landsec.com/sites/default/files/2019-06/Landsec_AR2019_Final_for_web.pdf" TargetMode="External"/><Relationship Id="rId114" Type="http://schemas.openxmlformats.org/officeDocument/2006/relationships/hyperlink" Target="https://datacatalog.worldbank.org/dataset/gdp-ranking" TargetMode="External"/><Relationship Id="rId275" Type="http://schemas.openxmlformats.org/officeDocument/2006/relationships/hyperlink" Target="https://data.oecd.org/earnwage/average-wages.htm" TargetMode="External"/><Relationship Id="rId296" Type="http://schemas.openxmlformats.org/officeDocument/2006/relationships/hyperlink" Target="https://www.scottishfinancialnews.com/article/standard-life-assurance-owner-phoenix-group-appoints-andy-briggs-as-new-chief-executive" TargetMode="External"/><Relationship Id="rId60" Type="http://schemas.openxmlformats.org/officeDocument/2006/relationships/hyperlink" Target="https://www.ocadogroup.com/investors/annual-report-2019" TargetMode="External"/><Relationship Id="rId81" Type="http://schemas.openxmlformats.org/officeDocument/2006/relationships/hyperlink" Target="https://www.smurfitkappa.com/investors/reports-and-presentations" TargetMode="External"/><Relationship Id="rId135" Type="http://schemas.openxmlformats.org/officeDocument/2006/relationships/hyperlink" Target="https://datacatalog.worldbank.org/dataset/gdp-ranking" TargetMode="External"/><Relationship Id="rId156" Type="http://schemas.openxmlformats.org/officeDocument/2006/relationships/hyperlink" Target="https://datacatalog.worldbank.org/dataset/gdp-ranking" TargetMode="External"/><Relationship Id="rId177" Type="http://schemas.openxmlformats.org/officeDocument/2006/relationships/hyperlink" Target="https://datacatalog.worldbank.org/dataset/gdp-ranking" TargetMode="External"/><Relationship Id="rId198" Type="http://schemas.openxmlformats.org/officeDocument/2006/relationships/hyperlink" Target="https://datacatalog.worldbank.org/dataset/gdp-ranking" TargetMode="External"/><Relationship Id="rId202" Type="http://schemas.openxmlformats.org/officeDocument/2006/relationships/hyperlink" Target="https://data.oecd.org/earnwage/average-wages.htm" TargetMode="External"/><Relationship Id="rId223" Type="http://schemas.openxmlformats.org/officeDocument/2006/relationships/hyperlink" Target="https://data.oecd.org/earnwage/average-wages.htm" TargetMode="External"/><Relationship Id="rId244" Type="http://schemas.openxmlformats.org/officeDocument/2006/relationships/hyperlink" Target="https://data.oecd.org/earnwage/average-wages.htm" TargetMode="External"/><Relationship Id="rId18" Type="http://schemas.openxmlformats.org/officeDocument/2006/relationships/hyperlink" Target="https://www.britishland.com/~/media/Files/B/British-Land-V4/documents/ar-2019/reporting-centre/annual-report-and-accounts-2019.pdf" TargetMode="External"/><Relationship Id="rId39" Type="http://schemas.openxmlformats.org/officeDocument/2006/relationships/hyperlink" Target="https://www.ihgplc.com/-/media/ihg/annualreports/2018/online-ar-page-downloads/ihg_2018ar.pdf?la=en&amp;hash=CCBA9704737C4A9149BD1DA027AA1782" TargetMode="External"/><Relationship Id="rId265" Type="http://schemas.openxmlformats.org/officeDocument/2006/relationships/hyperlink" Target="https://data.oecd.org/earnwage/average-wages.htm" TargetMode="External"/><Relationship Id="rId286" Type="http://schemas.openxmlformats.org/officeDocument/2006/relationships/hyperlink" Target="https://data.oecd.org/earnwage/average-wages.htm" TargetMode="External"/><Relationship Id="rId50" Type="http://schemas.openxmlformats.org/officeDocument/2006/relationships/hyperlink" Target="https://www.legalandgeneralgroup.com/media/15278/242100698_lg_ar18_290419_web_ready.pdf" TargetMode="External"/><Relationship Id="rId104" Type="http://schemas.openxmlformats.org/officeDocument/2006/relationships/hyperlink" Target="https://datacatalog.worldbank.org/dataset/gdp-ranking" TargetMode="External"/><Relationship Id="rId125" Type="http://schemas.openxmlformats.org/officeDocument/2006/relationships/hyperlink" Target="https://datacatalog.worldbank.org/dataset/gdp-ranking" TargetMode="External"/><Relationship Id="rId146" Type="http://schemas.openxmlformats.org/officeDocument/2006/relationships/hyperlink" Target="https://datacatalog.worldbank.org/dataset/gdp-ranking" TargetMode="External"/><Relationship Id="rId167" Type="http://schemas.openxmlformats.org/officeDocument/2006/relationships/hyperlink" Target="https://datacatalog.worldbank.org/dataset/gdp-ranking" TargetMode="External"/><Relationship Id="rId188" Type="http://schemas.openxmlformats.org/officeDocument/2006/relationships/hyperlink" Target="https://datacatalog.worldbank.org/dataset/gdp-ranking"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duchyoflancaster.co.uk/financial/" TargetMode="External"/><Relationship Id="rId21" Type="http://schemas.openxmlformats.org/officeDocument/2006/relationships/hyperlink" Target="https://www.kungahuset.se/royalcourt/monarchytheroyalcourt/royalfinances.4.396160511584257f2180005637.html" TargetMode="External"/><Relationship Id="rId42" Type="http://schemas.openxmlformats.org/officeDocument/2006/relationships/hyperlink" Target="https://www.elconfidencial.com/espana/2018-09-24/nuevos-sueldos-casa-real-felipe-vi-juan-carlos_1620200/" TargetMode="External"/><Relationship Id="rId47" Type="http://schemas.openxmlformats.org/officeDocument/2006/relationships/hyperlink" Target="https://datacatalog.worldbank.org/dataset/gdp-ranking" TargetMode="External"/><Relationship Id="rId63" Type="http://schemas.openxmlformats.org/officeDocument/2006/relationships/hyperlink" Target="https://datacatalog.worldbank.org/dataset/gdp-ranking" TargetMode="External"/><Relationship Id="rId68" Type="http://schemas.openxmlformats.org/officeDocument/2006/relationships/hyperlink" Target="https://datacatalog.worldbank.org/dataset/gdp-ranking" TargetMode="External"/><Relationship Id="rId84" Type="http://schemas.openxmlformats.org/officeDocument/2006/relationships/hyperlink" Target="https://data.oecd.org/earnwage/average-wages.htm" TargetMode="External"/><Relationship Id="rId89" Type="http://schemas.openxmlformats.org/officeDocument/2006/relationships/hyperlink" Target="https://data.oecd.org/earnwage/average-wages.htm" TargetMode="External"/><Relationship Id="rId112" Type="http://schemas.openxmlformats.org/officeDocument/2006/relationships/hyperlink" Target="https://data.oecd.org/earnwage/average-wages.htm" TargetMode="External"/><Relationship Id="rId16" Type="http://schemas.openxmlformats.org/officeDocument/2006/relationships/hyperlink" Target="https://www.govinfo.gov/content/pkg/USCODE-2011-title3/pdf/USCODE-2011-title3.pdf" TargetMode="External"/><Relationship Id="rId107" Type="http://schemas.openxmlformats.org/officeDocument/2006/relationships/hyperlink" Target="https://data.oecd.org/earnwage/average-wages.htm" TargetMode="External"/><Relationship Id="rId11" Type="http://schemas.openxmlformats.org/officeDocument/2006/relationships/hyperlink" Target="https://www.kunaicho.go.jp/e-about/seido/seido08.html" TargetMode="External"/><Relationship Id="rId24" Type="http://schemas.openxmlformats.org/officeDocument/2006/relationships/hyperlink" Target="https://www.duchyoflancaster.co.uk/financial/" TargetMode="External"/><Relationship Id="rId32" Type="http://schemas.openxmlformats.org/officeDocument/2006/relationships/hyperlink" Target="https://news.err.ee/892860/office-of-the-president-expenses-to-decrease-in-2019" TargetMode="External"/><Relationship Id="rId37" Type="http://schemas.openxmlformats.org/officeDocument/2006/relationships/hyperlink" Target="https://www.prezydent.pl/prezydent/pytania-i-odpowiedzi/" TargetMode="External"/><Relationship Id="rId40" Type="http://schemas.openxmlformats.org/officeDocument/2006/relationships/hyperlink" Target="https://ecopeco.org/2019/08/24/les-salaires-des-presidents-des-pays-des-balkans-reveles/" TargetMode="External"/><Relationship Id="rId45" Type="http://schemas.openxmlformats.org/officeDocument/2006/relationships/hyperlink" Target="https://data.oecd.org/earnwage/average-wages.htm" TargetMode="External"/><Relationship Id="rId53" Type="http://schemas.openxmlformats.org/officeDocument/2006/relationships/hyperlink" Target="https://datacatalog.worldbank.org/dataset/gdp-ranking" TargetMode="External"/><Relationship Id="rId58" Type="http://schemas.openxmlformats.org/officeDocument/2006/relationships/hyperlink" Target="https://datacatalog.worldbank.org/dataset/gdp-ranking" TargetMode="External"/><Relationship Id="rId66" Type="http://schemas.openxmlformats.org/officeDocument/2006/relationships/hyperlink" Target="https://datacatalog.worldbank.org/dataset/gdp-ranking" TargetMode="External"/><Relationship Id="rId74" Type="http://schemas.openxmlformats.org/officeDocument/2006/relationships/hyperlink" Target="https://datacatalog.worldbank.org/dataset/gdp-ranking" TargetMode="External"/><Relationship Id="rId79" Type="http://schemas.openxmlformats.org/officeDocument/2006/relationships/hyperlink" Target="https://datacatalog.worldbank.org/dataset/gdp-ranking" TargetMode="External"/><Relationship Id="rId87" Type="http://schemas.openxmlformats.org/officeDocument/2006/relationships/hyperlink" Target="https://data.oecd.org/earnwage/average-wages.htm" TargetMode="External"/><Relationship Id="rId102" Type="http://schemas.openxmlformats.org/officeDocument/2006/relationships/hyperlink" Target="https://data.oecd.org/earnwage/average-wages.htm" TargetMode="External"/><Relationship Id="rId110" Type="http://schemas.openxmlformats.org/officeDocument/2006/relationships/hyperlink" Target="https://data.oecd.org/earnwage/average-wages.htm" TargetMode="External"/><Relationship Id="rId115" Type="http://schemas.openxmlformats.org/officeDocument/2006/relationships/hyperlink" Target="http://www.salaryexplorer.com/salary-survey.php?loc=221&amp;loctype=1" TargetMode="External"/><Relationship Id="rId5" Type="http://schemas.openxmlformats.org/officeDocument/2006/relationships/hyperlink" Target="http://kongehuset.dk/en/organisation-and-contact/state-civil-list-annuity" TargetMode="External"/><Relationship Id="rId61" Type="http://schemas.openxmlformats.org/officeDocument/2006/relationships/hyperlink" Target="https://datacatalog.worldbank.org/dataset/gdp-ranking" TargetMode="External"/><Relationship Id="rId82" Type="http://schemas.openxmlformats.org/officeDocument/2006/relationships/hyperlink" Target="https://data.oecd.org/earnwage/average-wages.htm" TargetMode="External"/><Relationship Id="rId90" Type="http://schemas.openxmlformats.org/officeDocument/2006/relationships/hyperlink" Target="https://data.oecd.org/earnwage/average-wages.htm" TargetMode="External"/><Relationship Id="rId95" Type="http://schemas.openxmlformats.org/officeDocument/2006/relationships/hyperlink" Target="https://data.oecd.org/earnwage/average-wages.htm" TargetMode="External"/><Relationship Id="rId19" Type="http://schemas.openxmlformats.org/officeDocument/2006/relationships/hyperlink" Target="https://www.lrt.lt/naujienos/lietuvoje/2/1123012/kitamet-biudzetas-sotesni-gyvenima-zada-ir-politikams-labiausiai-augs-prezidento-alga" TargetMode="External"/><Relationship Id="rId14" Type="http://schemas.openxmlformats.org/officeDocument/2006/relationships/hyperlink" Target="http://portaltransparencia.gob.mx/pot/remuneracionMensual/consultarPuesto.do?method=showEdit&amp;idPuesto=MS00&amp;_idDependencia=02100&amp;viaLocation=true" TargetMode="External"/><Relationship Id="rId22" Type="http://schemas.openxmlformats.org/officeDocument/2006/relationships/hyperlink" Target="http://www.koreaherald.com/view.php?ud=20180116000382" TargetMode="External"/><Relationship Id="rId27" Type="http://schemas.openxmlformats.org/officeDocument/2006/relationships/hyperlink" Target="https://www.royal.uk/sites/default/files/media/sovereign_grant_framework_agreement_2019_003.pdf" TargetMode="External"/><Relationship Id="rId30" Type="http://schemas.openxmlformats.org/officeDocument/2006/relationships/hyperlink" Target="https://www.duchyoflancaster.co.uk/financial/" TargetMode="External"/><Relationship Id="rId35" Type="http://schemas.openxmlformats.org/officeDocument/2006/relationships/hyperlink" Target="http://www.kjararad.is/media/urskurdir/2016.3.001-althingismenn,-radherrar-og-forseti.pdf" TargetMode="External"/><Relationship Id="rId43" Type="http://schemas.openxmlformats.org/officeDocument/2006/relationships/hyperlink" Target="https://www.milligazete.com.tr/haber/3218393/cumhurbaskani-erdoganin-aylik-maasina-7-bin-tl-zam" TargetMode="External"/><Relationship Id="rId48" Type="http://schemas.openxmlformats.org/officeDocument/2006/relationships/hyperlink" Target="https://datacatalog.worldbank.org/dataset/gdp-ranking" TargetMode="External"/><Relationship Id="rId56" Type="http://schemas.openxmlformats.org/officeDocument/2006/relationships/hyperlink" Target="https://datacatalog.worldbank.org/dataset/gdp-ranking" TargetMode="External"/><Relationship Id="rId64" Type="http://schemas.openxmlformats.org/officeDocument/2006/relationships/hyperlink" Target="https://datacatalog.worldbank.org/dataset/gdp-ranking" TargetMode="External"/><Relationship Id="rId69" Type="http://schemas.openxmlformats.org/officeDocument/2006/relationships/hyperlink" Target="https://datacatalog.worldbank.org/dataset/gdp-ranking" TargetMode="External"/><Relationship Id="rId77" Type="http://schemas.openxmlformats.org/officeDocument/2006/relationships/hyperlink" Target="https://datacatalog.worldbank.org/dataset/gdp-ranking" TargetMode="External"/><Relationship Id="rId100" Type="http://schemas.openxmlformats.org/officeDocument/2006/relationships/hyperlink" Target="https://data.oecd.org/earnwage/average-wages.htm" TargetMode="External"/><Relationship Id="rId105" Type="http://schemas.openxmlformats.org/officeDocument/2006/relationships/hyperlink" Target="https://data.oecd.org/earnwage/average-wages.htm" TargetMode="External"/><Relationship Id="rId113" Type="http://schemas.openxmlformats.org/officeDocument/2006/relationships/hyperlink" Target="https://data.oecd.org/earnwage/average-wages.htm" TargetMode="External"/><Relationship Id="rId8" Type="http://schemas.openxmlformats.org/officeDocument/2006/relationships/hyperlink" Target="https://mfor.hu/cikkek/makro/megszavaztak-ader-janos-100-szazalekos-fizetesemeleset.html%20https:/www.szeretlekmagyarorszag.hu/megindokolta-a-fidesz-miert-emelik-3-milliora-ader-janos-fizeteset/" TargetMode="External"/><Relationship Id="rId51" Type="http://schemas.openxmlformats.org/officeDocument/2006/relationships/hyperlink" Target="https://datacatalog.worldbank.org/dataset/gdp-ranking" TargetMode="External"/><Relationship Id="rId72" Type="http://schemas.openxmlformats.org/officeDocument/2006/relationships/hyperlink" Target="https://datacatalog.worldbank.org/dataset/gdp-ranking" TargetMode="External"/><Relationship Id="rId80" Type="http://schemas.openxmlformats.org/officeDocument/2006/relationships/hyperlink" Target="https://datacatalog.worldbank.org/dataset/gdp-ranking" TargetMode="External"/><Relationship Id="rId85" Type="http://schemas.openxmlformats.org/officeDocument/2006/relationships/hyperlink" Target="https://data.oecd.org/earnwage/average-wages.htm" TargetMode="External"/><Relationship Id="rId93" Type="http://schemas.openxmlformats.org/officeDocument/2006/relationships/hyperlink" Target="https://data.oecd.org/earnwage/average-wages.htm" TargetMode="External"/><Relationship Id="rId98" Type="http://schemas.openxmlformats.org/officeDocument/2006/relationships/hyperlink" Target="https://data.oecd.org/earnwage/average-wages.htm" TargetMode="External"/><Relationship Id="rId3" Type="http://schemas.openxmlformats.org/officeDocument/2006/relationships/hyperlink" Target="https://lab.org.uk/category/topics/poverty-inequality/feed/" TargetMode="External"/><Relationship Id="rId12" Type="http://schemas.openxmlformats.org/officeDocument/2006/relationships/hyperlink" Target="https://www.standard.co.uk/news/world/this-is-how-much-money-europes-royal-families-get-from-their-taxpayers-a3603431.html" TargetMode="External"/><Relationship Id="rId17" Type="http://schemas.openxmlformats.org/officeDocument/2006/relationships/hyperlink" Target="https://www.termometropolitico.it/1376772_2019-05-02-quanto-guadagna-sergio-mattarella-stipendio-e-redditi-del-presidente.html?cn-reloaded=1" TargetMode="External"/><Relationship Id="rId25" Type="http://schemas.openxmlformats.org/officeDocument/2006/relationships/hyperlink" Target="https://www.royal.uk/sites/default/files/media/sovereign_grant_framework_agreement_2019_003.pdf" TargetMode="External"/><Relationship Id="rId33" Type="http://schemas.openxmlformats.org/officeDocument/2006/relationships/hyperlink" Target="https://fr.wikipedia.org/wiki/R%C3%A9mun%C3%A9ration_des_acteurs_institutionnels_en_France" TargetMode="External"/><Relationship Id="rId38" Type="http://schemas.openxmlformats.org/officeDocument/2006/relationships/hyperlink" Target="https://www.cmjornal.pt/politica/detalhe/diplomatas-ganham-mais-do-que-marcelo" TargetMode="External"/><Relationship Id="rId46" Type="http://schemas.openxmlformats.org/officeDocument/2006/relationships/hyperlink" Target="https://datacatalog.worldbank.org/dataset/gdp-ranking" TargetMode="External"/><Relationship Id="rId59" Type="http://schemas.openxmlformats.org/officeDocument/2006/relationships/hyperlink" Target="https://datacatalog.worldbank.org/dataset/gdp-ranking" TargetMode="External"/><Relationship Id="rId67" Type="http://schemas.openxmlformats.org/officeDocument/2006/relationships/hyperlink" Target="https://datacatalog.worldbank.org/dataset/gdp-ranking" TargetMode="External"/><Relationship Id="rId103" Type="http://schemas.openxmlformats.org/officeDocument/2006/relationships/hyperlink" Target="https://data.oecd.org/earnwage/average-wages.htm" TargetMode="External"/><Relationship Id="rId108" Type="http://schemas.openxmlformats.org/officeDocument/2006/relationships/hyperlink" Target="https://data.oecd.org/earnwage/average-wages.htm" TargetMode="External"/><Relationship Id="rId116" Type="http://schemas.openxmlformats.org/officeDocument/2006/relationships/printerSettings" Target="../printerSettings/printerSettings3.bin"/><Relationship Id="rId20" Type="http://schemas.openxmlformats.org/officeDocument/2006/relationships/hyperlink" Target="https://www.admin.ch/gov/en/start/federal-council/tasks/from-election-to-departure.html" TargetMode="External"/><Relationship Id="rId41" Type="http://schemas.openxmlformats.org/officeDocument/2006/relationships/hyperlink" Target="https://www.boe.es/legislacion/documentos/ConstitucionINGLES.pdf" TargetMode="External"/><Relationship Id="rId54" Type="http://schemas.openxmlformats.org/officeDocument/2006/relationships/hyperlink" Target="https://datacatalog.worldbank.org/dataset/gdp-ranking" TargetMode="External"/><Relationship Id="rId62" Type="http://schemas.openxmlformats.org/officeDocument/2006/relationships/hyperlink" Target="https://datacatalog.worldbank.org/dataset/gdp-ranking" TargetMode="External"/><Relationship Id="rId70" Type="http://schemas.openxmlformats.org/officeDocument/2006/relationships/hyperlink" Target="https://datacatalog.worldbank.org/dataset/gdp-ranking" TargetMode="External"/><Relationship Id="rId75" Type="http://schemas.openxmlformats.org/officeDocument/2006/relationships/hyperlink" Target="https://datacatalog.worldbank.org/dataset/gdp-ranking" TargetMode="External"/><Relationship Id="rId83" Type="http://schemas.openxmlformats.org/officeDocument/2006/relationships/hyperlink" Target="https://data.oecd.org/earnwage/average-wages.htm" TargetMode="External"/><Relationship Id="rId88" Type="http://schemas.openxmlformats.org/officeDocument/2006/relationships/hyperlink" Target="https://data.oecd.org/earnwage/average-wages.htm" TargetMode="External"/><Relationship Id="rId91" Type="http://schemas.openxmlformats.org/officeDocument/2006/relationships/hyperlink" Target="https://data.oecd.org/earnwage/average-wages.htm" TargetMode="External"/><Relationship Id="rId96" Type="http://schemas.openxmlformats.org/officeDocument/2006/relationships/hyperlink" Target="https://data.oecd.org/earnwage/average-wages.htm" TargetMode="External"/><Relationship Id="rId111" Type="http://schemas.openxmlformats.org/officeDocument/2006/relationships/hyperlink" Target="https://data.oecd.org/earnwage/average-wages.htm" TargetMode="External"/><Relationship Id="rId1" Type="http://schemas.openxmlformats.org/officeDocument/2006/relationships/hyperlink" Target="https://www.rechnungshof.gv.at/rh/home/home_1/fragen-medien/Kundmachung_Anpassungsf.2020_.pdf" TargetMode="External"/><Relationship Id="rId6" Type="http://schemas.openxmlformats.org/officeDocument/2006/relationships/hyperlink" Target="https://www.presidentti.fi/presidentin-toimi/palkkio-ja-elake/" TargetMode="External"/><Relationship Id="rId15" Type="http://schemas.openxmlformats.org/officeDocument/2006/relationships/hyperlink" Target="https://www.independent.ie/irish-news/revealed-how-much-the-office-of-the-president-costs-over-seven-years-36785078.html" TargetMode="External"/><Relationship Id="rId23" Type="http://schemas.openxmlformats.org/officeDocument/2006/relationships/hyperlink" Target="https://www.royal.uk/sites/default/files/media/sovereign_grant_framework_agreement_2019_003.pdf" TargetMode="External"/><Relationship Id="rId28" Type="http://schemas.openxmlformats.org/officeDocument/2006/relationships/hyperlink" Target="https://www.duchyoflancaster.co.uk/financial/" TargetMode="External"/><Relationship Id="rId36" Type="http://schemas.openxmlformats.org/officeDocument/2006/relationships/hyperlink" Target="https://www.dagbladet.no/nyheter/far-800-000-mer-i-apanasje/71681261" TargetMode="External"/><Relationship Id="rId49" Type="http://schemas.openxmlformats.org/officeDocument/2006/relationships/hyperlink" Target="https://datacatalog.worldbank.org/dataset/gdp-ranking" TargetMode="External"/><Relationship Id="rId57" Type="http://schemas.openxmlformats.org/officeDocument/2006/relationships/hyperlink" Target="https://datacatalog.worldbank.org/dataset/gdp-ranking" TargetMode="External"/><Relationship Id="rId106" Type="http://schemas.openxmlformats.org/officeDocument/2006/relationships/hyperlink" Target="https://data.oecd.org/earnwage/average-wages.htm" TargetMode="External"/><Relationship Id="rId114" Type="http://schemas.openxmlformats.org/officeDocument/2006/relationships/hyperlink" Target="https://data.oecd.org/earnwage/average-wages.htm" TargetMode="External"/><Relationship Id="rId10" Type="http://schemas.openxmlformats.org/officeDocument/2006/relationships/hyperlink" Target="https://www.middleeastmonitor.com/20200107-knesset-members-vote-themselves-a-salary-increase/" TargetMode="External"/><Relationship Id="rId31" Type="http://schemas.openxmlformats.org/officeDocument/2006/relationships/hyperlink" Target="https://www.president.ee/en/president/legal-authority/index.html" TargetMode="External"/><Relationship Id="rId44" Type="http://schemas.openxmlformats.org/officeDocument/2006/relationships/hyperlink" Target="https://datacatalog.worldbank.org/dataset/gdp-ranking" TargetMode="External"/><Relationship Id="rId52" Type="http://schemas.openxmlformats.org/officeDocument/2006/relationships/hyperlink" Target="https://datacatalog.worldbank.org/dataset/gdp-ranking" TargetMode="External"/><Relationship Id="rId60" Type="http://schemas.openxmlformats.org/officeDocument/2006/relationships/hyperlink" Target="https://datacatalog.worldbank.org/dataset/gdp-ranking" TargetMode="External"/><Relationship Id="rId65" Type="http://schemas.openxmlformats.org/officeDocument/2006/relationships/hyperlink" Target="https://datacatalog.worldbank.org/dataset/gdp-ranking" TargetMode="External"/><Relationship Id="rId73" Type="http://schemas.openxmlformats.org/officeDocument/2006/relationships/hyperlink" Target="https://datacatalog.worldbank.org/dataset/gdp-ranking" TargetMode="External"/><Relationship Id="rId78" Type="http://schemas.openxmlformats.org/officeDocument/2006/relationships/hyperlink" Target="https://datacatalog.worldbank.org/dataset/gdp-ranking" TargetMode="External"/><Relationship Id="rId81" Type="http://schemas.openxmlformats.org/officeDocument/2006/relationships/hyperlink" Target="https://data.oecd.org/earnwage/average-wages.htm" TargetMode="External"/><Relationship Id="rId86" Type="http://schemas.openxmlformats.org/officeDocument/2006/relationships/hyperlink" Target="https://data.oecd.org/earnwage/average-wages.htm" TargetMode="External"/><Relationship Id="rId94" Type="http://schemas.openxmlformats.org/officeDocument/2006/relationships/hyperlink" Target="https://data.oecd.org/earnwage/average-wages.htm" TargetMode="External"/><Relationship Id="rId99" Type="http://schemas.openxmlformats.org/officeDocument/2006/relationships/hyperlink" Target="https://data.oecd.org/earnwage/average-wages.htm" TargetMode="External"/><Relationship Id="rId101" Type="http://schemas.openxmlformats.org/officeDocument/2006/relationships/hyperlink" Target="https://data.oecd.org/earnwage/average-wages.htm" TargetMode="External"/><Relationship Id="rId4" Type="http://schemas.openxmlformats.org/officeDocument/2006/relationships/hyperlink" Target="https://www.ceskenoviny.cz/zpravy/vrcholnym-politikum-vzrostou-pristi-rok-platy-asi-o-desetinu/1829979" TargetMode="External"/><Relationship Id="rId9" Type="http://schemas.openxmlformats.org/officeDocument/2006/relationships/hyperlink" Target="https://www.brief.com.cy/oikonomia/ellada/poios-einai-o-misthos-toy-proedroy-tis-ellinikis-dimokratias" TargetMode="External"/><Relationship Id="rId13" Type="http://schemas.openxmlformats.org/officeDocument/2006/relationships/hyperlink" Target="https://www.standard.co.uk/news/world/this-is-how-much-money-europes-royal-families-get-from-their-taxpayers-a3603431.html" TargetMode="External"/><Relationship Id="rId18" Type="http://schemas.openxmlformats.org/officeDocument/2006/relationships/hyperlink" Target="http://dienaszinas.lv/2019/10/21/valsts-prezidenta-kancelejas-darbiniekiem-gaidams-algas-pieaugums/" TargetMode="External"/><Relationship Id="rId39" Type="http://schemas.openxmlformats.org/officeDocument/2006/relationships/hyperlink" Target="https://www.aktuality.sk/clanok/682623/plat-zuzana-caputova-nova-prezidentka-andrej-kiska-porovnanie/" TargetMode="External"/><Relationship Id="rId109" Type="http://schemas.openxmlformats.org/officeDocument/2006/relationships/hyperlink" Target="https://data.oecd.org/earnwage/average-wages.htm" TargetMode="External"/><Relationship Id="rId34" Type="http://schemas.openxmlformats.org/officeDocument/2006/relationships/hyperlink" Target="https://www.legifrance.gouv.fr/affichTexte.do?cidTexte=JORFTEXT000026310466&amp;dateTexte=&amp;categorieLien=id" TargetMode="External"/><Relationship Id="rId50" Type="http://schemas.openxmlformats.org/officeDocument/2006/relationships/hyperlink" Target="https://datacatalog.worldbank.org/dataset/gdp-ranking" TargetMode="External"/><Relationship Id="rId55" Type="http://schemas.openxmlformats.org/officeDocument/2006/relationships/hyperlink" Target="https://datacatalog.worldbank.org/dataset/gdp-ranking" TargetMode="External"/><Relationship Id="rId76" Type="http://schemas.openxmlformats.org/officeDocument/2006/relationships/hyperlink" Target="https://datacatalog.worldbank.org/dataset/gdp-ranking" TargetMode="External"/><Relationship Id="rId97" Type="http://schemas.openxmlformats.org/officeDocument/2006/relationships/hyperlink" Target="https://data.oecd.org/earnwage/average-wages.htm" TargetMode="External"/><Relationship Id="rId104" Type="http://schemas.openxmlformats.org/officeDocument/2006/relationships/hyperlink" Target="https://data.oecd.org/earnwage/average-wages.htm" TargetMode="External"/><Relationship Id="rId7" Type="http://schemas.openxmlformats.org/officeDocument/2006/relationships/hyperlink" Target="http://www.bundespraesident.de/DE/Service/Fragen-und-Antworten/fragen-und-antworten-node.html;jsessionid=4D15E55FB2855B0145CD5D145973C682.1_cid387" TargetMode="External"/><Relationship Id="rId71" Type="http://schemas.openxmlformats.org/officeDocument/2006/relationships/hyperlink" Target="https://datacatalog.worldbank.org/dataset/gdp-ranking" TargetMode="External"/><Relationship Id="rId92" Type="http://schemas.openxmlformats.org/officeDocument/2006/relationships/hyperlink" Target="https://data.oecd.org/earnwage/average-wages.htm" TargetMode="External"/><Relationship Id="rId2" Type="http://schemas.openxmlformats.org/officeDocument/2006/relationships/hyperlink" Target="https://www.monarchie.be/en/monarchy/civil-list/financial-resources" TargetMode="External"/><Relationship Id="rId29" Type="http://schemas.openxmlformats.org/officeDocument/2006/relationships/hyperlink" Target="https://www.royal.uk/sites/default/files/media/sovereign_grant_framework_agreement_2019_003.pdf"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ww.legifrance.gouv.fr/affichTexte.do?cidTexte=JORFTEXT000026310466&amp;dateTexte=&amp;categorieLien=id" TargetMode="External"/><Relationship Id="rId21" Type="http://schemas.openxmlformats.org/officeDocument/2006/relationships/hyperlink" Target="https://www.regeringen.se/regeringskansliet/arvoden-och-ersattningar/" TargetMode="External"/><Relationship Id="rId42" Type="http://schemas.openxmlformats.org/officeDocument/2006/relationships/hyperlink" Target="https://datacatalog.worldbank.org/dataset/gdp-ranking" TargetMode="External"/><Relationship Id="rId47" Type="http://schemas.openxmlformats.org/officeDocument/2006/relationships/hyperlink" Target="https://datacatalog.worldbank.org/dataset/gdp-ranking" TargetMode="External"/><Relationship Id="rId63" Type="http://schemas.openxmlformats.org/officeDocument/2006/relationships/hyperlink" Target="https://datacatalog.worldbank.org/dataset/gdp-ranking" TargetMode="External"/><Relationship Id="rId68" Type="http://schemas.openxmlformats.org/officeDocument/2006/relationships/hyperlink" Target="https://datacatalog.worldbank.org/dataset/gdp-ranking" TargetMode="External"/><Relationship Id="rId84" Type="http://schemas.openxmlformats.org/officeDocument/2006/relationships/hyperlink" Target="https://data.oecd.org/earnwage/average-wages.htm" TargetMode="External"/><Relationship Id="rId89" Type="http://schemas.openxmlformats.org/officeDocument/2006/relationships/hyperlink" Target="https://data.oecd.org/earnwage/average-wages.htm" TargetMode="External"/><Relationship Id="rId112" Type="http://schemas.openxmlformats.org/officeDocument/2006/relationships/printerSettings" Target="../printerSettings/printerSettings4.bin"/><Relationship Id="rId2" Type="http://schemas.openxmlformats.org/officeDocument/2006/relationships/hyperlink" Target="https://maps.finance.gov.au/guidance/remuneration/salary" TargetMode="External"/><Relationship Id="rId16" Type="http://schemas.openxmlformats.org/officeDocument/2006/relationships/hyperlink" Target="https://www.newshub.co.nz/home/politics/2019/04/where-jacinda-ardern-ranks-among-highest-paid-world-leaders.html" TargetMode="External"/><Relationship Id="rId29" Type="http://schemas.openxmlformats.org/officeDocument/2006/relationships/hyperlink" Target="https://www.beamtenbesoldung.org/images/pdf/2018/Bund_2018.pdf" TargetMode="External"/><Relationship Id="rId107" Type="http://schemas.openxmlformats.org/officeDocument/2006/relationships/hyperlink" Target="https://data.oecd.org/earnwage/average-wages.htm" TargetMode="External"/><Relationship Id="rId11" Type="http://schemas.openxmlformats.org/officeDocument/2006/relationships/hyperlink" Target="https://www.napi.hu/magyar_gazdasag/mennyibe_kerul_orban_viktor_munkaja_es_a_tobbieke_fizetesmatek_2017.636665.html" TargetMode="External"/><Relationship Id="rId24" Type="http://schemas.openxmlformats.org/officeDocument/2006/relationships/hyperlink" Target="https://ecpr.eu/Filestore/PaperProposal/ec7b208c-59ad-426a-b6e4-e3636d525004.pdf" TargetMode="External"/><Relationship Id="rId32" Type="http://schemas.openxmlformats.org/officeDocument/2006/relationships/hyperlink" Target="https://247wallst.com/special-report/2019/04/16/20-highest-paid-world-leaders-3/5/" TargetMode="External"/><Relationship Id="rId37" Type="http://schemas.openxmlformats.org/officeDocument/2006/relationships/hyperlink" Target="https://www.nettavisen.no/okonomi/her-er-lonnen-til-alle-statens-toppledere/3423626632.html" TargetMode="External"/><Relationship Id="rId40" Type="http://schemas.openxmlformats.org/officeDocument/2006/relationships/hyperlink" Target="https://datacatalog.worldbank.org/dataset/gdp-ranking" TargetMode="External"/><Relationship Id="rId45" Type="http://schemas.openxmlformats.org/officeDocument/2006/relationships/hyperlink" Target="https://datacatalog.worldbank.org/dataset/gdp-ranking" TargetMode="External"/><Relationship Id="rId53" Type="http://schemas.openxmlformats.org/officeDocument/2006/relationships/hyperlink" Target="https://datacatalog.worldbank.org/dataset/gdp-ranking" TargetMode="External"/><Relationship Id="rId58" Type="http://schemas.openxmlformats.org/officeDocument/2006/relationships/hyperlink" Target="https://datacatalog.worldbank.org/dataset/gdp-ranking" TargetMode="External"/><Relationship Id="rId66" Type="http://schemas.openxmlformats.org/officeDocument/2006/relationships/hyperlink" Target="https://datacatalog.worldbank.org/dataset/gdp-ranking" TargetMode="External"/><Relationship Id="rId74" Type="http://schemas.openxmlformats.org/officeDocument/2006/relationships/hyperlink" Target="https://datacatalog.worldbank.org/dataset/gdp-ranking" TargetMode="External"/><Relationship Id="rId79" Type="http://schemas.openxmlformats.org/officeDocument/2006/relationships/hyperlink" Target="https://data.oecd.org/earnwage/average-wages.htm" TargetMode="External"/><Relationship Id="rId87" Type="http://schemas.openxmlformats.org/officeDocument/2006/relationships/hyperlink" Target="https://data.oecd.org/earnwage/average-wages.htm" TargetMode="External"/><Relationship Id="rId102" Type="http://schemas.openxmlformats.org/officeDocument/2006/relationships/hyperlink" Target="https://data.oecd.org/earnwage/average-wages.htm" TargetMode="External"/><Relationship Id="rId110" Type="http://schemas.openxmlformats.org/officeDocument/2006/relationships/hyperlink" Target="https://data.oecd.org/earnwage/average-wages.htm" TargetMode="External"/><Relationship Id="rId5" Type="http://schemas.openxmlformats.org/officeDocument/2006/relationships/hyperlink" Target="https://lab.org.uk/category/topics/poverty-inequality/feed/" TargetMode="External"/><Relationship Id="rId61" Type="http://schemas.openxmlformats.org/officeDocument/2006/relationships/hyperlink" Target="https://datacatalog.worldbank.org/dataset/gdp-ranking" TargetMode="External"/><Relationship Id="rId82" Type="http://schemas.openxmlformats.org/officeDocument/2006/relationships/hyperlink" Target="https://data.oecd.org/earnwage/average-wages.htm" TargetMode="External"/><Relationship Id="rId90" Type="http://schemas.openxmlformats.org/officeDocument/2006/relationships/hyperlink" Target="https://data.oecd.org/earnwage/average-wages.htm" TargetMode="External"/><Relationship Id="rId95" Type="http://schemas.openxmlformats.org/officeDocument/2006/relationships/hyperlink" Target="https://data.oecd.org/earnwage/average-wages.htm" TargetMode="External"/><Relationship Id="rId19" Type="http://schemas.openxmlformats.org/officeDocument/2006/relationships/hyperlink" Target="https://menshouse.gr/politiki/31266/posa-chrimata-pernoun-simera-o-prothypourgos-ke-o-proedros-tis-dimokratias" TargetMode="External"/><Relationship Id="rId14" Type="http://schemas.openxmlformats.org/officeDocument/2006/relationships/hyperlink" Target="http://www.lessentiel.lu/de/luxemburg/story/von-bettels-gehalt-traumen-andere-staatsspitzen-15191980" TargetMode="External"/><Relationship Id="rId22" Type="http://schemas.openxmlformats.org/officeDocument/2006/relationships/hyperlink" Target="http://factsanddetails.com/japan/cat22/sub146/item804.html" TargetMode="External"/><Relationship Id="rId27" Type="http://schemas.openxmlformats.org/officeDocument/2006/relationships/hyperlink" Target="https://fr.wikipedia.org/wiki/R%C3%A9mun%C3%A9ration_des_acteurs_institutionnels_en_France" TargetMode="External"/><Relationship Id="rId30" Type="http://schemas.openxmlformats.org/officeDocument/2006/relationships/hyperlink" Target="http://researchbriefings.files.parliament.uk/documents/CBP-8535/CBP-8535.pdf" TargetMode="External"/><Relationship Id="rId35" Type="http://schemas.openxmlformats.org/officeDocument/2006/relationships/hyperlink" Target="https://www.cmjornal.pt/politica/detalhe/diplomatas-ganham-mais-do-que-marcelo" TargetMode="External"/><Relationship Id="rId43" Type="http://schemas.openxmlformats.org/officeDocument/2006/relationships/hyperlink" Target="https://datacatalog.worldbank.org/dataset/gdp-ranking" TargetMode="External"/><Relationship Id="rId48" Type="http://schemas.openxmlformats.org/officeDocument/2006/relationships/hyperlink" Target="https://datacatalog.worldbank.org/dataset/gdp-ranking" TargetMode="External"/><Relationship Id="rId56" Type="http://schemas.openxmlformats.org/officeDocument/2006/relationships/hyperlink" Target="https://datacatalog.worldbank.org/dataset/gdp-ranking" TargetMode="External"/><Relationship Id="rId64" Type="http://schemas.openxmlformats.org/officeDocument/2006/relationships/hyperlink" Target="https://datacatalog.worldbank.org/dataset/gdp-ranking" TargetMode="External"/><Relationship Id="rId69" Type="http://schemas.openxmlformats.org/officeDocument/2006/relationships/hyperlink" Target="https://datacatalog.worldbank.org/dataset/gdp-ranking" TargetMode="External"/><Relationship Id="rId77" Type="http://schemas.openxmlformats.org/officeDocument/2006/relationships/hyperlink" Target="https://data.oecd.org/earnwage/average-wages.htm" TargetMode="External"/><Relationship Id="rId100" Type="http://schemas.openxmlformats.org/officeDocument/2006/relationships/hyperlink" Target="https://data.oecd.org/earnwage/average-wages.htm" TargetMode="External"/><Relationship Id="rId105" Type="http://schemas.openxmlformats.org/officeDocument/2006/relationships/hyperlink" Target="https://data.oecd.org/earnwage/average-wages.htm" TargetMode="External"/><Relationship Id="rId8" Type="http://schemas.openxmlformats.org/officeDocument/2006/relationships/hyperlink" Target="https://www.oireachtas.ie/en/members/salaries-and-allowances/salaries/" TargetMode="External"/><Relationship Id="rId51" Type="http://schemas.openxmlformats.org/officeDocument/2006/relationships/hyperlink" Target="https://datacatalog.worldbank.org/dataset/gdp-ranking" TargetMode="External"/><Relationship Id="rId72" Type="http://schemas.openxmlformats.org/officeDocument/2006/relationships/hyperlink" Target="https://datacatalog.worldbank.org/dataset/gdp-ranking" TargetMode="External"/><Relationship Id="rId80" Type="http://schemas.openxmlformats.org/officeDocument/2006/relationships/hyperlink" Target="https://data.oecd.org/earnwage/average-wages.htm" TargetMode="External"/><Relationship Id="rId85" Type="http://schemas.openxmlformats.org/officeDocument/2006/relationships/hyperlink" Target="https://data.oecd.org/earnwage/average-wages.htm" TargetMode="External"/><Relationship Id="rId93" Type="http://schemas.openxmlformats.org/officeDocument/2006/relationships/hyperlink" Target="https://data.oecd.org/earnwage/average-wages.htm" TargetMode="External"/><Relationship Id="rId98" Type="http://schemas.openxmlformats.org/officeDocument/2006/relationships/hyperlink" Target="https://data.oecd.org/earnwage/average-wages.htm" TargetMode="External"/><Relationship Id="rId3" Type="http://schemas.openxmlformats.org/officeDocument/2006/relationships/hyperlink" Target="https://justice.belgium.be/sites/default/files/downloads/2020-01_grecoeval5rep3-en-belgium.pdf" TargetMode="External"/><Relationship Id="rId12" Type="http://schemas.openxmlformats.org/officeDocument/2006/relationships/hyperlink" Target="http://portaltransparencia.gob.mx/pot/remuneracionMensual/consultarPuesto.do?method=showEdit&amp;idPuesto=MS00&amp;_idDependencia=02100&amp;viaLocation=true" TargetMode="External"/><Relationship Id="rId17" Type="http://schemas.openxmlformats.org/officeDocument/2006/relationships/hyperlink" Target="https://nra.lv/ekonomika/latvija/268999-par-cik-augusas-ministru-un-deputatu-algas-cetru-gadu-laika.htm" TargetMode="External"/><Relationship Id="rId25" Type="http://schemas.openxmlformats.org/officeDocument/2006/relationships/hyperlink" Target="https://news.err.ee/827821/prime-minister-not-among-top-ten-best-paid-public-officials" TargetMode="External"/><Relationship Id="rId33" Type="http://schemas.openxmlformats.org/officeDocument/2006/relationships/hyperlink" Target="https://elpais.com/economia/2020/01/22/actualidad/1579689195_032054.html" TargetMode="External"/><Relationship Id="rId38" Type="http://schemas.openxmlformats.org/officeDocument/2006/relationships/hyperlink" Target="http://www.kjararad.is/media/urskurdir/2016.3.001-althingismenn,-radherrar-og-forseti.pdf" TargetMode="External"/><Relationship Id="rId46" Type="http://schemas.openxmlformats.org/officeDocument/2006/relationships/hyperlink" Target="https://datacatalog.worldbank.org/dataset/gdp-ranking" TargetMode="External"/><Relationship Id="rId59" Type="http://schemas.openxmlformats.org/officeDocument/2006/relationships/hyperlink" Target="https://datacatalog.worldbank.org/dataset/gdp-ranking" TargetMode="External"/><Relationship Id="rId67" Type="http://schemas.openxmlformats.org/officeDocument/2006/relationships/hyperlink" Target="https://datacatalog.worldbank.org/dataset/gdp-ranking" TargetMode="External"/><Relationship Id="rId103" Type="http://schemas.openxmlformats.org/officeDocument/2006/relationships/hyperlink" Target="https://data.oecd.org/earnwage/average-wages.htm" TargetMode="External"/><Relationship Id="rId108" Type="http://schemas.openxmlformats.org/officeDocument/2006/relationships/hyperlink" Target="https://data.oecd.org/earnwage/average-wages.htm" TargetMode="External"/><Relationship Id="rId20" Type="http://schemas.openxmlformats.org/officeDocument/2006/relationships/hyperlink" Target="https://eur01.safelinks.protection.outlook.com/?url=https%3A%2F%2Fwww.24ur.com%2Fnovice%2Fslovenija%2Fpredsedniska-placa-znasa-5419-evrov-bruto-na-razpolago-ima-40-dni-dopusta-in-stiri-avtomobile.html&amp;data=02%7C01%7CWill.Hall-Smith%40ig.com%7Cf9bf6da353484d62707608d7ccfb01e3%7C4b4cca9cedaf42f38e219070c5d9d76b%7C0%7C1%7C637203250754552314&amp;sdata=%2FcDJZBI84YZ9qiJEU1PmtTzEVq%2F3iSHzQxBlxCThB20%3D&amp;reserved=0" TargetMode="External"/><Relationship Id="rId41" Type="http://schemas.openxmlformats.org/officeDocument/2006/relationships/hyperlink" Target="https://data.oecd.org/earnwage/average-wages.htm" TargetMode="External"/><Relationship Id="rId54" Type="http://schemas.openxmlformats.org/officeDocument/2006/relationships/hyperlink" Target="https://datacatalog.worldbank.org/dataset/gdp-ranking" TargetMode="External"/><Relationship Id="rId62" Type="http://schemas.openxmlformats.org/officeDocument/2006/relationships/hyperlink" Target="https://datacatalog.worldbank.org/dataset/gdp-ranking" TargetMode="External"/><Relationship Id="rId70" Type="http://schemas.openxmlformats.org/officeDocument/2006/relationships/hyperlink" Target="https://datacatalog.worldbank.org/dataset/gdp-ranking" TargetMode="External"/><Relationship Id="rId75" Type="http://schemas.openxmlformats.org/officeDocument/2006/relationships/hyperlink" Target="https://datacatalog.worldbank.org/dataset/gdp-ranking" TargetMode="External"/><Relationship Id="rId83" Type="http://schemas.openxmlformats.org/officeDocument/2006/relationships/hyperlink" Target="https://data.oecd.org/earnwage/average-wages.htm" TargetMode="External"/><Relationship Id="rId88" Type="http://schemas.openxmlformats.org/officeDocument/2006/relationships/hyperlink" Target="https://data.oecd.org/earnwage/average-wages.htm" TargetMode="External"/><Relationship Id="rId91" Type="http://schemas.openxmlformats.org/officeDocument/2006/relationships/hyperlink" Target="https://data.oecd.org/earnwage/average-wages.htm" TargetMode="External"/><Relationship Id="rId96" Type="http://schemas.openxmlformats.org/officeDocument/2006/relationships/hyperlink" Target="https://data.oecd.org/earnwage/average-wages.htm" TargetMode="External"/><Relationship Id="rId111" Type="http://schemas.openxmlformats.org/officeDocument/2006/relationships/hyperlink" Target="http://www.salaryexplorer.com/salary-survey.php?loc=221&amp;loctype=1" TargetMode="External"/><Relationship Id="rId1" Type="http://schemas.openxmlformats.org/officeDocument/2006/relationships/hyperlink" Target="https://www.rechnungshof.gv.at/rh/home/home_1/fragen-medien/Kundmachung_Anpassungsf.2020_.pdf" TargetMode="External"/><Relationship Id="rId6" Type="http://schemas.openxmlformats.org/officeDocument/2006/relationships/hyperlink" Target="https://www.ceskenoviny.cz/zpravy/vrcholnym-politikum-vzrostou-pristi-rok-platy-asi-o-desetinu/1829979" TargetMode="External"/><Relationship Id="rId15" Type="http://schemas.openxmlformats.org/officeDocument/2006/relationships/hyperlink" Target="https://www.govinfo.gov/content/pkg/USCODE-2011-title3/pdf/USCODE-2011-title3.pdf" TargetMode="External"/><Relationship Id="rId23" Type="http://schemas.openxmlformats.org/officeDocument/2006/relationships/hyperlink" Target="http://www.koreaherald.com/view.php?ud=20180116000382" TargetMode="External"/><Relationship Id="rId28" Type="http://schemas.openxmlformats.org/officeDocument/2006/relationships/hyperlink" Target="https://www.gesetze-im-internet.de/bming/__11.html" TargetMode="External"/><Relationship Id="rId36" Type="http://schemas.openxmlformats.org/officeDocument/2006/relationships/hyperlink" Target="https://www.zadluzenia.com/ile-zarabia-premier/" TargetMode="External"/><Relationship Id="rId49" Type="http://schemas.openxmlformats.org/officeDocument/2006/relationships/hyperlink" Target="https://datacatalog.worldbank.org/dataset/gdp-ranking" TargetMode="External"/><Relationship Id="rId57" Type="http://schemas.openxmlformats.org/officeDocument/2006/relationships/hyperlink" Target="https://datacatalog.worldbank.org/dataset/gdp-ranking" TargetMode="External"/><Relationship Id="rId106" Type="http://schemas.openxmlformats.org/officeDocument/2006/relationships/hyperlink" Target="https://data.oecd.org/earnwage/average-wages.htm" TargetMode="External"/><Relationship Id="rId10" Type="http://schemas.openxmlformats.org/officeDocument/2006/relationships/hyperlink" Target="https://www.middleeastmonitor.com/20200107-knesset-members-vote-themselves-a-salary-increase/" TargetMode="External"/><Relationship Id="rId31" Type="http://schemas.openxmlformats.org/officeDocument/2006/relationships/hyperlink" Target="https://www.milligazete.com.tr/haber/3218393/cumhurbaskani-erdoganin-aylik-maasina-7-bin-tl-zam" TargetMode="External"/><Relationship Id="rId44" Type="http://schemas.openxmlformats.org/officeDocument/2006/relationships/hyperlink" Target="https://datacatalog.worldbank.org/dataset/gdp-ranking" TargetMode="External"/><Relationship Id="rId52" Type="http://schemas.openxmlformats.org/officeDocument/2006/relationships/hyperlink" Target="https://datacatalog.worldbank.org/dataset/gdp-ranking" TargetMode="External"/><Relationship Id="rId60" Type="http://schemas.openxmlformats.org/officeDocument/2006/relationships/hyperlink" Target="https://datacatalog.worldbank.org/dataset/gdp-ranking" TargetMode="External"/><Relationship Id="rId65" Type="http://schemas.openxmlformats.org/officeDocument/2006/relationships/hyperlink" Target="https://datacatalog.worldbank.org/dataset/gdp-ranking" TargetMode="External"/><Relationship Id="rId73" Type="http://schemas.openxmlformats.org/officeDocument/2006/relationships/hyperlink" Target="https://datacatalog.worldbank.org/dataset/gdp-ranking" TargetMode="External"/><Relationship Id="rId78" Type="http://schemas.openxmlformats.org/officeDocument/2006/relationships/hyperlink" Target="https://data.oecd.org/earnwage/average-wages.htm" TargetMode="External"/><Relationship Id="rId81" Type="http://schemas.openxmlformats.org/officeDocument/2006/relationships/hyperlink" Target="https://data.oecd.org/earnwage/average-wages.htm" TargetMode="External"/><Relationship Id="rId86" Type="http://schemas.openxmlformats.org/officeDocument/2006/relationships/hyperlink" Target="https://data.oecd.org/earnwage/average-wages.htm" TargetMode="External"/><Relationship Id="rId94" Type="http://schemas.openxmlformats.org/officeDocument/2006/relationships/hyperlink" Target="https://data.oecd.org/earnwage/average-wages.htm" TargetMode="External"/><Relationship Id="rId99" Type="http://schemas.openxmlformats.org/officeDocument/2006/relationships/hyperlink" Target="https://data.oecd.org/earnwage/average-wages.htm" TargetMode="External"/><Relationship Id="rId101" Type="http://schemas.openxmlformats.org/officeDocument/2006/relationships/hyperlink" Target="https://data.oecd.org/earnwage/average-wages.htm" TargetMode="External"/><Relationship Id="rId4" Type="http://schemas.openxmlformats.org/officeDocument/2006/relationships/hyperlink" Target="https://lop.parl.ca/sites/ParlInfo/default/en_CA/People/Salaries?ggCheckbox=false&amp;senateCheckbox=false&amp;HocCheckbox=true" TargetMode="External"/><Relationship Id="rId9" Type="http://schemas.openxmlformats.org/officeDocument/2006/relationships/hyperlink" Target="https://www.tpi.it/news/stipendio-premier-conte-20190220128042/" TargetMode="External"/><Relationship Id="rId13" Type="http://schemas.openxmlformats.org/officeDocument/2006/relationships/hyperlink" Target="https://www.rijksoverheid.nl/onderwerpen/beloningen-bestuurders/salaris-minister-staatssecretaris-en-bestuurders-provincies-en-gemeentenhttps:/loonwijzer.nl/salaris/vipsalarissenhttps:/pureluxe.nl/2019/10/salarissen-politici-tweede-kamer-2/" TargetMode="External"/><Relationship Id="rId18" Type="http://schemas.openxmlformats.org/officeDocument/2006/relationships/hyperlink" Target="https://lrvk.lrv.lt/lt/administracine-informacija/darbo-uzmokestis" TargetMode="External"/><Relationship Id="rId39" Type="http://schemas.openxmlformats.org/officeDocument/2006/relationships/hyperlink" Target="https://valtioneuvosto.fi/en/sipila/ministerial-pay-and-allowances" TargetMode="External"/><Relationship Id="rId109" Type="http://schemas.openxmlformats.org/officeDocument/2006/relationships/hyperlink" Target="https://data.oecd.org/earnwage/average-wages.htm" TargetMode="External"/><Relationship Id="rId34" Type="http://schemas.openxmlformats.org/officeDocument/2006/relationships/hyperlink" Target="https://www.aktuality.sk/clanok/682623/plat-zuzana-caputova-nova-prezidentka-andrej-kiska-porovnanie/" TargetMode="External"/><Relationship Id="rId50" Type="http://schemas.openxmlformats.org/officeDocument/2006/relationships/hyperlink" Target="https://datacatalog.worldbank.org/dataset/gdp-ranking" TargetMode="External"/><Relationship Id="rId55" Type="http://schemas.openxmlformats.org/officeDocument/2006/relationships/hyperlink" Target="https://datacatalog.worldbank.org/dataset/gdp-ranking" TargetMode="External"/><Relationship Id="rId76" Type="http://schemas.openxmlformats.org/officeDocument/2006/relationships/hyperlink" Target="https://datacatalog.worldbank.org/dataset/gdp-ranking" TargetMode="External"/><Relationship Id="rId97" Type="http://schemas.openxmlformats.org/officeDocument/2006/relationships/hyperlink" Target="https://data.oecd.org/earnwage/average-wages.htm" TargetMode="External"/><Relationship Id="rId104" Type="http://schemas.openxmlformats.org/officeDocument/2006/relationships/hyperlink" Target="https://data.oecd.org/earnwage/average-wages.htm" TargetMode="External"/><Relationship Id="rId7" Type="http://schemas.openxmlformats.org/officeDocument/2006/relationships/hyperlink" Target="http://stm.dk/_p_10502.html" TargetMode="External"/><Relationship Id="rId71" Type="http://schemas.openxmlformats.org/officeDocument/2006/relationships/hyperlink" Target="https://datacatalog.worldbank.org/dataset/gdp-ranking" TargetMode="External"/><Relationship Id="rId92" Type="http://schemas.openxmlformats.org/officeDocument/2006/relationships/hyperlink" Target="https://data.oecd.org/earnwage/average-wages.ht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7E500-C452-4258-8FE4-154477CE0611}">
  <dimension ref="A1:Y33"/>
  <sheetViews>
    <sheetView zoomScale="80" zoomScaleNormal="80" workbookViewId="0">
      <pane ySplit="1" topLeftCell="A2" activePane="bottomLeft" state="frozen"/>
      <selection activeCell="D1" sqref="D1"/>
      <selection pane="bottomLeft" activeCell="F1" sqref="F1:F1048576"/>
    </sheetView>
  </sheetViews>
  <sheetFormatPr defaultRowHeight="15" x14ac:dyDescent="0.25"/>
  <cols>
    <col min="1" max="1" width="23.7109375" style="6" customWidth="1"/>
    <col min="2" max="2" width="21.42578125" style="6" customWidth="1"/>
    <col min="3" max="3" width="19.28515625" style="6" customWidth="1"/>
    <col min="4" max="4" width="14.5703125" style="6" customWidth="1"/>
    <col min="5" max="5" width="24.7109375" style="10" customWidth="1"/>
    <col min="6" max="6" width="14.5703125" style="10" customWidth="1"/>
    <col min="7" max="7" width="15.5703125" style="10" customWidth="1"/>
    <col min="8" max="8" width="16" style="10" customWidth="1"/>
    <col min="9" max="11" width="17.140625" style="10" customWidth="1"/>
    <col min="12" max="14" width="16" style="10" customWidth="1"/>
    <col min="15" max="17" width="17.140625" style="10" customWidth="1"/>
    <col min="18" max="20" width="16" style="10" customWidth="1"/>
    <col min="21" max="21" width="13.42578125" style="6" customWidth="1"/>
    <col min="22" max="22" width="126" style="6" customWidth="1"/>
    <col min="23" max="24" width="60.5703125" style="6" customWidth="1"/>
    <col min="25" max="25" width="158" style="6" customWidth="1"/>
    <col min="26" max="26" width="176" customWidth="1"/>
  </cols>
  <sheetData>
    <row r="1" spans="1:25" s="48" customFormat="1" ht="96" customHeight="1" x14ac:dyDescent="0.25">
      <c r="A1" s="42" t="s">
        <v>513</v>
      </c>
      <c r="B1" s="42" t="s">
        <v>77</v>
      </c>
      <c r="C1" s="42" t="s">
        <v>0</v>
      </c>
      <c r="D1" s="42" t="s">
        <v>78</v>
      </c>
      <c r="E1" s="42" t="s">
        <v>524</v>
      </c>
      <c r="F1" s="42" t="s">
        <v>482</v>
      </c>
      <c r="G1" s="42" t="s">
        <v>483</v>
      </c>
      <c r="H1" s="42" t="s">
        <v>484</v>
      </c>
      <c r="I1" s="17" t="s">
        <v>496</v>
      </c>
      <c r="J1" s="17" t="s">
        <v>497</v>
      </c>
      <c r="K1" s="17" t="s">
        <v>498</v>
      </c>
      <c r="L1" s="17" t="s">
        <v>488</v>
      </c>
      <c r="M1" s="17" t="s">
        <v>489</v>
      </c>
      <c r="N1" s="17" t="s">
        <v>490</v>
      </c>
      <c r="O1" s="17" t="s">
        <v>472</v>
      </c>
      <c r="P1" s="17" t="s">
        <v>473</v>
      </c>
      <c r="Q1" s="17" t="s">
        <v>474</v>
      </c>
      <c r="R1" s="17" t="s">
        <v>485</v>
      </c>
      <c r="S1" s="17" t="s">
        <v>486</v>
      </c>
      <c r="T1" s="17" t="s">
        <v>487</v>
      </c>
      <c r="U1" s="42" t="s">
        <v>79</v>
      </c>
      <c r="V1" s="42" t="s">
        <v>540</v>
      </c>
      <c r="W1" s="17" t="s">
        <v>542</v>
      </c>
      <c r="X1" s="17" t="s">
        <v>543</v>
      </c>
      <c r="Y1" s="42" t="s">
        <v>80</v>
      </c>
    </row>
    <row r="2" spans="1:25" s="46" customFormat="1" x14ac:dyDescent="0.25">
      <c r="A2" s="20" t="s">
        <v>385</v>
      </c>
      <c r="B2" s="20" t="s">
        <v>384</v>
      </c>
      <c r="C2" s="20" t="s">
        <v>492</v>
      </c>
      <c r="D2" s="20" t="s">
        <v>92</v>
      </c>
      <c r="E2" s="21">
        <v>42910215</v>
      </c>
      <c r="F2" s="22">
        <f>E2*'Forex rates'!$B$21</f>
        <v>36482047.375522636</v>
      </c>
      <c r="G2" s="22">
        <f>E2*'Forex rates'!$C$21</f>
        <v>39594249.944881231</v>
      </c>
      <c r="H2" s="22">
        <f>E2*'Forex rates'!$D$21</f>
        <v>42910215</v>
      </c>
      <c r="I2" s="22">
        <f>K2*'Forex rates'!$B$21</f>
        <v>53641.36136942319</v>
      </c>
      <c r="J2" s="23">
        <f>K2*'Forex rates'!$C$21</f>
        <v>58217.386967970619</v>
      </c>
      <c r="K2" s="24">
        <v>63093.014642566202</v>
      </c>
      <c r="L2" s="49">
        <f>F2/I2</f>
        <v>680.11039325184322</v>
      </c>
      <c r="M2" s="49">
        <f>G2/J2</f>
        <v>680.11039325184322</v>
      </c>
      <c r="N2" s="49">
        <f>H2/K2</f>
        <v>680.11039325184322</v>
      </c>
      <c r="O2" s="22">
        <f>Q2*'Forex rates'!$B$21</f>
        <v>17466696.324522886</v>
      </c>
      <c r="P2" s="23">
        <f>Q2*'Forex rates'!$C$21</f>
        <v>18956741.458773185</v>
      </c>
      <c r="Q2" s="24">
        <v>20544343</v>
      </c>
      <c r="R2" s="26">
        <f>F2/O2</f>
        <v>2.088663287991249</v>
      </c>
      <c r="S2" s="27">
        <f>G2/P2</f>
        <v>2.0886632879912495</v>
      </c>
      <c r="T2" s="28">
        <f>H2/Q2</f>
        <v>2.088663287991249</v>
      </c>
      <c r="U2" s="50">
        <v>43646</v>
      </c>
      <c r="V2" s="51" t="s">
        <v>386</v>
      </c>
      <c r="W2" s="36" t="s">
        <v>52</v>
      </c>
      <c r="X2" s="68" t="s">
        <v>53</v>
      </c>
      <c r="Y2" s="53"/>
    </row>
    <row r="3" spans="1:25" s="46" customFormat="1" x14ac:dyDescent="0.25">
      <c r="A3" s="20" t="s">
        <v>379</v>
      </c>
      <c r="B3" s="20" t="s">
        <v>378</v>
      </c>
      <c r="C3" s="20" t="s">
        <v>492</v>
      </c>
      <c r="D3" s="20" t="s">
        <v>92</v>
      </c>
      <c r="E3" s="21">
        <v>42000000</v>
      </c>
      <c r="F3" s="22">
        <f>E3*'Forex rates'!$B$21</f>
        <v>35708187.194399998</v>
      </c>
      <c r="G3" s="22">
        <f>E3*'Forex rates'!$C$21</f>
        <v>38754373.467600003</v>
      </c>
      <c r="H3" s="22">
        <f>E3*'Forex rates'!$D$21</f>
        <v>42000000</v>
      </c>
      <c r="I3" s="22">
        <f>K3*'Forex rates'!$B$21</f>
        <v>53641.36136942319</v>
      </c>
      <c r="J3" s="23">
        <f>K3*'Forex rates'!$C$21</f>
        <v>58217.386967970619</v>
      </c>
      <c r="K3" s="24">
        <v>63093.014642566202</v>
      </c>
      <c r="L3" s="49">
        <f>F3/I3</f>
        <v>665.68383580873262</v>
      </c>
      <c r="M3" s="49">
        <f>G3/J3</f>
        <v>665.68383580873262</v>
      </c>
      <c r="N3" s="49">
        <f>H3/K3</f>
        <v>665.68383580873262</v>
      </c>
      <c r="O3" s="22">
        <f>Q3*'Forex rates'!$B$21</f>
        <v>17466696.324522886</v>
      </c>
      <c r="P3" s="23">
        <f>Q3*'Forex rates'!$C$21</f>
        <v>18956741.458773185</v>
      </c>
      <c r="Q3" s="24">
        <v>20544343</v>
      </c>
      <c r="R3" s="26">
        <f>F3/O3</f>
        <v>2.0443583910179068</v>
      </c>
      <c r="S3" s="27">
        <f>G3/P3</f>
        <v>2.0443583910179073</v>
      </c>
      <c r="T3" s="28">
        <f>H3/Q3</f>
        <v>2.0443583910179068</v>
      </c>
      <c r="U3" s="50">
        <v>43816</v>
      </c>
      <c r="V3" s="51" t="s">
        <v>380</v>
      </c>
      <c r="W3" s="36" t="s">
        <v>52</v>
      </c>
      <c r="X3" s="68" t="s">
        <v>53</v>
      </c>
      <c r="Y3" s="53" t="s">
        <v>579</v>
      </c>
    </row>
    <row r="4" spans="1:25" s="46" customFormat="1" x14ac:dyDescent="0.25">
      <c r="A4" s="20" t="s">
        <v>419</v>
      </c>
      <c r="B4" s="20" t="s">
        <v>418</v>
      </c>
      <c r="C4" s="20" t="s">
        <v>492</v>
      </c>
      <c r="D4" s="20" t="s">
        <v>92</v>
      </c>
      <c r="E4" s="21">
        <v>25829833</v>
      </c>
      <c r="F4" s="22">
        <f>E4*'Forex rates'!$B$21</f>
        <v>21960393.142002154</v>
      </c>
      <c r="G4" s="22">
        <f>E4*'Forex rates'!$C$21</f>
        <v>23833785.587803308</v>
      </c>
      <c r="H4" s="22">
        <f>E4*'Forex rates'!$D$21</f>
        <v>25829833</v>
      </c>
      <c r="I4" s="22">
        <f>K4*'Forex rates'!$B$21</f>
        <v>53641.36136942319</v>
      </c>
      <c r="J4" s="23">
        <f>K4*'Forex rates'!$C$21</f>
        <v>58217.386967970619</v>
      </c>
      <c r="K4" s="24">
        <v>63093.014642566202</v>
      </c>
      <c r="L4" s="49">
        <f>F4/I4</f>
        <v>409.39291213664245</v>
      </c>
      <c r="M4" s="49">
        <f>G4/J4</f>
        <v>409.39291213664245</v>
      </c>
      <c r="N4" s="49">
        <f>H4/K4</f>
        <v>409.39291213664245</v>
      </c>
      <c r="O4" s="22">
        <f>Q4*'Forex rates'!$B$21</f>
        <v>17466696.324522886</v>
      </c>
      <c r="P4" s="23">
        <f>Q4*'Forex rates'!$C$21</f>
        <v>18956741.458773185</v>
      </c>
      <c r="Q4" s="24">
        <v>20544343</v>
      </c>
      <c r="R4" s="26">
        <f>F4/O4</f>
        <v>1.2572722817176485</v>
      </c>
      <c r="S4" s="27">
        <f>G4/P4</f>
        <v>1.2572722817176485</v>
      </c>
      <c r="T4" s="28">
        <f>H4/Q4</f>
        <v>1.2572722817176485</v>
      </c>
      <c r="U4" s="50">
        <v>43673</v>
      </c>
      <c r="V4" s="51" t="s">
        <v>420</v>
      </c>
      <c r="W4" s="36" t="s">
        <v>52</v>
      </c>
      <c r="X4" s="68" t="s">
        <v>53</v>
      </c>
      <c r="Y4" s="53"/>
    </row>
    <row r="5" spans="1:25" s="46" customFormat="1" x14ac:dyDescent="0.25">
      <c r="A5" s="20" t="s">
        <v>415</v>
      </c>
      <c r="B5" s="20" t="s">
        <v>414</v>
      </c>
      <c r="C5" s="20" t="s">
        <v>492</v>
      </c>
      <c r="D5" s="20" t="s">
        <v>92</v>
      </c>
      <c r="E5" s="21">
        <v>22554543</v>
      </c>
      <c r="F5" s="22">
        <f>E5*'Forex rates'!$B$21</f>
        <v>19175758.179241527</v>
      </c>
      <c r="G5" s="22">
        <f>E5*'Forex rates'!$C$21</f>
        <v>20811599.590786744</v>
      </c>
      <c r="H5" s="22">
        <f>E5*'Forex rates'!$D$21</f>
        <v>22554543</v>
      </c>
      <c r="I5" s="22">
        <f>K5*'Forex rates'!$B$21</f>
        <v>53641.36136942319</v>
      </c>
      <c r="J5" s="23">
        <f>K5*'Forex rates'!$C$21</f>
        <v>58217.386967970619</v>
      </c>
      <c r="K5" s="24">
        <v>63093.014642566202</v>
      </c>
      <c r="L5" s="49">
        <f>F5/I5</f>
        <v>357.48082617030951</v>
      </c>
      <c r="M5" s="49">
        <f>G5/J5</f>
        <v>357.48082617030946</v>
      </c>
      <c r="N5" s="49">
        <f>H5/K5</f>
        <v>357.48082617030951</v>
      </c>
      <c r="O5" s="22">
        <f>Q5*'Forex rates'!$B$21</f>
        <v>17466696.324522886</v>
      </c>
      <c r="P5" s="23">
        <f>Q5*'Forex rates'!$C$21</f>
        <v>18956741.458773185</v>
      </c>
      <c r="Q5" s="24">
        <v>20544343</v>
      </c>
      <c r="R5" s="26">
        <f>F5/O5</f>
        <v>1.0978468866100999</v>
      </c>
      <c r="S5" s="27">
        <f>G5/P5</f>
        <v>1.0978468866100999</v>
      </c>
      <c r="T5" s="28">
        <f>H5/Q5</f>
        <v>1.0978468866100999</v>
      </c>
      <c r="U5" s="50">
        <v>43465</v>
      </c>
      <c r="V5" s="51" t="s">
        <v>416</v>
      </c>
      <c r="W5" s="36" t="s">
        <v>52</v>
      </c>
      <c r="X5" s="68" t="s">
        <v>53</v>
      </c>
      <c r="Y5" s="53" t="s">
        <v>417</v>
      </c>
    </row>
    <row r="6" spans="1:25" s="46" customFormat="1" x14ac:dyDescent="0.25">
      <c r="A6" s="20" t="s">
        <v>405</v>
      </c>
      <c r="B6" s="20" t="s">
        <v>404</v>
      </c>
      <c r="C6" s="20" t="s">
        <v>492</v>
      </c>
      <c r="D6" s="20" t="s">
        <v>92</v>
      </c>
      <c r="E6" s="21">
        <v>22500000</v>
      </c>
      <c r="F6" s="22">
        <f>E6*'Forex rates'!$B$21</f>
        <v>19129385.996999998</v>
      </c>
      <c r="G6" s="22">
        <f>E6*'Forex rates'!$C$21</f>
        <v>20761271.500500001</v>
      </c>
      <c r="H6" s="22">
        <f>E6*'Forex rates'!$D$21</f>
        <v>22500000</v>
      </c>
      <c r="I6" s="22">
        <f>K6*'Forex rates'!$B$21</f>
        <v>53641.36136942319</v>
      </c>
      <c r="J6" s="23">
        <f>K6*'Forex rates'!$C$21</f>
        <v>58217.386967970619</v>
      </c>
      <c r="K6" s="24">
        <v>63093.014642566202</v>
      </c>
      <c r="L6" s="49">
        <f>F6/I6</f>
        <v>356.61634061182099</v>
      </c>
      <c r="M6" s="49">
        <f>G6/J6</f>
        <v>356.61634061182104</v>
      </c>
      <c r="N6" s="49">
        <f>H6/K6</f>
        <v>356.61634061182104</v>
      </c>
      <c r="O6" s="22">
        <f>Q6*'Forex rates'!$B$21</f>
        <v>17466696.324522886</v>
      </c>
      <c r="P6" s="23">
        <f>Q6*'Forex rates'!$C$21</f>
        <v>18956741.458773185</v>
      </c>
      <c r="Q6" s="24">
        <v>20544343</v>
      </c>
      <c r="R6" s="26">
        <f>F6/O6</f>
        <v>1.0951919951881643</v>
      </c>
      <c r="S6" s="27">
        <f>G6/P6</f>
        <v>1.0951919951881646</v>
      </c>
      <c r="T6" s="28">
        <f>H6/Q6</f>
        <v>1.0951919951881643</v>
      </c>
      <c r="U6" s="50">
        <v>43885</v>
      </c>
      <c r="V6" s="51" t="s">
        <v>406</v>
      </c>
      <c r="W6" s="36" t="s">
        <v>52</v>
      </c>
      <c r="X6" s="68" t="s">
        <v>53</v>
      </c>
      <c r="Y6" s="53" t="s">
        <v>578</v>
      </c>
    </row>
    <row r="7" spans="1:25" s="46" customFormat="1" x14ac:dyDescent="0.25">
      <c r="A7" s="20" t="s">
        <v>422</v>
      </c>
      <c r="B7" s="20" t="s">
        <v>421</v>
      </c>
      <c r="C7" s="20" t="s">
        <v>492</v>
      </c>
      <c r="D7" s="20" t="s">
        <v>92</v>
      </c>
      <c r="E7" s="21">
        <v>18500000</v>
      </c>
      <c r="F7" s="22">
        <f>E7*'Forex rates'!$B$21</f>
        <v>15728606.264199998</v>
      </c>
      <c r="G7" s="22">
        <f>E7*'Forex rates'!$C$21</f>
        <v>17070378.789300002</v>
      </c>
      <c r="H7" s="22">
        <f>E7*'Forex rates'!$D$21</f>
        <v>18500000</v>
      </c>
      <c r="I7" s="22">
        <f>K7*'Forex rates'!$B$21</f>
        <v>53641.36136942319</v>
      </c>
      <c r="J7" s="23">
        <f>K7*'Forex rates'!$C$21</f>
        <v>58217.386967970619</v>
      </c>
      <c r="K7" s="24">
        <v>63093.014642566202</v>
      </c>
      <c r="L7" s="49">
        <f>F7/I7</f>
        <v>293.21788005860839</v>
      </c>
      <c r="M7" s="49">
        <f>G7/J7</f>
        <v>293.21788005860844</v>
      </c>
      <c r="N7" s="49">
        <f>H7/K7</f>
        <v>293.21788005860839</v>
      </c>
      <c r="O7" s="22">
        <f>Q7*'Forex rates'!$B$21</f>
        <v>17466696.324522886</v>
      </c>
      <c r="P7" s="23">
        <f>Q7*'Forex rates'!$C$21</f>
        <v>18956741.458773185</v>
      </c>
      <c r="Q7" s="24">
        <v>20544343</v>
      </c>
      <c r="R7" s="26">
        <f>F7/O7</f>
        <v>0.90049119604360184</v>
      </c>
      <c r="S7" s="27">
        <f>G7/P7</f>
        <v>0.90049119604360206</v>
      </c>
      <c r="T7" s="28">
        <f>H7/Q7</f>
        <v>0.90049119604360184</v>
      </c>
      <c r="U7" s="50">
        <v>43843</v>
      </c>
      <c r="V7" s="51" t="s">
        <v>423</v>
      </c>
      <c r="W7" s="36" t="s">
        <v>52</v>
      </c>
      <c r="X7" s="68" t="s">
        <v>53</v>
      </c>
      <c r="Y7" s="53" t="s">
        <v>580</v>
      </c>
    </row>
    <row r="8" spans="1:25" s="46" customFormat="1" x14ac:dyDescent="0.25">
      <c r="A8" s="20" t="s">
        <v>409</v>
      </c>
      <c r="B8" s="20" t="s">
        <v>408</v>
      </c>
      <c r="C8" s="20" t="s">
        <v>492</v>
      </c>
      <c r="D8" s="20" t="s">
        <v>92</v>
      </c>
      <c r="E8" s="21">
        <v>17552218</v>
      </c>
      <c r="F8" s="22">
        <f>E8*'Forex rates'!$B$21</f>
        <v>14922806.810021836</v>
      </c>
      <c r="G8" s="22">
        <f>E8*'Forex rates'!$C$21</f>
        <v>16195838.370398361</v>
      </c>
      <c r="H8" s="22">
        <f>E8*'Forex rates'!$D$21</f>
        <v>17552218</v>
      </c>
      <c r="I8" s="22">
        <f>K8*'Forex rates'!$B$21</f>
        <v>53641.36136942319</v>
      </c>
      <c r="J8" s="23">
        <f>K8*'Forex rates'!$C$21</f>
        <v>58217.386967970619</v>
      </c>
      <c r="K8" s="24">
        <v>63093.014642566202</v>
      </c>
      <c r="L8" s="49">
        <f>F8/I8</f>
        <v>278.19590012359714</v>
      </c>
      <c r="M8" s="49">
        <f>G8/J8</f>
        <v>278.19590012359714</v>
      </c>
      <c r="N8" s="49">
        <f>H8/K8</f>
        <v>278.19590012359714</v>
      </c>
      <c r="O8" s="22">
        <f>Q8*'Forex rates'!$B$21</f>
        <v>17466696.324522886</v>
      </c>
      <c r="P8" s="23">
        <f>Q8*'Forex rates'!$C$21</f>
        <v>18956741.458773185</v>
      </c>
      <c r="Q8" s="24">
        <v>20544343</v>
      </c>
      <c r="R8" s="26">
        <f>F8/O8</f>
        <v>0.85435771783989389</v>
      </c>
      <c r="S8" s="27">
        <f>G8/P8</f>
        <v>0.854357717839894</v>
      </c>
      <c r="T8" s="28">
        <f>H8/Q8</f>
        <v>0.85435771783989389</v>
      </c>
      <c r="U8" s="50">
        <v>43465</v>
      </c>
      <c r="V8" s="51" t="s">
        <v>410</v>
      </c>
      <c r="W8" s="36" t="s">
        <v>52</v>
      </c>
      <c r="X8" s="68" t="s">
        <v>53</v>
      </c>
      <c r="Y8" s="53"/>
    </row>
    <row r="9" spans="1:25" s="46" customFormat="1" x14ac:dyDescent="0.25">
      <c r="A9" s="20" t="s">
        <v>412</v>
      </c>
      <c r="B9" s="20" t="s">
        <v>411</v>
      </c>
      <c r="C9" s="20" t="s">
        <v>492</v>
      </c>
      <c r="D9" s="20" t="s">
        <v>92</v>
      </c>
      <c r="E9" s="21">
        <v>16706700</v>
      </c>
      <c r="F9" s="22">
        <f>E9*'Forex rates'!$B$21</f>
        <v>14203951.69049244</v>
      </c>
      <c r="G9" s="22">
        <f>E9*'Forex rates'!$C$21</f>
        <v>15415659.31455126</v>
      </c>
      <c r="H9" s="22">
        <f>E9*'Forex rates'!$D$21</f>
        <v>16706700</v>
      </c>
      <c r="I9" s="22">
        <f>K9*'Forex rates'!$B$21</f>
        <v>53641.36136942319</v>
      </c>
      <c r="J9" s="23">
        <f>K9*'Forex rates'!$C$21</f>
        <v>58217.386967970619</v>
      </c>
      <c r="K9" s="24">
        <v>63093.014642566202</v>
      </c>
      <c r="L9" s="49">
        <f>F9/I9</f>
        <v>264.79476523108934</v>
      </c>
      <c r="M9" s="49">
        <f>G9/J9</f>
        <v>264.79476523108934</v>
      </c>
      <c r="N9" s="49">
        <f>H9/K9</f>
        <v>264.79476523108934</v>
      </c>
      <c r="O9" s="22">
        <f>Q9*'Forex rates'!$B$21</f>
        <v>17466696.324522886</v>
      </c>
      <c r="P9" s="23">
        <f>Q9*'Forex rates'!$C$21</f>
        <v>18956741.458773185</v>
      </c>
      <c r="Q9" s="24">
        <v>20544343</v>
      </c>
      <c r="R9" s="26">
        <f>F9/O9</f>
        <v>0.81320196026711589</v>
      </c>
      <c r="S9" s="27">
        <f>G9/P9</f>
        <v>0.81320196026711589</v>
      </c>
      <c r="T9" s="28">
        <f>H9/Q9</f>
        <v>0.81320196026711589</v>
      </c>
      <c r="U9" s="50">
        <v>43463</v>
      </c>
      <c r="V9" s="51" t="s">
        <v>413</v>
      </c>
      <c r="W9" s="36" t="s">
        <v>52</v>
      </c>
      <c r="X9" s="68" t="s">
        <v>53</v>
      </c>
      <c r="Y9" s="53" t="s">
        <v>547</v>
      </c>
    </row>
    <row r="10" spans="1:25" s="46" customFormat="1" x14ac:dyDescent="0.25">
      <c r="A10" s="20" t="s">
        <v>388</v>
      </c>
      <c r="B10" s="20" t="s">
        <v>387</v>
      </c>
      <c r="C10" s="20" t="s">
        <v>492</v>
      </c>
      <c r="D10" s="21" t="s">
        <v>92</v>
      </c>
      <c r="E10" s="21">
        <v>16132480</v>
      </c>
      <c r="F10" s="22">
        <f>E10*'Forex rates'!$B$21</f>
        <v>13715752.755950335</v>
      </c>
      <c r="G10" s="22">
        <f>E10*'Forex rates'!$C$21</f>
        <v>14885813.211394945</v>
      </c>
      <c r="H10" s="22">
        <f>E10*'Forex rates'!$D$21</f>
        <v>16132480</v>
      </c>
      <c r="I10" s="22">
        <f>K10*'Forex rates'!$B$21</f>
        <v>53641.36136942319</v>
      </c>
      <c r="J10" s="23">
        <f>K10*'Forex rates'!$C$21</f>
        <v>58217.386967970619</v>
      </c>
      <c r="K10" s="24">
        <v>63093.014642566202</v>
      </c>
      <c r="L10" s="49">
        <f>F10/I10</f>
        <v>255.69359922637292</v>
      </c>
      <c r="M10" s="49">
        <f>G10/J10</f>
        <v>255.69359922637292</v>
      </c>
      <c r="N10" s="49">
        <f>H10/K10</f>
        <v>255.6935992263729</v>
      </c>
      <c r="O10" s="22">
        <f>Q10*'Forex rates'!$B$21</f>
        <v>17466696.324522886</v>
      </c>
      <c r="P10" s="23">
        <f>Q10*'Forex rates'!$C$21</f>
        <v>18956741.458773185</v>
      </c>
      <c r="Q10" s="24">
        <v>20544343</v>
      </c>
      <c r="R10" s="26">
        <f>F10/O10</f>
        <v>0.78525168704591819</v>
      </c>
      <c r="S10" s="27">
        <f>G10/P10</f>
        <v>0.7852516870459183</v>
      </c>
      <c r="T10" s="28">
        <f>H10/Q10</f>
        <v>0.78525168704591819</v>
      </c>
      <c r="U10" s="50">
        <v>43465</v>
      </c>
      <c r="V10" s="51" t="s">
        <v>389</v>
      </c>
      <c r="W10" s="36" t="s">
        <v>52</v>
      </c>
      <c r="X10" s="68" t="s">
        <v>53</v>
      </c>
      <c r="Y10" s="53"/>
    </row>
    <row r="11" spans="1:25" s="46" customFormat="1" x14ac:dyDescent="0.25">
      <c r="A11" s="20" t="s">
        <v>402</v>
      </c>
      <c r="B11" s="20" t="s">
        <v>401</v>
      </c>
      <c r="C11" s="20" t="s">
        <v>492</v>
      </c>
      <c r="D11" s="20" t="s">
        <v>92</v>
      </c>
      <c r="E11" s="21">
        <v>15876116</v>
      </c>
      <c r="F11" s="22">
        <f>E11*'Forex rates'!$B$21</f>
        <v>13497793.382095451</v>
      </c>
      <c r="G11" s="22">
        <f>E11*'Forex rates'!$C$21</f>
        <v>14649260.206641424</v>
      </c>
      <c r="H11" s="22">
        <f>E11*'Forex rates'!$D$21</f>
        <v>15876116</v>
      </c>
      <c r="I11" s="22">
        <f>K11*'Forex rates'!$B$21</f>
        <v>53641.36136942319</v>
      </c>
      <c r="J11" s="23">
        <f>K11*'Forex rates'!$C$21</f>
        <v>58217.386967970619</v>
      </c>
      <c r="K11" s="24">
        <v>63093.014642566202</v>
      </c>
      <c r="L11" s="49">
        <f>F11/I11</f>
        <v>251.63032849105696</v>
      </c>
      <c r="M11" s="49">
        <f>G11/J11</f>
        <v>251.63032849105696</v>
      </c>
      <c r="N11" s="49">
        <f>H11/K11</f>
        <v>251.63032849105696</v>
      </c>
      <c r="O11" s="22">
        <f>Q11*'Forex rates'!$B$21</f>
        <v>17466696.324522886</v>
      </c>
      <c r="P11" s="23">
        <f>Q11*'Forex rates'!$C$21</f>
        <v>18956741.458773185</v>
      </c>
      <c r="Q11" s="24">
        <v>20544343</v>
      </c>
      <c r="R11" s="26">
        <f>F11/O11</f>
        <v>0.77277311812794403</v>
      </c>
      <c r="S11" s="27">
        <f>G11/P11</f>
        <v>0.77277311812794403</v>
      </c>
      <c r="T11" s="28">
        <f>H11/Q11</f>
        <v>0.77277311812794403</v>
      </c>
      <c r="U11" s="50">
        <v>43465</v>
      </c>
      <c r="V11" s="51" t="s">
        <v>403</v>
      </c>
      <c r="W11" s="36" t="s">
        <v>52</v>
      </c>
      <c r="X11" s="68" t="s">
        <v>53</v>
      </c>
      <c r="Y11" s="53"/>
    </row>
    <row r="12" spans="1:25" s="46" customFormat="1" x14ac:dyDescent="0.25">
      <c r="A12" s="20" t="s">
        <v>432</v>
      </c>
      <c r="B12" s="20" t="s">
        <v>431</v>
      </c>
      <c r="C12" s="20" t="s">
        <v>492</v>
      </c>
      <c r="D12" s="20" t="s">
        <v>92</v>
      </c>
      <c r="E12" s="21">
        <v>15398827</v>
      </c>
      <c r="F12" s="22">
        <f>E12*'Forex rates'!$B$21</f>
        <v>13092004.692623356</v>
      </c>
      <c r="G12" s="22">
        <f>E12*'Forex rates'!$C$21</f>
        <v>14208854.583832441</v>
      </c>
      <c r="H12" s="22">
        <f>E12*'Forex rates'!$D$21</f>
        <v>15398827</v>
      </c>
      <c r="I12" s="22">
        <f>K12*'Forex rates'!$B$21</f>
        <v>53641.36136942319</v>
      </c>
      <c r="J12" s="23">
        <f>K12*'Forex rates'!$C$21</f>
        <v>58217.386967970619</v>
      </c>
      <c r="K12" s="24">
        <v>63093.014642566202</v>
      </c>
      <c r="L12" s="49">
        <f>F12/I12</f>
        <v>244.06548153131141</v>
      </c>
      <c r="M12" s="49">
        <f>G12/J12</f>
        <v>244.06548153131138</v>
      </c>
      <c r="N12" s="49">
        <f>H12/K12</f>
        <v>244.06548153131138</v>
      </c>
      <c r="O12" s="22">
        <f>Q12*'Forex rates'!$B$21</f>
        <v>17466696.324522886</v>
      </c>
      <c r="P12" s="23">
        <f>Q12*'Forex rates'!$C$21</f>
        <v>18956741.458773185</v>
      </c>
      <c r="Q12" s="24">
        <v>20544343</v>
      </c>
      <c r="R12" s="26">
        <f>F12/O12</f>
        <v>0.74954098069721675</v>
      </c>
      <c r="S12" s="27">
        <f>G12/P12</f>
        <v>0.74954098069721675</v>
      </c>
      <c r="T12" s="28">
        <f>H12/Q12</f>
        <v>0.74954098069721675</v>
      </c>
      <c r="U12" s="50">
        <v>43465</v>
      </c>
      <c r="V12" s="51" t="s">
        <v>433</v>
      </c>
      <c r="W12" s="36" t="s">
        <v>52</v>
      </c>
      <c r="X12" s="68" t="s">
        <v>53</v>
      </c>
      <c r="Y12" s="53" t="s">
        <v>581</v>
      </c>
    </row>
    <row r="13" spans="1:25" s="46" customFormat="1" x14ac:dyDescent="0.25">
      <c r="A13" s="20" t="s">
        <v>375</v>
      </c>
      <c r="B13" s="20" t="s">
        <v>374</v>
      </c>
      <c r="C13" s="20" t="s">
        <v>492</v>
      </c>
      <c r="D13" s="20" t="s">
        <v>92</v>
      </c>
      <c r="E13" s="21">
        <v>11555466</v>
      </c>
      <c r="F13" s="22">
        <f>E13*'Forex rates'!$B$21</f>
        <v>9824398.6439648699</v>
      </c>
      <c r="G13" s="22">
        <f>E13*'Forex rates'!$C$21</f>
        <v>10662496.308479855</v>
      </c>
      <c r="H13" s="22">
        <f>E13*'Forex rates'!$D$21</f>
        <v>11555466</v>
      </c>
      <c r="I13" s="22">
        <f>K13*'Forex rates'!$B$21</f>
        <v>53641.36136942319</v>
      </c>
      <c r="J13" s="23">
        <f>K13*'Forex rates'!$C$21</f>
        <v>58217.386967970619</v>
      </c>
      <c r="K13" s="24">
        <v>63093.014642566202</v>
      </c>
      <c r="L13" s="49">
        <f>F13/I13</f>
        <v>183.14968884374741</v>
      </c>
      <c r="M13" s="49">
        <f>G13/J13</f>
        <v>183.14968884374741</v>
      </c>
      <c r="N13" s="49">
        <f>H13/K13</f>
        <v>183.14968884374741</v>
      </c>
      <c r="O13" s="22">
        <f>Q13*'Forex rates'!$B$21</f>
        <v>17466696.324522886</v>
      </c>
      <c r="P13" s="23">
        <f>Q13*'Forex rates'!$C$21</f>
        <v>18956741.458773185</v>
      </c>
      <c r="Q13" s="24">
        <v>20544343</v>
      </c>
      <c r="R13" s="26">
        <f>F13/O13</f>
        <v>0.56246461617195542</v>
      </c>
      <c r="S13" s="27">
        <f>G13/P13</f>
        <v>0.56246461617195553</v>
      </c>
      <c r="T13" s="28">
        <f>H13/Q13</f>
        <v>0.56246461617195542</v>
      </c>
      <c r="U13" s="50">
        <v>43736</v>
      </c>
      <c r="V13" s="51" t="s">
        <v>376</v>
      </c>
      <c r="W13" s="38" t="s">
        <v>52</v>
      </c>
      <c r="X13" s="52" t="s">
        <v>53</v>
      </c>
      <c r="Y13" s="53" t="s">
        <v>377</v>
      </c>
    </row>
    <row r="14" spans="1:25" s="46" customFormat="1" x14ac:dyDescent="0.25">
      <c r="A14" s="20" t="s">
        <v>461</v>
      </c>
      <c r="B14" s="20" t="s">
        <v>407</v>
      </c>
      <c r="C14" s="20" t="s">
        <v>23</v>
      </c>
      <c r="D14" s="20" t="s">
        <v>6</v>
      </c>
      <c r="E14" s="21">
        <v>4911512</v>
      </c>
      <c r="F14" s="22">
        <f>E14*'Forex rates'!$B$9</f>
        <v>4525455.4315474024</v>
      </c>
      <c r="G14" s="54">
        <f>E14</f>
        <v>4911512</v>
      </c>
      <c r="H14" s="26">
        <f>E14*'Forex rates'!$D$9</f>
        <v>5322844.5087906728</v>
      </c>
      <c r="I14" s="22">
        <f>K14*'Forex rates'!$B$21</f>
        <v>42350.930348250062</v>
      </c>
      <c r="J14" s="23">
        <f>K14*'Forex rates'!$C$21</f>
        <v>45963.794310840713</v>
      </c>
      <c r="K14" s="24">
        <v>49813.200119704103</v>
      </c>
      <c r="L14" s="49">
        <f>F14/I14</f>
        <v>106.85610432485798</v>
      </c>
      <c r="M14" s="49">
        <f>G14/J14</f>
        <v>106.85610432386788</v>
      </c>
      <c r="N14" s="49">
        <f>H14/K14</f>
        <v>106.85610432575218</v>
      </c>
      <c r="O14" s="22">
        <f>Q14*'Forex rates'!$B$21</f>
        <v>3356246.660358177</v>
      </c>
      <c r="P14" s="23">
        <f>Q14*'Forex rates'!$C$21</f>
        <v>3642560.6210920834</v>
      </c>
      <c r="Q14" s="24">
        <v>3947620.1625029598</v>
      </c>
      <c r="R14" s="26">
        <f>F14/O14</f>
        <v>1.3483679507228017</v>
      </c>
      <c r="S14" s="27">
        <f>G14/P14</f>
        <v>1.3483679507103081</v>
      </c>
      <c r="T14" s="28">
        <f>H14/Q14</f>
        <v>1.3483679507340853</v>
      </c>
      <c r="U14" s="50">
        <v>43830</v>
      </c>
      <c r="V14" s="51" t="s">
        <v>462</v>
      </c>
      <c r="W14" s="38" t="s">
        <v>52</v>
      </c>
      <c r="X14" s="52" t="s">
        <v>53</v>
      </c>
      <c r="Y14" s="53" t="s">
        <v>546</v>
      </c>
    </row>
    <row r="15" spans="1:25" s="46" customFormat="1" x14ac:dyDescent="0.25">
      <c r="A15" s="20" t="s">
        <v>398</v>
      </c>
      <c r="B15" s="20" t="s">
        <v>397</v>
      </c>
      <c r="C15" s="20" t="s">
        <v>23</v>
      </c>
      <c r="D15" s="21" t="s">
        <v>6</v>
      </c>
      <c r="E15" s="21">
        <v>3525000</v>
      </c>
      <c r="F15" s="22">
        <f>E15*'Forex rates'!$B$9</f>
        <v>3247926.5847674999</v>
      </c>
      <c r="G15" s="54">
        <f>E15</f>
        <v>3525000</v>
      </c>
      <c r="H15" s="26">
        <f>E15*'Forex rates'!$D$9</f>
        <v>3820213.9979474996</v>
      </c>
      <c r="I15" s="22">
        <f>K15*'Forex rates'!$B$21</f>
        <v>42350.930348250062</v>
      </c>
      <c r="J15" s="23">
        <f>K15*'Forex rates'!$C$21</f>
        <v>45963.794310840713</v>
      </c>
      <c r="K15" s="24">
        <v>49813.200119704103</v>
      </c>
      <c r="L15" s="49">
        <f>F15/I15</f>
        <v>76.690796590769679</v>
      </c>
      <c r="M15" s="49">
        <f>G15/J15</f>
        <v>76.69079659005908</v>
      </c>
      <c r="N15" s="49">
        <f>H15/K15</f>
        <v>76.690796591411441</v>
      </c>
      <c r="O15" s="22">
        <f>Q15*'Forex rates'!$B$21</f>
        <v>3356246.660358177</v>
      </c>
      <c r="P15" s="23">
        <f>Q15*'Forex rates'!$C$21</f>
        <v>3642560.6210920834</v>
      </c>
      <c r="Q15" s="24">
        <v>3947620.1625029598</v>
      </c>
      <c r="R15" s="26">
        <f>F15/O15</f>
        <v>0.96772582990693623</v>
      </c>
      <c r="S15" s="27">
        <f>G15/P15</f>
        <v>0.96772582989796962</v>
      </c>
      <c r="T15" s="28">
        <f>H15/Q15</f>
        <v>0.96772582991503431</v>
      </c>
      <c r="U15" s="50">
        <v>43830</v>
      </c>
      <c r="V15" s="51" t="s">
        <v>399</v>
      </c>
      <c r="W15" s="36" t="s">
        <v>52</v>
      </c>
      <c r="X15" s="68" t="s">
        <v>53</v>
      </c>
      <c r="Y15" s="53" t="s">
        <v>400</v>
      </c>
    </row>
    <row r="16" spans="1:25" s="46" customFormat="1" x14ac:dyDescent="0.25">
      <c r="A16" s="20" t="s">
        <v>391</v>
      </c>
      <c r="B16" s="20" t="s">
        <v>390</v>
      </c>
      <c r="C16" s="20" t="s">
        <v>491</v>
      </c>
      <c r="D16" s="21" t="s">
        <v>392</v>
      </c>
      <c r="E16" s="21">
        <v>4536000000</v>
      </c>
      <c r="F16" s="22">
        <f>E16*'Forex rates'!$B$14</f>
        <v>3059005.824</v>
      </c>
      <c r="G16" s="22">
        <f>E16*'Forex rates'!$C$14</f>
        <v>3319962.8112000003</v>
      </c>
      <c r="H16" s="24">
        <f>E16*'Forex rates'!$D$14</f>
        <v>3598005.0960000004</v>
      </c>
      <c r="I16" s="22">
        <f>K16*'Forex rates'!$B$21</f>
        <v>33558.894403270395</v>
      </c>
      <c r="J16" s="23">
        <f>K16*'Forex rates'!$C$21</f>
        <v>36421.729274121601</v>
      </c>
      <c r="K16" s="24">
        <v>39472</v>
      </c>
      <c r="L16" s="49">
        <f>F16/I16</f>
        <v>91.153355269710332</v>
      </c>
      <c r="M16" s="49">
        <f>G16/J16</f>
        <v>91.153354806766501</v>
      </c>
      <c r="N16" s="49">
        <f>H16/K16</f>
        <v>91.153351641670056</v>
      </c>
      <c r="O16" s="22">
        <f>Q16*'Forex rates'!$B$21</f>
        <v>1376826.0795024766</v>
      </c>
      <c r="P16" s="23">
        <f>Q16*'Forex rates'!$C$21</f>
        <v>1494280.0594855873</v>
      </c>
      <c r="Q16" s="24">
        <v>1619424</v>
      </c>
      <c r="R16" s="26">
        <f>F16/O16</f>
        <v>2.2217808549249649</v>
      </c>
      <c r="S16" s="27">
        <f>G16/P16</f>
        <v>2.2217808436411262</v>
      </c>
      <c r="T16" s="28">
        <f>H16/Q16</f>
        <v>2.2217807664947538</v>
      </c>
      <c r="U16" s="50">
        <v>43465</v>
      </c>
      <c r="V16" s="51" t="s">
        <v>393</v>
      </c>
      <c r="W16" s="38" t="s">
        <v>52</v>
      </c>
      <c r="X16" s="52" t="s">
        <v>53</v>
      </c>
      <c r="Y16" s="53"/>
    </row>
    <row r="17" spans="1:25" s="46" customFormat="1" x14ac:dyDescent="0.25">
      <c r="A17" s="20" t="s">
        <v>425</v>
      </c>
      <c r="B17" s="20" t="s">
        <v>424</v>
      </c>
      <c r="C17" s="20" t="s">
        <v>22</v>
      </c>
      <c r="D17" s="20" t="s">
        <v>6</v>
      </c>
      <c r="E17" s="21">
        <v>3319382</v>
      </c>
      <c r="F17" s="22">
        <f>E17*'Forex rates'!$B$9</f>
        <v>3058470.6504393513</v>
      </c>
      <c r="G17" s="54">
        <f>E17</f>
        <v>3319382</v>
      </c>
      <c r="H17" s="26">
        <f>E17*'Forex rates'!$D$9</f>
        <v>3597375.7676411257</v>
      </c>
      <c r="I17" s="22">
        <f>K17*'Forex rates'!$B$21</f>
        <v>37842.289701889764</v>
      </c>
      <c r="J17" s="23">
        <f>K17*'Forex rates'!$C$21</f>
        <v>41070.531528022919</v>
      </c>
      <c r="K17" s="24">
        <v>44510.133175526396</v>
      </c>
      <c r="L17" s="49">
        <f>F17/I17</f>
        <v>80.82150087991684</v>
      </c>
      <c r="M17" s="49">
        <f>G17/J17</f>
        <v>80.821500879167971</v>
      </c>
      <c r="N17" s="49">
        <f>H17/K17</f>
        <v>80.821500880593163</v>
      </c>
      <c r="O17" s="22">
        <f>Q17*'Forex rates'!$B$21</f>
        <v>2361446.387218588</v>
      </c>
      <c r="P17" s="23">
        <f>Q17*'Forex rates'!$C$21</f>
        <v>2562896.1424380611</v>
      </c>
      <c r="Q17" s="24">
        <v>2777535.2392779798</v>
      </c>
      <c r="R17" s="26">
        <f>F17/O17</f>
        <v>1.2951683624889525</v>
      </c>
      <c r="S17" s="27">
        <f>G17/P17</f>
        <v>1.2951683624769517</v>
      </c>
      <c r="T17" s="28">
        <f>H17/Q17</f>
        <v>1.2951683624997907</v>
      </c>
      <c r="U17" s="50">
        <v>43494</v>
      </c>
      <c r="V17" s="51" t="s">
        <v>426</v>
      </c>
      <c r="W17" s="36" t="s">
        <v>52</v>
      </c>
      <c r="X17" s="68" t="s">
        <v>53</v>
      </c>
      <c r="Y17" s="53" t="s">
        <v>427</v>
      </c>
    </row>
    <row r="18" spans="1:25" s="46" customFormat="1" x14ac:dyDescent="0.25">
      <c r="A18" s="20" t="s">
        <v>395</v>
      </c>
      <c r="B18" s="20" t="s">
        <v>394</v>
      </c>
      <c r="C18" s="20" t="s">
        <v>33</v>
      </c>
      <c r="D18" s="21" t="s">
        <v>34</v>
      </c>
      <c r="E18" s="21">
        <v>386000000</v>
      </c>
      <c r="F18" s="22">
        <f>E18*'Forex rates'!$B$13</f>
        <v>3025983.9661999997</v>
      </c>
      <c r="G18" s="22">
        <f>E18*'Forex rates'!$C$13</f>
        <v>3284123.9752000002</v>
      </c>
      <c r="H18" s="22">
        <f>E18*'Forex rates'!$D$13</f>
        <v>3559164.9169999999</v>
      </c>
      <c r="I18" s="22">
        <f>K18*'Forex rates'!$B$21</f>
        <v>34495.280098755022</v>
      </c>
      <c r="J18" s="23">
        <f>K18*'Forex rates'!$C$21</f>
        <v>37437.995957024519</v>
      </c>
      <c r="K18" s="24">
        <v>40573.377647547502</v>
      </c>
      <c r="L18" s="49">
        <f>F18/I18</f>
        <v>87.721681271670889</v>
      </c>
      <c r="M18" s="49">
        <f>G18/J18</f>
        <v>87.721681977044966</v>
      </c>
      <c r="N18" s="49">
        <f>H18/K18</f>
        <v>87.721681638579014</v>
      </c>
      <c r="O18" s="22">
        <f>Q18*'Forex rates'!$B$21</f>
        <v>4226593.693722263</v>
      </c>
      <c r="P18" s="23">
        <f>Q18*'Forex rates'!$C$21</f>
        <v>4587155.0300375829</v>
      </c>
      <c r="Q18" s="24">
        <v>4971323.0797718698</v>
      </c>
      <c r="R18" s="26">
        <f>F18/O18</f>
        <v>0.71593916649581846</v>
      </c>
      <c r="S18" s="27">
        <f>G18/P18</f>
        <v>0.7159391722527183</v>
      </c>
      <c r="T18" s="28">
        <f>H18/Q18</f>
        <v>0.71593916949033365</v>
      </c>
      <c r="U18" s="50">
        <v>43637</v>
      </c>
      <c r="V18" s="51" t="s">
        <v>396</v>
      </c>
      <c r="W18" s="38" t="s">
        <v>52</v>
      </c>
      <c r="X18" s="52" t="s">
        <v>53</v>
      </c>
      <c r="Y18" s="53"/>
    </row>
    <row r="19" spans="1:25" s="46" customFormat="1" x14ac:dyDescent="0.25">
      <c r="A19" s="20" t="s">
        <v>437</v>
      </c>
      <c r="B19" s="20" t="s">
        <v>434</v>
      </c>
      <c r="C19" s="20" t="s">
        <v>23</v>
      </c>
      <c r="D19" s="20" t="s">
        <v>6</v>
      </c>
      <c r="E19" s="21">
        <v>1970800</v>
      </c>
      <c r="F19" s="22">
        <f>E19*'Forex rates'!$B$9</f>
        <v>1815890.4151091599</v>
      </c>
      <c r="G19" s="54">
        <f>E19</f>
        <v>1970800</v>
      </c>
      <c r="H19" s="26">
        <f>E19*'Forex rates'!$D$9</f>
        <v>2135851.8431645199</v>
      </c>
      <c r="I19" s="22">
        <f>K19*'Forex rates'!$B$21</f>
        <v>42350.930348250062</v>
      </c>
      <c r="J19" s="23">
        <f>K19*'Forex rates'!$C$21</f>
        <v>45963.794310840713</v>
      </c>
      <c r="K19" s="24">
        <v>49813.200119704103</v>
      </c>
      <c r="L19" s="49">
        <f>F19/I19</f>
        <v>42.877226076904648</v>
      </c>
      <c r="M19" s="49">
        <f>G19/J19</f>
        <v>42.877226076507363</v>
      </c>
      <c r="N19" s="49">
        <f>H19/K19</f>
        <v>42.877226077263458</v>
      </c>
      <c r="O19" s="22">
        <f>Q19*'Forex rates'!$B$21</f>
        <v>3356246.660358177</v>
      </c>
      <c r="P19" s="23">
        <f>Q19*'Forex rates'!$C$21</f>
        <v>3642560.6210920834</v>
      </c>
      <c r="Q19" s="24">
        <v>3947620.1625029598</v>
      </c>
      <c r="R19" s="26">
        <f>F19/O19</f>
        <v>0.54104796186683402</v>
      </c>
      <c r="S19" s="27">
        <f>G19/P19</f>
        <v>0.5410479618618208</v>
      </c>
      <c r="T19" s="28">
        <f>H19/Q19</f>
        <v>0.54104796187136162</v>
      </c>
      <c r="U19" s="50">
        <v>43830</v>
      </c>
      <c r="V19" s="51" t="s">
        <v>436</v>
      </c>
      <c r="W19" s="38" t="s">
        <v>52</v>
      </c>
      <c r="X19" s="52" t="s">
        <v>53</v>
      </c>
      <c r="Y19" s="53" t="s">
        <v>548</v>
      </c>
    </row>
    <row r="20" spans="1:25" s="46" customFormat="1" x14ac:dyDescent="0.25">
      <c r="A20" s="20" t="s">
        <v>435</v>
      </c>
      <c r="B20" s="20" t="s">
        <v>434</v>
      </c>
      <c r="C20" s="20" t="s">
        <v>23</v>
      </c>
      <c r="D20" s="20" t="s">
        <v>6</v>
      </c>
      <c r="E20" s="21">
        <v>1851600</v>
      </c>
      <c r="F20" s="22">
        <f>E20*'Forex rates'!$B$9</f>
        <v>1706059.8196753201</v>
      </c>
      <c r="G20" s="54">
        <f>E20</f>
        <v>1851600</v>
      </c>
      <c r="H20" s="26">
        <f>E20*'Forex rates'!$D$9</f>
        <v>2006669.0038580399</v>
      </c>
      <c r="I20" s="22">
        <f>K20*'Forex rates'!$B$21</f>
        <v>42350.930348250062</v>
      </c>
      <c r="J20" s="23">
        <f>K20*'Forex rates'!$C$21</f>
        <v>45963.794310840713</v>
      </c>
      <c r="K20" s="24">
        <v>49813.200119704103</v>
      </c>
      <c r="L20" s="49">
        <f>F20/I20</f>
        <v>40.283880558147274</v>
      </c>
      <c r="M20" s="49">
        <f>G20/J20</f>
        <v>40.283880557774012</v>
      </c>
      <c r="N20" s="49">
        <f>H20/K20</f>
        <v>40.283880558484377</v>
      </c>
      <c r="O20" s="22">
        <f>Q20*'Forex rates'!$B$21</f>
        <v>3356246.660358177</v>
      </c>
      <c r="P20" s="23">
        <f>Q20*'Forex rates'!$C$21</f>
        <v>3642560.6210920834</v>
      </c>
      <c r="Q20" s="24">
        <v>3947620.1625029598</v>
      </c>
      <c r="R20" s="26">
        <f>F20/O20</f>
        <v>0.50832372954771154</v>
      </c>
      <c r="S20" s="27">
        <f>G20/P20</f>
        <v>0.50832372954300153</v>
      </c>
      <c r="T20" s="28">
        <f>H20/Q20</f>
        <v>0.50832372955196525</v>
      </c>
      <c r="U20" s="50">
        <v>43830</v>
      </c>
      <c r="V20" s="51" t="s">
        <v>436</v>
      </c>
      <c r="W20" s="38" t="s">
        <v>52</v>
      </c>
      <c r="X20" s="52" t="s">
        <v>53</v>
      </c>
      <c r="Y20" s="53" t="s">
        <v>549</v>
      </c>
    </row>
    <row r="21" spans="1:25" s="46" customFormat="1" x14ac:dyDescent="0.25">
      <c r="A21" s="21" t="s">
        <v>382</v>
      </c>
      <c r="B21" s="20" t="s">
        <v>381</v>
      </c>
      <c r="C21" s="20" t="s">
        <v>492</v>
      </c>
      <c r="D21" s="21" t="s">
        <v>92</v>
      </c>
      <c r="E21" s="21">
        <v>1681840</v>
      </c>
      <c r="F21" s="22">
        <f>E21*'Forex rates'!$B$21</f>
        <v>1429891.8464530879</v>
      </c>
      <c r="G21" s="22">
        <f>E21*'Forex rates'!$C$21</f>
        <v>1551872.749351152</v>
      </c>
      <c r="H21" s="22">
        <f>E21*'Forex rates'!$D$21</f>
        <v>1681840</v>
      </c>
      <c r="I21" s="22">
        <f>K21*'Forex rates'!$B$21</f>
        <v>53641.36136942319</v>
      </c>
      <c r="J21" s="23">
        <f>K21*'Forex rates'!$C$21</f>
        <v>58217.386967970619</v>
      </c>
      <c r="K21" s="24">
        <v>63093.014642566202</v>
      </c>
      <c r="L21" s="49">
        <f>F21/I21</f>
        <v>26.656516724203779</v>
      </c>
      <c r="M21" s="49">
        <f>G21/J21</f>
        <v>26.656516724203779</v>
      </c>
      <c r="N21" s="49">
        <f>H21/K21</f>
        <v>26.656516724203779</v>
      </c>
      <c r="O21" s="22">
        <f>Q21*'Forex rates'!$B$21</f>
        <v>17466696.324522886</v>
      </c>
      <c r="P21" s="23">
        <f>Q21*'Forex rates'!$C$21</f>
        <v>18956741.458773185</v>
      </c>
      <c r="Q21" s="24">
        <v>20544343</v>
      </c>
      <c r="R21" s="26">
        <f>F21/O21</f>
        <v>8.1863898008322777E-2</v>
      </c>
      <c r="S21" s="27">
        <f>G21/P21</f>
        <v>8.1863898008322777E-2</v>
      </c>
      <c r="T21" s="28">
        <f>H21/Q21</f>
        <v>8.1863898008322777E-2</v>
      </c>
      <c r="U21" s="50">
        <v>43465</v>
      </c>
      <c r="V21" s="51" t="s">
        <v>383</v>
      </c>
      <c r="W21" s="38" t="s">
        <v>52</v>
      </c>
      <c r="X21" s="52" t="s">
        <v>53</v>
      </c>
      <c r="Y21" s="53"/>
    </row>
    <row r="22" spans="1:25" s="46" customFormat="1" x14ac:dyDescent="0.25">
      <c r="A22" s="20" t="s">
        <v>429</v>
      </c>
      <c r="B22" s="20" t="s">
        <v>428</v>
      </c>
      <c r="C22" s="20" t="s">
        <v>492</v>
      </c>
      <c r="D22" s="20" t="s">
        <v>92</v>
      </c>
      <c r="E22" s="21">
        <v>1662828</v>
      </c>
      <c r="F22" s="22">
        <f>E22*'Forex rates'!$B$21</f>
        <v>1413727.9403830895</v>
      </c>
      <c r="G22" s="22">
        <f>E22*'Forex rates'!$C$21</f>
        <v>1534329.9362948185</v>
      </c>
      <c r="H22" s="22">
        <f>E22*'Forex rates'!$D$21</f>
        <v>1662828</v>
      </c>
      <c r="I22" s="22">
        <f>K22*'Forex rates'!$B$21</f>
        <v>53641.36136942319</v>
      </c>
      <c r="J22" s="23">
        <f>K22*'Forex rates'!$C$21</f>
        <v>58217.386967970619</v>
      </c>
      <c r="K22" s="24">
        <v>63093.014642566202</v>
      </c>
      <c r="L22" s="49">
        <f>F22/I22</f>
        <v>26.355183841194361</v>
      </c>
      <c r="M22" s="49">
        <f>G22/J22</f>
        <v>26.355183841194364</v>
      </c>
      <c r="N22" s="49">
        <f>H22/K22</f>
        <v>26.355183841194361</v>
      </c>
      <c r="O22" s="22">
        <f>Q22*'Forex rates'!$B$21</f>
        <v>17466696.324522886</v>
      </c>
      <c r="P22" s="23">
        <f>Q22*'Forex rates'!$C$21</f>
        <v>18956741.458773185</v>
      </c>
      <c r="Q22" s="24">
        <v>20544343</v>
      </c>
      <c r="R22" s="26">
        <f>F22/O22</f>
        <v>8.0938485109988675E-2</v>
      </c>
      <c r="S22" s="27">
        <f>G22/P22</f>
        <v>8.0938485109988675E-2</v>
      </c>
      <c r="T22" s="28">
        <f>H22/Q22</f>
        <v>8.0938485109988675E-2</v>
      </c>
      <c r="U22" s="50">
        <v>43616</v>
      </c>
      <c r="V22" s="51" t="s">
        <v>430</v>
      </c>
      <c r="W22" s="38" t="s">
        <v>52</v>
      </c>
      <c r="X22" s="52" t="s">
        <v>53</v>
      </c>
      <c r="Y22" s="53"/>
    </row>
    <row r="23" spans="1:25" x14ac:dyDescent="0.25">
      <c r="U23" s="11"/>
      <c r="V23" s="4"/>
      <c r="W23" s="12"/>
      <c r="X23" s="18"/>
    </row>
    <row r="24" spans="1:25" x14ac:dyDescent="0.25">
      <c r="U24" s="11"/>
      <c r="V24" s="4"/>
      <c r="W24" s="4"/>
      <c r="X24" s="4"/>
    </row>
    <row r="25" spans="1:25" x14ac:dyDescent="0.25">
      <c r="U25" s="11"/>
      <c r="V25" s="4"/>
      <c r="W25" s="4"/>
      <c r="X25" s="4"/>
    </row>
    <row r="26" spans="1:25" x14ac:dyDescent="0.25">
      <c r="U26" s="11"/>
      <c r="V26" s="4"/>
      <c r="W26" s="4"/>
      <c r="X26" s="4"/>
    </row>
    <row r="27" spans="1:25" x14ac:dyDescent="0.25">
      <c r="U27" s="11"/>
      <c r="V27" s="4"/>
      <c r="W27" s="4"/>
      <c r="X27" s="4"/>
    </row>
    <row r="28" spans="1:25" x14ac:dyDescent="0.25">
      <c r="U28" s="11"/>
      <c r="V28" s="4"/>
      <c r="W28" s="4"/>
      <c r="X28" s="4"/>
    </row>
    <row r="29" spans="1:25" x14ac:dyDescent="0.25">
      <c r="U29" s="11"/>
      <c r="V29" s="4"/>
      <c r="W29" s="4"/>
      <c r="X29" s="4"/>
    </row>
    <row r="30" spans="1:25" x14ac:dyDescent="0.25">
      <c r="U30" s="11"/>
      <c r="V30" s="4"/>
      <c r="W30" s="4"/>
      <c r="X30" s="4"/>
    </row>
    <row r="31" spans="1:25" x14ac:dyDescent="0.25">
      <c r="U31" s="11"/>
      <c r="V31" s="4"/>
      <c r="W31" s="4"/>
      <c r="X31" s="4"/>
    </row>
    <row r="32" spans="1:25" x14ac:dyDescent="0.25">
      <c r="U32" s="11"/>
      <c r="V32" s="4"/>
      <c r="W32" s="4"/>
      <c r="X32" s="4"/>
    </row>
    <row r="33" spans="21:24" x14ac:dyDescent="0.25">
      <c r="U33" s="11"/>
      <c r="V33" s="4"/>
      <c r="W33" s="4"/>
      <c r="X33" s="4"/>
    </row>
  </sheetData>
  <sortState xmlns:xlrd2="http://schemas.microsoft.com/office/spreadsheetml/2017/richdata2" ref="A2:Y35">
    <sortCondition descending="1" ref="F1"/>
  </sortState>
  <hyperlinks>
    <hyperlink ref="V14" r:id="rId1" xr:uid="{0BF1F3F5-F134-4724-B2C9-05B6A8F7D03D}"/>
    <hyperlink ref="W21" r:id="rId2" xr:uid="{026D8FB0-7E31-49F3-9AA8-C37D3131A530}"/>
    <hyperlink ref="X21" r:id="rId3" xr:uid="{7B0D6348-9C5C-408E-B81D-1E8446D5B27E}"/>
    <hyperlink ref="W13" r:id="rId4" xr:uid="{6DAAE67E-3241-4ABB-B05B-645C16E2A754}"/>
    <hyperlink ref="W14" r:id="rId5" xr:uid="{5EDC997D-E9DE-4A53-929C-F278853A3BC6}"/>
    <hyperlink ref="W4" r:id="rId6" xr:uid="{A5FA56A1-9DD9-4FB7-8B2D-FCE8685D29F8}"/>
    <hyperlink ref="W10" r:id="rId7" xr:uid="{797F86BB-A29C-431F-BE69-BEA744BA800C}"/>
    <hyperlink ref="W6" r:id="rId8" xr:uid="{C619DE3D-178D-4C44-9AB5-AC3416889BC6}"/>
    <hyperlink ref="W5" r:id="rId9" xr:uid="{6179A5D7-42D7-4582-9836-024C599B8D88}"/>
    <hyperlink ref="W12" r:id="rId10" xr:uid="{4DE0D2DD-077C-450F-AF78-37D73AE7CED6}"/>
    <hyperlink ref="W3" r:id="rId11" xr:uid="{B0B24114-D531-4E75-B116-D0C6BBD6CE4A}"/>
    <hyperlink ref="W8" r:id="rId12" xr:uid="{3EB48428-F694-4232-A602-2D237C498568}"/>
    <hyperlink ref="W9" r:id="rId13" xr:uid="{19D4B3F6-220E-405D-8BC6-CBE6D19F9D11}"/>
    <hyperlink ref="W17" r:id="rId14" xr:uid="{D5469311-F4C8-4C8E-A6B3-9DEB03693CF9}"/>
    <hyperlink ref="W11" r:id="rId15" xr:uid="{528DF7F6-6601-43F9-BB02-531C6FAF92CB}"/>
    <hyperlink ref="W15" r:id="rId16" xr:uid="{67C9BE36-5F34-4CE1-A484-8F4DCAD24FE5}"/>
    <hyperlink ref="W2" r:id="rId17" xr:uid="{36A6B320-861B-4D21-B115-4E8CDF29AB8C}"/>
    <hyperlink ref="W7" r:id="rId18" xr:uid="{E905AF42-67BE-482E-9453-5F1B35B467ED}"/>
    <hyperlink ref="W22" r:id="rId19" xr:uid="{2D0DC94C-E784-4E9E-A6B0-525C7A9459C2}"/>
    <hyperlink ref="W16" r:id="rId20" xr:uid="{E9AB12EA-9979-428E-A935-9D4E2F2BAC7F}"/>
    <hyperlink ref="W19" r:id="rId21" xr:uid="{5D108207-B667-4BEF-9C05-4B096138C2A8}"/>
    <hyperlink ref="W20" r:id="rId22" xr:uid="{D82C0531-F411-48F9-8BB6-7FE7D8DB0CF0}"/>
    <hyperlink ref="W18" r:id="rId23" xr:uid="{EED0EA80-8870-478B-AAAB-2A3CBDA39E68}"/>
    <hyperlink ref="X13" r:id="rId24" xr:uid="{55FE3662-32C1-4116-B449-ED73425E34B2}"/>
    <hyperlink ref="X14" r:id="rId25" xr:uid="{92BC3A59-155A-4133-AEF5-15A0EF7BC446}"/>
    <hyperlink ref="X4" r:id="rId26" xr:uid="{2D4D7FEA-F7BC-468E-BEE3-B761139A9372}"/>
    <hyperlink ref="X10" r:id="rId27" xr:uid="{A8B7E098-39F8-46A4-B34B-140163653B9B}"/>
    <hyperlink ref="X6" r:id="rId28" xr:uid="{E7D74A6C-481F-4B4C-8310-574F89EF18AA}"/>
    <hyperlink ref="X5" r:id="rId29" xr:uid="{CB966AEE-9C9C-49A3-AFD5-0E2B73D1565F}"/>
    <hyperlink ref="X12" r:id="rId30" xr:uid="{DD320482-2616-46E1-BE94-64AE1A7506B7}"/>
    <hyperlink ref="X3" r:id="rId31" xr:uid="{54F9750F-B340-4233-966B-6FF0301C7DEE}"/>
    <hyperlink ref="X8" r:id="rId32" xr:uid="{9B83FF7E-5143-4E5C-A5A9-9581A40722C2}"/>
    <hyperlink ref="X9" r:id="rId33" xr:uid="{1F7085E9-066B-4983-B75A-DD22B09EC649}"/>
    <hyperlink ref="X17" r:id="rId34" xr:uid="{3EB5711C-92BB-4B78-9A09-62B530AC2627}"/>
    <hyperlink ref="X11" r:id="rId35" xr:uid="{7E51B536-74DE-419E-96FC-047F7E6909A3}"/>
    <hyperlink ref="X15" r:id="rId36" xr:uid="{0D6669B6-97A5-47CB-984F-EA4B9764A896}"/>
    <hyperlink ref="X2" r:id="rId37" xr:uid="{F1EC84F4-C6A4-4788-92CB-5B3A36F4F406}"/>
    <hyperlink ref="X7" r:id="rId38" xr:uid="{CA81ACD2-19A7-45EC-BC36-ECDAB9B71CBD}"/>
    <hyperlink ref="X22" r:id="rId39" xr:uid="{9519A6A5-9A3C-4CF0-BEC1-3CCF0DDF641E}"/>
    <hyperlink ref="X16" r:id="rId40" xr:uid="{8BBA83F0-C01C-48C7-9712-95FC6D1DB212}"/>
    <hyperlink ref="X19" r:id="rId41" xr:uid="{0078A5F8-3F90-4890-907F-C94B847DCC0C}"/>
    <hyperlink ref="X20" r:id="rId42" xr:uid="{22D90B22-FEB7-44A8-8374-3B5751FD27A4}"/>
    <hyperlink ref="X18" r:id="rId43" xr:uid="{A91CDD23-9A08-4569-AC92-9F1845DF9FFE}"/>
    <hyperlink ref="V6" r:id="rId44" xr:uid="{771C4AAE-DDD2-4713-A153-3E95E3D35CA7}"/>
    <hyperlink ref="V7" r:id="rId45" xr:uid="{52CEB2FB-B63E-4481-A37D-BAB9DB22B381}"/>
  </hyperlinks>
  <pageMargins left="0.7" right="0.7" top="0.75" bottom="0.75" header="0.3" footer="0.3"/>
  <pageSetup orientation="portrait" r:id="rId4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B13E6-F198-4C35-97D6-53317761CAD3}">
  <dimension ref="A1:X101"/>
  <sheetViews>
    <sheetView tabSelected="1" zoomScale="85" zoomScaleNormal="85" workbookViewId="0">
      <pane ySplit="1" topLeftCell="A2" activePane="bottomLeft" state="frozen"/>
      <selection activeCell="D1" sqref="D1"/>
      <selection pane="bottomLeft" activeCell="E84" sqref="E84"/>
    </sheetView>
  </sheetViews>
  <sheetFormatPr defaultRowHeight="15" x14ac:dyDescent="0.25"/>
  <cols>
    <col min="1" max="1" width="27.7109375" style="6" customWidth="1"/>
    <col min="2" max="2" width="32.85546875" style="6" customWidth="1"/>
    <col min="3" max="3" width="14" style="6" customWidth="1"/>
    <col min="4" max="4" width="24.7109375" style="10" customWidth="1"/>
    <col min="5" max="5" width="18.28515625" style="10" customWidth="1"/>
    <col min="6" max="6" width="19.28515625" style="10" customWidth="1"/>
    <col min="7" max="19" width="18.42578125" style="10" customWidth="1"/>
    <col min="20" max="20" width="13.42578125" style="6" customWidth="1"/>
    <col min="21" max="21" width="126.140625" style="6" customWidth="1"/>
    <col min="22" max="22" width="56" style="6" customWidth="1"/>
    <col min="23" max="23" width="42.140625" style="6" customWidth="1"/>
    <col min="24" max="24" width="51.140625" style="6" customWidth="1"/>
  </cols>
  <sheetData>
    <row r="1" spans="1:24" s="48" customFormat="1" ht="71.25" customHeight="1" x14ac:dyDescent="0.25">
      <c r="A1" s="42" t="s">
        <v>513</v>
      </c>
      <c r="B1" s="42" t="s">
        <v>77</v>
      </c>
      <c r="C1" s="42" t="s">
        <v>78</v>
      </c>
      <c r="D1" s="42" t="s">
        <v>524</v>
      </c>
      <c r="E1" s="42" t="s">
        <v>482</v>
      </c>
      <c r="F1" s="42" t="s">
        <v>483</v>
      </c>
      <c r="G1" s="42" t="s">
        <v>484</v>
      </c>
      <c r="H1" s="17" t="s">
        <v>499</v>
      </c>
      <c r="I1" s="17" t="s">
        <v>500</v>
      </c>
      <c r="J1" s="17" t="s">
        <v>501</v>
      </c>
      <c r="K1" s="17" t="s">
        <v>504</v>
      </c>
      <c r="L1" s="17" t="s">
        <v>505</v>
      </c>
      <c r="M1" s="17" t="s">
        <v>506</v>
      </c>
      <c r="N1" s="17" t="s">
        <v>507</v>
      </c>
      <c r="O1" s="17" t="s">
        <v>508</v>
      </c>
      <c r="P1" s="17" t="s">
        <v>509</v>
      </c>
      <c r="Q1" s="17" t="s">
        <v>510</v>
      </c>
      <c r="R1" s="17" t="s">
        <v>511</v>
      </c>
      <c r="S1" s="17" t="s">
        <v>512</v>
      </c>
      <c r="T1" s="42" t="s">
        <v>544</v>
      </c>
      <c r="U1" s="42" t="s">
        <v>540</v>
      </c>
      <c r="V1" s="17" t="s">
        <v>542</v>
      </c>
      <c r="W1" s="17" t="s">
        <v>543</v>
      </c>
      <c r="X1" s="42" t="s">
        <v>80</v>
      </c>
    </row>
    <row r="2" spans="1:24" s="46" customFormat="1" ht="15" customHeight="1" x14ac:dyDescent="0.25">
      <c r="A2" s="20" t="s">
        <v>266</v>
      </c>
      <c r="B2" s="20" t="s">
        <v>265</v>
      </c>
      <c r="C2" s="20" t="s">
        <v>3</v>
      </c>
      <c r="D2" s="21">
        <v>58727000</v>
      </c>
      <c r="E2" s="22">
        <f>D2</f>
        <v>58727000</v>
      </c>
      <c r="F2" s="54">
        <f>D2*'Forex rates'!$C$3</f>
        <v>63736870.154622898</v>
      </c>
      <c r="G2" s="24">
        <f>E2*'Forex rates'!$D$3</f>
        <v>69074747.106532797</v>
      </c>
      <c r="H2" s="22">
        <f>J2*'Forex rates'!$B$21</f>
        <v>38063.269448728395</v>
      </c>
      <c r="I2" s="23">
        <f>J2*'Forex rates'!$C$21</f>
        <v>41310.362567082309</v>
      </c>
      <c r="J2" s="24">
        <v>44770.049740786199</v>
      </c>
      <c r="K2" s="25">
        <f>E2/H2</f>
        <v>1542.8784981044746</v>
      </c>
      <c r="L2" s="25">
        <f>F2/I2</f>
        <v>1542.878498127995</v>
      </c>
      <c r="M2" s="25">
        <f>G2/J2</f>
        <v>1542.8784981582151</v>
      </c>
      <c r="N2" s="22">
        <f>P2*'Forex rates'!$B$21</f>
        <v>2427559.0421811603</v>
      </c>
      <c r="O2" s="23">
        <f>P2*'Forex rates'!$C$21</f>
        <v>2634648.7214028067</v>
      </c>
      <c r="P2" s="24">
        <v>2855297</v>
      </c>
      <c r="Q2" s="26">
        <f>E2/N2</f>
        <v>24.191790592756842</v>
      </c>
      <c r="R2" s="27">
        <f>F2/O2</f>
        <v>24.191790593125635</v>
      </c>
      <c r="S2" s="28">
        <f>G2/P2</f>
        <v>24.191790593599475</v>
      </c>
      <c r="T2" s="50">
        <v>43800</v>
      </c>
      <c r="U2" s="51" t="s">
        <v>267</v>
      </c>
      <c r="V2" s="36" t="s">
        <v>52</v>
      </c>
      <c r="W2" s="68" t="s">
        <v>53</v>
      </c>
      <c r="X2" s="53"/>
    </row>
    <row r="3" spans="1:24" s="46" customFormat="1" ht="15" customHeight="1" x14ac:dyDescent="0.25">
      <c r="A3" s="20" t="s">
        <v>272</v>
      </c>
      <c r="B3" s="20" t="s">
        <v>271</v>
      </c>
      <c r="C3" s="20" t="s">
        <v>3</v>
      </c>
      <c r="D3" s="21">
        <v>24986383</v>
      </c>
      <c r="E3" s="22">
        <f>D3</f>
        <v>24986383</v>
      </c>
      <c r="F3" s="54">
        <f>D3*'Forex rates'!$C$3</f>
        <v>27117915.931422971</v>
      </c>
      <c r="G3" s="24">
        <f>E3*'Forex rates'!$D$3</f>
        <v>29389004.83307457</v>
      </c>
      <c r="H3" s="22">
        <f>J3*'Forex rates'!$B$21</f>
        <v>38063.269448728395</v>
      </c>
      <c r="I3" s="23">
        <f>J3*'Forex rates'!$C$21</f>
        <v>41310.362567082309</v>
      </c>
      <c r="J3" s="24">
        <v>44770.049740786199</v>
      </c>
      <c r="K3" s="25">
        <f>E3/H3</f>
        <v>656.44342595574744</v>
      </c>
      <c r="L3" s="25">
        <f>F3/I3</f>
        <v>656.4434259657545</v>
      </c>
      <c r="M3" s="25">
        <f>G3/J3</f>
        <v>656.44342597861214</v>
      </c>
      <c r="N3" s="22">
        <f>P3*'Forex rates'!$B$21</f>
        <v>2427559.0421811603</v>
      </c>
      <c r="O3" s="23">
        <f>P3*'Forex rates'!$C$21</f>
        <v>2634648.7214028067</v>
      </c>
      <c r="P3" s="24">
        <v>2855297</v>
      </c>
      <c r="Q3" s="26">
        <f>E3/N3</f>
        <v>10.292801355533561</v>
      </c>
      <c r="R3" s="27">
        <f>F3/O3</f>
        <v>10.29280135569047</v>
      </c>
      <c r="S3" s="28">
        <f>G3/P3</f>
        <v>10.292801355892074</v>
      </c>
      <c r="T3" s="50">
        <v>43465</v>
      </c>
      <c r="U3" s="51" t="s">
        <v>273</v>
      </c>
      <c r="V3" s="36" t="s">
        <v>52</v>
      </c>
      <c r="W3" s="68" t="s">
        <v>53</v>
      </c>
      <c r="X3" s="14"/>
    </row>
    <row r="4" spans="1:24" s="46" customFormat="1" ht="15" customHeight="1" x14ac:dyDescent="0.25">
      <c r="A4" s="20" t="s">
        <v>303</v>
      </c>
      <c r="B4" s="20" t="s">
        <v>302</v>
      </c>
      <c r="C4" s="20" t="s">
        <v>6</v>
      </c>
      <c r="D4" s="21">
        <v>20100000</v>
      </c>
      <c r="E4" s="22">
        <f>D4*'Forex rates'!$B$9</f>
        <v>18520092.015269998</v>
      </c>
      <c r="F4" s="54">
        <f>D4</f>
        <v>20100000</v>
      </c>
      <c r="G4" s="24">
        <f>D4*'Forex rates'!$D$9</f>
        <v>21783347.903189998</v>
      </c>
      <c r="H4" s="22">
        <f>J4*'Forex rates'!$B$21</f>
        <v>38063.269448728395</v>
      </c>
      <c r="I4" s="23">
        <f>J4*'Forex rates'!$C$21</f>
        <v>41310.362567082309</v>
      </c>
      <c r="J4" s="24">
        <v>44770.049740786199</v>
      </c>
      <c r="K4" s="25">
        <f>E4/H4</f>
        <v>486.56072595699504</v>
      </c>
      <c r="L4" s="25">
        <f>F4/I4</f>
        <v>486.56072595248668</v>
      </c>
      <c r="M4" s="25">
        <f>G4/J4</f>
        <v>486.56072596106668</v>
      </c>
      <c r="N4" s="22">
        <f>P4*'Forex rates'!$B$21</f>
        <v>2427559.0421811603</v>
      </c>
      <c r="O4" s="23">
        <f>P4*'Forex rates'!$C$21</f>
        <v>2634648.7214028067</v>
      </c>
      <c r="P4" s="24">
        <v>2855297</v>
      </c>
      <c r="Q4" s="26">
        <f>E4/N4</f>
        <v>7.6291005464607391</v>
      </c>
      <c r="R4" s="27">
        <f>F4/O4</f>
        <v>7.6291005463900508</v>
      </c>
      <c r="S4" s="28">
        <f>G4/P4</f>
        <v>7.6291005465245814</v>
      </c>
      <c r="T4" s="50">
        <v>43465</v>
      </c>
      <c r="U4" s="36" t="s">
        <v>304</v>
      </c>
      <c r="V4" s="36" t="s">
        <v>52</v>
      </c>
      <c r="W4" s="68" t="s">
        <v>53</v>
      </c>
      <c r="X4" s="53"/>
    </row>
    <row r="5" spans="1:24" s="46" customFormat="1" ht="15" customHeight="1" x14ac:dyDescent="0.25">
      <c r="A5" s="20" t="s">
        <v>282</v>
      </c>
      <c r="B5" s="20" t="s">
        <v>281</v>
      </c>
      <c r="C5" s="20" t="s">
        <v>3</v>
      </c>
      <c r="D5" s="21">
        <v>15200000</v>
      </c>
      <c r="E5" s="22">
        <f>D5</f>
        <v>15200000</v>
      </c>
      <c r="F5" s="54">
        <f>D5*'Forex rates'!$C$3</f>
        <v>16496678.297039999</v>
      </c>
      <c r="G5" s="24">
        <f>E5*'Forex rates'!$D$3</f>
        <v>17878252.865279999</v>
      </c>
      <c r="H5" s="22">
        <f>J5*'Forex rates'!$B$21</f>
        <v>38063.269448728395</v>
      </c>
      <c r="I5" s="23">
        <f>J5*'Forex rates'!$C$21</f>
        <v>41310.362567082309</v>
      </c>
      <c r="J5" s="24">
        <v>44770.049740786199</v>
      </c>
      <c r="K5" s="25">
        <f>E5/H5</f>
        <v>399.33511283035085</v>
      </c>
      <c r="L5" s="25">
        <f>F5/I5</f>
        <v>399.3351128364385</v>
      </c>
      <c r="M5" s="25">
        <f>G5/J5</f>
        <v>399.33511284426021</v>
      </c>
      <c r="N5" s="22">
        <f>P5*'Forex rates'!$B$21</f>
        <v>2427559.0421811603</v>
      </c>
      <c r="O5" s="23">
        <f>P5*'Forex rates'!$C$21</f>
        <v>2634648.7214028067</v>
      </c>
      <c r="P5" s="24">
        <v>2855297</v>
      </c>
      <c r="Q5" s="26">
        <f>E5/N5</f>
        <v>6.2614337018731412</v>
      </c>
      <c r="R5" s="27">
        <f>F5/O5</f>
        <v>6.2614337019685937</v>
      </c>
      <c r="S5" s="28">
        <f>G5/P5</f>
        <v>6.2614337020912352</v>
      </c>
      <c r="T5" s="50">
        <v>43465</v>
      </c>
      <c r="U5" s="51" t="s">
        <v>283</v>
      </c>
      <c r="V5" s="36" t="s">
        <v>52</v>
      </c>
      <c r="W5" s="68" t="s">
        <v>53</v>
      </c>
      <c r="X5" s="53"/>
    </row>
    <row r="6" spans="1:24" s="46" customFormat="1" ht="15" customHeight="1" x14ac:dyDescent="0.25">
      <c r="A6" s="41" t="s">
        <v>88</v>
      </c>
      <c r="B6" s="20" t="s">
        <v>87</v>
      </c>
      <c r="C6" s="41" t="s">
        <v>3</v>
      </c>
      <c r="D6" s="41">
        <v>14669000</v>
      </c>
      <c r="E6" s="55">
        <f>D6</f>
        <v>14669000</v>
      </c>
      <c r="F6" s="56">
        <f>D6*'Forex rates'!$C$3</f>
        <v>15920379.8644263</v>
      </c>
      <c r="G6" s="57">
        <f>E6*'Forex rates'!$D$3</f>
        <v>17253690.215841599</v>
      </c>
      <c r="H6" s="22">
        <f>J6*'Forex rates'!$B$21</f>
        <v>38063.269448728395</v>
      </c>
      <c r="I6" s="23">
        <f>J6*'Forex rates'!$C$21</f>
        <v>41310.362567082309</v>
      </c>
      <c r="J6" s="24">
        <v>44770.049740786199</v>
      </c>
      <c r="K6" s="25">
        <f>E6/H6</f>
        <v>385.38465592818528</v>
      </c>
      <c r="L6" s="25">
        <f>F6/I6</f>
        <v>385.38465593406028</v>
      </c>
      <c r="M6" s="25">
        <f>G6/J6</f>
        <v>385.38465594160874</v>
      </c>
      <c r="N6" s="22">
        <f>P6*'Forex rates'!$B$21</f>
        <v>2427559.0421811603</v>
      </c>
      <c r="O6" s="23">
        <f>P6*'Forex rates'!$C$21</f>
        <v>2634648.7214028067</v>
      </c>
      <c r="P6" s="24">
        <v>2855297</v>
      </c>
      <c r="Q6" s="26">
        <f>E6/N6</f>
        <v>6.0426954587353361</v>
      </c>
      <c r="R6" s="27">
        <f>F6/O6</f>
        <v>6.0426954588274544</v>
      </c>
      <c r="S6" s="28">
        <f>G6/P6</f>
        <v>6.0426954589458113</v>
      </c>
      <c r="T6" s="58">
        <v>43465</v>
      </c>
      <c r="U6" s="29" t="s">
        <v>89</v>
      </c>
      <c r="V6" s="38" t="s">
        <v>52</v>
      </c>
      <c r="W6" s="52" t="s">
        <v>53</v>
      </c>
      <c r="X6" s="59"/>
    </row>
    <row r="7" spans="1:24" s="46" customFormat="1" ht="15" customHeight="1" x14ac:dyDescent="0.25">
      <c r="A7" s="40" t="s">
        <v>131</v>
      </c>
      <c r="B7" s="20" t="s">
        <v>130</v>
      </c>
      <c r="C7" s="40" t="s">
        <v>3</v>
      </c>
      <c r="D7" s="41">
        <v>13216000</v>
      </c>
      <c r="E7" s="55">
        <f>D7</f>
        <v>13216000</v>
      </c>
      <c r="F7" s="56">
        <f>D7*'Forex rates'!$C$3</f>
        <v>14343427.656163199</v>
      </c>
      <c r="G7" s="57">
        <f>E7*'Forex rates'!$D$3</f>
        <v>15544670.3860224</v>
      </c>
      <c r="H7" s="22">
        <f>J7*'Forex rates'!$B$21</f>
        <v>38063.269448728395</v>
      </c>
      <c r="I7" s="23">
        <f>J7*'Forex rates'!$C$21</f>
        <v>41310.362567082309</v>
      </c>
      <c r="J7" s="24">
        <v>44770.049740786199</v>
      </c>
      <c r="K7" s="25">
        <f>E7/H7</f>
        <v>347.21137178723137</v>
      </c>
      <c r="L7" s="25">
        <f>F7/I7</f>
        <v>347.2113717925244</v>
      </c>
      <c r="M7" s="25">
        <f>G7/J7</f>
        <v>347.21137179932521</v>
      </c>
      <c r="N7" s="22">
        <f>P7*'Forex rates'!$B$21</f>
        <v>2427559.0421811603</v>
      </c>
      <c r="O7" s="23">
        <f>P7*'Forex rates'!$C$21</f>
        <v>2634648.7214028067</v>
      </c>
      <c r="P7" s="24">
        <v>2855297</v>
      </c>
      <c r="Q7" s="26">
        <f>E7/N7</f>
        <v>5.4441518292075948</v>
      </c>
      <c r="R7" s="27">
        <f>F7/O7</f>
        <v>5.4441518292905879</v>
      </c>
      <c r="S7" s="28">
        <f>G7/P7</f>
        <v>5.4441518293972218</v>
      </c>
      <c r="T7" s="58">
        <v>43465</v>
      </c>
      <c r="U7" s="29" t="s">
        <v>132</v>
      </c>
      <c r="V7" s="38" t="s">
        <v>52</v>
      </c>
      <c r="W7" s="52" t="s">
        <v>53</v>
      </c>
      <c r="X7" s="59" t="s">
        <v>551</v>
      </c>
    </row>
    <row r="8" spans="1:24" s="46" customFormat="1" ht="15" customHeight="1" x14ac:dyDescent="0.25">
      <c r="A8" s="40" t="s">
        <v>167</v>
      </c>
      <c r="B8" s="20" t="s">
        <v>166</v>
      </c>
      <c r="C8" s="40" t="s">
        <v>92</v>
      </c>
      <c r="D8" s="41">
        <v>15032000</v>
      </c>
      <c r="E8" s="55">
        <f>D8*'Forex rates'!$B$21</f>
        <v>12780130.235862399</v>
      </c>
      <c r="F8" s="56">
        <f>D8*'Forex rates'!$C$21</f>
        <v>13870374.8086896</v>
      </c>
      <c r="G8" s="57">
        <f>D8</f>
        <v>15032000</v>
      </c>
      <c r="H8" s="22">
        <f>J8*'Forex rates'!$B$21</f>
        <v>38063.269448728395</v>
      </c>
      <c r="I8" s="23">
        <f>J8*'Forex rates'!$C$21</f>
        <v>41310.362567082309</v>
      </c>
      <c r="J8" s="24">
        <v>44770.049740786199</v>
      </c>
      <c r="K8" s="25">
        <f>E8/H8</f>
        <v>335.76018090294008</v>
      </c>
      <c r="L8" s="25">
        <f>F8/I8</f>
        <v>335.76018090294008</v>
      </c>
      <c r="M8" s="25">
        <f>G8/J8</f>
        <v>335.76018090294008</v>
      </c>
      <c r="N8" s="22">
        <f>P8*'Forex rates'!$B$21</f>
        <v>2427559.0421811603</v>
      </c>
      <c r="O8" s="23">
        <f>P8*'Forex rates'!$C$21</f>
        <v>2634648.7214028067</v>
      </c>
      <c r="P8" s="24">
        <v>2855297</v>
      </c>
      <c r="Q8" s="26">
        <f>E8/N8</f>
        <v>5.2646011956024186</v>
      </c>
      <c r="R8" s="27">
        <f>F8/O8</f>
        <v>5.2646011956024186</v>
      </c>
      <c r="S8" s="28">
        <f>G8/P8</f>
        <v>5.2646011956024186</v>
      </c>
      <c r="T8" s="58">
        <v>43646</v>
      </c>
      <c r="U8" s="29" t="s">
        <v>168</v>
      </c>
      <c r="V8" s="38" t="s">
        <v>52</v>
      </c>
      <c r="W8" s="52" t="s">
        <v>53</v>
      </c>
      <c r="X8" s="59"/>
    </row>
    <row r="9" spans="1:24" s="46" customFormat="1" ht="15" customHeight="1" x14ac:dyDescent="0.25">
      <c r="A9" s="40" t="s">
        <v>128</v>
      </c>
      <c r="B9" s="20" t="s">
        <v>127</v>
      </c>
      <c r="C9" s="40" t="s">
        <v>92</v>
      </c>
      <c r="D9" s="41">
        <v>14666000</v>
      </c>
      <c r="E9" s="55">
        <f>D9*'Forex rates'!$B$21</f>
        <v>12468958.890311198</v>
      </c>
      <c r="F9" s="56">
        <f>D9*'Forex rates'!$C$21</f>
        <v>13532658.1256148</v>
      </c>
      <c r="G9" s="57">
        <f>D9</f>
        <v>14666000</v>
      </c>
      <c r="H9" s="22">
        <f>J9*'Forex rates'!$B$21</f>
        <v>38063.269448728395</v>
      </c>
      <c r="I9" s="23">
        <f>J9*'Forex rates'!$C$21</f>
        <v>41310.362567082309</v>
      </c>
      <c r="J9" s="24">
        <v>44770.049740786199</v>
      </c>
      <c r="K9" s="25">
        <f>E9/H9</f>
        <v>327.58507271969927</v>
      </c>
      <c r="L9" s="25">
        <f>F9/I9</f>
        <v>327.58507271969921</v>
      </c>
      <c r="M9" s="25">
        <f>G9/J9</f>
        <v>327.58507271969927</v>
      </c>
      <c r="N9" s="22">
        <f>P9*'Forex rates'!$B$21</f>
        <v>2427559.0421811603</v>
      </c>
      <c r="O9" s="23">
        <f>P9*'Forex rates'!$C$21</f>
        <v>2634648.7214028067</v>
      </c>
      <c r="P9" s="24">
        <v>2855297</v>
      </c>
      <c r="Q9" s="26">
        <f>E9/N9</f>
        <v>5.136418383096399</v>
      </c>
      <c r="R9" s="27">
        <f>F9/O9</f>
        <v>5.136418383096399</v>
      </c>
      <c r="S9" s="28">
        <f>G9/P9</f>
        <v>5.1364183830963999</v>
      </c>
      <c r="T9" s="58">
        <v>43465</v>
      </c>
      <c r="U9" s="29" t="s">
        <v>129</v>
      </c>
      <c r="V9" s="38" t="s">
        <v>52</v>
      </c>
      <c r="W9" s="52" t="s">
        <v>53</v>
      </c>
      <c r="X9" s="59"/>
    </row>
    <row r="10" spans="1:24" s="46" customFormat="1" ht="15" customHeight="1" x14ac:dyDescent="0.25">
      <c r="A10" s="40" t="s">
        <v>146</v>
      </c>
      <c r="B10" s="20" t="s">
        <v>145</v>
      </c>
      <c r="C10" s="40" t="s">
        <v>92</v>
      </c>
      <c r="D10" s="41">
        <v>13742000</v>
      </c>
      <c r="E10" s="55">
        <f>D10*'Forex rates'!$B$21</f>
        <v>11683378.772034399</v>
      </c>
      <c r="F10" s="56">
        <f>D10*'Forex rates'!$C$21</f>
        <v>12680061.9093276</v>
      </c>
      <c r="G10" s="57">
        <f>D10</f>
        <v>13742000</v>
      </c>
      <c r="H10" s="22">
        <f>J10*'Forex rates'!$B$21</f>
        <v>38063.269448728395</v>
      </c>
      <c r="I10" s="23">
        <f>J10*'Forex rates'!$C$21</f>
        <v>41310.362567082309</v>
      </c>
      <c r="J10" s="24">
        <v>44770.049740786199</v>
      </c>
      <c r="K10" s="25">
        <f>E10/H10</f>
        <v>306.94627501118964</v>
      </c>
      <c r="L10" s="25">
        <f>F10/I10</f>
        <v>306.94627501118964</v>
      </c>
      <c r="M10" s="25">
        <f>G10/J10</f>
        <v>306.94627501118964</v>
      </c>
      <c r="N10" s="22">
        <f>P10*'Forex rates'!$B$21</f>
        <v>2427559.0421811603</v>
      </c>
      <c r="O10" s="23">
        <f>P10*'Forex rates'!$C$21</f>
        <v>2634648.7214028067</v>
      </c>
      <c r="P10" s="24">
        <v>2855297</v>
      </c>
      <c r="Q10" s="26">
        <f>E10/N10</f>
        <v>4.8128093154582521</v>
      </c>
      <c r="R10" s="27">
        <f>F10/O10</f>
        <v>4.8128093154582521</v>
      </c>
      <c r="S10" s="28">
        <f>G10/P10</f>
        <v>4.8128093154582521</v>
      </c>
      <c r="T10" s="58">
        <v>43434</v>
      </c>
      <c r="U10" s="29" t="s">
        <v>147</v>
      </c>
      <c r="V10" s="38" t="s">
        <v>52</v>
      </c>
      <c r="W10" s="52" t="s">
        <v>53</v>
      </c>
      <c r="X10" s="59"/>
    </row>
    <row r="11" spans="1:24" s="46" customFormat="1" ht="15" customHeight="1" x14ac:dyDescent="0.25">
      <c r="A11" s="20" t="s">
        <v>101</v>
      </c>
      <c r="B11" s="20" t="s">
        <v>100</v>
      </c>
      <c r="C11" s="41" t="s">
        <v>3</v>
      </c>
      <c r="D11" s="41">
        <v>11356000</v>
      </c>
      <c r="E11" s="55">
        <f>D11</f>
        <v>11356000</v>
      </c>
      <c r="F11" s="56">
        <f>D11*'Forex rates'!$C$3</f>
        <v>12324755.180341199</v>
      </c>
      <c r="G11" s="57">
        <f>E11*'Forex rates'!$D$3</f>
        <v>13356936.811718401</v>
      </c>
      <c r="H11" s="22">
        <f>J11*'Forex rates'!$B$21</f>
        <v>38063.269448728395</v>
      </c>
      <c r="I11" s="23">
        <f>J11*'Forex rates'!$C$21</f>
        <v>41310.362567082309</v>
      </c>
      <c r="J11" s="24">
        <v>44770.049740786199</v>
      </c>
      <c r="K11" s="25">
        <f>E11/H11</f>
        <v>298.34536455930686</v>
      </c>
      <c r="L11" s="25">
        <f>F11/I11</f>
        <v>298.34536456385496</v>
      </c>
      <c r="M11" s="25">
        <f>G11/J11</f>
        <v>298.34536456969863</v>
      </c>
      <c r="N11" s="22">
        <f>P11*'Forex rates'!$B$21</f>
        <v>2427559.0421811603</v>
      </c>
      <c r="O11" s="23">
        <f>P11*'Forex rates'!$C$21</f>
        <v>2634648.7214028067</v>
      </c>
      <c r="P11" s="24">
        <v>2855297</v>
      </c>
      <c r="Q11" s="26">
        <f>E11/N11</f>
        <v>4.6779500735836441</v>
      </c>
      <c r="R11" s="27">
        <f>F11/O11</f>
        <v>4.6779500736549577</v>
      </c>
      <c r="S11" s="28">
        <f>G11/P11</f>
        <v>4.677950073746584</v>
      </c>
      <c r="T11" s="58">
        <v>43465</v>
      </c>
      <c r="U11" s="29" t="s">
        <v>102</v>
      </c>
      <c r="V11" s="38" t="s">
        <v>52</v>
      </c>
      <c r="W11" s="52" t="s">
        <v>53</v>
      </c>
      <c r="X11" s="59"/>
    </row>
    <row r="12" spans="1:24" s="46" customFormat="1" ht="15" customHeight="1" x14ac:dyDescent="0.25">
      <c r="A12" s="20" t="s">
        <v>360</v>
      </c>
      <c r="B12" s="20" t="s">
        <v>359</v>
      </c>
      <c r="C12" s="20" t="s">
        <v>6</v>
      </c>
      <c r="D12" s="21">
        <v>11726000</v>
      </c>
      <c r="E12" s="22">
        <f>D12*'Forex rates'!$B$9</f>
        <v>10804308.406520199</v>
      </c>
      <c r="F12" s="54">
        <f>D12</f>
        <v>11726000</v>
      </c>
      <c r="G12" s="24">
        <f>D12*'Forex rates'!$D$9</f>
        <v>12708036.692179399</v>
      </c>
      <c r="H12" s="22">
        <f>J12*'Forex rates'!$B$21</f>
        <v>38063.269448728395</v>
      </c>
      <c r="I12" s="23">
        <f>J12*'Forex rates'!$C$21</f>
        <v>41310.362567082309</v>
      </c>
      <c r="J12" s="24">
        <v>44770.049740786199</v>
      </c>
      <c r="K12" s="25">
        <f>E12/H12</f>
        <v>283.85129714287183</v>
      </c>
      <c r="L12" s="25">
        <f>F12/I12</f>
        <v>283.85129714024174</v>
      </c>
      <c r="M12" s="25">
        <f>G12/J12</f>
        <v>283.85129714524714</v>
      </c>
      <c r="N12" s="22">
        <f>P12*'Forex rates'!$B$21</f>
        <v>2427559.0421811603</v>
      </c>
      <c r="O12" s="23">
        <f>P12*'Forex rates'!$C$21</f>
        <v>2634648.7214028067</v>
      </c>
      <c r="P12" s="24">
        <v>2855297</v>
      </c>
      <c r="Q12" s="26">
        <f>E12/N12</f>
        <v>4.4506882093432152</v>
      </c>
      <c r="R12" s="27">
        <f>F12/O12</f>
        <v>4.4506882093019762</v>
      </c>
      <c r="S12" s="28">
        <f>G12/P12</f>
        <v>4.4506882093804601</v>
      </c>
      <c r="T12" s="50">
        <v>43465</v>
      </c>
      <c r="U12" s="51" t="s">
        <v>361</v>
      </c>
      <c r="V12" s="36" t="s">
        <v>52</v>
      </c>
      <c r="W12" s="68" t="s">
        <v>53</v>
      </c>
      <c r="X12" s="53"/>
    </row>
    <row r="13" spans="1:24" s="46" customFormat="1" ht="15" customHeight="1" x14ac:dyDescent="0.25">
      <c r="A13" s="20" t="s">
        <v>176</v>
      </c>
      <c r="B13" s="20" t="s">
        <v>175</v>
      </c>
      <c r="C13" s="20" t="s">
        <v>3</v>
      </c>
      <c r="D13" s="21">
        <v>10344000</v>
      </c>
      <c r="E13" s="22">
        <f>D13</f>
        <v>10344000</v>
      </c>
      <c r="F13" s="54">
        <f>D13*'Forex rates'!$C$3</f>
        <v>11226423.704248799</v>
      </c>
      <c r="G13" s="24">
        <f>E13*'Forex rates'!$D$3</f>
        <v>12166621.555161599</v>
      </c>
      <c r="H13" s="22">
        <f>J13*'Forex rates'!$B$21</f>
        <v>38063.269448728395</v>
      </c>
      <c r="I13" s="23">
        <f>J13*'Forex rates'!$C$21</f>
        <v>41310.362567082309</v>
      </c>
      <c r="J13" s="24">
        <v>44770.049740786199</v>
      </c>
      <c r="K13" s="25">
        <f>E13/H13</f>
        <v>271.75805309981246</v>
      </c>
      <c r="L13" s="25">
        <f>F13/I13</f>
        <v>271.75805310395526</v>
      </c>
      <c r="M13" s="25">
        <f>G13/J13</f>
        <v>271.75805310927814</v>
      </c>
      <c r="N13" s="22">
        <f>P13*'Forex rates'!$B$21</f>
        <v>2427559.0421811603</v>
      </c>
      <c r="O13" s="23">
        <f>P13*'Forex rates'!$C$21</f>
        <v>2634648.7214028067</v>
      </c>
      <c r="P13" s="24">
        <v>2855297</v>
      </c>
      <c r="Q13" s="26">
        <f>E13/N13</f>
        <v>4.2610704086957742</v>
      </c>
      <c r="R13" s="27">
        <f>F13/O13</f>
        <v>4.261070408760733</v>
      </c>
      <c r="S13" s="28">
        <f>G13/P13</f>
        <v>4.2610704088441933</v>
      </c>
      <c r="T13" s="50">
        <v>43555</v>
      </c>
      <c r="U13" s="51" t="s">
        <v>177</v>
      </c>
      <c r="V13" s="36" t="s">
        <v>52</v>
      </c>
      <c r="W13" s="68" t="s">
        <v>53</v>
      </c>
      <c r="X13" s="53"/>
    </row>
    <row r="14" spans="1:24" s="46" customFormat="1" ht="15" customHeight="1" x14ac:dyDescent="0.25">
      <c r="A14" s="20" t="s">
        <v>285</v>
      </c>
      <c r="B14" s="20" t="s">
        <v>284</v>
      </c>
      <c r="C14" s="20" t="s">
        <v>3</v>
      </c>
      <c r="D14" s="21">
        <v>8681000</v>
      </c>
      <c r="E14" s="22">
        <f>D14</f>
        <v>8681000</v>
      </c>
      <c r="F14" s="54">
        <f>D14*'Forex rates'!$C$3</f>
        <v>9421556.8616186995</v>
      </c>
      <c r="G14" s="24">
        <f>E14*'Forex rates'!$D$3</f>
        <v>10210599.547598399</v>
      </c>
      <c r="H14" s="22">
        <f>J14*'Forex rates'!$B$21</f>
        <v>38063.269448728395</v>
      </c>
      <c r="I14" s="23">
        <f>J14*'Forex rates'!$C$21</f>
        <v>41310.362567082309</v>
      </c>
      <c r="J14" s="24">
        <v>44770.049740786199</v>
      </c>
      <c r="K14" s="25">
        <f>E14/H14</f>
        <v>228.06763911054446</v>
      </c>
      <c r="L14" s="25">
        <f>F14/I14</f>
        <v>228.06763911402123</v>
      </c>
      <c r="M14" s="25">
        <f>G14/J14</f>
        <v>228.06763911848833</v>
      </c>
      <c r="N14" s="22">
        <f>P14*'Forex rates'!$B$21</f>
        <v>2427559.0421811603</v>
      </c>
      <c r="O14" s="23">
        <f>P14*'Forex rates'!$C$21</f>
        <v>2634648.7214028067</v>
      </c>
      <c r="P14" s="24">
        <v>2855297</v>
      </c>
      <c r="Q14" s="26">
        <f>E14/N14</f>
        <v>3.5760201293395224</v>
      </c>
      <c r="R14" s="27">
        <f>F14/O14</f>
        <v>3.576020129394037</v>
      </c>
      <c r="S14" s="28">
        <f>G14/P14</f>
        <v>3.5760201294640801</v>
      </c>
      <c r="T14" s="50">
        <v>43830</v>
      </c>
      <c r="U14" s="51" t="s">
        <v>286</v>
      </c>
      <c r="V14" s="36" t="s">
        <v>52</v>
      </c>
      <c r="W14" s="68" t="s">
        <v>53</v>
      </c>
      <c r="X14" s="53"/>
    </row>
    <row r="15" spans="1:24" s="46" customFormat="1" ht="15" customHeight="1" x14ac:dyDescent="0.25">
      <c r="A15" s="40" t="s">
        <v>122</v>
      </c>
      <c r="B15" s="20" t="s">
        <v>121</v>
      </c>
      <c r="C15" s="40" t="s">
        <v>3</v>
      </c>
      <c r="D15" s="41">
        <v>7809000</v>
      </c>
      <c r="E15" s="55">
        <f>D15</f>
        <v>7809000</v>
      </c>
      <c r="F15" s="56">
        <f>D15*'Forex rates'!$C$3</f>
        <v>8475168.4751043003</v>
      </c>
      <c r="G15" s="57">
        <f>E15*'Forex rates'!$D$3</f>
        <v>9184952.4095376004</v>
      </c>
      <c r="H15" s="22">
        <f>J15*'Forex rates'!$B$21</f>
        <v>38063.269448728395</v>
      </c>
      <c r="I15" s="23">
        <f>J15*'Forex rates'!$C$21</f>
        <v>41310.362567082309</v>
      </c>
      <c r="J15" s="24">
        <v>44770.049740786199</v>
      </c>
      <c r="K15" s="25">
        <f>E15/H15</f>
        <v>205.15841421659275</v>
      </c>
      <c r="L15" s="25">
        <f>F15/I15</f>
        <v>205.1584142197203</v>
      </c>
      <c r="M15" s="25">
        <f>G15/J15</f>
        <v>205.1584142237387</v>
      </c>
      <c r="N15" s="22">
        <f>P15*'Forex rates'!$B$21</f>
        <v>2427559.0421811603</v>
      </c>
      <c r="O15" s="23">
        <f>P15*'Forex rates'!$C$21</f>
        <v>2634648.7214028067</v>
      </c>
      <c r="P15" s="24">
        <v>2855297</v>
      </c>
      <c r="Q15" s="26">
        <f>E15/N15</f>
        <v>3.2168115643373265</v>
      </c>
      <c r="R15" s="27">
        <f>F15/O15</f>
        <v>3.2168115643863655</v>
      </c>
      <c r="S15" s="28">
        <f>G15/P15</f>
        <v>3.2168115644493724</v>
      </c>
      <c r="T15" s="58">
        <v>43585</v>
      </c>
      <c r="U15" s="29" t="s">
        <v>123</v>
      </c>
      <c r="V15" s="38" t="s">
        <v>52</v>
      </c>
      <c r="W15" s="52" t="s">
        <v>53</v>
      </c>
      <c r="X15" s="59"/>
    </row>
    <row r="16" spans="1:24" s="46" customFormat="1" ht="15" customHeight="1" x14ac:dyDescent="0.25">
      <c r="A16" s="40" t="s">
        <v>158</v>
      </c>
      <c r="B16" s="20" t="s">
        <v>157</v>
      </c>
      <c r="C16" s="40" t="s">
        <v>6</v>
      </c>
      <c r="D16" s="41">
        <v>8230000</v>
      </c>
      <c r="E16" s="55">
        <f>D16*'Forex rates'!$B$9</f>
        <v>7583102.3525209995</v>
      </c>
      <c r="F16" s="56">
        <f>D16</f>
        <v>8230000</v>
      </c>
      <c r="G16" s="57">
        <f>D16*'Forex rates'!$D$9</f>
        <v>8919251.4051369987</v>
      </c>
      <c r="H16" s="22">
        <f>J16*'Forex rates'!$B$21</f>
        <v>38063.269448728395</v>
      </c>
      <c r="I16" s="23">
        <f>J16*'Forex rates'!$C$21</f>
        <v>41310.362567082309</v>
      </c>
      <c r="J16" s="24">
        <v>44770.049740786199</v>
      </c>
      <c r="K16" s="25">
        <f>E16/H16</f>
        <v>199.22362062816265</v>
      </c>
      <c r="L16" s="25">
        <f>F16/I16</f>
        <v>199.22362062631669</v>
      </c>
      <c r="M16" s="25">
        <f>G16/J16</f>
        <v>199.22362062982978</v>
      </c>
      <c r="N16" s="22">
        <f>P16*'Forex rates'!$B$21</f>
        <v>2427559.0421811603</v>
      </c>
      <c r="O16" s="23">
        <f>P16*'Forex rates'!$C$21</f>
        <v>2634648.7214028067</v>
      </c>
      <c r="P16" s="24">
        <v>2855297</v>
      </c>
      <c r="Q16" s="26">
        <f>E16/N16</f>
        <v>3.1237560943966112</v>
      </c>
      <c r="R16" s="27">
        <f>F16/O16</f>
        <v>3.1237560943676672</v>
      </c>
      <c r="S16" s="28">
        <f>G16/P16</f>
        <v>3.1237560944227516</v>
      </c>
      <c r="T16" s="58">
        <v>43465</v>
      </c>
      <c r="U16" s="29" t="s">
        <v>159</v>
      </c>
      <c r="V16" s="38" t="s">
        <v>52</v>
      </c>
      <c r="W16" s="52" t="s">
        <v>53</v>
      </c>
      <c r="X16" s="59"/>
    </row>
    <row r="17" spans="1:24" s="46" customFormat="1" ht="15" customHeight="1" x14ac:dyDescent="0.25">
      <c r="A17" s="20" t="s">
        <v>279</v>
      </c>
      <c r="B17" s="20" t="s">
        <v>278</v>
      </c>
      <c r="C17" s="20" t="s">
        <v>3</v>
      </c>
      <c r="D17" s="21">
        <v>7434000</v>
      </c>
      <c r="E17" s="22">
        <f>D17</f>
        <v>7434000</v>
      </c>
      <c r="F17" s="54">
        <f>D17*'Forex rates'!$C$3</f>
        <v>8068178.0565917995</v>
      </c>
      <c r="G17" s="24">
        <f>E17*'Forex rates'!$D$3</f>
        <v>8743877.0921375994</v>
      </c>
      <c r="H17" s="22">
        <f>J17*'Forex rates'!$B$21</f>
        <v>38063.269448728395</v>
      </c>
      <c r="I17" s="23">
        <f>J17*'Forex rates'!$C$21</f>
        <v>41310.362567082309</v>
      </c>
      <c r="J17" s="24">
        <v>44770.049740786199</v>
      </c>
      <c r="K17" s="25">
        <f>E17/H17</f>
        <v>195.30639663031764</v>
      </c>
      <c r="L17" s="25">
        <f>F17/I17</f>
        <v>195.30639663329498</v>
      </c>
      <c r="M17" s="25">
        <f>G17/J17</f>
        <v>195.30639663712043</v>
      </c>
      <c r="N17" s="22">
        <f>P17*'Forex rates'!$B$21</f>
        <v>2427559.0421811603</v>
      </c>
      <c r="O17" s="23">
        <f>P17*'Forex rates'!$C$21</f>
        <v>2634648.7214028067</v>
      </c>
      <c r="P17" s="24">
        <v>2855297</v>
      </c>
      <c r="Q17" s="26">
        <f>E17/N17</f>
        <v>3.0623354039292718</v>
      </c>
      <c r="R17" s="27">
        <f>F17/O17</f>
        <v>3.0623354039759558</v>
      </c>
      <c r="S17" s="28">
        <f>G17/P17</f>
        <v>3.0623354040359372</v>
      </c>
      <c r="T17" s="50">
        <v>43465</v>
      </c>
      <c r="U17" s="51" t="s">
        <v>280</v>
      </c>
      <c r="V17" s="36" t="s">
        <v>52</v>
      </c>
      <c r="W17" s="68" t="s">
        <v>53</v>
      </c>
      <c r="X17" s="53"/>
    </row>
    <row r="18" spans="1:24" s="46" customFormat="1" ht="15" customHeight="1" x14ac:dyDescent="0.25">
      <c r="A18" s="40" t="s">
        <v>82</v>
      </c>
      <c r="B18" s="20" t="s">
        <v>81</v>
      </c>
      <c r="C18" s="20" t="s">
        <v>3</v>
      </c>
      <c r="D18" s="41">
        <v>7377000</v>
      </c>
      <c r="E18" s="55">
        <f>D18</f>
        <v>7377000</v>
      </c>
      <c r="F18" s="56">
        <f>D18*'Forex rates'!$C$3</f>
        <v>8006315.5129779</v>
      </c>
      <c r="G18" s="57">
        <f>E18*'Forex rates'!$D$3</f>
        <v>8676833.6438928004</v>
      </c>
      <c r="H18" s="22">
        <f>J18*'Forex rates'!$B$21</f>
        <v>38063.269448728395</v>
      </c>
      <c r="I18" s="23">
        <f>J18*'Forex rates'!$C$21</f>
        <v>41310.362567082309</v>
      </c>
      <c r="J18" s="24">
        <v>44770.049740786199</v>
      </c>
      <c r="K18" s="25">
        <f>E18/H18</f>
        <v>193.80888995720383</v>
      </c>
      <c r="L18" s="25">
        <f>F18/I18</f>
        <v>193.80888996015835</v>
      </c>
      <c r="M18" s="25">
        <f>G18/J18</f>
        <v>193.80888996395447</v>
      </c>
      <c r="N18" s="22">
        <f>P18*'Forex rates'!$B$21</f>
        <v>2427559.0421811603</v>
      </c>
      <c r="O18" s="23">
        <f>P18*'Forex rates'!$C$21</f>
        <v>2634648.7214028067</v>
      </c>
      <c r="P18" s="24">
        <v>2855297</v>
      </c>
      <c r="Q18" s="26">
        <f>E18/N18</f>
        <v>3.0388550275472475</v>
      </c>
      <c r="R18" s="27">
        <f>F18/O18</f>
        <v>3.038855027593574</v>
      </c>
      <c r="S18" s="28">
        <f>G18/P18</f>
        <v>3.0388550276530952</v>
      </c>
      <c r="T18" s="58">
        <v>43555</v>
      </c>
      <c r="U18" s="29" t="s">
        <v>83</v>
      </c>
      <c r="V18" s="38" t="s">
        <v>52</v>
      </c>
      <c r="W18" s="52" t="s">
        <v>53</v>
      </c>
      <c r="X18" s="59"/>
    </row>
    <row r="19" spans="1:24" s="46" customFormat="1" ht="15" customHeight="1" x14ac:dyDescent="0.25">
      <c r="A19" s="40" t="s">
        <v>107</v>
      </c>
      <c r="B19" s="20" t="s">
        <v>106</v>
      </c>
      <c r="C19" s="40" t="s">
        <v>3</v>
      </c>
      <c r="D19" s="41">
        <v>7345000</v>
      </c>
      <c r="E19" s="55">
        <f>D19</f>
        <v>7345000</v>
      </c>
      <c r="F19" s="56">
        <f>D19*'Forex rates'!$C$3</f>
        <v>7971585.6639314992</v>
      </c>
      <c r="G19" s="57">
        <f>E19*'Forex rates'!$D$3</f>
        <v>8639195.2168080006</v>
      </c>
      <c r="H19" s="22">
        <f>J19*'Forex rates'!$B$21</f>
        <v>38063.269448728395</v>
      </c>
      <c r="I19" s="23">
        <f>J19*'Forex rates'!$C$21</f>
        <v>41310.362567082309</v>
      </c>
      <c r="J19" s="24">
        <v>44770.049740786199</v>
      </c>
      <c r="K19" s="25">
        <f>E19/H19</f>
        <v>192.96818445650834</v>
      </c>
      <c r="L19" s="25">
        <f>F19/I19</f>
        <v>192.96818445945004</v>
      </c>
      <c r="M19" s="25">
        <f>G19/J19</f>
        <v>192.9681844632297</v>
      </c>
      <c r="N19" s="22">
        <f>P19*'Forex rates'!$B$21</f>
        <v>2427559.0421811603</v>
      </c>
      <c r="O19" s="23">
        <f>P19*'Forex rates'!$C$21</f>
        <v>2634648.7214028067</v>
      </c>
      <c r="P19" s="24">
        <v>2855297</v>
      </c>
      <c r="Q19" s="26">
        <f>E19/N19</f>
        <v>3.0256730618590937</v>
      </c>
      <c r="R19" s="27">
        <f>F19/O19</f>
        <v>3.0256730619052186</v>
      </c>
      <c r="S19" s="28">
        <f>G19/P19</f>
        <v>3.0256730619644823</v>
      </c>
      <c r="T19" s="58">
        <v>43555</v>
      </c>
      <c r="U19" s="29" t="s">
        <v>108</v>
      </c>
      <c r="V19" s="38" t="s">
        <v>52</v>
      </c>
      <c r="W19" s="52" t="s">
        <v>53</v>
      </c>
      <c r="X19" s="59"/>
    </row>
    <row r="20" spans="1:24" s="46" customFormat="1" ht="15" customHeight="1" x14ac:dyDescent="0.25">
      <c r="A20" s="20" t="s">
        <v>315</v>
      </c>
      <c r="B20" s="20" t="s">
        <v>314</v>
      </c>
      <c r="C20" s="20" t="s">
        <v>3</v>
      </c>
      <c r="D20" s="21">
        <v>6735000</v>
      </c>
      <c r="E20" s="22">
        <f>D20</f>
        <v>6735000</v>
      </c>
      <c r="F20" s="54">
        <f>D20*'Forex rates'!$C$3</f>
        <v>7309547.9164844994</v>
      </c>
      <c r="G20" s="24">
        <f>E20*'Forex rates'!$D$3</f>
        <v>7921712.7005040003</v>
      </c>
      <c r="H20" s="22">
        <f>J20*'Forex rates'!$B$21</f>
        <v>38063.269448728395</v>
      </c>
      <c r="I20" s="23">
        <f>J20*'Forex rates'!$C$21</f>
        <v>41310.362567082309</v>
      </c>
      <c r="J20" s="24">
        <v>44770.049740786199</v>
      </c>
      <c r="K20" s="25">
        <f>E20/H20</f>
        <v>176.94223584950086</v>
      </c>
      <c r="L20" s="25">
        <f>F20/I20</f>
        <v>176.94223585219822</v>
      </c>
      <c r="M20" s="25">
        <f>G20/J20</f>
        <v>176.94223585566399</v>
      </c>
      <c r="N20" s="22">
        <f>P20*'Forex rates'!$B$21</f>
        <v>2427559.0421811603</v>
      </c>
      <c r="O20" s="23">
        <f>P20*'Forex rates'!$C$21</f>
        <v>2634648.7214028067</v>
      </c>
      <c r="P20" s="24">
        <v>2855297</v>
      </c>
      <c r="Q20" s="26">
        <f>E20/N20</f>
        <v>2.7743918409286583</v>
      </c>
      <c r="R20" s="27">
        <f>F20/O20</f>
        <v>2.7743918409709525</v>
      </c>
      <c r="S20" s="28">
        <f>G20/P20</f>
        <v>2.7743918410252943</v>
      </c>
      <c r="T20" s="50">
        <v>43465</v>
      </c>
      <c r="U20" s="51" t="s">
        <v>316</v>
      </c>
      <c r="V20" s="36" t="s">
        <v>52</v>
      </c>
      <c r="W20" s="68" t="s">
        <v>53</v>
      </c>
      <c r="X20" s="53"/>
    </row>
    <row r="21" spans="1:24" s="46" customFormat="1" ht="15" customHeight="1" x14ac:dyDescent="0.25">
      <c r="A21" s="20" t="s">
        <v>319</v>
      </c>
      <c r="B21" s="20" t="s">
        <v>318</v>
      </c>
      <c r="C21" s="20" t="s">
        <v>3</v>
      </c>
      <c r="D21" s="21">
        <v>6627000</v>
      </c>
      <c r="E21" s="22">
        <f>D21</f>
        <v>6627000</v>
      </c>
      <c r="F21" s="54">
        <f>D21*'Forex rates'!$C$3</f>
        <v>7192334.6759528993</v>
      </c>
      <c r="G21" s="24">
        <f>E21*'Forex rates'!$D$3</f>
        <v>7794683.0090928003</v>
      </c>
      <c r="H21" s="22">
        <f>J21*'Forex rates'!$B$21</f>
        <v>38063.269448728395</v>
      </c>
      <c r="I21" s="23">
        <f>J21*'Forex rates'!$C$21</f>
        <v>41310.362567082309</v>
      </c>
      <c r="J21" s="24">
        <v>44770.049740786199</v>
      </c>
      <c r="K21" s="25">
        <f>E21/H21</f>
        <v>174.10485478465361</v>
      </c>
      <c r="L21" s="25">
        <f>F21/I21</f>
        <v>174.10485478730774</v>
      </c>
      <c r="M21" s="25">
        <f>G21/J21</f>
        <v>174.10485479071795</v>
      </c>
      <c r="N21" s="22">
        <f>P21*'Forex rates'!$B$21</f>
        <v>2427559.0421811603</v>
      </c>
      <c r="O21" s="23">
        <f>P21*'Forex rates'!$C$21</f>
        <v>2634648.7214028067</v>
      </c>
      <c r="P21" s="24">
        <v>2855297</v>
      </c>
      <c r="Q21" s="26">
        <f>E21/N21</f>
        <v>2.7299027067311386</v>
      </c>
      <c r="R21" s="27">
        <f>F21/O21</f>
        <v>2.7299027067727546</v>
      </c>
      <c r="S21" s="28">
        <f>G21/P21</f>
        <v>2.7299027068262252</v>
      </c>
      <c r="T21" s="50">
        <v>43830</v>
      </c>
      <c r="U21" s="51" t="s">
        <v>320</v>
      </c>
      <c r="V21" s="36" t="s">
        <v>52</v>
      </c>
      <c r="W21" s="68" t="s">
        <v>53</v>
      </c>
      <c r="X21" s="53"/>
    </row>
    <row r="22" spans="1:24" s="46" customFormat="1" ht="15" customHeight="1" x14ac:dyDescent="0.25">
      <c r="A22" s="40" t="s">
        <v>110</v>
      </c>
      <c r="B22" s="20" t="s">
        <v>109</v>
      </c>
      <c r="C22" s="40" t="s">
        <v>3</v>
      </c>
      <c r="D22" s="41">
        <v>6236500</v>
      </c>
      <c r="E22" s="55">
        <f>D22</f>
        <v>6236500</v>
      </c>
      <c r="F22" s="56">
        <f>D22*'Forex rates'!$C$3</f>
        <v>6768521.9868085496</v>
      </c>
      <c r="G22" s="57">
        <f>E22*'Forex rates'!$D$3</f>
        <v>7335376.5785736004</v>
      </c>
      <c r="H22" s="22">
        <f>J22*'Forex rates'!$B$21</f>
        <v>38063.269448728395</v>
      </c>
      <c r="I22" s="23">
        <f>J22*'Forex rates'!$C$21</f>
        <v>41310.362567082309</v>
      </c>
      <c r="J22" s="24">
        <v>44770.049740786199</v>
      </c>
      <c r="K22" s="25">
        <f>E22/H22</f>
        <v>163.84562047147915</v>
      </c>
      <c r="L22" s="25">
        <f>F22/I22</f>
        <v>163.84562047397688</v>
      </c>
      <c r="M22" s="25">
        <f>G22/J22</f>
        <v>163.84562047718612</v>
      </c>
      <c r="N22" s="22">
        <f>P22*'Forex rates'!$B$21</f>
        <v>2427559.0421811603</v>
      </c>
      <c r="O22" s="23">
        <f>P22*'Forex rates'!$C$21</f>
        <v>2634648.7214028067</v>
      </c>
      <c r="P22" s="24">
        <v>2855297</v>
      </c>
      <c r="Q22" s="26">
        <f>E22/N22</f>
        <v>2.5690415316928847</v>
      </c>
      <c r="R22" s="27">
        <f>F22/O22</f>
        <v>2.5690415317320485</v>
      </c>
      <c r="S22" s="28">
        <f>G22/P22</f>
        <v>2.5690415317823683</v>
      </c>
      <c r="T22" s="58">
        <v>43465</v>
      </c>
      <c r="U22" s="29" t="s">
        <v>111</v>
      </c>
      <c r="V22" s="38" t="s">
        <v>52</v>
      </c>
      <c r="W22" s="52" t="s">
        <v>53</v>
      </c>
      <c r="X22" s="59" t="s">
        <v>558</v>
      </c>
    </row>
    <row r="23" spans="1:24" s="46" customFormat="1" ht="15" customHeight="1" x14ac:dyDescent="0.25">
      <c r="A23" s="20" t="s">
        <v>325</v>
      </c>
      <c r="B23" s="20" t="s">
        <v>324</v>
      </c>
      <c r="C23" s="20" t="s">
        <v>465</v>
      </c>
      <c r="D23" s="21">
        <v>7134600</v>
      </c>
      <c r="E23" s="22">
        <f>D23*'Forex rates'!$B$5</f>
        <v>6235607.2747656601</v>
      </c>
      <c r="F23" s="54">
        <f>D23*'Forex rates'!$C$5</f>
        <v>6767553.1044198005</v>
      </c>
      <c r="G23" s="54">
        <f>D23*'Forex rates'!$D$5</f>
        <v>7334326.5538930194</v>
      </c>
      <c r="H23" s="22">
        <f>J23*'Forex rates'!$B$21</f>
        <v>38063.269448728395</v>
      </c>
      <c r="I23" s="23">
        <f>J23*'Forex rates'!$C$21</f>
        <v>41310.362567082309</v>
      </c>
      <c r="J23" s="24">
        <v>44770.049740786199</v>
      </c>
      <c r="K23" s="25">
        <f>E23/H23</f>
        <v>163.82216675225666</v>
      </c>
      <c r="L23" s="25">
        <f>F23/I23</f>
        <v>163.82216673674145</v>
      </c>
      <c r="M23" s="25">
        <f>G23/J23</f>
        <v>163.82216674669755</v>
      </c>
      <c r="N23" s="22">
        <f>P23*'Forex rates'!$B$21</f>
        <v>2427559.0421811603</v>
      </c>
      <c r="O23" s="23">
        <f>P23*'Forex rates'!$C$21</f>
        <v>2634648.7214028067</v>
      </c>
      <c r="P23" s="24">
        <v>2855297</v>
      </c>
      <c r="Q23" s="26">
        <f>E23/N23</f>
        <v>2.5686737856488842</v>
      </c>
      <c r="R23" s="27">
        <f>F23/O23</f>
        <v>2.5686737854056112</v>
      </c>
      <c r="S23" s="28">
        <f>G23/P23</f>
        <v>2.5686737855617188</v>
      </c>
      <c r="T23" s="50">
        <v>43830</v>
      </c>
      <c r="U23" s="51" t="s">
        <v>561</v>
      </c>
      <c r="V23" s="36" t="s">
        <v>52</v>
      </c>
      <c r="W23" s="68" t="s">
        <v>53</v>
      </c>
      <c r="X23" s="53" t="s">
        <v>559</v>
      </c>
    </row>
    <row r="24" spans="1:24" s="46" customFormat="1" ht="15" customHeight="1" x14ac:dyDescent="0.25">
      <c r="A24" s="20" t="s">
        <v>212</v>
      </c>
      <c r="B24" s="20" t="s">
        <v>211</v>
      </c>
      <c r="C24" s="21" t="s">
        <v>3</v>
      </c>
      <c r="D24" s="21">
        <v>6226000</v>
      </c>
      <c r="E24" s="22">
        <f>D24</f>
        <v>6226000</v>
      </c>
      <c r="F24" s="54">
        <f>D24*'Forex rates'!$C$3</f>
        <v>6757126.2550901994</v>
      </c>
      <c r="G24" s="24">
        <f>E24*'Forex rates'!$D$3</f>
        <v>7323026.4696864001</v>
      </c>
      <c r="H24" s="22">
        <f>J24*'Forex rates'!$B$21</f>
        <v>38063.269448728395</v>
      </c>
      <c r="I24" s="23">
        <f>J24*'Forex rates'!$C$21</f>
        <v>41310.362567082309</v>
      </c>
      <c r="J24" s="24">
        <v>44770.049740786199</v>
      </c>
      <c r="K24" s="25">
        <f>E24/H24</f>
        <v>163.56976397906345</v>
      </c>
      <c r="L24" s="25">
        <f>F24/I24</f>
        <v>163.56976398155697</v>
      </c>
      <c r="M24" s="25">
        <f>G24/J24</f>
        <v>163.56976398476081</v>
      </c>
      <c r="N24" s="22">
        <f>P24*'Forex rates'!$B$21</f>
        <v>2427559.0421811603</v>
      </c>
      <c r="O24" s="23">
        <f>P24*'Forex rates'!$C$21</f>
        <v>2634648.7214028067</v>
      </c>
      <c r="P24" s="24">
        <v>2855297</v>
      </c>
      <c r="Q24" s="26">
        <f>E24/N24</f>
        <v>2.5647161992014591</v>
      </c>
      <c r="R24" s="27">
        <f>F24/O24</f>
        <v>2.5647161992405572</v>
      </c>
      <c r="S24" s="28">
        <f>G24/P24</f>
        <v>2.5647161992907921</v>
      </c>
      <c r="T24" s="50">
        <v>43465</v>
      </c>
      <c r="U24" s="51" t="s">
        <v>213</v>
      </c>
      <c r="V24" s="36" t="s">
        <v>52</v>
      </c>
      <c r="W24" s="68" t="s">
        <v>53</v>
      </c>
      <c r="X24" s="53"/>
    </row>
    <row r="25" spans="1:24" s="46" customFormat="1" ht="15" customHeight="1" x14ac:dyDescent="0.25">
      <c r="A25" s="20" t="s">
        <v>345</v>
      </c>
      <c r="B25" s="20" t="s">
        <v>344</v>
      </c>
      <c r="C25" s="20" t="s">
        <v>3</v>
      </c>
      <c r="D25" s="21">
        <v>5932000</v>
      </c>
      <c r="E25" s="22">
        <f>D25</f>
        <v>5932000</v>
      </c>
      <c r="F25" s="54">
        <f>D25*'Forex rates'!$C$3</f>
        <v>6438045.7669763993</v>
      </c>
      <c r="G25" s="24">
        <f>E25*'Forex rates'!$D$3</f>
        <v>6977223.4208447998</v>
      </c>
      <c r="H25" s="22">
        <f>J25*'Forex rates'!$B$21</f>
        <v>38063.269448728395</v>
      </c>
      <c r="I25" s="23">
        <f>J25*'Forex rates'!$C$21</f>
        <v>41310.362567082309</v>
      </c>
      <c r="J25" s="24">
        <v>44770.049740786199</v>
      </c>
      <c r="K25" s="25">
        <f>E25/H25</f>
        <v>155.84578219142375</v>
      </c>
      <c r="L25" s="25">
        <f>F25/I25</f>
        <v>155.84578219379955</v>
      </c>
      <c r="M25" s="25">
        <f>G25/J25</f>
        <v>155.84578219685207</v>
      </c>
      <c r="N25" s="22">
        <f>P25*'Forex rates'!$B$21</f>
        <v>2427559.0421811603</v>
      </c>
      <c r="O25" s="23">
        <f>P25*'Forex rates'!$C$21</f>
        <v>2634648.7214028067</v>
      </c>
      <c r="P25" s="24">
        <v>2855297</v>
      </c>
      <c r="Q25" s="26">
        <f>E25/N25</f>
        <v>2.4436068894415444</v>
      </c>
      <c r="R25" s="27">
        <f>F25/O25</f>
        <v>2.4436068894787959</v>
      </c>
      <c r="S25" s="28">
        <f>G25/P25</f>
        <v>2.4436068895266585</v>
      </c>
      <c r="T25" s="50">
        <v>43830</v>
      </c>
      <c r="U25" s="51" t="s">
        <v>346</v>
      </c>
      <c r="V25" s="36" t="s">
        <v>52</v>
      </c>
      <c r="W25" s="68" t="s">
        <v>53</v>
      </c>
      <c r="X25" s="53"/>
    </row>
    <row r="26" spans="1:24" s="46" customFormat="1" ht="15" customHeight="1" x14ac:dyDescent="0.25">
      <c r="A26" s="40" t="s">
        <v>116</v>
      </c>
      <c r="B26" s="20" t="s">
        <v>115</v>
      </c>
      <c r="C26" s="40" t="s">
        <v>3</v>
      </c>
      <c r="D26" s="41">
        <v>5929000</v>
      </c>
      <c r="E26" s="55">
        <f>D26</f>
        <v>5929000</v>
      </c>
      <c r="F26" s="56">
        <f>D26*'Forex rates'!$C$3</f>
        <v>6434789.8436282994</v>
      </c>
      <c r="G26" s="57">
        <f>E26*'Forex rates'!$D$3</f>
        <v>6973694.8183056004</v>
      </c>
      <c r="H26" s="22">
        <f>J26*'Forex rates'!$B$21</f>
        <v>38063.269448728395</v>
      </c>
      <c r="I26" s="23">
        <f>J26*'Forex rates'!$C$21</f>
        <v>41310.362567082309</v>
      </c>
      <c r="J26" s="24">
        <v>44770.049740786199</v>
      </c>
      <c r="K26" s="25">
        <f>E26/H26</f>
        <v>155.76696605073357</v>
      </c>
      <c r="L26" s="25">
        <f>F26/I26</f>
        <v>155.76696605310815</v>
      </c>
      <c r="M26" s="25">
        <f>G26/J26</f>
        <v>155.76696605615913</v>
      </c>
      <c r="N26" s="22">
        <f>P26*'Forex rates'!$B$21</f>
        <v>2427559.0421811603</v>
      </c>
      <c r="O26" s="23">
        <f>P26*'Forex rates'!$C$21</f>
        <v>2634648.7214028067</v>
      </c>
      <c r="P26" s="24">
        <v>2855297</v>
      </c>
      <c r="Q26" s="26">
        <f>E26/N26</f>
        <v>2.4423710801582801</v>
      </c>
      <c r="R26" s="27">
        <f>F26/O26</f>
        <v>2.4423710801955125</v>
      </c>
      <c r="S26" s="28">
        <f>G26/P26</f>
        <v>2.4423710802433516</v>
      </c>
      <c r="T26" s="58">
        <v>43830</v>
      </c>
      <c r="U26" s="29" t="s">
        <v>117</v>
      </c>
      <c r="V26" s="38" t="s">
        <v>52</v>
      </c>
      <c r="W26" s="52" t="s">
        <v>53</v>
      </c>
      <c r="X26" s="59"/>
    </row>
    <row r="27" spans="1:24" s="46" customFormat="1" ht="15" customHeight="1" x14ac:dyDescent="0.25">
      <c r="A27" s="20" t="s">
        <v>257</v>
      </c>
      <c r="B27" s="20" t="s">
        <v>256</v>
      </c>
      <c r="C27" s="20" t="s">
        <v>3</v>
      </c>
      <c r="D27" s="21">
        <v>5919000</v>
      </c>
      <c r="E27" s="22">
        <f>D27</f>
        <v>5919000</v>
      </c>
      <c r="F27" s="54">
        <f>D27*'Forex rates'!$C$3</f>
        <v>6423936.7658012994</v>
      </c>
      <c r="G27" s="24">
        <f>E27*'Forex rates'!$D$3</f>
        <v>6961932.8098416002</v>
      </c>
      <c r="H27" s="22">
        <f>J27*'Forex rates'!$B$21</f>
        <v>38063.269448728395</v>
      </c>
      <c r="I27" s="23">
        <f>J27*'Forex rates'!$C$21</f>
        <v>41310.362567082309</v>
      </c>
      <c r="J27" s="24">
        <v>44770.049740786199</v>
      </c>
      <c r="K27" s="25">
        <f>E27/H27</f>
        <v>155.50424558176624</v>
      </c>
      <c r="L27" s="25">
        <f>F27/I27</f>
        <v>155.50424558413681</v>
      </c>
      <c r="M27" s="25">
        <f>G27/J27</f>
        <v>155.50424558718265</v>
      </c>
      <c r="N27" s="22">
        <f>P27*'Forex rates'!$B$21</f>
        <v>2427559.0421811603</v>
      </c>
      <c r="O27" s="23">
        <f>P27*'Forex rates'!$C$21</f>
        <v>2634648.7214028067</v>
      </c>
      <c r="P27" s="24">
        <v>2855297</v>
      </c>
      <c r="Q27" s="26">
        <f>E27/N27</f>
        <v>2.4382517158807318</v>
      </c>
      <c r="R27" s="27">
        <f>F27/O27</f>
        <v>2.4382517159179016</v>
      </c>
      <c r="S27" s="28">
        <f>G27/P27</f>
        <v>2.4382517159656598</v>
      </c>
      <c r="T27" s="50">
        <v>43555</v>
      </c>
      <c r="U27" s="51" t="s">
        <v>258</v>
      </c>
      <c r="V27" s="36" t="s">
        <v>52</v>
      </c>
      <c r="W27" s="68" t="s">
        <v>53</v>
      </c>
      <c r="X27" s="53"/>
    </row>
    <row r="28" spans="1:24" s="46" customFormat="1" ht="15" customHeight="1" x14ac:dyDescent="0.25">
      <c r="A28" s="20" t="s">
        <v>185</v>
      </c>
      <c r="B28" s="20" t="s">
        <v>184</v>
      </c>
      <c r="C28" s="20" t="s">
        <v>3</v>
      </c>
      <c r="D28" s="21">
        <v>5887000</v>
      </c>
      <c r="E28" s="22">
        <f>D28</f>
        <v>5887000</v>
      </c>
      <c r="F28" s="54">
        <f>D28*'Forex rates'!$C$3</f>
        <v>6389206.9167548995</v>
      </c>
      <c r="G28" s="24">
        <f>E28*'Forex rates'!$D$3</f>
        <v>6924294.3827568004</v>
      </c>
      <c r="H28" s="22">
        <f>J28*'Forex rates'!$B$21</f>
        <v>38063.269448728395</v>
      </c>
      <c r="I28" s="23">
        <f>J28*'Forex rates'!$C$21</f>
        <v>41310.362567082309</v>
      </c>
      <c r="J28" s="24">
        <v>44770.049740786199</v>
      </c>
      <c r="K28" s="25">
        <f>E28/H28</f>
        <v>154.66354008107075</v>
      </c>
      <c r="L28" s="25">
        <f>F28/I28</f>
        <v>154.6635400834285</v>
      </c>
      <c r="M28" s="25">
        <f>G28/J28</f>
        <v>154.66354008645791</v>
      </c>
      <c r="N28" s="22">
        <f>P28*'Forex rates'!$B$21</f>
        <v>2427559.0421811603</v>
      </c>
      <c r="O28" s="23">
        <f>P28*'Forex rates'!$C$21</f>
        <v>2634648.7214028067</v>
      </c>
      <c r="P28" s="24">
        <v>2855297</v>
      </c>
      <c r="Q28" s="26">
        <f>E28/N28</f>
        <v>2.425069750192578</v>
      </c>
      <c r="R28" s="27">
        <f>F28/O28</f>
        <v>2.4250697502295471</v>
      </c>
      <c r="S28" s="28">
        <f>G28/P28</f>
        <v>2.4250697502770464</v>
      </c>
      <c r="T28" s="50">
        <v>43465</v>
      </c>
      <c r="U28" s="51" t="s">
        <v>186</v>
      </c>
      <c r="V28" s="36" t="s">
        <v>52</v>
      </c>
      <c r="W28" s="68" t="s">
        <v>53</v>
      </c>
      <c r="X28" s="53"/>
    </row>
    <row r="29" spans="1:24" s="46" customFormat="1" ht="15" customHeight="1" x14ac:dyDescent="0.25">
      <c r="A29" s="20" t="s">
        <v>294</v>
      </c>
      <c r="B29" s="20" t="s">
        <v>293</v>
      </c>
      <c r="C29" s="20" t="s">
        <v>3</v>
      </c>
      <c r="D29" s="21">
        <v>5796000</v>
      </c>
      <c r="E29" s="22">
        <f>D29</f>
        <v>5796000</v>
      </c>
      <c r="F29" s="54">
        <f>D29*'Forex rates'!$C$3</f>
        <v>6290443.9085291997</v>
      </c>
      <c r="G29" s="24">
        <f>E29*'Forex rates'!$D$3</f>
        <v>6817260.1057344005</v>
      </c>
      <c r="H29" s="22">
        <f>J29*'Forex rates'!$B$21</f>
        <v>38063.269448728395</v>
      </c>
      <c r="I29" s="23">
        <f>J29*'Forex rates'!$C$21</f>
        <v>41310.362567082309</v>
      </c>
      <c r="J29" s="24">
        <v>44770.049740786199</v>
      </c>
      <c r="K29" s="25">
        <f>E29/H29</f>
        <v>152.27278381346798</v>
      </c>
      <c r="L29" s="25">
        <f>F29/I29</f>
        <v>152.27278381578932</v>
      </c>
      <c r="M29" s="25">
        <f>G29/J29</f>
        <v>152.27278381877187</v>
      </c>
      <c r="N29" s="22">
        <f>P29*'Forex rates'!$B$21</f>
        <v>2427559.0421811603</v>
      </c>
      <c r="O29" s="23">
        <f>P29*'Forex rates'!$C$21</f>
        <v>2634648.7214028067</v>
      </c>
      <c r="P29" s="24">
        <v>2855297</v>
      </c>
      <c r="Q29" s="26">
        <f>E29/N29</f>
        <v>2.3875835352668902</v>
      </c>
      <c r="R29" s="27">
        <f>F29/O29</f>
        <v>2.3875835353032877</v>
      </c>
      <c r="S29" s="28">
        <f>G29/P29</f>
        <v>2.387583535350053</v>
      </c>
      <c r="T29" s="50">
        <v>43830</v>
      </c>
      <c r="U29" s="51" t="s">
        <v>295</v>
      </c>
      <c r="V29" s="36" t="s">
        <v>52</v>
      </c>
      <c r="W29" s="68" t="s">
        <v>53</v>
      </c>
      <c r="X29" s="53"/>
    </row>
    <row r="30" spans="1:24" s="46" customFormat="1" ht="15" customHeight="1" x14ac:dyDescent="0.25">
      <c r="A30" s="20" t="s">
        <v>200</v>
      </c>
      <c r="B30" s="20" t="s">
        <v>199</v>
      </c>
      <c r="C30" s="20" t="s">
        <v>3</v>
      </c>
      <c r="D30" s="21">
        <v>5770000</v>
      </c>
      <c r="E30" s="22">
        <f>D30</f>
        <v>5770000</v>
      </c>
      <c r="F30" s="54">
        <f>D30*'Forex rates'!$C$3</f>
        <v>6262225.9061789997</v>
      </c>
      <c r="G30" s="24">
        <f>E30*'Forex rates'!$D$3</f>
        <v>6786678.8837280003</v>
      </c>
      <c r="H30" s="22">
        <f>J30*'Forex rates'!$B$21</f>
        <v>38063.269448728395</v>
      </c>
      <c r="I30" s="23">
        <f>J30*'Forex rates'!$C$21</f>
        <v>41310.362567082309</v>
      </c>
      <c r="J30" s="24">
        <v>44770.049740786199</v>
      </c>
      <c r="K30" s="25">
        <f>E30/H30</f>
        <v>151.58971059415293</v>
      </c>
      <c r="L30" s="25">
        <f>F30/I30</f>
        <v>151.58971059646382</v>
      </c>
      <c r="M30" s="25">
        <f>G30/J30</f>
        <v>151.589710599433</v>
      </c>
      <c r="N30" s="22">
        <f>P30*'Forex rates'!$B$21</f>
        <v>2427559.0421811603</v>
      </c>
      <c r="O30" s="23">
        <f>P30*'Forex rates'!$C$21</f>
        <v>2634648.7214028067</v>
      </c>
      <c r="P30" s="24">
        <v>2855297</v>
      </c>
      <c r="Q30" s="26">
        <f>E30/N30</f>
        <v>2.3768731881452649</v>
      </c>
      <c r="R30" s="27">
        <f>F30/O30</f>
        <v>2.3768731881814991</v>
      </c>
      <c r="S30" s="28">
        <f>G30/P30</f>
        <v>2.3768731882280547</v>
      </c>
      <c r="T30" s="50">
        <v>43830</v>
      </c>
      <c r="U30" s="51" t="s">
        <v>583</v>
      </c>
      <c r="V30" s="36" t="s">
        <v>52</v>
      </c>
      <c r="W30" s="68" t="s">
        <v>53</v>
      </c>
      <c r="X30" s="53" t="s">
        <v>582</v>
      </c>
    </row>
    <row r="31" spans="1:24" s="46" customFormat="1" ht="15" customHeight="1" x14ac:dyDescent="0.25">
      <c r="A31" s="20" t="s">
        <v>179</v>
      </c>
      <c r="B31" s="20" t="s">
        <v>178</v>
      </c>
      <c r="C31" s="20" t="s">
        <v>92</v>
      </c>
      <c r="D31" s="21">
        <v>6600000</v>
      </c>
      <c r="E31" s="22">
        <f>D31*'Forex rates'!$B$21</f>
        <v>5611286.5591199994</v>
      </c>
      <c r="F31" s="54">
        <f>D31*'Forex rates'!$C$21</f>
        <v>6089972.9734800002</v>
      </c>
      <c r="G31" s="24">
        <f>D31</f>
        <v>6600000</v>
      </c>
      <c r="H31" s="22">
        <f>J31*'Forex rates'!$B$21</f>
        <v>38063.269448728395</v>
      </c>
      <c r="I31" s="23">
        <f>J31*'Forex rates'!$C$21</f>
        <v>41310.362567082309</v>
      </c>
      <c r="J31" s="24">
        <v>44770.049740786199</v>
      </c>
      <c r="K31" s="25">
        <f>E31/H31</f>
        <v>147.4199836322116</v>
      </c>
      <c r="L31" s="25">
        <f>F31/I31</f>
        <v>147.4199836322116</v>
      </c>
      <c r="M31" s="25">
        <f>G31/J31</f>
        <v>147.4199836322116</v>
      </c>
      <c r="N31" s="22">
        <f>P31*'Forex rates'!$B$21</f>
        <v>2427559.0421811603</v>
      </c>
      <c r="O31" s="23">
        <f>P31*'Forex rates'!$C$21</f>
        <v>2634648.7214028067</v>
      </c>
      <c r="P31" s="24">
        <v>2855297</v>
      </c>
      <c r="Q31" s="26">
        <f>E31/N31</f>
        <v>2.3114933402724831</v>
      </c>
      <c r="R31" s="27">
        <f>F31/O31</f>
        <v>2.3114933402724831</v>
      </c>
      <c r="S31" s="28">
        <f>G31/P31</f>
        <v>2.3114933402724831</v>
      </c>
      <c r="T31" s="50">
        <v>43677</v>
      </c>
      <c r="U31" s="51" t="s">
        <v>180</v>
      </c>
      <c r="V31" s="36" t="s">
        <v>52</v>
      </c>
      <c r="W31" s="68" t="s">
        <v>53</v>
      </c>
      <c r="X31" s="53"/>
    </row>
    <row r="32" spans="1:24" s="46" customFormat="1" ht="15" customHeight="1" x14ac:dyDescent="0.25">
      <c r="A32" s="20" t="s">
        <v>369</v>
      </c>
      <c r="B32" s="20" t="s">
        <v>368</v>
      </c>
      <c r="C32" s="20" t="s">
        <v>3</v>
      </c>
      <c r="D32" s="21">
        <v>5588000</v>
      </c>
      <c r="E32" s="22">
        <f>D32</f>
        <v>5588000</v>
      </c>
      <c r="F32" s="54">
        <f>D32*'Forex rates'!$C$3</f>
        <v>6064699.8897275999</v>
      </c>
      <c r="G32" s="24">
        <f>E32*'Forex rates'!$D$3</f>
        <v>6572610.3296832005</v>
      </c>
      <c r="H32" s="22">
        <f>J32*'Forex rates'!$B$21</f>
        <v>38063.269448728395</v>
      </c>
      <c r="I32" s="23">
        <f>J32*'Forex rates'!$C$21</f>
        <v>41310.362567082309</v>
      </c>
      <c r="J32" s="24">
        <v>44770.049740786199</v>
      </c>
      <c r="K32" s="25">
        <f>E32/H32</f>
        <v>146.8081980589474</v>
      </c>
      <c r="L32" s="25">
        <f>F32/I32</f>
        <v>146.80819806118541</v>
      </c>
      <c r="M32" s="25">
        <f>G32/J32</f>
        <v>146.80819806406095</v>
      </c>
      <c r="N32" s="22">
        <f>P32*'Forex rates'!$B$21</f>
        <v>2427559.0421811603</v>
      </c>
      <c r="O32" s="23">
        <f>P32*'Forex rates'!$C$21</f>
        <v>2634648.7214028067</v>
      </c>
      <c r="P32" s="24">
        <v>2855297</v>
      </c>
      <c r="Q32" s="26">
        <f>E32/N32</f>
        <v>2.3019007582938893</v>
      </c>
      <c r="R32" s="27">
        <f>F32/O32</f>
        <v>2.3019007583289808</v>
      </c>
      <c r="S32" s="28">
        <f>G32/P32</f>
        <v>2.3019007583740678</v>
      </c>
      <c r="T32" s="50">
        <v>43524</v>
      </c>
      <c r="U32" s="51" t="s">
        <v>370</v>
      </c>
      <c r="V32" s="36" t="s">
        <v>52</v>
      </c>
      <c r="W32" s="68" t="s">
        <v>53</v>
      </c>
      <c r="X32" s="53"/>
    </row>
    <row r="33" spans="1:24" s="46" customFormat="1" ht="15" customHeight="1" x14ac:dyDescent="0.25">
      <c r="A33" s="20" t="s">
        <v>357</v>
      </c>
      <c r="B33" s="20" t="s">
        <v>356</v>
      </c>
      <c r="C33" s="20" t="s">
        <v>6</v>
      </c>
      <c r="D33" s="21">
        <v>5181300</v>
      </c>
      <c r="E33" s="22">
        <f>D33*'Forex rates'!$B$9</f>
        <v>4774037.4506825097</v>
      </c>
      <c r="F33" s="54">
        <f>D33</f>
        <v>5181300</v>
      </c>
      <c r="G33" s="24">
        <f>D33*'Forex rates'!$D$9</f>
        <v>5615226.89008947</v>
      </c>
      <c r="H33" s="22">
        <f>J33*'Forex rates'!$B$21</f>
        <v>38063.269448728395</v>
      </c>
      <c r="I33" s="23">
        <f>J33*'Forex rates'!$C$21</f>
        <v>41310.362567082309</v>
      </c>
      <c r="J33" s="24">
        <v>44770.049740786199</v>
      </c>
      <c r="K33" s="25">
        <f>E33/H33</f>
        <v>125.42373579109345</v>
      </c>
      <c r="L33" s="25">
        <f>F33/I33</f>
        <v>125.42373578993131</v>
      </c>
      <c r="M33" s="25">
        <f>G33/J33</f>
        <v>125.42373579214303</v>
      </c>
      <c r="N33" s="22">
        <f>P33*'Forex rates'!$B$21</f>
        <v>2427559.0421811603</v>
      </c>
      <c r="O33" s="23">
        <f>P33*'Forex rates'!$C$21</f>
        <v>2634648.7214028067</v>
      </c>
      <c r="P33" s="24">
        <v>2855297</v>
      </c>
      <c r="Q33" s="26">
        <f>E33/N33</f>
        <v>1.9665999334018422</v>
      </c>
      <c r="R33" s="27">
        <f>F33/O33</f>
        <v>1.9665999333836204</v>
      </c>
      <c r="S33" s="28">
        <f>G33/P33</f>
        <v>1.9665999334182993</v>
      </c>
      <c r="T33" s="50">
        <v>43738</v>
      </c>
      <c r="U33" s="51" t="s">
        <v>358</v>
      </c>
      <c r="V33" s="36" t="s">
        <v>52</v>
      </c>
      <c r="W33" s="68" t="s">
        <v>53</v>
      </c>
      <c r="X33" s="53"/>
    </row>
    <row r="34" spans="1:24" s="46" customFormat="1" ht="15" customHeight="1" x14ac:dyDescent="0.25">
      <c r="A34" s="20" t="s">
        <v>236</v>
      </c>
      <c r="B34" s="20" t="s">
        <v>235</v>
      </c>
      <c r="C34" s="20" t="s">
        <v>3</v>
      </c>
      <c r="D34" s="21">
        <v>4727000</v>
      </c>
      <c r="E34" s="22">
        <f>D34</f>
        <v>4727000</v>
      </c>
      <c r="F34" s="54">
        <f>D34*'Forex rates'!$C$3</f>
        <v>5130249.8888229001</v>
      </c>
      <c r="G34" s="24">
        <f>E34*'Forex rates'!$D$3</f>
        <v>5559901.4009328</v>
      </c>
      <c r="H34" s="22">
        <f>J34*'Forex rates'!$B$21</f>
        <v>38063.269448728395</v>
      </c>
      <c r="I34" s="23">
        <f>J34*'Forex rates'!$C$21</f>
        <v>41310.362567082309</v>
      </c>
      <c r="J34" s="24">
        <v>44770.049740786199</v>
      </c>
      <c r="K34" s="25">
        <f>E34/H34</f>
        <v>124.18796568085976</v>
      </c>
      <c r="L34" s="25">
        <f>F34/I34</f>
        <v>124.18796568275296</v>
      </c>
      <c r="M34" s="25">
        <f>G34/J34</f>
        <v>124.1879656851854</v>
      </c>
      <c r="N34" s="22">
        <f>P34*'Forex rates'!$B$21</f>
        <v>2427559.0421811603</v>
      </c>
      <c r="O34" s="23">
        <f>P34*'Forex rates'!$C$21</f>
        <v>2634648.7214028067</v>
      </c>
      <c r="P34" s="24">
        <v>2855297</v>
      </c>
      <c r="Q34" s="26">
        <f>E34/N34</f>
        <v>1.9472234939969961</v>
      </c>
      <c r="R34" s="27">
        <f>F34/O34</f>
        <v>1.9472234940266806</v>
      </c>
      <c r="S34" s="28">
        <f>G34/P34</f>
        <v>1.9472234940648205</v>
      </c>
      <c r="T34" s="50">
        <v>43830</v>
      </c>
      <c r="U34" s="51" t="s">
        <v>237</v>
      </c>
      <c r="V34" s="36" t="s">
        <v>52</v>
      </c>
      <c r="W34" s="68" t="s">
        <v>53</v>
      </c>
      <c r="X34" s="53"/>
    </row>
    <row r="35" spans="1:24" s="46" customFormat="1" ht="15" customHeight="1" x14ac:dyDescent="0.25">
      <c r="A35" s="20" t="s">
        <v>263</v>
      </c>
      <c r="B35" s="20" t="s">
        <v>262</v>
      </c>
      <c r="C35" s="20" t="s">
        <v>92</v>
      </c>
      <c r="D35" s="21">
        <v>5483000</v>
      </c>
      <c r="E35" s="22">
        <f>D35*'Forex rates'!$B$21</f>
        <v>4661618.8187355995</v>
      </c>
      <c r="F35" s="54">
        <f>D35*'Forex rates'!$C$21</f>
        <v>5059291.1838774001</v>
      </c>
      <c r="G35" s="24">
        <f>D35</f>
        <v>5483000</v>
      </c>
      <c r="H35" s="22">
        <f>J35*'Forex rates'!$B$21</f>
        <v>38063.269448728395</v>
      </c>
      <c r="I35" s="23">
        <f>J35*'Forex rates'!$C$21</f>
        <v>41310.362567082309</v>
      </c>
      <c r="J35" s="24">
        <v>44770.049740786199</v>
      </c>
      <c r="K35" s="25">
        <f>E35/H35</f>
        <v>122.4702682205176</v>
      </c>
      <c r="L35" s="25">
        <f>F35/I35</f>
        <v>122.4702682205176</v>
      </c>
      <c r="M35" s="25">
        <f>G35/J35</f>
        <v>122.4702682205176</v>
      </c>
      <c r="N35" s="22">
        <f>P35*'Forex rates'!$B$21</f>
        <v>2427559.0421811603</v>
      </c>
      <c r="O35" s="23">
        <f>P35*'Forex rates'!$C$21</f>
        <v>2634648.7214028067</v>
      </c>
      <c r="P35" s="24">
        <v>2855297</v>
      </c>
      <c r="Q35" s="26">
        <f>E35/N35</f>
        <v>1.9202906037445491</v>
      </c>
      <c r="R35" s="27">
        <f>F35/O35</f>
        <v>1.9202906037445491</v>
      </c>
      <c r="S35" s="28">
        <f>G35/P35</f>
        <v>1.9202906037445491</v>
      </c>
      <c r="T35" s="50">
        <v>43465</v>
      </c>
      <c r="U35" s="51" t="s">
        <v>264</v>
      </c>
      <c r="V35" s="36" t="s">
        <v>52</v>
      </c>
      <c r="W35" s="68" t="s">
        <v>53</v>
      </c>
      <c r="X35" s="53"/>
    </row>
    <row r="36" spans="1:24" s="46" customFormat="1" ht="15" customHeight="1" x14ac:dyDescent="0.25">
      <c r="A36" s="40" t="s">
        <v>155</v>
      </c>
      <c r="B36" s="20" t="s">
        <v>154</v>
      </c>
      <c r="C36" s="40" t="s">
        <v>3</v>
      </c>
      <c r="D36" s="41">
        <v>4659000</v>
      </c>
      <c r="E36" s="55">
        <f>D36</f>
        <v>4659000</v>
      </c>
      <c r="F36" s="56">
        <f>D36*'Forex rates'!$C$3</f>
        <v>5056448.9595992994</v>
      </c>
      <c r="G36" s="57">
        <f>E36*'Forex rates'!$D$3</f>
        <v>5479919.7433775999</v>
      </c>
      <c r="H36" s="22">
        <f>J36*'Forex rates'!$B$21</f>
        <v>38063.269448728395</v>
      </c>
      <c r="I36" s="23">
        <f>J36*'Forex rates'!$C$21</f>
        <v>41310.362567082309</v>
      </c>
      <c r="J36" s="24">
        <v>44770.049740786199</v>
      </c>
      <c r="K36" s="25">
        <f>E36/H36</f>
        <v>122.40146649188188</v>
      </c>
      <c r="L36" s="25">
        <f>F36/I36</f>
        <v>122.40146649374782</v>
      </c>
      <c r="M36" s="25">
        <f>G36/J36</f>
        <v>122.40146649614529</v>
      </c>
      <c r="N36" s="22">
        <f>P36*'Forex rates'!$B$21</f>
        <v>2427559.0421811603</v>
      </c>
      <c r="O36" s="23">
        <f>P36*'Forex rates'!$C$21</f>
        <v>2634648.7214028067</v>
      </c>
      <c r="P36" s="24">
        <v>2855297</v>
      </c>
      <c r="Q36" s="26">
        <f>E36/N36</f>
        <v>1.9192118169096688</v>
      </c>
      <c r="R36" s="27">
        <f>F36/O36</f>
        <v>1.9192118169389263</v>
      </c>
      <c r="S36" s="28">
        <f>G36/P36</f>
        <v>1.9192118169765175</v>
      </c>
      <c r="T36" s="58">
        <v>43738</v>
      </c>
      <c r="U36" s="29" t="s">
        <v>156</v>
      </c>
      <c r="V36" s="38" t="s">
        <v>52</v>
      </c>
      <c r="W36" s="52" t="s">
        <v>53</v>
      </c>
      <c r="X36" s="59"/>
    </row>
    <row r="37" spans="1:24" s="46" customFormat="1" ht="15" customHeight="1" x14ac:dyDescent="0.25">
      <c r="A37" s="20" t="s">
        <v>254</v>
      </c>
      <c r="B37" s="20" t="s">
        <v>253</v>
      </c>
      <c r="C37" s="20" t="s">
        <v>3</v>
      </c>
      <c r="D37" s="21">
        <v>4609000</v>
      </c>
      <c r="E37" s="22">
        <f>D37</f>
        <v>4609000</v>
      </c>
      <c r="F37" s="54">
        <f>D37*'Forex rates'!$C$3</f>
        <v>5002183.5704643</v>
      </c>
      <c r="G37" s="24">
        <f>E37*'Forex rates'!$D$3</f>
        <v>5421109.7010575999</v>
      </c>
      <c r="H37" s="22">
        <f>J37*'Forex rates'!$B$21</f>
        <v>38063.269448728395</v>
      </c>
      <c r="I37" s="23">
        <f>J37*'Forex rates'!$C$21</f>
        <v>41310.362567082309</v>
      </c>
      <c r="J37" s="24">
        <v>44770.049740786199</v>
      </c>
      <c r="K37" s="25">
        <f>E37/H37</f>
        <v>121.0878641470452</v>
      </c>
      <c r="L37" s="25">
        <f>F37/I37</f>
        <v>121.08786414889113</v>
      </c>
      <c r="M37" s="25">
        <f>G37/J37</f>
        <v>121.08786415126285</v>
      </c>
      <c r="N37" s="22">
        <f>P37*'Forex rates'!$B$21</f>
        <v>2427559.0421811603</v>
      </c>
      <c r="O37" s="23">
        <f>P37*'Forex rates'!$C$21</f>
        <v>2634648.7214028067</v>
      </c>
      <c r="P37" s="24">
        <v>2855297</v>
      </c>
      <c r="Q37" s="26">
        <f>E37/N37</f>
        <v>1.8986149955219283</v>
      </c>
      <c r="R37" s="27">
        <f>F37/O37</f>
        <v>1.8986149955508718</v>
      </c>
      <c r="S37" s="28">
        <f>G37/P37</f>
        <v>1.8986149955880596</v>
      </c>
      <c r="T37" s="50">
        <v>43499</v>
      </c>
      <c r="U37" s="51" t="s">
        <v>255</v>
      </c>
      <c r="V37" s="36" t="s">
        <v>52</v>
      </c>
      <c r="W37" s="68" t="s">
        <v>53</v>
      </c>
      <c r="X37" s="53"/>
    </row>
    <row r="38" spans="1:24" s="46" customFormat="1" ht="15" customHeight="1" x14ac:dyDescent="0.25">
      <c r="A38" s="20" t="s">
        <v>354</v>
      </c>
      <c r="B38" s="20" t="s">
        <v>353</v>
      </c>
      <c r="C38" s="20" t="s">
        <v>3</v>
      </c>
      <c r="D38" s="21">
        <v>4600000</v>
      </c>
      <c r="E38" s="22">
        <f>D38</f>
        <v>4600000</v>
      </c>
      <c r="F38" s="54">
        <f>D38*'Forex rates'!$C$3</f>
        <v>4992415.8004199993</v>
      </c>
      <c r="G38" s="24">
        <f>E38*'Forex rates'!$D$3</f>
        <v>5410523.8934399998</v>
      </c>
      <c r="H38" s="22">
        <f>J38*'Forex rates'!$B$21</f>
        <v>38063.269448728395</v>
      </c>
      <c r="I38" s="23">
        <f>J38*'Forex rates'!$C$21</f>
        <v>41310.362567082309</v>
      </c>
      <c r="J38" s="24">
        <v>44770.049740786199</v>
      </c>
      <c r="K38" s="25">
        <f>E38/H38</f>
        <v>120.8514157249746</v>
      </c>
      <c r="L38" s="25">
        <f>F38/I38</f>
        <v>120.8514157268169</v>
      </c>
      <c r="M38" s="25">
        <f>G38/J38</f>
        <v>120.85141572918401</v>
      </c>
      <c r="N38" s="22">
        <f>P38*'Forex rates'!$B$21</f>
        <v>2427559.0421811603</v>
      </c>
      <c r="O38" s="23">
        <f>P38*'Forex rates'!$C$21</f>
        <v>2634648.7214028067</v>
      </c>
      <c r="P38" s="24">
        <v>2855297</v>
      </c>
      <c r="Q38" s="26">
        <f>E38/N38</f>
        <v>1.894907567672135</v>
      </c>
      <c r="R38" s="27">
        <f>F38/O38</f>
        <v>1.8949075677010216</v>
      </c>
      <c r="S38" s="28">
        <f>G38/P38</f>
        <v>1.8949075677381371</v>
      </c>
      <c r="T38" s="50">
        <v>43519</v>
      </c>
      <c r="U38" s="51" t="s">
        <v>355</v>
      </c>
      <c r="V38" s="36" t="s">
        <v>52</v>
      </c>
      <c r="W38" s="68" t="s">
        <v>53</v>
      </c>
      <c r="X38" s="53"/>
    </row>
    <row r="39" spans="1:24" s="46" customFormat="1" ht="15" customHeight="1" x14ac:dyDescent="0.25">
      <c r="A39" s="20" t="s">
        <v>173</v>
      </c>
      <c r="B39" s="20" t="s">
        <v>172</v>
      </c>
      <c r="C39" s="20" t="s">
        <v>92</v>
      </c>
      <c r="D39" s="21">
        <v>5393884</v>
      </c>
      <c r="E39" s="22">
        <f>D39*'Forex rates'!$B$21</f>
        <v>4585852.8470685482</v>
      </c>
      <c r="F39" s="54">
        <f>D39*'Forex rates'!$C$21</f>
        <v>4977061.7851645751</v>
      </c>
      <c r="G39" s="24">
        <f>D39</f>
        <v>5393884</v>
      </c>
      <c r="H39" s="22">
        <f>J39*'Forex rates'!$B$21</f>
        <v>38063.269448728395</v>
      </c>
      <c r="I39" s="23">
        <f>J39*'Forex rates'!$C$21</f>
        <v>41310.362567082309</v>
      </c>
      <c r="J39" s="24">
        <v>44770.049740786199</v>
      </c>
      <c r="K39" s="25">
        <f>E39/H39</f>
        <v>120.47974105970424</v>
      </c>
      <c r="L39" s="25">
        <f>F39/I39</f>
        <v>120.47974105970422</v>
      </c>
      <c r="M39" s="25">
        <f>G39/J39</f>
        <v>120.47974105970424</v>
      </c>
      <c r="N39" s="22">
        <f>P39*'Forex rates'!$B$21</f>
        <v>2427559.0421811603</v>
      </c>
      <c r="O39" s="23">
        <f>P39*'Forex rates'!$C$21</f>
        <v>2634648.7214028067</v>
      </c>
      <c r="P39" s="24">
        <v>2855297</v>
      </c>
      <c r="Q39" s="26">
        <f>E39/N39</f>
        <v>1.8890798400306517</v>
      </c>
      <c r="R39" s="27">
        <f>F39/O39</f>
        <v>1.8890798400306517</v>
      </c>
      <c r="S39" s="28">
        <f>G39/P39</f>
        <v>1.8890798400306519</v>
      </c>
      <c r="T39" s="50">
        <v>43465</v>
      </c>
      <c r="U39" s="51" t="s">
        <v>174</v>
      </c>
      <c r="V39" s="36" t="s">
        <v>52</v>
      </c>
      <c r="W39" s="68" t="s">
        <v>53</v>
      </c>
      <c r="X39" s="53"/>
    </row>
    <row r="40" spans="1:24" s="46" customFormat="1" ht="15" customHeight="1" x14ac:dyDescent="0.25">
      <c r="A40" s="20" t="s">
        <v>300</v>
      </c>
      <c r="B40" s="20" t="s">
        <v>299</v>
      </c>
      <c r="C40" s="20" t="s">
        <v>3</v>
      </c>
      <c r="D40" s="21">
        <v>4516873</v>
      </c>
      <c r="E40" s="22">
        <f>D40</f>
        <v>4516873</v>
      </c>
      <c r="F40" s="54">
        <f>D40*'Forex rates'!$C$3</f>
        <v>4902197.420367497</v>
      </c>
      <c r="G40" s="24">
        <f>E40*'Forex rates'!$D$3</f>
        <v>5312749.8456813069</v>
      </c>
      <c r="H40" s="22">
        <f>J40*'Forex rates'!$B$21</f>
        <v>38063.269448728395</v>
      </c>
      <c r="I40" s="23">
        <f>J40*'Forex rates'!$C$21</f>
        <v>41310.362567082309</v>
      </c>
      <c r="J40" s="24">
        <v>44770.049740786199</v>
      </c>
      <c r="K40" s="25">
        <f>E40/H40</f>
        <v>118.66749928258983</v>
      </c>
      <c r="L40" s="25">
        <f>F40/I40</f>
        <v>118.66749928439886</v>
      </c>
      <c r="M40" s="25">
        <f>G40/J40</f>
        <v>118.66749928672317</v>
      </c>
      <c r="N40" s="22">
        <f>P40*'Forex rates'!$B$21</f>
        <v>2427559.0421811603</v>
      </c>
      <c r="O40" s="23">
        <f>P40*'Forex rates'!$C$21</f>
        <v>2634648.7214028067</v>
      </c>
      <c r="P40" s="24">
        <v>2855297</v>
      </c>
      <c r="Q40" s="26">
        <f>E40/N40</f>
        <v>1.8606645282421606</v>
      </c>
      <c r="R40" s="27">
        <f>F40/O40</f>
        <v>1.8606645282705256</v>
      </c>
      <c r="S40" s="28">
        <f>G40/P40</f>
        <v>1.86066452830697</v>
      </c>
      <c r="T40" s="50">
        <v>43830</v>
      </c>
      <c r="U40" s="51" t="s">
        <v>301</v>
      </c>
      <c r="V40" s="36" t="s">
        <v>52</v>
      </c>
      <c r="W40" s="68" t="s">
        <v>53</v>
      </c>
      <c r="X40" s="53" t="s">
        <v>560</v>
      </c>
    </row>
    <row r="41" spans="1:24" s="46" customFormat="1" ht="15" customHeight="1" x14ac:dyDescent="0.25">
      <c r="A41" s="20" t="s">
        <v>197</v>
      </c>
      <c r="B41" s="20" t="s">
        <v>196</v>
      </c>
      <c r="C41" s="20" t="s">
        <v>92</v>
      </c>
      <c r="D41" s="21">
        <v>5261000</v>
      </c>
      <c r="E41" s="22">
        <f>D41*'Forex rates'!$B$21</f>
        <v>4472875.5435651997</v>
      </c>
      <c r="F41" s="54">
        <f>D41*'Forex rates'!$C$21</f>
        <v>4854446.6384057999</v>
      </c>
      <c r="G41" s="24">
        <f>D41</f>
        <v>5261000</v>
      </c>
      <c r="H41" s="22">
        <f>J41*'Forex rates'!$B$21</f>
        <v>38063.269448728395</v>
      </c>
      <c r="I41" s="23">
        <f>J41*'Forex rates'!$C$21</f>
        <v>41310.362567082309</v>
      </c>
      <c r="J41" s="24">
        <v>44770.049740786199</v>
      </c>
      <c r="K41" s="25">
        <f>E41/H41</f>
        <v>117.51159604379775</v>
      </c>
      <c r="L41" s="25">
        <f>F41/I41</f>
        <v>117.51159604379774</v>
      </c>
      <c r="M41" s="25">
        <f>G41/J41</f>
        <v>117.51159604379775</v>
      </c>
      <c r="N41" s="22">
        <f>P41*'Forex rates'!$B$21</f>
        <v>2427559.0421811603</v>
      </c>
      <c r="O41" s="23">
        <f>P41*'Forex rates'!$C$21</f>
        <v>2634648.7214028067</v>
      </c>
      <c r="P41" s="24">
        <v>2855297</v>
      </c>
      <c r="Q41" s="26">
        <f>E41/N41</f>
        <v>1.8425403732081111</v>
      </c>
      <c r="R41" s="27">
        <f>F41/O41</f>
        <v>1.8425403732081109</v>
      </c>
      <c r="S41" s="28">
        <f>G41/P41</f>
        <v>1.8425403732081111</v>
      </c>
      <c r="T41" s="50">
        <v>43465</v>
      </c>
      <c r="U41" s="51" t="s">
        <v>198</v>
      </c>
      <c r="V41" s="36" t="s">
        <v>52</v>
      </c>
      <c r="W41" s="68" t="s">
        <v>53</v>
      </c>
      <c r="X41" s="53"/>
    </row>
    <row r="42" spans="1:24" s="46" customFormat="1" ht="15" customHeight="1" x14ac:dyDescent="0.25">
      <c r="A42" s="20" t="s">
        <v>288</v>
      </c>
      <c r="B42" s="20" t="s">
        <v>287</v>
      </c>
      <c r="C42" s="20" t="s">
        <v>3</v>
      </c>
      <c r="D42" s="21">
        <v>4410000</v>
      </c>
      <c r="E42" s="22">
        <f>D42</f>
        <v>4410000</v>
      </c>
      <c r="F42" s="54">
        <f>D42*'Forex rates'!$C$3</f>
        <v>4786207.321707</v>
      </c>
      <c r="G42" s="24">
        <f>E42*'Forex rates'!$D$3</f>
        <v>5187045.7326239999</v>
      </c>
      <c r="H42" s="22">
        <f>J42*'Forex rates'!$B$21</f>
        <v>38063.269448728395</v>
      </c>
      <c r="I42" s="23">
        <f>J42*'Forex rates'!$C$21</f>
        <v>41310.362567082309</v>
      </c>
      <c r="J42" s="24">
        <v>44770.049740786199</v>
      </c>
      <c r="K42" s="25">
        <f>E42/H42</f>
        <v>115.85972681459522</v>
      </c>
      <c r="L42" s="25">
        <f>F42/I42</f>
        <v>115.85972681636144</v>
      </c>
      <c r="M42" s="25">
        <f>G42/J42</f>
        <v>115.85972681863076</v>
      </c>
      <c r="N42" s="22">
        <f>P42*'Forex rates'!$B$21</f>
        <v>2427559.0421811603</v>
      </c>
      <c r="O42" s="23">
        <f>P42*'Forex rates'!$C$21</f>
        <v>2634648.7214028067</v>
      </c>
      <c r="P42" s="24">
        <v>2855297</v>
      </c>
      <c r="Q42" s="26">
        <f>E42/N42</f>
        <v>1.8166396463987207</v>
      </c>
      <c r="R42" s="27">
        <f>F42/O42</f>
        <v>1.8166396464264145</v>
      </c>
      <c r="S42" s="28">
        <f>G42/P42</f>
        <v>1.8166396464619967</v>
      </c>
      <c r="T42" s="50">
        <v>43465</v>
      </c>
      <c r="U42" s="51" t="s">
        <v>289</v>
      </c>
      <c r="V42" s="36" t="s">
        <v>52</v>
      </c>
      <c r="W42" s="68" t="s">
        <v>53</v>
      </c>
      <c r="X42" s="53"/>
    </row>
    <row r="43" spans="1:24" s="46" customFormat="1" ht="15" customHeight="1" x14ac:dyDescent="0.25">
      <c r="A43" s="20" t="s">
        <v>227</v>
      </c>
      <c r="B43" s="20" t="s">
        <v>226</v>
      </c>
      <c r="C43" s="20" t="s">
        <v>3</v>
      </c>
      <c r="D43" s="21">
        <v>4364000</v>
      </c>
      <c r="E43" s="22">
        <f>D43</f>
        <v>4364000</v>
      </c>
      <c r="F43" s="54">
        <f>D43*'Forex rates'!$C$3</f>
        <v>4736283.1637027999</v>
      </c>
      <c r="G43" s="24">
        <f>E43*'Forex rates'!$D$3</f>
        <v>5132940.4936896004</v>
      </c>
      <c r="H43" s="22">
        <f>J43*'Forex rates'!$B$21</f>
        <v>38063.269448728395</v>
      </c>
      <c r="I43" s="23">
        <f>J43*'Forex rates'!$C$21</f>
        <v>41310.362567082309</v>
      </c>
      <c r="J43" s="24">
        <v>44770.049740786199</v>
      </c>
      <c r="K43" s="25">
        <f>E43/H43</f>
        <v>114.65121265734547</v>
      </c>
      <c r="L43" s="25">
        <f>F43/I43</f>
        <v>114.65121265909326</v>
      </c>
      <c r="M43" s="25">
        <f>G43/J43</f>
        <v>114.65121266133893</v>
      </c>
      <c r="N43" s="22">
        <f>P43*'Forex rates'!$B$21</f>
        <v>2427559.0421811603</v>
      </c>
      <c r="O43" s="23">
        <f>P43*'Forex rates'!$C$21</f>
        <v>2634648.7214028067</v>
      </c>
      <c r="P43" s="24">
        <v>2855297</v>
      </c>
      <c r="Q43" s="26">
        <f>E43/N43</f>
        <v>1.7976905707219992</v>
      </c>
      <c r="R43" s="27">
        <f>F43/O43</f>
        <v>1.7976905707494044</v>
      </c>
      <c r="S43" s="28">
        <f>G43/P43</f>
        <v>1.7976905707846156</v>
      </c>
      <c r="T43" s="50">
        <v>43670</v>
      </c>
      <c r="U43" s="51" t="s">
        <v>228</v>
      </c>
      <c r="V43" s="36" t="s">
        <v>52</v>
      </c>
      <c r="W43" s="68" t="s">
        <v>53</v>
      </c>
      <c r="X43" s="53" t="s">
        <v>557</v>
      </c>
    </row>
    <row r="44" spans="1:24" s="46" customFormat="1" ht="15" customHeight="1" x14ac:dyDescent="0.25">
      <c r="A44" s="20" t="s">
        <v>98</v>
      </c>
      <c r="B44" s="20" t="s">
        <v>97</v>
      </c>
      <c r="C44" s="41" t="s">
        <v>3</v>
      </c>
      <c r="D44" s="41">
        <v>4146000</v>
      </c>
      <c r="E44" s="55">
        <f>D44</f>
        <v>4146000</v>
      </c>
      <c r="F44" s="56">
        <f>D44*'Forex rates'!$C$3</f>
        <v>4499686.0670742001</v>
      </c>
      <c r="G44" s="57">
        <f>E44*'Forex rates'!$D$3</f>
        <v>4876528.7091744002</v>
      </c>
      <c r="H44" s="22">
        <f>J44*'Forex rates'!$B$21</f>
        <v>38063.269448728395</v>
      </c>
      <c r="I44" s="23">
        <f>J44*'Forex rates'!$C$21</f>
        <v>41310.362567082309</v>
      </c>
      <c r="J44" s="24">
        <v>44770.049740786199</v>
      </c>
      <c r="K44" s="25">
        <f>E44/H44</f>
        <v>108.92390643385754</v>
      </c>
      <c r="L44" s="25">
        <f>F44/I44</f>
        <v>108.92390643551803</v>
      </c>
      <c r="M44" s="25">
        <f>G44/J44</f>
        <v>108.92390643765151</v>
      </c>
      <c r="N44" s="22">
        <f>P44*'Forex rates'!$B$21</f>
        <v>2427559.0421811603</v>
      </c>
      <c r="O44" s="23">
        <f>P44*'Forex rates'!$C$21</f>
        <v>2634648.7214028067</v>
      </c>
      <c r="P44" s="24">
        <v>2855297</v>
      </c>
      <c r="Q44" s="26">
        <f>E44/N44</f>
        <v>1.7078884294714503</v>
      </c>
      <c r="R44" s="27">
        <f>F44/O44</f>
        <v>1.7078884294974863</v>
      </c>
      <c r="S44" s="28">
        <f>G44/P44</f>
        <v>1.7078884295309384</v>
      </c>
      <c r="T44" s="58">
        <v>43722</v>
      </c>
      <c r="U44" s="29" t="s">
        <v>99</v>
      </c>
      <c r="V44" s="38" t="s">
        <v>52</v>
      </c>
      <c r="W44" s="52" t="s">
        <v>53</v>
      </c>
      <c r="X44" s="59"/>
    </row>
    <row r="45" spans="1:24" s="46" customFormat="1" ht="15" customHeight="1" x14ac:dyDescent="0.25">
      <c r="A45" s="20" t="s">
        <v>330</v>
      </c>
      <c r="B45" s="20" t="s">
        <v>329</v>
      </c>
      <c r="C45" s="20" t="s">
        <v>3</v>
      </c>
      <c r="D45" s="21">
        <v>4130000</v>
      </c>
      <c r="E45" s="22">
        <f>D45</f>
        <v>4130000</v>
      </c>
      <c r="F45" s="54">
        <f>D45*'Forex rates'!$C$3</f>
        <v>4482321.1425510002</v>
      </c>
      <c r="G45" s="24">
        <f>E45*'Forex rates'!$D$3</f>
        <v>4857709.4956320003</v>
      </c>
      <c r="H45" s="22">
        <f>J45*'Forex rates'!$B$21</f>
        <v>38063.269448728395</v>
      </c>
      <c r="I45" s="23">
        <f>J45*'Forex rates'!$C$21</f>
        <v>41310.362567082309</v>
      </c>
      <c r="J45" s="24">
        <v>44770.049740786199</v>
      </c>
      <c r="K45" s="25">
        <f>E45/H45</f>
        <v>108.50355368350981</v>
      </c>
      <c r="L45" s="25">
        <f>F45/I45</f>
        <v>108.50355368516389</v>
      </c>
      <c r="M45" s="25">
        <f>G45/J45</f>
        <v>108.50355368728913</v>
      </c>
      <c r="N45" s="22">
        <f>P45*'Forex rates'!$B$21</f>
        <v>2427559.0421811603</v>
      </c>
      <c r="O45" s="23">
        <f>P45*'Forex rates'!$C$21</f>
        <v>2634648.7214028067</v>
      </c>
      <c r="P45" s="24">
        <v>2855297</v>
      </c>
      <c r="Q45" s="26">
        <f>E45/N45</f>
        <v>1.7012974466273734</v>
      </c>
      <c r="R45" s="27">
        <f>F45/O45</f>
        <v>1.7012974466533091</v>
      </c>
      <c r="S45" s="28">
        <f>G45/P45</f>
        <v>1.701297446686632</v>
      </c>
      <c r="T45" s="50">
        <v>43677</v>
      </c>
      <c r="U45" s="51" t="s">
        <v>331</v>
      </c>
      <c r="V45" s="36" t="s">
        <v>52</v>
      </c>
      <c r="W45" s="68" t="s">
        <v>53</v>
      </c>
      <c r="X45" s="53"/>
    </row>
    <row r="46" spans="1:24" s="46" customFormat="1" ht="15" customHeight="1" x14ac:dyDescent="0.25">
      <c r="A46" s="20" t="s">
        <v>203</v>
      </c>
      <c r="B46" s="20" t="s">
        <v>202</v>
      </c>
      <c r="C46" s="20" t="s">
        <v>3</v>
      </c>
      <c r="D46" s="21">
        <v>4074868</v>
      </c>
      <c r="E46" s="22">
        <f>D46</f>
        <v>4074868</v>
      </c>
      <c r="F46" s="54">
        <f>D46*'Forex rates'!$C$3</f>
        <v>4422485.9538751831</v>
      </c>
      <c r="G46" s="24">
        <f>E46*'Forex rates'!$D$3</f>
        <v>4792863.1905682748</v>
      </c>
      <c r="H46" s="22">
        <f>J46*'Forex rates'!$B$21</f>
        <v>38063.269448728395</v>
      </c>
      <c r="I46" s="23">
        <f>J46*'Forex rates'!$C$21</f>
        <v>41310.362567082309</v>
      </c>
      <c r="J46" s="24">
        <v>44770.049740786199</v>
      </c>
      <c r="K46" s="25">
        <f>E46/H46</f>
        <v>107.05512319399908</v>
      </c>
      <c r="L46" s="25">
        <f>F46/I46</f>
        <v>107.05512319563108</v>
      </c>
      <c r="M46" s="25">
        <f>G46/J46</f>
        <v>107.05512319772795</v>
      </c>
      <c r="N46" s="22">
        <f>P46*'Forex rates'!$B$21</f>
        <v>2427559.0421811603</v>
      </c>
      <c r="O46" s="23">
        <f>P46*'Forex rates'!$C$21</f>
        <v>2634648.7214028067</v>
      </c>
      <c r="P46" s="24">
        <v>2855297</v>
      </c>
      <c r="Q46" s="26">
        <f>E46/N46</f>
        <v>1.678586567492395</v>
      </c>
      <c r="R46" s="27">
        <f>F46/O46</f>
        <v>1.6785865675179843</v>
      </c>
      <c r="S46" s="28">
        <f>G46/P46</f>
        <v>1.6785865675508624</v>
      </c>
      <c r="T46" s="50">
        <v>43465</v>
      </c>
      <c r="U46" s="51" t="s">
        <v>204</v>
      </c>
      <c r="V46" s="36" t="s">
        <v>52</v>
      </c>
      <c r="W46" s="68" t="s">
        <v>53</v>
      </c>
      <c r="X46" s="53"/>
    </row>
    <row r="47" spans="1:24" s="46" customFormat="1" ht="15" customHeight="1" x14ac:dyDescent="0.25">
      <c r="A47" s="20" t="s">
        <v>306</v>
      </c>
      <c r="B47" s="20" t="s">
        <v>305</v>
      </c>
      <c r="C47" s="20" t="s">
        <v>3</v>
      </c>
      <c r="D47" s="21">
        <v>4068000</v>
      </c>
      <c r="E47" s="22">
        <f>D47</f>
        <v>4068000</v>
      </c>
      <c r="F47" s="54">
        <f>D47*'Forex rates'!$C$3</f>
        <v>4415032.0600236002</v>
      </c>
      <c r="G47" s="24">
        <f>E47*'Forex rates'!$D$3</f>
        <v>4784785.0431551998</v>
      </c>
      <c r="H47" s="22">
        <f>J47*'Forex rates'!$B$21</f>
        <v>38063.269448728395</v>
      </c>
      <c r="I47" s="23">
        <f>J47*'Forex rates'!$C$21</f>
        <v>41310.362567082309</v>
      </c>
      <c r="J47" s="24">
        <v>44770.049740786199</v>
      </c>
      <c r="K47" s="25">
        <f>E47/H47</f>
        <v>106.87468677591232</v>
      </c>
      <c r="L47" s="25">
        <f>F47/I47</f>
        <v>106.87468677754158</v>
      </c>
      <c r="M47" s="25">
        <f>G47/J47</f>
        <v>106.8746867796349</v>
      </c>
      <c r="N47" s="22">
        <f>P47*'Forex rates'!$B$21</f>
        <v>2427559.0421811603</v>
      </c>
      <c r="O47" s="23">
        <f>P47*'Forex rates'!$C$21</f>
        <v>2634648.7214028067</v>
      </c>
      <c r="P47" s="24">
        <v>2855297</v>
      </c>
      <c r="Q47" s="26">
        <f>E47/N47</f>
        <v>1.675757388106575</v>
      </c>
      <c r="R47" s="27">
        <f>F47/O47</f>
        <v>1.6757573881321213</v>
      </c>
      <c r="S47" s="28">
        <f>G47/P47</f>
        <v>1.6757573881649439</v>
      </c>
      <c r="T47" s="50">
        <v>43465</v>
      </c>
      <c r="U47" s="51" t="s">
        <v>307</v>
      </c>
      <c r="V47" s="36" t="s">
        <v>52</v>
      </c>
      <c r="W47" s="68" t="s">
        <v>53</v>
      </c>
      <c r="X47" s="53"/>
    </row>
    <row r="48" spans="1:24" s="46" customFormat="1" ht="15" customHeight="1" x14ac:dyDescent="0.25">
      <c r="A48" s="20" t="s">
        <v>251</v>
      </c>
      <c r="B48" s="20" t="s">
        <v>250</v>
      </c>
      <c r="C48" s="20" t="s">
        <v>6</v>
      </c>
      <c r="D48" s="21">
        <v>4396643</v>
      </c>
      <c r="E48" s="22">
        <f>D48*'Forex rates'!$B$9</f>
        <v>4051056.3640941661</v>
      </c>
      <c r="F48" s="54">
        <f>D48</f>
        <v>4396643</v>
      </c>
      <c r="G48" s="24">
        <f>D48*'Forex rates'!$D$9</f>
        <v>4764855.9241355713</v>
      </c>
      <c r="H48" s="22">
        <f>J48*'Forex rates'!$B$21</f>
        <v>38063.269448728395</v>
      </c>
      <c r="I48" s="23">
        <f>J48*'Forex rates'!$C$21</f>
        <v>41310.362567082309</v>
      </c>
      <c r="J48" s="24">
        <v>44770.049740786199</v>
      </c>
      <c r="K48" s="25">
        <f>E48/H48</f>
        <v>106.42954277879308</v>
      </c>
      <c r="L48" s="25">
        <f>F48/I48</f>
        <v>106.42954277780692</v>
      </c>
      <c r="M48" s="25">
        <f>G48/J48</f>
        <v>106.42954277968369</v>
      </c>
      <c r="N48" s="22">
        <f>P48*'Forex rates'!$B$21</f>
        <v>2427559.0421811603</v>
      </c>
      <c r="O48" s="23">
        <f>P48*'Forex rates'!$C$21</f>
        <v>2634648.7214028067</v>
      </c>
      <c r="P48" s="24">
        <v>2855297</v>
      </c>
      <c r="Q48" s="26">
        <f>E48/N48</f>
        <v>1.6687776872583475</v>
      </c>
      <c r="R48" s="27">
        <f>F48/O48</f>
        <v>1.668777687242885</v>
      </c>
      <c r="S48" s="28">
        <f>G48/P48</f>
        <v>1.6687776872723123</v>
      </c>
      <c r="T48" s="50">
        <v>43465</v>
      </c>
      <c r="U48" s="51" t="s">
        <v>252</v>
      </c>
      <c r="V48" s="36" t="s">
        <v>52</v>
      </c>
      <c r="W48" s="68" t="s">
        <v>53</v>
      </c>
      <c r="X48" s="53"/>
    </row>
    <row r="49" spans="1:24" s="46" customFormat="1" ht="15" customHeight="1" x14ac:dyDescent="0.25">
      <c r="A49" s="20" t="s">
        <v>95</v>
      </c>
      <c r="B49" s="20" t="s">
        <v>94</v>
      </c>
      <c r="C49" s="41" t="s">
        <v>3</v>
      </c>
      <c r="D49" s="41">
        <v>4005000</v>
      </c>
      <c r="E49" s="55">
        <f>D49</f>
        <v>4005000</v>
      </c>
      <c r="F49" s="56">
        <f>D49*'Forex rates'!$C$3</f>
        <v>4346657.6697135</v>
      </c>
      <c r="G49" s="57">
        <f>E49*'Forex rates'!$D$3</f>
        <v>4710684.3898320002</v>
      </c>
      <c r="H49" s="22">
        <f>J49*'Forex rates'!$B$21</f>
        <v>38063.269448728395</v>
      </c>
      <c r="I49" s="23">
        <f>J49*'Forex rates'!$C$21</f>
        <v>41310.362567082309</v>
      </c>
      <c r="J49" s="24">
        <v>44770.049740786199</v>
      </c>
      <c r="K49" s="25">
        <f>E49/H49</f>
        <v>105.2195478214181</v>
      </c>
      <c r="L49" s="25">
        <f>F49/I49</f>
        <v>105.21954782302213</v>
      </c>
      <c r="M49" s="25">
        <f>G49/J49</f>
        <v>105.21954782508304</v>
      </c>
      <c r="N49" s="22">
        <f>P49*'Forex rates'!$B$21</f>
        <v>2427559.0421811603</v>
      </c>
      <c r="O49" s="23">
        <f>P49*'Forex rates'!$C$21</f>
        <v>2634648.7214028067</v>
      </c>
      <c r="P49" s="24">
        <v>2855297</v>
      </c>
      <c r="Q49" s="26">
        <f>E49/N49</f>
        <v>1.6498053931580219</v>
      </c>
      <c r="R49" s="27">
        <f>F49/O49</f>
        <v>1.6498053931831724</v>
      </c>
      <c r="S49" s="28">
        <f>G49/P49</f>
        <v>1.649805393215487</v>
      </c>
      <c r="T49" s="58">
        <v>43585</v>
      </c>
      <c r="U49" s="29" t="s">
        <v>96</v>
      </c>
      <c r="V49" s="38" t="s">
        <v>52</v>
      </c>
      <c r="W49" s="52" t="s">
        <v>53</v>
      </c>
      <c r="X49" s="59" t="s">
        <v>550</v>
      </c>
    </row>
    <row r="50" spans="1:24" s="46" customFormat="1" ht="15" customHeight="1" x14ac:dyDescent="0.25">
      <c r="A50" s="40" t="s">
        <v>143</v>
      </c>
      <c r="B50" s="20" t="s">
        <v>142</v>
      </c>
      <c r="C50" s="40" t="s">
        <v>3</v>
      </c>
      <c r="D50" s="41">
        <v>3965000</v>
      </c>
      <c r="E50" s="55">
        <f>D50</f>
        <v>3965000</v>
      </c>
      <c r="F50" s="56">
        <f>D50*'Forex rates'!$C$3</f>
        <v>4303245.3584054997</v>
      </c>
      <c r="G50" s="57">
        <f>E50*'Forex rates'!$D$3</f>
        <v>4663636.3559760004</v>
      </c>
      <c r="H50" s="22">
        <f>J50*'Forex rates'!$B$21</f>
        <v>38063.269448728395</v>
      </c>
      <c r="I50" s="23">
        <f>J50*'Forex rates'!$C$21</f>
        <v>41310.362567082309</v>
      </c>
      <c r="J50" s="24">
        <v>44770.049740786199</v>
      </c>
      <c r="K50" s="25">
        <f>E50/H50</f>
        <v>104.16866594554875</v>
      </c>
      <c r="L50" s="25">
        <f>F50/I50</f>
        <v>104.16866594713674</v>
      </c>
      <c r="M50" s="25">
        <f>G50/J50</f>
        <v>104.1686659491771</v>
      </c>
      <c r="N50" s="22">
        <f>P50*'Forex rates'!$B$21</f>
        <v>2427559.0421811603</v>
      </c>
      <c r="O50" s="23">
        <f>P50*'Forex rates'!$C$21</f>
        <v>2634648.7214028067</v>
      </c>
      <c r="P50" s="24">
        <v>2855297</v>
      </c>
      <c r="Q50" s="26">
        <f>E50/N50</f>
        <v>1.6333279360478292</v>
      </c>
      <c r="R50" s="27">
        <f>F50/O50</f>
        <v>1.6333279360727286</v>
      </c>
      <c r="S50" s="28">
        <f>G50/P50</f>
        <v>1.6333279361047206</v>
      </c>
      <c r="T50" s="58">
        <v>43554</v>
      </c>
      <c r="U50" s="29" t="s">
        <v>144</v>
      </c>
      <c r="V50" s="38" t="s">
        <v>52</v>
      </c>
      <c r="W50" s="52" t="s">
        <v>53</v>
      </c>
      <c r="X50" s="59"/>
    </row>
    <row r="51" spans="1:24" s="46" customFormat="1" ht="15" customHeight="1" x14ac:dyDescent="0.25">
      <c r="A51" s="20" t="s">
        <v>297</v>
      </c>
      <c r="B51" s="20" t="s">
        <v>296</v>
      </c>
      <c r="C51" s="20" t="s">
        <v>3</v>
      </c>
      <c r="D51" s="21">
        <v>3943000</v>
      </c>
      <c r="E51" s="22">
        <f>D51</f>
        <v>3943000</v>
      </c>
      <c r="F51" s="54">
        <f>D51*'Forex rates'!$C$3</f>
        <v>4279368.5871861</v>
      </c>
      <c r="G51" s="24">
        <f>E51*'Forex rates'!$D$3</f>
        <v>4637759.9373551998</v>
      </c>
      <c r="H51" s="22">
        <f>J51*'Forex rates'!$B$21</f>
        <v>38063.269448728395</v>
      </c>
      <c r="I51" s="23">
        <f>J51*'Forex rates'!$C$21</f>
        <v>41310.362567082309</v>
      </c>
      <c r="J51" s="24">
        <v>44770.049740786199</v>
      </c>
      <c r="K51" s="25">
        <f>E51/H51</f>
        <v>103.59068091382062</v>
      </c>
      <c r="L51" s="25">
        <f>F51/I51</f>
        <v>103.5906809153998</v>
      </c>
      <c r="M51" s="25">
        <f>G51/J51</f>
        <v>103.59068091742881</v>
      </c>
      <c r="N51" s="22">
        <f>P51*'Forex rates'!$B$21</f>
        <v>2427559.0421811603</v>
      </c>
      <c r="O51" s="23">
        <f>P51*'Forex rates'!$C$21</f>
        <v>2634648.7214028067</v>
      </c>
      <c r="P51" s="24">
        <v>2855297</v>
      </c>
      <c r="Q51" s="26">
        <f>E51/N51</f>
        <v>1.6242653346372236</v>
      </c>
      <c r="R51" s="27">
        <f>F51/O51</f>
        <v>1.6242653346619846</v>
      </c>
      <c r="S51" s="28">
        <f>G51/P51</f>
        <v>1.624265334693799</v>
      </c>
      <c r="T51" s="50">
        <v>43465</v>
      </c>
      <c r="U51" s="51" t="s">
        <v>298</v>
      </c>
      <c r="V51" s="36" t="s">
        <v>52</v>
      </c>
      <c r="W51" s="68" t="s">
        <v>53</v>
      </c>
      <c r="X51" s="53"/>
    </row>
    <row r="52" spans="1:24" s="46" customFormat="1" ht="15" customHeight="1" x14ac:dyDescent="0.25">
      <c r="A52" s="20" t="s">
        <v>312</v>
      </c>
      <c r="B52" s="20" t="s">
        <v>311</v>
      </c>
      <c r="C52" s="20" t="s">
        <v>3</v>
      </c>
      <c r="D52" s="21">
        <v>3881000</v>
      </c>
      <c r="E52" s="22">
        <f>D52</f>
        <v>3881000</v>
      </c>
      <c r="F52" s="54">
        <f>D52*'Forex rates'!$C$3</f>
        <v>4212079.5046587</v>
      </c>
      <c r="G52" s="24">
        <f>E52*'Forex rates'!$D$3</f>
        <v>4564835.4848784003</v>
      </c>
      <c r="H52" s="22">
        <f>J52*'Forex rates'!$B$21</f>
        <v>38063.269448728395</v>
      </c>
      <c r="I52" s="23">
        <f>J52*'Forex rates'!$C$21</f>
        <v>41310.362567082309</v>
      </c>
      <c r="J52" s="24">
        <v>44770.049740786199</v>
      </c>
      <c r="K52" s="25">
        <f>E52/H52</f>
        <v>101.96181400622314</v>
      </c>
      <c r="L52" s="25">
        <f>F52/I52</f>
        <v>101.96181400777749</v>
      </c>
      <c r="M52" s="25">
        <f>G52/J52</f>
        <v>101.96181400977461</v>
      </c>
      <c r="N52" s="22">
        <f>P52*'Forex rates'!$B$21</f>
        <v>2427559.0421811603</v>
      </c>
      <c r="O52" s="23">
        <f>P52*'Forex rates'!$C$21</f>
        <v>2634648.7214028067</v>
      </c>
      <c r="P52" s="24">
        <v>2855297</v>
      </c>
      <c r="Q52" s="26">
        <f>E52/N52</f>
        <v>1.5987252761164252</v>
      </c>
      <c r="R52" s="27">
        <f>F52/O52</f>
        <v>1.5987252761407971</v>
      </c>
      <c r="S52" s="28">
        <f>G52/P52</f>
        <v>1.5987252761721111</v>
      </c>
      <c r="T52" s="50">
        <v>43646</v>
      </c>
      <c r="U52" s="51" t="s">
        <v>313</v>
      </c>
      <c r="V52" s="36" t="s">
        <v>52</v>
      </c>
      <c r="W52" s="68" t="s">
        <v>53</v>
      </c>
      <c r="X52" s="53"/>
    </row>
    <row r="53" spans="1:24" s="46" customFormat="1" ht="15" customHeight="1" x14ac:dyDescent="0.25">
      <c r="A53" s="20" t="s">
        <v>242</v>
      </c>
      <c r="B53" s="20" t="s">
        <v>241</v>
      </c>
      <c r="C53" s="20" t="s">
        <v>3</v>
      </c>
      <c r="D53" s="21">
        <v>3796000</v>
      </c>
      <c r="E53" s="22">
        <f>D53</f>
        <v>3796000</v>
      </c>
      <c r="F53" s="54">
        <f>D53*'Forex rates'!$C$3</f>
        <v>4119828.3431291999</v>
      </c>
      <c r="G53" s="24">
        <f>E53*'Forex rates'!$D$3</f>
        <v>4464858.4129344001</v>
      </c>
      <c r="H53" s="22">
        <f>J53*'Forex rates'!$B$21</f>
        <v>38063.269448728395</v>
      </c>
      <c r="I53" s="23">
        <f>J53*'Forex rates'!$C$21</f>
        <v>41310.362567082309</v>
      </c>
      <c r="J53" s="24">
        <v>44770.049740786199</v>
      </c>
      <c r="K53" s="25">
        <f>E53/H53</f>
        <v>99.728690020000784</v>
      </c>
      <c r="L53" s="25">
        <f>F53/I53</f>
        <v>99.728690021521089</v>
      </c>
      <c r="M53" s="25">
        <f>G53/J53</f>
        <v>99.728690023474471</v>
      </c>
      <c r="N53" s="22">
        <f>P53*'Forex rates'!$B$21</f>
        <v>2427559.0421811603</v>
      </c>
      <c r="O53" s="23">
        <f>P53*'Forex rates'!$C$21</f>
        <v>2634648.7214028067</v>
      </c>
      <c r="P53" s="24">
        <v>2855297</v>
      </c>
      <c r="Q53" s="26">
        <f>E53/N53</f>
        <v>1.5637106797572662</v>
      </c>
      <c r="R53" s="27">
        <f>F53/O53</f>
        <v>1.5637106797811042</v>
      </c>
      <c r="S53" s="28">
        <f>G53/P53</f>
        <v>1.5637106798117324</v>
      </c>
      <c r="T53" s="50">
        <v>43465</v>
      </c>
      <c r="U53" s="51" t="s">
        <v>243</v>
      </c>
      <c r="V53" s="36" t="s">
        <v>52</v>
      </c>
      <c r="W53" s="68" t="s">
        <v>53</v>
      </c>
      <c r="X53" s="53" t="s">
        <v>553</v>
      </c>
    </row>
    <row r="54" spans="1:24" s="46" customFormat="1" ht="15" customHeight="1" x14ac:dyDescent="0.25">
      <c r="A54" s="20" t="s">
        <v>215</v>
      </c>
      <c r="B54" s="20" t="s">
        <v>214</v>
      </c>
      <c r="C54" s="20" t="s">
        <v>3</v>
      </c>
      <c r="D54" s="21">
        <v>3695000</v>
      </c>
      <c r="E54" s="22">
        <f>D54</f>
        <v>3695000</v>
      </c>
      <c r="F54" s="54">
        <f>D54*'Forex rates'!$C$3</f>
        <v>4010212.2570765</v>
      </c>
      <c r="G54" s="24">
        <f>E54*'Forex rates'!$D$3</f>
        <v>4346062.127448</v>
      </c>
      <c r="H54" s="22">
        <f>J54*'Forex rates'!$B$21</f>
        <v>38063.269448728395</v>
      </c>
      <c r="I54" s="23">
        <f>J54*'Forex rates'!$C$21</f>
        <v>41310.362567082309</v>
      </c>
      <c r="J54" s="24">
        <v>44770.049740786199</v>
      </c>
      <c r="K54" s="25">
        <f>E54/H54</f>
        <v>97.075213283430685</v>
      </c>
      <c r="L54" s="25">
        <f>F54/I54</f>
        <v>97.075213284910546</v>
      </c>
      <c r="M54" s="25">
        <f>G54/J54</f>
        <v>97.075213286811945</v>
      </c>
      <c r="N54" s="22">
        <f>P54*'Forex rates'!$B$21</f>
        <v>2427559.0421811603</v>
      </c>
      <c r="O54" s="23">
        <f>P54*'Forex rates'!$C$21</f>
        <v>2634648.7214028067</v>
      </c>
      <c r="P54" s="24">
        <v>2855297</v>
      </c>
      <c r="Q54" s="26">
        <f>E54/N54</f>
        <v>1.52210510055403</v>
      </c>
      <c r="R54" s="27">
        <f>F54/O54</f>
        <v>1.5221051005772339</v>
      </c>
      <c r="S54" s="28">
        <f>G54/P54</f>
        <v>1.5221051006070472</v>
      </c>
      <c r="T54" s="50">
        <v>43465</v>
      </c>
      <c r="U54" s="51" t="s">
        <v>216</v>
      </c>
      <c r="V54" s="36" t="s">
        <v>52</v>
      </c>
      <c r="W54" s="68" t="s">
        <v>53</v>
      </c>
      <c r="X54" s="53"/>
    </row>
    <row r="55" spans="1:24" s="46" customFormat="1" ht="15" customHeight="1" x14ac:dyDescent="0.25">
      <c r="A55" s="40" t="s">
        <v>119</v>
      </c>
      <c r="B55" s="20" t="s">
        <v>118</v>
      </c>
      <c r="C55" s="40" t="s">
        <v>3</v>
      </c>
      <c r="D55" s="41">
        <v>3613000</v>
      </c>
      <c r="E55" s="55">
        <f>D55</f>
        <v>3613000</v>
      </c>
      <c r="F55" s="56">
        <f>D55*'Forex rates'!$C$3</f>
        <v>3921217.0188950999</v>
      </c>
      <c r="G55" s="57">
        <f>E55*'Forex rates'!$D$3</f>
        <v>4249613.6580432002</v>
      </c>
      <c r="H55" s="22">
        <f>J55*'Forex rates'!$B$21</f>
        <v>38063.269448728395</v>
      </c>
      <c r="I55" s="23">
        <f>J55*'Forex rates'!$C$21</f>
        <v>41310.362567082309</v>
      </c>
      <c r="J55" s="24">
        <v>44770.049740786199</v>
      </c>
      <c r="K55" s="25">
        <f>E55/H55</f>
        <v>94.920905437898526</v>
      </c>
      <c r="L55" s="25">
        <f>F55/I55</f>
        <v>94.920905439345546</v>
      </c>
      <c r="M55" s="25">
        <f>G55/J55</f>
        <v>94.920905441204752</v>
      </c>
      <c r="N55" s="22">
        <f>P55*'Forex rates'!$B$21</f>
        <v>2427559.0421811603</v>
      </c>
      <c r="O55" s="23">
        <f>P55*'Forex rates'!$C$21</f>
        <v>2634648.7214028067</v>
      </c>
      <c r="P55" s="24">
        <v>2855297</v>
      </c>
      <c r="Q55" s="26">
        <f>E55/N55</f>
        <v>1.4883263134781355</v>
      </c>
      <c r="R55" s="27">
        <f>F55/O55</f>
        <v>1.4883263135008244</v>
      </c>
      <c r="S55" s="28">
        <f>G55/P55</f>
        <v>1.488326313529976</v>
      </c>
      <c r="T55" s="58">
        <v>43646</v>
      </c>
      <c r="U55" s="29" t="s">
        <v>120</v>
      </c>
      <c r="V55" s="38" t="s">
        <v>52</v>
      </c>
      <c r="W55" s="52" t="s">
        <v>53</v>
      </c>
      <c r="X55" s="59"/>
    </row>
    <row r="56" spans="1:24" s="46" customFormat="1" ht="15" customHeight="1" x14ac:dyDescent="0.25">
      <c r="A56" s="40" t="s">
        <v>137</v>
      </c>
      <c r="B56" s="20" t="s">
        <v>136</v>
      </c>
      <c r="C56" s="40" t="s">
        <v>3</v>
      </c>
      <c r="D56" s="41">
        <v>3515240</v>
      </c>
      <c r="E56" s="55">
        <f>D56</f>
        <v>3515240</v>
      </c>
      <c r="F56" s="56">
        <f>D56*'Forex rates'!$C$3</f>
        <v>3815117.3300583479</v>
      </c>
      <c r="G56" s="57">
        <f>E56*'Forex rates'!$D$3</f>
        <v>4134628.263299136</v>
      </c>
      <c r="H56" s="22">
        <f>J56*'Forex rates'!$B$21</f>
        <v>38063.269448728395</v>
      </c>
      <c r="I56" s="23">
        <f>J56*'Forex rates'!$C$21</f>
        <v>41310.362567082309</v>
      </c>
      <c r="J56" s="24">
        <v>44770.049740786199</v>
      </c>
      <c r="K56" s="25">
        <f>E56/H56</f>
        <v>92.352550133273851</v>
      </c>
      <c r="L56" s="25">
        <f>F56/I56</f>
        <v>92.352550134681721</v>
      </c>
      <c r="M56" s="25">
        <f>G56/J56</f>
        <v>92.352550136490606</v>
      </c>
      <c r="N56" s="22">
        <f>P56*'Forex rates'!$B$21</f>
        <v>2427559.0421811603</v>
      </c>
      <c r="O56" s="23">
        <f>P56*'Forex rates'!$C$21</f>
        <v>2634648.7214028067</v>
      </c>
      <c r="P56" s="24">
        <v>2855297</v>
      </c>
      <c r="Q56" s="26">
        <f>E56/N56</f>
        <v>1.448055408300825</v>
      </c>
      <c r="R56" s="27">
        <f>F56/O56</f>
        <v>1.4480554083229</v>
      </c>
      <c r="S56" s="28">
        <f>G56/P56</f>
        <v>1.4480554083512629</v>
      </c>
      <c r="T56" s="58">
        <v>43555</v>
      </c>
      <c r="U56" s="29" t="s">
        <v>138</v>
      </c>
      <c r="V56" s="38" t="s">
        <v>52</v>
      </c>
      <c r="W56" s="52" t="s">
        <v>53</v>
      </c>
      <c r="X56" s="59" t="s">
        <v>552</v>
      </c>
    </row>
    <row r="57" spans="1:24" s="46" customFormat="1" ht="15" customHeight="1" x14ac:dyDescent="0.25">
      <c r="A57" s="20" t="s">
        <v>191</v>
      </c>
      <c r="B57" s="20" t="s">
        <v>190</v>
      </c>
      <c r="C57" s="20" t="s">
        <v>3</v>
      </c>
      <c r="D57" s="21">
        <v>3448000</v>
      </c>
      <c r="E57" s="22">
        <f>D57</f>
        <v>3448000</v>
      </c>
      <c r="F57" s="54">
        <f>D57*'Forex rates'!$C$3</f>
        <v>3742141.2347495998</v>
      </c>
      <c r="G57" s="24">
        <f>E57*'Forex rates'!$D$3</f>
        <v>4055540.5183871998</v>
      </c>
      <c r="H57" s="22">
        <f>J57*'Forex rates'!$B$21</f>
        <v>38063.269448728395</v>
      </c>
      <c r="I57" s="23">
        <f>J57*'Forex rates'!$C$21</f>
        <v>41310.362567082309</v>
      </c>
      <c r="J57" s="24">
        <v>44770.049740786199</v>
      </c>
      <c r="K57" s="25">
        <f>E57/H57</f>
        <v>90.586017699937486</v>
      </c>
      <c r="L57" s="25">
        <f>F57/I57</f>
        <v>90.586017701318411</v>
      </c>
      <c r="M57" s="25">
        <f>G57/J57</f>
        <v>90.586017703092708</v>
      </c>
      <c r="N57" s="22">
        <f>P57*'Forex rates'!$B$21</f>
        <v>2427559.0421811603</v>
      </c>
      <c r="O57" s="23">
        <f>P57*'Forex rates'!$C$21</f>
        <v>2634648.7214028067</v>
      </c>
      <c r="P57" s="24">
        <v>2855297</v>
      </c>
      <c r="Q57" s="26">
        <f>E57/N57</f>
        <v>1.4203568028985916</v>
      </c>
      <c r="R57" s="27">
        <f>F57/O57</f>
        <v>1.4203568029202442</v>
      </c>
      <c r="S57" s="28">
        <f>G57/P57</f>
        <v>1.4203568029480644</v>
      </c>
      <c r="T57" s="50">
        <v>43555</v>
      </c>
      <c r="U57" s="51" t="s">
        <v>192</v>
      </c>
      <c r="V57" s="36" t="s">
        <v>52</v>
      </c>
      <c r="W57" s="68" t="s">
        <v>53</v>
      </c>
      <c r="X57" s="53"/>
    </row>
    <row r="58" spans="1:24" s="46" customFormat="1" ht="15" customHeight="1" x14ac:dyDescent="0.25">
      <c r="A58" s="20" t="s">
        <v>233</v>
      </c>
      <c r="B58" s="20" t="s">
        <v>232</v>
      </c>
      <c r="C58" s="20" t="s">
        <v>3</v>
      </c>
      <c r="D58" s="21">
        <v>3289090</v>
      </c>
      <c r="E58" s="22">
        <f>D58</f>
        <v>3289090</v>
      </c>
      <c r="F58" s="54">
        <f>D58*'Forex rates'!$C$3</f>
        <v>3569674.9750007428</v>
      </c>
      <c r="G58" s="24">
        <f>E58*'Forex rates'!$D$3</f>
        <v>3868630.4418857759</v>
      </c>
      <c r="H58" s="22">
        <f>J58*'Forex rates'!$B$21</f>
        <v>38063.269448728395</v>
      </c>
      <c r="I58" s="23">
        <f>J58*'Forex rates'!$C$21</f>
        <v>41310.362567082309</v>
      </c>
      <c r="J58" s="24">
        <v>44770.049740786199</v>
      </c>
      <c r="K58" s="25">
        <f>E58/H58</f>
        <v>86.411126727577539</v>
      </c>
      <c r="L58" s="25">
        <f>F58/I58</f>
        <v>86.411126728894843</v>
      </c>
      <c r="M58" s="25">
        <f>G58/J58</f>
        <v>86.411126730587355</v>
      </c>
      <c r="N58" s="22">
        <f>P58*'Forex rates'!$B$21</f>
        <v>2427559.0421811603</v>
      </c>
      <c r="O58" s="23">
        <f>P58*'Forex rates'!$C$21</f>
        <v>2634648.7214028067</v>
      </c>
      <c r="P58" s="24">
        <v>2855297</v>
      </c>
      <c r="Q58" s="26">
        <f>E58/N58</f>
        <v>1.3548959851640743</v>
      </c>
      <c r="R58" s="27">
        <f>F58/O58</f>
        <v>1.3548959851847291</v>
      </c>
      <c r="S58" s="28">
        <f>G58/P58</f>
        <v>1.3548959852112672</v>
      </c>
      <c r="T58" s="50">
        <v>43465</v>
      </c>
      <c r="U58" s="51" t="s">
        <v>234</v>
      </c>
      <c r="V58" s="36" t="s">
        <v>52</v>
      </c>
      <c r="W58" s="68" t="s">
        <v>53</v>
      </c>
      <c r="X58" s="53"/>
    </row>
    <row r="59" spans="1:24" s="46" customFormat="1" ht="15" customHeight="1" x14ac:dyDescent="0.25">
      <c r="A59" s="40" t="s">
        <v>161</v>
      </c>
      <c r="B59" s="20" t="s">
        <v>160</v>
      </c>
      <c r="C59" s="40" t="s">
        <v>3</v>
      </c>
      <c r="D59" s="41">
        <v>3195815</v>
      </c>
      <c r="E59" s="55">
        <f>D59</f>
        <v>3195815</v>
      </c>
      <c r="F59" s="56">
        <f>D59*'Forex rates'!$C$3</f>
        <v>3468442.8915694002</v>
      </c>
      <c r="G59" s="57">
        <f>E59*'Forex rates'!$D$3</f>
        <v>3758920.3079378158</v>
      </c>
      <c r="H59" s="22">
        <f>J59*'Forex rates'!$B$21</f>
        <v>38063.269448728395</v>
      </c>
      <c r="I59" s="23">
        <f>J59*'Forex rates'!$C$21</f>
        <v>41310.362567082309</v>
      </c>
      <c r="J59" s="24">
        <v>44770.049740786199</v>
      </c>
      <c r="K59" s="25">
        <f>E59/H59</f>
        <v>83.960601553284718</v>
      </c>
      <c r="L59" s="25">
        <f>F59/I59</f>
        <v>83.960601554564647</v>
      </c>
      <c r="M59" s="25">
        <f>G59/J59</f>
        <v>83.96060155620917</v>
      </c>
      <c r="N59" s="22">
        <f>P59*'Forex rates'!$B$21</f>
        <v>2427559.0421811603</v>
      </c>
      <c r="O59" s="23">
        <f>P59*'Forex rates'!$C$21</f>
        <v>2634648.7214028067</v>
      </c>
      <c r="P59" s="24">
        <v>2855297</v>
      </c>
      <c r="Q59" s="26">
        <f>E59/N59</f>
        <v>1.3164726148652444</v>
      </c>
      <c r="R59" s="27">
        <f>F59/O59</f>
        <v>1.3164726148853132</v>
      </c>
      <c r="S59" s="28">
        <f>G59/P59</f>
        <v>1.3164726149110988</v>
      </c>
      <c r="T59" s="58">
        <v>43465</v>
      </c>
      <c r="U59" s="29" t="s">
        <v>162</v>
      </c>
      <c r="V59" s="38" t="s">
        <v>52</v>
      </c>
      <c r="W59" s="52" t="s">
        <v>53</v>
      </c>
      <c r="X59" s="59"/>
    </row>
    <row r="60" spans="1:24" s="46" customFormat="1" ht="15" customHeight="1" x14ac:dyDescent="0.25">
      <c r="A60" s="40" t="s">
        <v>152</v>
      </c>
      <c r="B60" s="20" t="s">
        <v>151</v>
      </c>
      <c r="C60" s="40" t="s">
        <v>6</v>
      </c>
      <c r="D60" s="41">
        <v>3440000</v>
      </c>
      <c r="E60" s="55">
        <f>D60*'Forex rates'!$B$9</f>
        <v>3169607.7876880001</v>
      </c>
      <c r="F60" s="56">
        <f>D60</f>
        <v>3440000</v>
      </c>
      <c r="G60" s="57">
        <f>D60*'Forex rates'!$D$9</f>
        <v>3728095.3625359996</v>
      </c>
      <c r="H60" s="22">
        <f>J60*'Forex rates'!$B$21</f>
        <v>38063.269448728395</v>
      </c>
      <c r="I60" s="23">
        <f>J60*'Forex rates'!$C$21</f>
        <v>41310.362567082309</v>
      </c>
      <c r="J60" s="24">
        <v>44770.049740786199</v>
      </c>
      <c r="K60" s="25">
        <f>E60/H60</f>
        <v>83.272084442391204</v>
      </c>
      <c r="L60" s="25">
        <f>F60/I60</f>
        <v>83.272084441619612</v>
      </c>
      <c r="M60" s="25">
        <f>G60/J60</f>
        <v>83.272084443088033</v>
      </c>
      <c r="N60" s="22">
        <f>P60*'Forex rates'!$B$21</f>
        <v>2427559.0421811603</v>
      </c>
      <c r="O60" s="23">
        <f>P60*'Forex rates'!$C$21</f>
        <v>2634648.7214028067</v>
      </c>
      <c r="P60" s="24">
        <v>2855297</v>
      </c>
      <c r="Q60" s="26">
        <f>E60/N60</f>
        <v>1.3056769094440273</v>
      </c>
      <c r="R60" s="27">
        <f>F60/O60</f>
        <v>1.3056769094319289</v>
      </c>
      <c r="S60" s="28">
        <f>G60/P60</f>
        <v>1.3056769094549532</v>
      </c>
      <c r="T60" s="58">
        <v>43465</v>
      </c>
      <c r="U60" s="29" t="s">
        <v>153</v>
      </c>
      <c r="V60" s="38" t="s">
        <v>52</v>
      </c>
      <c r="W60" s="52" t="s">
        <v>53</v>
      </c>
      <c r="X60" s="59"/>
    </row>
    <row r="61" spans="1:24" s="46" customFormat="1" ht="15" customHeight="1" x14ac:dyDescent="0.25">
      <c r="A61" s="20" t="s">
        <v>351</v>
      </c>
      <c r="B61" s="20" t="s">
        <v>350</v>
      </c>
      <c r="C61" s="20" t="s">
        <v>3</v>
      </c>
      <c r="D61" s="21">
        <v>3151748</v>
      </c>
      <c r="E61" s="22">
        <f>D61</f>
        <v>3151748</v>
      </c>
      <c r="F61" s="54">
        <f>D61*'Forex rates'!$C$3</f>
        <v>3420616.6335091596</v>
      </c>
      <c r="G61" s="24">
        <f>E61*'Forex rates'!$D$3</f>
        <v>3707088.6652395073</v>
      </c>
      <c r="H61" s="22">
        <f>J61*'Forex rates'!$B$21</f>
        <v>38063.269448728395</v>
      </c>
      <c r="I61" s="23">
        <f>J61*'Forex rates'!$C$21</f>
        <v>41310.362567082309</v>
      </c>
      <c r="J61" s="24">
        <v>44770.049740786199</v>
      </c>
      <c r="K61" s="25">
        <f>E61/H61</f>
        <v>82.802871262686352</v>
      </c>
      <c r="L61" s="25">
        <f>F61/I61</f>
        <v>82.802871263948646</v>
      </c>
      <c r="M61" s="25">
        <f>G61/J61</f>
        <v>82.802871265570502</v>
      </c>
      <c r="N61" s="22">
        <f>P61*'Forex rates'!$B$21</f>
        <v>2427559.0421811603</v>
      </c>
      <c r="O61" s="23">
        <f>P61*'Forex rates'!$C$21</f>
        <v>2634648.7214028067</v>
      </c>
      <c r="P61" s="24">
        <v>2855297</v>
      </c>
      <c r="Q61" s="26">
        <f>E61/N61</f>
        <v>1.298319812303373</v>
      </c>
      <c r="R61" s="27">
        <f>F61/O61</f>
        <v>1.2983198123231654</v>
      </c>
      <c r="S61" s="28">
        <f>G61/P61</f>
        <v>1.2983198123485953</v>
      </c>
      <c r="T61" s="50">
        <v>43465</v>
      </c>
      <c r="U61" s="51" t="s">
        <v>352</v>
      </c>
      <c r="V61" s="36" t="s">
        <v>52</v>
      </c>
      <c r="W61" s="68" t="s">
        <v>53</v>
      </c>
      <c r="X61" s="53"/>
    </row>
    <row r="62" spans="1:24" s="46" customFormat="1" ht="15" customHeight="1" x14ac:dyDescent="0.25">
      <c r="A62" s="20" t="s">
        <v>269</v>
      </c>
      <c r="B62" s="20" t="s">
        <v>268</v>
      </c>
      <c r="C62" s="20" t="s">
        <v>3</v>
      </c>
      <c r="D62" s="21">
        <v>3142000</v>
      </c>
      <c r="E62" s="22">
        <f>D62</f>
        <v>3142000</v>
      </c>
      <c r="F62" s="54">
        <f>D62*'Forex rates'!$C$3</f>
        <v>3410037.0532433996</v>
      </c>
      <c r="G62" s="24">
        <f>E62*'Forex rates'!$D$3</f>
        <v>3695623.0593888001</v>
      </c>
      <c r="H62" s="22">
        <f>J62*'Forex rates'!$B$21</f>
        <v>38063.269448728395</v>
      </c>
      <c r="I62" s="23">
        <f>J62*'Forex rates'!$C$21</f>
        <v>41310.362567082309</v>
      </c>
      <c r="J62" s="24">
        <v>44770.049740786199</v>
      </c>
      <c r="K62" s="25">
        <f>E62/H62</f>
        <v>82.546771349536996</v>
      </c>
      <c r="L62" s="25">
        <f>F62/I62</f>
        <v>82.546771350795368</v>
      </c>
      <c r="M62" s="25">
        <f>G62/J62</f>
        <v>82.546771352412208</v>
      </c>
      <c r="N62" s="22">
        <f>P62*'Forex rates'!$B$21</f>
        <v>2427559.0421811603</v>
      </c>
      <c r="O62" s="23">
        <f>P62*'Forex rates'!$C$21</f>
        <v>2634648.7214028067</v>
      </c>
      <c r="P62" s="24">
        <v>2855297</v>
      </c>
      <c r="Q62" s="26">
        <f>E62/N62</f>
        <v>1.294304256005619</v>
      </c>
      <c r="R62" s="27">
        <f>F62/O62</f>
        <v>1.2943042560253502</v>
      </c>
      <c r="S62" s="28">
        <f>G62/P62</f>
        <v>1.2943042560507017</v>
      </c>
      <c r="T62" s="50">
        <v>43465</v>
      </c>
      <c r="U62" s="51" t="s">
        <v>270</v>
      </c>
      <c r="V62" s="36" t="s">
        <v>52</v>
      </c>
      <c r="W62" s="68" t="s">
        <v>53</v>
      </c>
      <c r="X62" s="53"/>
    </row>
    <row r="63" spans="1:24" s="46" customFormat="1" ht="15" customHeight="1" x14ac:dyDescent="0.25">
      <c r="A63" s="20" t="s">
        <v>333</v>
      </c>
      <c r="B63" s="20" t="s">
        <v>332</v>
      </c>
      <c r="C63" s="20" t="s">
        <v>6</v>
      </c>
      <c r="D63" s="21">
        <v>3372000</v>
      </c>
      <c r="E63" s="22">
        <f>D63*'Forex rates'!$B$9</f>
        <v>3106952.7500243997</v>
      </c>
      <c r="F63" s="54">
        <f>D63</f>
        <v>3372000</v>
      </c>
      <c r="G63" s="24">
        <f>D63*'Forex rates'!$D$9</f>
        <v>3654400.4542067996</v>
      </c>
      <c r="H63" s="22">
        <f>J63*'Forex rates'!$B$21</f>
        <v>38063.269448728395</v>
      </c>
      <c r="I63" s="23">
        <f>J63*'Forex rates'!$C$21</f>
        <v>41310.362567082309</v>
      </c>
      <c r="J63" s="24">
        <v>44770.049740786199</v>
      </c>
      <c r="K63" s="25">
        <f>E63/H63</f>
        <v>81.626008354576484</v>
      </c>
      <c r="L63" s="25">
        <f>F63/I63</f>
        <v>81.626008353820154</v>
      </c>
      <c r="M63" s="25">
        <f>G63/J63</f>
        <v>81.626008355259543</v>
      </c>
      <c r="N63" s="22">
        <f>P63*'Forex rates'!$B$21</f>
        <v>2427559.0421811603</v>
      </c>
      <c r="O63" s="23">
        <f>P63*'Forex rates'!$C$21</f>
        <v>2634648.7214028067</v>
      </c>
      <c r="P63" s="24">
        <v>2855297</v>
      </c>
      <c r="Q63" s="26">
        <f>E63/N63</f>
        <v>1.2798670170480404</v>
      </c>
      <c r="R63" s="27">
        <f>F63/O63</f>
        <v>1.2798670170361817</v>
      </c>
      <c r="S63" s="28">
        <f>G63/P63</f>
        <v>1.2798670170587507</v>
      </c>
      <c r="T63" s="50">
        <v>43465</v>
      </c>
      <c r="U63" s="51" t="s">
        <v>334</v>
      </c>
      <c r="V63" s="36" t="s">
        <v>52</v>
      </c>
      <c r="W63" s="68" t="s">
        <v>53</v>
      </c>
      <c r="X63" s="53"/>
    </row>
    <row r="64" spans="1:24" s="46" customFormat="1" ht="15" customHeight="1" x14ac:dyDescent="0.25">
      <c r="A64" s="20" t="s">
        <v>206</v>
      </c>
      <c r="B64" s="20" t="s">
        <v>205</v>
      </c>
      <c r="C64" s="20" t="s">
        <v>3</v>
      </c>
      <c r="D64" s="21">
        <v>3093000</v>
      </c>
      <c r="E64" s="22">
        <f>D64</f>
        <v>3093000</v>
      </c>
      <c r="F64" s="54">
        <f>D64*'Forex rates'!$C$3</f>
        <v>3356856.9718911001</v>
      </c>
      <c r="G64" s="24">
        <f>E64*'Forex rates'!$D$3</f>
        <v>3637989.2179152002</v>
      </c>
      <c r="H64" s="22">
        <f>J64*'Forex rates'!$B$21</f>
        <v>38063.269448728395</v>
      </c>
      <c r="I64" s="23">
        <f>J64*'Forex rates'!$C$21</f>
        <v>41310.362567082309</v>
      </c>
      <c r="J64" s="24">
        <v>44770.049740786199</v>
      </c>
      <c r="K64" s="25">
        <f>E64/H64</f>
        <v>81.259441051597051</v>
      </c>
      <c r="L64" s="25">
        <f>F64/I64</f>
        <v>81.259441052835811</v>
      </c>
      <c r="M64" s="25">
        <f>G64/J64</f>
        <v>81.259441054427427</v>
      </c>
      <c r="N64" s="22">
        <f>P64*'Forex rates'!$B$21</f>
        <v>2427559.0421811603</v>
      </c>
      <c r="O64" s="23">
        <f>P64*'Forex rates'!$C$21</f>
        <v>2634648.7214028067</v>
      </c>
      <c r="P64" s="24">
        <v>2855297</v>
      </c>
      <c r="Q64" s="26">
        <f>E64/N64</f>
        <v>1.2741193710456333</v>
      </c>
      <c r="R64" s="27">
        <f>F64/O64</f>
        <v>1.2741193710650567</v>
      </c>
      <c r="S64" s="28">
        <f>G64/P64</f>
        <v>1.2741193710900127</v>
      </c>
      <c r="T64" s="50">
        <v>43465</v>
      </c>
      <c r="U64" s="51" t="s">
        <v>207</v>
      </c>
      <c r="V64" s="36" t="s">
        <v>52</v>
      </c>
      <c r="W64" s="68" t="s">
        <v>53</v>
      </c>
      <c r="X64" s="53"/>
    </row>
    <row r="65" spans="1:24" s="46" customFormat="1" ht="15" customHeight="1" x14ac:dyDescent="0.25">
      <c r="A65" s="20" t="s">
        <v>366</v>
      </c>
      <c r="B65" s="20" t="s">
        <v>365</v>
      </c>
      <c r="C65" s="20" t="s">
        <v>3</v>
      </c>
      <c r="D65" s="21">
        <v>3040000</v>
      </c>
      <c r="E65" s="22">
        <f>D65</f>
        <v>3040000</v>
      </c>
      <c r="F65" s="54">
        <f>D65*'Forex rates'!$C$3</f>
        <v>3299335.6594079998</v>
      </c>
      <c r="G65" s="24">
        <f>E65*'Forex rates'!$D$3</f>
        <v>3575650.5730559998</v>
      </c>
      <c r="H65" s="22">
        <f>J65*'Forex rates'!$B$21</f>
        <v>38063.269448728395</v>
      </c>
      <c r="I65" s="23">
        <f>J65*'Forex rates'!$C$21</f>
        <v>41310.362567082309</v>
      </c>
      <c r="J65" s="24">
        <v>44770.049740786199</v>
      </c>
      <c r="K65" s="25">
        <f>E65/H65</f>
        <v>79.867022566070176</v>
      </c>
      <c r="L65" s="25">
        <f>F65/I65</f>
        <v>79.867022567287705</v>
      </c>
      <c r="M65" s="25">
        <f>G65/J65</f>
        <v>79.867022568852036</v>
      </c>
      <c r="N65" s="22">
        <f>P65*'Forex rates'!$B$21</f>
        <v>2427559.0421811603</v>
      </c>
      <c r="O65" s="23">
        <f>P65*'Forex rates'!$C$21</f>
        <v>2634648.7214028067</v>
      </c>
      <c r="P65" s="24">
        <v>2855297</v>
      </c>
      <c r="Q65" s="26">
        <f>E65/N65</f>
        <v>1.2522867403746283</v>
      </c>
      <c r="R65" s="27">
        <f>F65/O65</f>
        <v>1.2522867403937188</v>
      </c>
      <c r="S65" s="28">
        <f>G65/P65</f>
        <v>1.2522867404182472</v>
      </c>
      <c r="T65" s="50">
        <v>43555</v>
      </c>
      <c r="U65" s="51" t="s">
        <v>367</v>
      </c>
      <c r="V65" s="36" t="s">
        <v>52</v>
      </c>
      <c r="W65" s="68" t="s">
        <v>53</v>
      </c>
      <c r="X65" s="53"/>
    </row>
    <row r="66" spans="1:24" s="46" customFormat="1" ht="15" customHeight="1" x14ac:dyDescent="0.25">
      <c r="A66" s="20" t="s">
        <v>209</v>
      </c>
      <c r="B66" s="20" t="s">
        <v>208</v>
      </c>
      <c r="C66" s="20" t="s">
        <v>3</v>
      </c>
      <c r="D66" s="21">
        <v>3030000</v>
      </c>
      <c r="E66" s="22">
        <f>D66</f>
        <v>3030000</v>
      </c>
      <c r="F66" s="54">
        <f>D66*'Forex rates'!$C$3</f>
        <v>3288482.5815809998</v>
      </c>
      <c r="G66" s="24">
        <f>E66*'Forex rates'!$D$3</f>
        <v>3563888.5645920001</v>
      </c>
      <c r="H66" s="22">
        <f>J66*'Forex rates'!$B$21</f>
        <v>38063.269448728395</v>
      </c>
      <c r="I66" s="23">
        <f>J66*'Forex rates'!$C$21</f>
        <v>41310.362567082309</v>
      </c>
      <c r="J66" s="24">
        <v>44770.049740786199</v>
      </c>
      <c r="K66" s="25">
        <f>E66/H66</f>
        <v>79.604302097102831</v>
      </c>
      <c r="L66" s="25">
        <f>F66/I66</f>
        <v>79.604302098316353</v>
      </c>
      <c r="M66" s="25">
        <f>G66/J66</f>
        <v>79.604302099875568</v>
      </c>
      <c r="N66" s="22">
        <f>P66*'Forex rates'!$B$21</f>
        <v>2427559.0421811603</v>
      </c>
      <c r="O66" s="23">
        <f>P66*'Forex rates'!$C$21</f>
        <v>2634648.7214028067</v>
      </c>
      <c r="P66" s="24">
        <v>2855297</v>
      </c>
      <c r="Q66" s="26">
        <f>E66/N66</f>
        <v>1.2481673760970802</v>
      </c>
      <c r="R66" s="27">
        <f>F66/O66</f>
        <v>1.2481673761161078</v>
      </c>
      <c r="S66" s="28">
        <f>G66/P66</f>
        <v>1.2481673761405556</v>
      </c>
      <c r="T66" s="50">
        <v>43465</v>
      </c>
      <c r="U66" s="51" t="s">
        <v>210</v>
      </c>
      <c r="V66" s="36" t="s">
        <v>52</v>
      </c>
      <c r="W66" s="68" t="s">
        <v>53</v>
      </c>
      <c r="X66" s="53"/>
    </row>
    <row r="67" spans="1:24" s="46" customFormat="1" ht="15" customHeight="1" x14ac:dyDescent="0.25">
      <c r="A67" s="20" t="s">
        <v>327</v>
      </c>
      <c r="B67" s="20" t="s">
        <v>326</v>
      </c>
      <c r="C67" s="20" t="s">
        <v>3</v>
      </c>
      <c r="D67" s="21">
        <v>3017000</v>
      </c>
      <c r="E67" s="22">
        <f>D67</f>
        <v>3017000</v>
      </c>
      <c r="F67" s="54">
        <f>D67*'Forex rates'!$C$3</f>
        <v>3274373.5804058998</v>
      </c>
      <c r="G67" s="24">
        <f>E67*'Forex rates'!$D$3</f>
        <v>3548597.9535888</v>
      </c>
      <c r="H67" s="22">
        <f>J67*'Forex rates'!$B$21</f>
        <v>38063.269448728395</v>
      </c>
      <c r="I67" s="23">
        <f>J67*'Forex rates'!$C$21</f>
        <v>41310.362567082309</v>
      </c>
      <c r="J67" s="24">
        <v>44770.049740786199</v>
      </c>
      <c r="K67" s="25">
        <f>E67/H67</f>
        <v>79.262765487445293</v>
      </c>
      <c r="L67" s="25">
        <f>F67/I67</f>
        <v>79.262765488653613</v>
      </c>
      <c r="M67" s="25">
        <f>G67/J67</f>
        <v>79.262765490206121</v>
      </c>
      <c r="N67" s="22">
        <f>P67*'Forex rates'!$B$21</f>
        <v>2427559.0421811603</v>
      </c>
      <c r="O67" s="23">
        <f>P67*'Forex rates'!$C$21</f>
        <v>2634648.7214028067</v>
      </c>
      <c r="P67" s="24">
        <v>2855297</v>
      </c>
      <c r="Q67" s="26">
        <f>E67/N67</f>
        <v>1.2428122025362676</v>
      </c>
      <c r="R67" s="27">
        <f>F67/O67</f>
        <v>1.2428122025552137</v>
      </c>
      <c r="S67" s="28">
        <f>G67/P67</f>
        <v>1.2428122025795565</v>
      </c>
      <c r="T67" s="50">
        <v>43585</v>
      </c>
      <c r="U67" s="51" t="s">
        <v>328</v>
      </c>
      <c r="V67" s="36" t="s">
        <v>52</v>
      </c>
      <c r="W67" s="68" t="s">
        <v>53</v>
      </c>
      <c r="X67" s="53"/>
    </row>
    <row r="68" spans="1:24" s="46" customFormat="1" ht="15" customHeight="1" x14ac:dyDescent="0.25">
      <c r="A68" s="40" t="s">
        <v>125</v>
      </c>
      <c r="B68" s="20" t="s">
        <v>124</v>
      </c>
      <c r="C68" s="40" t="s">
        <v>92</v>
      </c>
      <c r="D68" s="41">
        <v>3531000</v>
      </c>
      <c r="E68" s="55">
        <f>D68*'Forex rates'!$B$21</f>
        <v>3002038.3091291999</v>
      </c>
      <c r="F68" s="56">
        <f>D68*'Forex rates'!$C$21</f>
        <v>3258135.5408117999</v>
      </c>
      <c r="G68" s="57">
        <f>D68</f>
        <v>3531000</v>
      </c>
      <c r="H68" s="22">
        <f>J68*'Forex rates'!$B$21</f>
        <v>38063.269448728395</v>
      </c>
      <c r="I68" s="23">
        <f>J68*'Forex rates'!$C$21</f>
        <v>41310.362567082309</v>
      </c>
      <c r="J68" s="24">
        <v>44770.049740786199</v>
      </c>
      <c r="K68" s="25">
        <f>E68/H68</f>
        <v>78.869691243233206</v>
      </c>
      <c r="L68" s="25">
        <f>F68/I68</f>
        <v>78.869691243233191</v>
      </c>
      <c r="M68" s="25">
        <f>G68/J68</f>
        <v>78.869691243233206</v>
      </c>
      <c r="N68" s="22">
        <f>P68*'Forex rates'!$B$21</f>
        <v>2427559.0421811603</v>
      </c>
      <c r="O68" s="23">
        <f>P68*'Forex rates'!$C$21</f>
        <v>2634648.7214028067</v>
      </c>
      <c r="P68" s="24">
        <v>2855297</v>
      </c>
      <c r="Q68" s="26">
        <f>E68/N68</f>
        <v>1.2366489370457785</v>
      </c>
      <c r="R68" s="27">
        <f>F68/O68</f>
        <v>1.2366489370457783</v>
      </c>
      <c r="S68" s="28">
        <f>G68/P68</f>
        <v>1.2366489370457785</v>
      </c>
      <c r="T68" s="58">
        <v>43646</v>
      </c>
      <c r="U68" s="29" t="s">
        <v>126</v>
      </c>
      <c r="V68" s="38" t="s">
        <v>52</v>
      </c>
      <c r="W68" s="52" t="s">
        <v>53</v>
      </c>
      <c r="X68" s="59"/>
    </row>
    <row r="69" spans="1:24" s="46" customFormat="1" ht="15" customHeight="1" x14ac:dyDescent="0.25">
      <c r="A69" s="40" t="s">
        <v>164</v>
      </c>
      <c r="B69" s="20" t="s">
        <v>163</v>
      </c>
      <c r="C69" s="40" t="s">
        <v>6</v>
      </c>
      <c r="D69" s="41">
        <v>3089000</v>
      </c>
      <c r="E69" s="55">
        <f>D69*'Forex rates'!$B$9</f>
        <v>2846197.2256303001</v>
      </c>
      <c r="F69" s="56">
        <f>D69</f>
        <v>3089000</v>
      </c>
      <c r="G69" s="57">
        <f>D69*'Forex rates'!$D$9</f>
        <v>3347699.5857190997</v>
      </c>
      <c r="H69" s="22">
        <f>J69*'Forex rates'!$B$21</f>
        <v>38063.269448728395</v>
      </c>
      <c r="I69" s="23">
        <f>J69*'Forex rates'!$C$21</f>
        <v>41310.362567082309</v>
      </c>
      <c r="J69" s="24">
        <v>44770.049740786199</v>
      </c>
      <c r="K69" s="25">
        <f>E69/H69</f>
        <v>74.775426989112333</v>
      </c>
      <c r="L69" s="25">
        <f>F69/I69</f>
        <v>74.775426988419468</v>
      </c>
      <c r="M69" s="25">
        <f>G69/J69</f>
        <v>74.775426989738065</v>
      </c>
      <c r="N69" s="22">
        <f>P69*'Forex rates'!$B$21</f>
        <v>2427559.0421811603</v>
      </c>
      <c r="O69" s="23">
        <f>P69*'Forex rates'!$C$21</f>
        <v>2634648.7214028067</v>
      </c>
      <c r="P69" s="24">
        <v>2855297</v>
      </c>
      <c r="Q69" s="26">
        <f>E69/N69</f>
        <v>1.1724523178118023</v>
      </c>
      <c r="R69" s="27">
        <f>F69/O69</f>
        <v>1.1724523178009385</v>
      </c>
      <c r="S69" s="28">
        <f>G69/P69</f>
        <v>1.1724523178216135</v>
      </c>
      <c r="T69" s="58">
        <v>43555</v>
      </c>
      <c r="U69" s="29" t="s">
        <v>165</v>
      </c>
      <c r="V69" s="38" t="s">
        <v>52</v>
      </c>
      <c r="W69" s="52" t="s">
        <v>53</v>
      </c>
      <c r="X69" s="59"/>
    </row>
    <row r="70" spans="1:24" s="46" customFormat="1" ht="15" customHeight="1" x14ac:dyDescent="0.25">
      <c r="A70" s="40" t="s">
        <v>140</v>
      </c>
      <c r="B70" s="20" t="s">
        <v>139</v>
      </c>
      <c r="C70" s="40" t="s">
        <v>3</v>
      </c>
      <c r="D70" s="41">
        <v>2816000</v>
      </c>
      <c r="E70" s="55">
        <f>D70</f>
        <v>2816000</v>
      </c>
      <c r="F70" s="56">
        <f>D70*'Forex rates'!$C$3</f>
        <v>3056226.7160831997</v>
      </c>
      <c r="G70" s="57">
        <f>E70*'Forex rates'!$D$3</f>
        <v>3312181.5834623999</v>
      </c>
      <c r="H70" s="22">
        <f>J70*'Forex rates'!$B$21</f>
        <v>38063.269448728395</v>
      </c>
      <c r="I70" s="23">
        <f>J70*'Forex rates'!$C$21</f>
        <v>41310.362567082309</v>
      </c>
      <c r="J70" s="24">
        <v>44770.049740786199</v>
      </c>
      <c r="K70" s="25">
        <f>E70/H70</f>
        <v>73.982084061201846</v>
      </c>
      <c r="L70" s="25">
        <f>F70/I70</f>
        <v>73.982084062329662</v>
      </c>
      <c r="M70" s="25">
        <f>G70/J70</f>
        <v>73.982084063778728</v>
      </c>
      <c r="N70" s="22">
        <f>P70*'Forex rates'!$B$21</f>
        <v>2427559.0421811603</v>
      </c>
      <c r="O70" s="23">
        <f>P70*'Forex rates'!$C$21</f>
        <v>2634648.7214028067</v>
      </c>
      <c r="P70" s="24">
        <v>2855297</v>
      </c>
      <c r="Q70" s="26">
        <f>E70/N70</f>
        <v>1.1600129805575503</v>
      </c>
      <c r="R70" s="27">
        <f>F70/O70</f>
        <v>1.1600129805752342</v>
      </c>
      <c r="S70" s="28">
        <f>G70/P70</f>
        <v>1.1600129805979553</v>
      </c>
      <c r="T70" s="58">
        <v>43830</v>
      </c>
      <c r="U70" s="29" t="s">
        <v>141</v>
      </c>
      <c r="V70" s="38" t="s">
        <v>52</v>
      </c>
      <c r="W70" s="52" t="s">
        <v>53</v>
      </c>
      <c r="X70" s="59"/>
    </row>
    <row r="71" spans="1:24" s="46" customFormat="1" ht="15" customHeight="1" x14ac:dyDescent="0.25">
      <c r="A71" s="20" t="s">
        <v>221</v>
      </c>
      <c r="B71" s="20" t="s">
        <v>220</v>
      </c>
      <c r="C71" s="20" t="s">
        <v>3</v>
      </c>
      <c r="D71" s="21">
        <v>2784000</v>
      </c>
      <c r="E71" s="22">
        <f>D71</f>
        <v>2784000</v>
      </c>
      <c r="F71" s="54">
        <f>D71*'Forex rates'!$C$3</f>
        <v>3021496.8670367999</v>
      </c>
      <c r="G71" s="24">
        <f>E71*'Forex rates'!$D$3</f>
        <v>3274543.1563776</v>
      </c>
      <c r="H71" s="22">
        <f>J71*'Forex rates'!$B$21</f>
        <v>38063.269448728395</v>
      </c>
      <c r="I71" s="23">
        <f>J71*'Forex rates'!$C$21</f>
        <v>41310.362567082309</v>
      </c>
      <c r="J71" s="24">
        <v>44770.049740786199</v>
      </c>
      <c r="K71" s="25">
        <f>E71/H71</f>
        <v>73.141378560506368</v>
      </c>
      <c r="L71" s="25">
        <f>F71/I71</f>
        <v>73.141378561621366</v>
      </c>
      <c r="M71" s="25">
        <f>G71/J71</f>
        <v>73.141378563053976</v>
      </c>
      <c r="N71" s="22">
        <f>P71*'Forex rates'!$B$21</f>
        <v>2427559.0421811603</v>
      </c>
      <c r="O71" s="23">
        <f>P71*'Forex rates'!$C$21</f>
        <v>2634648.7214028067</v>
      </c>
      <c r="P71" s="24">
        <v>2855297</v>
      </c>
      <c r="Q71" s="26">
        <f>E71/N71</f>
        <v>1.1468310148693965</v>
      </c>
      <c r="R71" s="27">
        <f>F71/O71</f>
        <v>1.1468310148868794</v>
      </c>
      <c r="S71" s="28">
        <f>G71/P71</f>
        <v>1.1468310149093421</v>
      </c>
      <c r="T71" s="50">
        <v>43555</v>
      </c>
      <c r="U71" s="51" t="s">
        <v>222</v>
      </c>
      <c r="V71" s="36" t="s">
        <v>52</v>
      </c>
      <c r="W71" s="68" t="s">
        <v>53</v>
      </c>
      <c r="X71" s="53"/>
    </row>
    <row r="72" spans="1:24" s="46" customFormat="1" ht="15" customHeight="1" x14ac:dyDescent="0.25">
      <c r="A72" s="20" t="s">
        <v>218</v>
      </c>
      <c r="B72" s="20" t="s">
        <v>217</v>
      </c>
      <c r="C72" s="20" t="s">
        <v>3</v>
      </c>
      <c r="D72" s="21">
        <v>2552000</v>
      </c>
      <c r="E72" s="22">
        <f>D72</f>
        <v>2552000</v>
      </c>
      <c r="F72" s="54">
        <f>D72*'Forex rates'!$C$3</f>
        <v>2769705.4614503998</v>
      </c>
      <c r="G72" s="24">
        <f>E72*'Forex rates'!$D$3</f>
        <v>3001664.5600128002</v>
      </c>
      <c r="H72" s="22">
        <f>J72*'Forex rates'!$B$21</f>
        <v>38063.269448728395</v>
      </c>
      <c r="I72" s="23">
        <f>J72*'Forex rates'!$C$21</f>
        <v>41310.362567082309</v>
      </c>
      <c r="J72" s="24">
        <v>44770.049740786199</v>
      </c>
      <c r="K72" s="25">
        <f>E72/H72</f>
        <v>67.046263680464165</v>
      </c>
      <c r="L72" s="25">
        <f>F72/I72</f>
        <v>67.046263681486252</v>
      </c>
      <c r="M72" s="25">
        <f>G72/J72</f>
        <v>67.046263682799477</v>
      </c>
      <c r="N72" s="22">
        <f>P72*'Forex rates'!$B$21</f>
        <v>2427559.0421811603</v>
      </c>
      <c r="O72" s="23">
        <f>P72*'Forex rates'!$C$21</f>
        <v>2634648.7214028067</v>
      </c>
      <c r="P72" s="24">
        <v>2855297</v>
      </c>
      <c r="Q72" s="26">
        <f>E72/N72</f>
        <v>1.0512617636302801</v>
      </c>
      <c r="R72" s="27">
        <f>F72/O72</f>
        <v>1.051261763646306</v>
      </c>
      <c r="S72" s="28">
        <f>G72/P72</f>
        <v>1.0512617636668971</v>
      </c>
      <c r="T72" s="50">
        <v>43556</v>
      </c>
      <c r="U72" s="51" t="s">
        <v>219</v>
      </c>
      <c r="V72" s="36" t="s">
        <v>52</v>
      </c>
      <c r="W72" s="68" t="s">
        <v>53</v>
      </c>
      <c r="X72" s="53"/>
    </row>
    <row r="73" spans="1:24" s="46" customFormat="1" ht="15" customHeight="1" x14ac:dyDescent="0.25">
      <c r="A73" s="20" t="s">
        <v>309</v>
      </c>
      <c r="B73" s="20" t="s">
        <v>308</v>
      </c>
      <c r="C73" s="20" t="s">
        <v>3</v>
      </c>
      <c r="D73" s="21">
        <v>2515000</v>
      </c>
      <c r="E73" s="22">
        <f>D73</f>
        <v>2515000</v>
      </c>
      <c r="F73" s="54">
        <f>D73*'Forex rates'!$C$3</f>
        <v>2729549.0734905</v>
      </c>
      <c r="G73" s="24">
        <f>E73*'Forex rates'!$D$3</f>
        <v>2958145.1286960002</v>
      </c>
      <c r="H73" s="22">
        <f>J73*'Forex rates'!$B$21</f>
        <v>38063.269448728395</v>
      </c>
      <c r="I73" s="23">
        <f>J73*'Forex rates'!$C$21</f>
        <v>41310.362567082309</v>
      </c>
      <c r="J73" s="24">
        <v>44770.049740786199</v>
      </c>
      <c r="K73" s="25">
        <f>E73/H73</f>
        <v>66.074197945285022</v>
      </c>
      <c r="L73" s="25">
        <f>F73/I73</f>
        <v>66.074197946292287</v>
      </c>
      <c r="M73" s="25">
        <f>G73/J73</f>
        <v>66.074197947586484</v>
      </c>
      <c r="N73" s="22">
        <f>P73*'Forex rates'!$B$21</f>
        <v>2427559.0421811603</v>
      </c>
      <c r="O73" s="23">
        <f>P73*'Forex rates'!$C$21</f>
        <v>2634648.7214028067</v>
      </c>
      <c r="P73" s="24">
        <v>2855297</v>
      </c>
      <c r="Q73" s="26">
        <f>E73/N73</f>
        <v>1.036020115803352</v>
      </c>
      <c r="R73" s="27">
        <f>F73/O73</f>
        <v>1.0360201158191458</v>
      </c>
      <c r="S73" s="28">
        <f>G73/P73</f>
        <v>1.0360201158394382</v>
      </c>
      <c r="T73" s="50">
        <v>43830</v>
      </c>
      <c r="U73" s="36" t="s">
        <v>310</v>
      </c>
      <c r="V73" s="36" t="s">
        <v>52</v>
      </c>
      <c r="W73" s="68" t="s">
        <v>53</v>
      </c>
      <c r="X73" s="53"/>
    </row>
    <row r="74" spans="1:24" s="46" customFormat="1" ht="15" customHeight="1" x14ac:dyDescent="0.25">
      <c r="A74" s="40" t="s">
        <v>113</v>
      </c>
      <c r="B74" s="20" t="s">
        <v>112</v>
      </c>
      <c r="C74" s="40" t="s">
        <v>3</v>
      </c>
      <c r="D74" s="41">
        <v>2416000</v>
      </c>
      <c r="E74" s="55">
        <f>D74</f>
        <v>2416000</v>
      </c>
      <c r="F74" s="56">
        <f>D74*'Forex rates'!$C$3</f>
        <v>2622103.6030031997</v>
      </c>
      <c r="G74" s="57">
        <f>E74*'Forex rates'!$D$3</f>
        <v>2841701.2449023998</v>
      </c>
      <c r="H74" s="22">
        <f>J74*'Forex rates'!$B$21</f>
        <v>38063.269448728395</v>
      </c>
      <c r="I74" s="23">
        <f>J74*'Forex rates'!$C$21</f>
        <v>41310.362567082309</v>
      </c>
      <c r="J74" s="24">
        <v>44770.049740786199</v>
      </c>
      <c r="K74" s="25">
        <f>E74/H74</f>
        <v>63.473265302508395</v>
      </c>
      <c r="L74" s="25">
        <f>F74/I74</f>
        <v>63.473265303476012</v>
      </c>
      <c r="M74" s="25">
        <f>G74/J74</f>
        <v>63.473265304719256</v>
      </c>
      <c r="N74" s="22">
        <f>P74*'Forex rates'!$B$21</f>
        <v>2427559.0421811603</v>
      </c>
      <c r="O74" s="23">
        <f>P74*'Forex rates'!$C$21</f>
        <v>2634648.7214028067</v>
      </c>
      <c r="P74" s="24">
        <v>2855297</v>
      </c>
      <c r="Q74" s="26">
        <f>E74/N74</f>
        <v>0.99523840945562558</v>
      </c>
      <c r="R74" s="27">
        <f>F74/O74</f>
        <v>0.99523840947079756</v>
      </c>
      <c r="S74" s="28">
        <f>G74/P74</f>
        <v>0.99523840949029119</v>
      </c>
      <c r="T74" s="58">
        <v>43830</v>
      </c>
      <c r="U74" s="29" t="s">
        <v>114</v>
      </c>
      <c r="V74" s="38" t="s">
        <v>52</v>
      </c>
      <c r="W74" s="52" t="s">
        <v>53</v>
      </c>
      <c r="X74" s="59"/>
    </row>
    <row r="75" spans="1:24" s="46" customFormat="1" ht="15" customHeight="1" x14ac:dyDescent="0.25">
      <c r="A75" s="40" t="s">
        <v>149</v>
      </c>
      <c r="B75" s="20" t="s">
        <v>148</v>
      </c>
      <c r="C75" s="40" t="s">
        <v>3</v>
      </c>
      <c r="D75" s="41">
        <v>2416000</v>
      </c>
      <c r="E75" s="55">
        <f>D75</f>
        <v>2416000</v>
      </c>
      <c r="F75" s="56">
        <f>D75*'Forex rates'!$C$3</f>
        <v>2622103.6030031997</v>
      </c>
      <c r="G75" s="57">
        <f>E75*'Forex rates'!$D$3</f>
        <v>2841701.2449023998</v>
      </c>
      <c r="H75" s="22">
        <f>J75*'Forex rates'!$B$21</f>
        <v>38063.269448728395</v>
      </c>
      <c r="I75" s="23">
        <f>J75*'Forex rates'!$C$21</f>
        <v>41310.362567082309</v>
      </c>
      <c r="J75" s="24">
        <v>44770.049740786199</v>
      </c>
      <c r="K75" s="25">
        <f>E75/H75</f>
        <v>63.473265302508395</v>
      </c>
      <c r="L75" s="25">
        <f>F75/I75</f>
        <v>63.473265303476012</v>
      </c>
      <c r="M75" s="25">
        <f>G75/J75</f>
        <v>63.473265304719256</v>
      </c>
      <c r="N75" s="22">
        <f>P75*'Forex rates'!$B$21</f>
        <v>2427559.0421811603</v>
      </c>
      <c r="O75" s="23">
        <f>P75*'Forex rates'!$C$21</f>
        <v>2634648.7214028067</v>
      </c>
      <c r="P75" s="24">
        <v>2855297</v>
      </c>
      <c r="Q75" s="26">
        <f>E75/N75</f>
        <v>0.99523840945562558</v>
      </c>
      <c r="R75" s="27">
        <f>F75/O75</f>
        <v>0.99523840947079756</v>
      </c>
      <c r="S75" s="28">
        <f>G75/P75</f>
        <v>0.99523840949029119</v>
      </c>
      <c r="T75" s="58">
        <v>43465</v>
      </c>
      <c r="U75" s="29" t="s">
        <v>150</v>
      </c>
      <c r="V75" s="38" t="s">
        <v>52</v>
      </c>
      <c r="W75" s="52" t="s">
        <v>53</v>
      </c>
      <c r="X75" s="59"/>
    </row>
    <row r="76" spans="1:24" s="46" customFormat="1" ht="15" customHeight="1" x14ac:dyDescent="0.25">
      <c r="A76" s="20" t="s">
        <v>322</v>
      </c>
      <c r="B76" s="20" t="s">
        <v>321</v>
      </c>
      <c r="C76" s="20" t="s">
        <v>3</v>
      </c>
      <c r="D76" s="21">
        <v>2395400</v>
      </c>
      <c r="E76" s="22">
        <f>D76</f>
        <v>2395400</v>
      </c>
      <c r="F76" s="54">
        <f>D76*'Forex rates'!$C$3</f>
        <v>2599746.2626795797</v>
      </c>
      <c r="G76" s="24">
        <f>E76*'Forex rates'!$D$3</f>
        <v>2817471.5074665602</v>
      </c>
      <c r="H76" s="22">
        <f>J76*'Forex rates'!$B$21</f>
        <v>38063.269448728395</v>
      </c>
      <c r="I76" s="23">
        <f>J76*'Forex rates'!$C$21</f>
        <v>41310.362567082309</v>
      </c>
      <c r="J76" s="24">
        <v>44770.049740786199</v>
      </c>
      <c r="K76" s="25">
        <f>E76/H76</f>
        <v>62.932061136435685</v>
      </c>
      <c r="L76" s="25">
        <f>F76/I76</f>
        <v>62.932061137395046</v>
      </c>
      <c r="M76" s="25">
        <f>G76/J76</f>
        <v>62.932061138627702</v>
      </c>
      <c r="N76" s="22">
        <f>P76*'Forex rates'!$B$21</f>
        <v>2427559.0421811603</v>
      </c>
      <c r="O76" s="23">
        <f>P76*'Forex rates'!$C$21</f>
        <v>2634648.7214028067</v>
      </c>
      <c r="P76" s="24">
        <v>2855297</v>
      </c>
      <c r="Q76" s="26">
        <f>E76/N76</f>
        <v>0.98675251904387651</v>
      </c>
      <c r="R76" s="27">
        <f>F76/O76</f>
        <v>0.98675251905891903</v>
      </c>
      <c r="S76" s="28">
        <f>G76/P76</f>
        <v>0.98675251907824657</v>
      </c>
      <c r="T76" s="50">
        <v>43555</v>
      </c>
      <c r="U76" s="51" t="s">
        <v>323</v>
      </c>
      <c r="V76" s="36" t="s">
        <v>52</v>
      </c>
      <c r="W76" s="68" t="s">
        <v>53</v>
      </c>
      <c r="X76" s="53"/>
    </row>
    <row r="77" spans="1:24" s="46" customFormat="1" ht="15" customHeight="1" x14ac:dyDescent="0.25">
      <c r="A77" s="20" t="s">
        <v>336</v>
      </c>
      <c r="B77" s="20" t="s">
        <v>335</v>
      </c>
      <c r="C77" s="20" t="s">
        <v>3</v>
      </c>
      <c r="D77" s="21">
        <v>2323478</v>
      </c>
      <c r="E77" s="22">
        <f>D77</f>
        <v>2323478</v>
      </c>
      <c r="F77" s="54">
        <f>D77*'Forex rates'!$C$3</f>
        <v>2521688.7563322303</v>
      </c>
      <c r="G77" s="24">
        <f>E77*'Forex rates'!$D$3</f>
        <v>2732876.7901917794</v>
      </c>
      <c r="H77" s="22">
        <f>J77*'Forex rates'!$B$21</f>
        <v>38063.269448728395</v>
      </c>
      <c r="I77" s="23">
        <f>J77*'Forex rates'!$C$21</f>
        <v>41310.362567082309</v>
      </c>
      <c r="J77" s="24">
        <v>44770.049740786199</v>
      </c>
      <c r="K77" s="25">
        <f>E77/H77</f>
        <v>61.042522979528812</v>
      </c>
      <c r="L77" s="25">
        <f>F77/I77</f>
        <v>61.042522980459367</v>
      </c>
      <c r="M77" s="25">
        <f>G77/J77</f>
        <v>61.042522981655011</v>
      </c>
      <c r="N77" s="22">
        <f>P77*'Forex rates'!$B$21</f>
        <v>2427559.0421811603</v>
      </c>
      <c r="O77" s="23">
        <f>P77*'Forex rates'!$C$21</f>
        <v>2634648.7214028067</v>
      </c>
      <c r="P77" s="24">
        <v>2855297</v>
      </c>
      <c r="Q77" s="26">
        <f>E77/N77</f>
        <v>0.95712522728689498</v>
      </c>
      <c r="R77" s="27">
        <f>F77/O77</f>
        <v>0.95712522730148575</v>
      </c>
      <c r="S77" s="28">
        <f>G77/P77</f>
        <v>0.95712522732023297</v>
      </c>
      <c r="T77" s="50">
        <v>43465</v>
      </c>
      <c r="U77" s="51" t="s">
        <v>337</v>
      </c>
      <c r="V77" s="36" t="s">
        <v>52</v>
      </c>
      <c r="W77" s="68" t="s">
        <v>53</v>
      </c>
      <c r="X77" s="53"/>
    </row>
    <row r="78" spans="1:24" s="46" customFormat="1" ht="15" customHeight="1" x14ac:dyDescent="0.25">
      <c r="A78" s="20" t="s">
        <v>363</v>
      </c>
      <c r="B78" s="20" t="s">
        <v>362</v>
      </c>
      <c r="C78" s="20" t="s">
        <v>3</v>
      </c>
      <c r="D78" s="21">
        <v>2269000</v>
      </c>
      <c r="E78" s="22">
        <f>D78</f>
        <v>2269000</v>
      </c>
      <c r="F78" s="54">
        <f>D78*'Forex rates'!$C$3</f>
        <v>2462563.3589462996</v>
      </c>
      <c r="G78" s="24">
        <f>E78*'Forex rates'!$D$3</f>
        <v>2668799.7204816001</v>
      </c>
      <c r="H78" s="22">
        <f>J78*'Forex rates'!$B$21</f>
        <v>38063.269448728395</v>
      </c>
      <c r="I78" s="23">
        <f>J78*'Forex rates'!$C$21</f>
        <v>41310.362567082309</v>
      </c>
      <c r="J78" s="24">
        <v>44770.049740786199</v>
      </c>
      <c r="K78" s="25">
        <f>E78/H78</f>
        <v>59.611274408688558</v>
      </c>
      <c r="L78" s="25">
        <f>F78/I78</f>
        <v>59.611274409597293</v>
      </c>
      <c r="M78" s="25">
        <f>G78/J78</f>
        <v>59.611274410764899</v>
      </c>
      <c r="N78" s="22">
        <f>P78*'Forex rates'!$B$21</f>
        <v>2427559.0421811603</v>
      </c>
      <c r="O78" s="23">
        <f>P78*'Forex rates'!$C$21</f>
        <v>2634648.7214028067</v>
      </c>
      <c r="P78" s="24">
        <v>2855297</v>
      </c>
      <c r="Q78" s="26">
        <f>E78/N78</f>
        <v>0.93468375457566832</v>
      </c>
      <c r="R78" s="27">
        <f>F78/O78</f>
        <v>0.93468375458991704</v>
      </c>
      <c r="S78" s="28">
        <f>G78/P78</f>
        <v>0.93468375460822473</v>
      </c>
      <c r="T78" s="50">
        <v>43555</v>
      </c>
      <c r="U78" s="51" t="s">
        <v>364</v>
      </c>
      <c r="V78" s="36" t="s">
        <v>52</v>
      </c>
      <c r="W78" s="68" t="s">
        <v>53</v>
      </c>
      <c r="X78" s="53"/>
    </row>
    <row r="79" spans="1:24" s="46" customFormat="1" ht="15" customHeight="1" x14ac:dyDescent="0.25">
      <c r="A79" s="20" t="s">
        <v>245</v>
      </c>
      <c r="B79" s="20" t="s">
        <v>244</v>
      </c>
      <c r="C79" s="20" t="s">
        <v>3</v>
      </c>
      <c r="D79" s="21">
        <v>2200000</v>
      </c>
      <c r="E79" s="22">
        <f>D79</f>
        <v>2200000</v>
      </c>
      <c r="F79" s="54">
        <f>D79*'Forex rates'!$C$3</f>
        <v>2387677.12194</v>
      </c>
      <c r="G79" s="24">
        <f>E79*'Forex rates'!$D$3</f>
        <v>2587641.8620799999</v>
      </c>
      <c r="H79" s="22">
        <f>J79*'Forex rates'!$B$21</f>
        <v>38063.269448728395</v>
      </c>
      <c r="I79" s="23">
        <f>J79*'Forex rates'!$C$21</f>
        <v>41310.362567082309</v>
      </c>
      <c r="J79" s="24">
        <v>44770.049740786199</v>
      </c>
      <c r="K79" s="25">
        <f>E79/H79</f>
        <v>57.798503172813938</v>
      </c>
      <c r="L79" s="25">
        <f>F79/I79</f>
        <v>57.798503173695046</v>
      </c>
      <c r="M79" s="25">
        <f>G79/J79</f>
        <v>57.798503174827133</v>
      </c>
      <c r="N79" s="22">
        <f>P79*'Forex rates'!$B$21</f>
        <v>2427559.0421811603</v>
      </c>
      <c r="O79" s="23">
        <f>P79*'Forex rates'!$C$21</f>
        <v>2634648.7214028067</v>
      </c>
      <c r="P79" s="24">
        <v>2855297</v>
      </c>
      <c r="Q79" s="26">
        <f>E79/N79</f>
        <v>0.90626014106058628</v>
      </c>
      <c r="R79" s="27">
        <f>F79/O79</f>
        <v>0.90626014107440178</v>
      </c>
      <c r="S79" s="28">
        <f>G79/P79</f>
        <v>0.90626014109215258</v>
      </c>
      <c r="T79" s="50">
        <v>43465</v>
      </c>
      <c r="U79" s="51" t="s">
        <v>246</v>
      </c>
      <c r="V79" s="36" t="s">
        <v>52</v>
      </c>
      <c r="W79" s="68" t="s">
        <v>53</v>
      </c>
      <c r="X79" s="53"/>
    </row>
    <row r="80" spans="1:24" s="46" customFormat="1" ht="15" customHeight="1" x14ac:dyDescent="0.25">
      <c r="A80" s="20" t="s">
        <v>239</v>
      </c>
      <c r="B80" s="20" t="s">
        <v>238</v>
      </c>
      <c r="C80" s="20" t="s">
        <v>3</v>
      </c>
      <c r="D80" s="21">
        <v>2153000</v>
      </c>
      <c r="E80" s="22">
        <f>D80</f>
        <v>2153000</v>
      </c>
      <c r="F80" s="54">
        <f>D80*'Forex rates'!$C$3</f>
        <v>2336667.6561531001</v>
      </c>
      <c r="G80" s="24">
        <f>E80*'Forex rates'!$D$3</f>
        <v>2532360.4222992002</v>
      </c>
      <c r="H80" s="22">
        <f>J80*'Forex rates'!$B$21</f>
        <v>38063.269448728395</v>
      </c>
      <c r="I80" s="23">
        <f>J80*'Forex rates'!$C$21</f>
        <v>41310.362567082309</v>
      </c>
      <c r="J80" s="24">
        <v>44770.049740786199</v>
      </c>
      <c r="K80" s="25">
        <f>E80/H80</f>
        <v>56.563716968667457</v>
      </c>
      <c r="L80" s="25">
        <f>F80/I80</f>
        <v>56.56371696952975</v>
      </c>
      <c r="M80" s="25">
        <f>G80/J80</f>
        <v>56.563716970637657</v>
      </c>
      <c r="N80" s="22">
        <f>P80*'Forex rates'!$B$21</f>
        <v>2427559.0421811603</v>
      </c>
      <c r="O80" s="23">
        <f>P80*'Forex rates'!$C$21</f>
        <v>2634648.7214028067</v>
      </c>
      <c r="P80" s="24">
        <v>2855297</v>
      </c>
      <c r="Q80" s="26">
        <f>E80/N80</f>
        <v>0.88689912895611012</v>
      </c>
      <c r="R80" s="27">
        <f>F80/O80</f>
        <v>0.88689912896963052</v>
      </c>
      <c r="S80" s="28">
        <f>G80/P80</f>
        <v>0.88689912898700207</v>
      </c>
      <c r="T80" s="50">
        <v>43465</v>
      </c>
      <c r="U80" s="51" t="s">
        <v>240</v>
      </c>
      <c r="V80" s="36" t="s">
        <v>52</v>
      </c>
      <c r="W80" s="68" t="s">
        <v>53</v>
      </c>
      <c r="X80" s="53"/>
    </row>
    <row r="81" spans="1:24" s="46" customFormat="1" ht="15" customHeight="1" x14ac:dyDescent="0.25">
      <c r="A81" s="40" t="s">
        <v>134</v>
      </c>
      <c r="B81" s="20" t="s">
        <v>133</v>
      </c>
      <c r="C81" s="40" t="s">
        <v>3</v>
      </c>
      <c r="D81" s="41">
        <v>1977000</v>
      </c>
      <c r="E81" s="55">
        <f>D81</f>
        <v>1977000</v>
      </c>
      <c r="F81" s="56">
        <f>D81*'Forex rates'!$C$3</f>
        <v>2145653.4863978997</v>
      </c>
      <c r="G81" s="57">
        <f>E81*'Forex rates'!$D$3</f>
        <v>2325349.0733328001</v>
      </c>
      <c r="H81" s="22">
        <f>J81*'Forex rates'!$B$21</f>
        <v>38063.269448728395</v>
      </c>
      <c r="I81" s="23">
        <f>J81*'Forex rates'!$C$21</f>
        <v>41310.362567082309</v>
      </c>
      <c r="J81" s="24">
        <v>44770.049740786199</v>
      </c>
      <c r="K81" s="25">
        <f>E81/H81</f>
        <v>51.939836714842343</v>
      </c>
      <c r="L81" s="25">
        <f>F81/I81</f>
        <v>51.939836715634137</v>
      </c>
      <c r="M81" s="25">
        <f>G81/J81</f>
        <v>51.939836716651477</v>
      </c>
      <c r="N81" s="22">
        <f>P81*'Forex rates'!$B$21</f>
        <v>2427559.0421811603</v>
      </c>
      <c r="O81" s="23">
        <f>P81*'Forex rates'!$C$21</f>
        <v>2634648.7214028067</v>
      </c>
      <c r="P81" s="24">
        <v>2855297</v>
      </c>
      <c r="Q81" s="26">
        <f>E81/N81</f>
        <v>0.81439831767126325</v>
      </c>
      <c r="R81" s="27">
        <f>F81/O81</f>
        <v>0.81439831768367821</v>
      </c>
      <c r="S81" s="28">
        <f>G81/P81</f>
        <v>0.81439831769962989</v>
      </c>
      <c r="T81" s="58">
        <v>43555</v>
      </c>
      <c r="U81" s="29" t="s">
        <v>135</v>
      </c>
      <c r="V81" s="38" t="s">
        <v>52</v>
      </c>
      <c r="W81" s="52" t="s">
        <v>53</v>
      </c>
      <c r="X81" s="59"/>
    </row>
    <row r="82" spans="1:24" s="46" customFormat="1" ht="15" customHeight="1" x14ac:dyDescent="0.25">
      <c r="A82" s="20" t="s">
        <v>104</v>
      </c>
      <c r="B82" s="20" t="s">
        <v>103</v>
      </c>
      <c r="C82" s="41" t="s">
        <v>3</v>
      </c>
      <c r="D82" s="41">
        <v>1910000</v>
      </c>
      <c r="E82" s="55">
        <f>D82</f>
        <v>1910000</v>
      </c>
      <c r="F82" s="56">
        <f>D82*'Forex rates'!$C$3</f>
        <v>2072937.8649569999</v>
      </c>
      <c r="G82" s="57">
        <f>E82*'Forex rates'!$D$3</f>
        <v>2246543.616624</v>
      </c>
      <c r="H82" s="22">
        <f>J82*'Forex rates'!$B$21</f>
        <v>38063.269448728395</v>
      </c>
      <c r="I82" s="23">
        <f>J82*'Forex rates'!$C$21</f>
        <v>41310.362567082309</v>
      </c>
      <c r="J82" s="24">
        <v>44770.049740786199</v>
      </c>
      <c r="K82" s="25">
        <f>E82/H82</f>
        <v>50.179609572761194</v>
      </c>
      <c r="L82" s="25">
        <f>F82/I82</f>
        <v>50.17960957352615</v>
      </c>
      <c r="M82" s="25">
        <f>G82/J82</f>
        <v>50.179609574509016</v>
      </c>
      <c r="N82" s="22">
        <f>P82*'Forex rates'!$B$21</f>
        <v>2427559.0421811603</v>
      </c>
      <c r="O82" s="23">
        <f>P82*'Forex rates'!$C$21</f>
        <v>2634648.7214028067</v>
      </c>
      <c r="P82" s="24">
        <v>2855297</v>
      </c>
      <c r="Q82" s="26">
        <f>E82/N82</f>
        <v>0.78679857701169076</v>
      </c>
      <c r="R82" s="27">
        <f>F82/O82</f>
        <v>0.78679857702368516</v>
      </c>
      <c r="S82" s="28">
        <f>G82/P82</f>
        <v>0.78679857703909606</v>
      </c>
      <c r="T82" s="58">
        <v>43555</v>
      </c>
      <c r="U82" s="29" t="s">
        <v>105</v>
      </c>
      <c r="V82" s="38" t="s">
        <v>52</v>
      </c>
      <c r="W82" s="52" t="s">
        <v>53</v>
      </c>
      <c r="X82" s="59"/>
    </row>
    <row r="83" spans="1:24" s="46" customFormat="1" ht="15" customHeight="1" x14ac:dyDescent="0.25">
      <c r="A83" s="20" t="s">
        <v>342</v>
      </c>
      <c r="B83" s="20" t="s">
        <v>341</v>
      </c>
      <c r="C83" s="20" t="s">
        <v>3</v>
      </c>
      <c r="D83" s="21">
        <v>1901184</v>
      </c>
      <c r="E83" s="22">
        <f>D83</f>
        <v>1901184</v>
      </c>
      <c r="F83" s="54">
        <f>D83*'Forex rates'!$C$3</f>
        <v>2063369.7915447168</v>
      </c>
      <c r="G83" s="24">
        <f>E83*'Forex rates'!$D$3</f>
        <v>2236174.2299621375</v>
      </c>
      <c r="H83" s="22">
        <f>J83*'Forex rates'!$B$21</f>
        <v>38063.269448728395</v>
      </c>
      <c r="I83" s="23">
        <f>J83*'Forex rates'!$C$21</f>
        <v>41310.362567082309</v>
      </c>
      <c r="J83" s="24">
        <v>44770.049740786199</v>
      </c>
      <c r="K83" s="25">
        <f>E83/H83</f>
        <v>49.947995207319586</v>
      </c>
      <c r="L83" s="25">
        <f>F83/I83</f>
        <v>49.947995208081025</v>
      </c>
      <c r="M83" s="25">
        <f>G83/J83</f>
        <v>49.947995209059343</v>
      </c>
      <c r="N83" s="22">
        <f>P83*'Forex rates'!$B$21</f>
        <v>2427559.0421811603</v>
      </c>
      <c r="O83" s="23">
        <f>P83*'Forex rates'!$C$21</f>
        <v>2634648.7214028067</v>
      </c>
      <c r="P83" s="24">
        <v>2855297</v>
      </c>
      <c r="Q83" s="26">
        <f>E83/N83</f>
        <v>0.78316694546460441</v>
      </c>
      <c r="R83" s="27">
        <f>F83/O83</f>
        <v>0.78316694547654342</v>
      </c>
      <c r="S83" s="28">
        <f>G83/P83</f>
        <v>0.78316694549188315</v>
      </c>
      <c r="T83" s="50">
        <v>43465</v>
      </c>
      <c r="U83" s="51" t="s">
        <v>343</v>
      </c>
      <c r="V83" s="36" t="s">
        <v>52</v>
      </c>
      <c r="W83" s="68" t="s">
        <v>53</v>
      </c>
      <c r="X83" s="53"/>
    </row>
    <row r="84" spans="1:24" s="46" customFormat="1" ht="15" customHeight="1" x14ac:dyDescent="0.25">
      <c r="A84" s="40" t="s">
        <v>91</v>
      </c>
      <c r="B84" s="20" t="s">
        <v>90</v>
      </c>
      <c r="C84" s="20" t="s">
        <v>92</v>
      </c>
      <c r="D84" s="41">
        <v>2221000</v>
      </c>
      <c r="E84" s="55">
        <f>D84*'Forex rates'!$B$21</f>
        <v>1888282.9466372</v>
      </c>
      <c r="F84" s="56">
        <f>D84*'Forex rates'!$C$21</f>
        <v>2049368.1778938</v>
      </c>
      <c r="G84" s="57">
        <f>D84</f>
        <v>2221000</v>
      </c>
      <c r="H84" s="22">
        <f>J84*'Forex rates'!$B$21</f>
        <v>38063.269448728395</v>
      </c>
      <c r="I84" s="23">
        <f>J84*'Forex rates'!$C$21</f>
        <v>41310.362567082309</v>
      </c>
      <c r="J84" s="24">
        <v>44770.049740786199</v>
      </c>
      <c r="K84" s="25">
        <f>E84/H84</f>
        <v>49.609058128354846</v>
      </c>
      <c r="L84" s="25">
        <f>F84/I84</f>
        <v>49.609058128354839</v>
      </c>
      <c r="M84" s="25">
        <f>G84/J84</f>
        <v>49.609058128354839</v>
      </c>
      <c r="N84" s="22">
        <f>P84*'Forex rates'!$B$21</f>
        <v>2427559.0421811603</v>
      </c>
      <c r="O84" s="23">
        <f>P84*'Forex rates'!$C$21</f>
        <v>2634648.7214028067</v>
      </c>
      <c r="P84" s="24">
        <v>2855297</v>
      </c>
      <c r="Q84" s="26">
        <f>E84/N84</f>
        <v>0.77785253162805834</v>
      </c>
      <c r="R84" s="27">
        <f>F84/O84</f>
        <v>0.77785253162805823</v>
      </c>
      <c r="S84" s="28">
        <f>G84/P84</f>
        <v>0.77785253162805834</v>
      </c>
      <c r="T84" s="58">
        <v>43465</v>
      </c>
      <c r="U84" s="29" t="s">
        <v>93</v>
      </c>
      <c r="V84" s="38" t="s">
        <v>52</v>
      </c>
      <c r="W84" s="52" t="s">
        <v>53</v>
      </c>
      <c r="X84" s="59"/>
    </row>
    <row r="85" spans="1:24" s="46" customFormat="1" ht="15" customHeight="1" x14ac:dyDescent="0.25">
      <c r="A85" s="20" t="s">
        <v>182</v>
      </c>
      <c r="B85" s="20" t="s">
        <v>181</v>
      </c>
      <c r="C85" s="20" t="s">
        <v>3</v>
      </c>
      <c r="D85" s="21">
        <v>1664000</v>
      </c>
      <c r="E85" s="22">
        <f>D85</f>
        <v>1664000</v>
      </c>
      <c r="F85" s="54">
        <f>D85*'Forex rates'!$C$3</f>
        <v>1805952.1504128</v>
      </c>
      <c r="G85" s="24">
        <f>E85*'Forex rates'!$D$3</f>
        <v>1957198.2084096</v>
      </c>
      <c r="H85" s="22">
        <f>J85*'Forex rates'!$B$21</f>
        <v>38063.269448728395</v>
      </c>
      <c r="I85" s="23">
        <f>J85*'Forex rates'!$C$21</f>
        <v>41310.362567082309</v>
      </c>
      <c r="J85" s="24">
        <v>44770.049740786199</v>
      </c>
      <c r="K85" s="25">
        <f>E85/H85</f>
        <v>43.716686036164724</v>
      </c>
      <c r="L85" s="25">
        <f>F85/I85</f>
        <v>43.716686036831163</v>
      </c>
      <c r="M85" s="25">
        <f>G85/J85</f>
        <v>43.716686037687438</v>
      </c>
      <c r="N85" s="22">
        <f>P85*'Forex rates'!$B$21</f>
        <v>2427559.0421811603</v>
      </c>
      <c r="O85" s="23">
        <f>P85*'Forex rates'!$C$21</f>
        <v>2634648.7214028067</v>
      </c>
      <c r="P85" s="24">
        <v>2855297</v>
      </c>
      <c r="Q85" s="26">
        <f>E85/N85</f>
        <v>0.68546221578400701</v>
      </c>
      <c r="R85" s="27">
        <f>F85/O85</f>
        <v>0.68546221579445665</v>
      </c>
      <c r="S85" s="28">
        <f>G85/P85</f>
        <v>0.68546221580788269</v>
      </c>
      <c r="T85" s="50">
        <v>43108</v>
      </c>
      <c r="U85" s="51" t="s">
        <v>183</v>
      </c>
      <c r="V85" s="36" t="s">
        <v>52</v>
      </c>
      <c r="W85" s="68" t="s">
        <v>53</v>
      </c>
      <c r="X85" s="53"/>
    </row>
    <row r="86" spans="1:24" s="46" customFormat="1" ht="15" customHeight="1" x14ac:dyDescent="0.25">
      <c r="A86" s="20" t="s">
        <v>339</v>
      </c>
      <c r="B86" s="20" t="s">
        <v>338</v>
      </c>
      <c r="C86" s="20" t="s">
        <v>3</v>
      </c>
      <c r="D86" s="21">
        <v>1656000</v>
      </c>
      <c r="E86" s="22">
        <f>D86</f>
        <v>1656000</v>
      </c>
      <c r="F86" s="54">
        <f>D86*'Forex rates'!$C$3</f>
        <v>1797269.6881511998</v>
      </c>
      <c r="G86" s="24">
        <f>E86*'Forex rates'!$D$3</f>
        <v>1947788.6016384</v>
      </c>
      <c r="H86" s="22">
        <f>J86*'Forex rates'!$B$21</f>
        <v>38063.269448728395</v>
      </c>
      <c r="I86" s="23">
        <f>J86*'Forex rates'!$C$21</f>
        <v>41310.362567082309</v>
      </c>
      <c r="J86" s="24">
        <v>44770.049740786199</v>
      </c>
      <c r="K86" s="25">
        <f>E86/H86</f>
        <v>43.506509660990858</v>
      </c>
      <c r="L86" s="25">
        <f>F86/I86</f>
        <v>43.506509661654086</v>
      </c>
      <c r="M86" s="25">
        <f>G86/J86</f>
        <v>43.506509662506247</v>
      </c>
      <c r="N86" s="22">
        <f>P86*'Forex rates'!$B$21</f>
        <v>2427559.0421811603</v>
      </c>
      <c r="O86" s="23">
        <f>P86*'Forex rates'!$C$21</f>
        <v>2634648.7214028067</v>
      </c>
      <c r="P86" s="24">
        <v>2855297</v>
      </c>
      <c r="Q86" s="26">
        <f>E86/N86</f>
        <v>0.68216672436196857</v>
      </c>
      <c r="R86" s="27">
        <f>F86/O86</f>
        <v>0.68216672437236781</v>
      </c>
      <c r="S86" s="28">
        <f>G86/P86</f>
        <v>0.68216672438572945</v>
      </c>
      <c r="T86" s="50">
        <v>43555</v>
      </c>
      <c r="U86" s="51" t="s">
        <v>340</v>
      </c>
      <c r="V86" s="36" t="s">
        <v>52</v>
      </c>
      <c r="W86" s="68" t="s">
        <v>53</v>
      </c>
      <c r="X86" s="53"/>
    </row>
    <row r="87" spans="1:24" s="46" customFormat="1" ht="15" customHeight="1" x14ac:dyDescent="0.25">
      <c r="A87" s="20" t="s">
        <v>230</v>
      </c>
      <c r="B87" s="20" t="s">
        <v>229</v>
      </c>
      <c r="C87" s="20" t="s">
        <v>3</v>
      </c>
      <c r="D87" s="21">
        <v>1624000</v>
      </c>
      <c r="E87" s="22">
        <f>D87</f>
        <v>1624000</v>
      </c>
      <c r="F87" s="54">
        <f>D87*'Forex rates'!$C$3</f>
        <v>1762539.8391048</v>
      </c>
      <c r="G87" s="24">
        <f>E87*'Forex rates'!$D$3</f>
        <v>1910150.1745535999</v>
      </c>
      <c r="H87" s="22">
        <f>J87*'Forex rates'!$B$21</f>
        <v>38063.269448728395</v>
      </c>
      <c r="I87" s="23">
        <f>J87*'Forex rates'!$C$21</f>
        <v>41310.362567082309</v>
      </c>
      <c r="J87" s="24">
        <v>44770.049740786199</v>
      </c>
      <c r="K87" s="25">
        <f>E87/H87</f>
        <v>42.66580416029538</v>
      </c>
      <c r="L87" s="25">
        <f>F87/I87</f>
        <v>42.665804160945797</v>
      </c>
      <c r="M87" s="25">
        <f>G87/J87</f>
        <v>42.665804161781487</v>
      </c>
      <c r="N87" s="22">
        <f>P87*'Forex rates'!$B$21</f>
        <v>2427559.0421811603</v>
      </c>
      <c r="O87" s="23">
        <f>P87*'Forex rates'!$C$21</f>
        <v>2634648.7214028067</v>
      </c>
      <c r="P87" s="24">
        <v>2855297</v>
      </c>
      <c r="Q87" s="26">
        <f>E87/N87</f>
        <v>0.66898475867381457</v>
      </c>
      <c r="R87" s="27">
        <f>F87/O87</f>
        <v>0.66898475868401297</v>
      </c>
      <c r="S87" s="28">
        <f>G87/P87</f>
        <v>0.66898475869711627</v>
      </c>
      <c r="T87" s="50">
        <v>43555</v>
      </c>
      <c r="U87" s="51" t="s">
        <v>231</v>
      </c>
      <c r="V87" s="36" t="s">
        <v>52</v>
      </c>
      <c r="W87" s="68" t="s">
        <v>53</v>
      </c>
      <c r="X87" s="53"/>
    </row>
    <row r="88" spans="1:24" s="46" customFormat="1" ht="15" customHeight="1" x14ac:dyDescent="0.25">
      <c r="A88" s="20" t="s">
        <v>188</v>
      </c>
      <c r="B88" s="20" t="s">
        <v>187</v>
      </c>
      <c r="C88" s="20" t="s">
        <v>3</v>
      </c>
      <c r="D88" s="21">
        <v>1503000</v>
      </c>
      <c r="E88" s="22">
        <f>D88</f>
        <v>1503000</v>
      </c>
      <c r="F88" s="54">
        <f>D88*'Forex rates'!$C$3</f>
        <v>1631217.5973981</v>
      </c>
      <c r="G88" s="24">
        <f>E88*'Forex rates'!$D$3</f>
        <v>1767829.8721392001</v>
      </c>
      <c r="H88" s="22">
        <f>J88*'Forex rates'!$B$21</f>
        <v>38063.269448728395</v>
      </c>
      <c r="I88" s="23">
        <f>J88*'Forex rates'!$C$21</f>
        <v>41310.362567082309</v>
      </c>
      <c r="J88" s="24">
        <v>44770.049740786199</v>
      </c>
      <c r="K88" s="25">
        <f>E88/H88</f>
        <v>39.486886485790613</v>
      </c>
      <c r="L88" s="25">
        <f>F88/I88</f>
        <v>39.486886486392571</v>
      </c>
      <c r="M88" s="25">
        <f>G88/J88</f>
        <v>39.486886487165997</v>
      </c>
      <c r="N88" s="22">
        <f>P88*'Forex rates'!$B$21</f>
        <v>2427559.0421811603</v>
      </c>
      <c r="O88" s="23">
        <f>P88*'Forex rates'!$C$21</f>
        <v>2634648.7214028067</v>
      </c>
      <c r="P88" s="24">
        <v>2855297</v>
      </c>
      <c r="Q88" s="26">
        <f>E88/N88</f>
        <v>0.61914045091548231</v>
      </c>
      <c r="R88" s="27">
        <f>F88/O88</f>
        <v>0.61914045092492087</v>
      </c>
      <c r="S88" s="28">
        <f>G88/P88</f>
        <v>0.61914045093704795</v>
      </c>
      <c r="T88" s="50">
        <v>43465</v>
      </c>
      <c r="U88" s="51" t="s">
        <v>189</v>
      </c>
      <c r="V88" s="36" t="s">
        <v>52</v>
      </c>
      <c r="W88" s="68" t="s">
        <v>53</v>
      </c>
      <c r="X88" s="53"/>
    </row>
    <row r="89" spans="1:24" s="46" customFormat="1" ht="15" customHeight="1" x14ac:dyDescent="0.25">
      <c r="A89" s="20" t="s">
        <v>291</v>
      </c>
      <c r="B89" s="20" t="s">
        <v>290</v>
      </c>
      <c r="C89" s="20" t="s">
        <v>3</v>
      </c>
      <c r="D89" s="21">
        <v>1490178</v>
      </c>
      <c r="E89" s="22">
        <f>D89</f>
        <v>1490178</v>
      </c>
      <c r="F89" s="54">
        <f>D89*'Forex rates'!$C$3</f>
        <v>1617301.7810083206</v>
      </c>
      <c r="G89" s="24">
        <f>E89*'Forex rates'!$D$3</f>
        <v>1752748.6248866592</v>
      </c>
      <c r="H89" s="22">
        <f>J89*'Forex rates'!$B$21</f>
        <v>38063.269448728395</v>
      </c>
      <c r="I89" s="23">
        <f>J89*'Forex rates'!$C$21</f>
        <v>41310.362567082309</v>
      </c>
      <c r="J89" s="24">
        <v>44770.049740786199</v>
      </c>
      <c r="K89" s="25">
        <f>E89/H89</f>
        <v>39.150026300480697</v>
      </c>
      <c r="L89" s="25">
        <f>F89/I89</f>
        <v>39.150026301077517</v>
      </c>
      <c r="M89" s="25">
        <f>G89/J89</f>
        <v>39.150026301844342</v>
      </c>
      <c r="N89" s="22">
        <f>P89*'Forex rates'!$B$21</f>
        <v>2427559.0421811603</v>
      </c>
      <c r="O89" s="23">
        <f>P89*'Forex rates'!$C$21</f>
        <v>2634648.7214028067</v>
      </c>
      <c r="P89" s="24">
        <v>2855297</v>
      </c>
      <c r="Q89" s="26">
        <f>E89/N89</f>
        <v>0.61385860203881015</v>
      </c>
      <c r="R89" s="27">
        <f>F89/O89</f>
        <v>0.61385860204816822</v>
      </c>
      <c r="S89" s="28">
        <f>G89/P89</f>
        <v>0.61385860206019172</v>
      </c>
      <c r="T89" s="50">
        <v>43465</v>
      </c>
      <c r="U89" s="51" t="s">
        <v>292</v>
      </c>
      <c r="V89" s="36" t="s">
        <v>52</v>
      </c>
      <c r="W89" s="68" t="s">
        <v>53</v>
      </c>
      <c r="X89" s="53"/>
    </row>
    <row r="90" spans="1:24" s="46" customFormat="1" ht="15" customHeight="1" x14ac:dyDescent="0.25">
      <c r="A90" s="20" t="s">
        <v>260</v>
      </c>
      <c r="B90" s="20" t="s">
        <v>259</v>
      </c>
      <c r="C90" s="20" t="s">
        <v>3</v>
      </c>
      <c r="D90" s="21">
        <v>1327000</v>
      </c>
      <c r="E90" s="22">
        <f>D90</f>
        <v>1327000</v>
      </c>
      <c r="F90" s="54">
        <f>D90*'Forex rates'!$C$3</f>
        <v>1440203.4276429</v>
      </c>
      <c r="G90" s="24">
        <f>E90*'Forex rates'!$D$3</f>
        <v>1560818.5231728</v>
      </c>
      <c r="H90" s="22">
        <f>J90*'Forex rates'!$B$21</f>
        <v>38063.269448728395</v>
      </c>
      <c r="I90" s="23">
        <f>J90*'Forex rates'!$C$21</f>
        <v>41310.362567082309</v>
      </c>
      <c r="J90" s="24">
        <v>44770.049740786199</v>
      </c>
      <c r="K90" s="25">
        <f>E90/H90</f>
        <v>34.8630062319655</v>
      </c>
      <c r="L90" s="25">
        <f>F90/I90</f>
        <v>34.863006232496971</v>
      </c>
      <c r="M90" s="25">
        <f>G90/J90</f>
        <v>34.863006233179824</v>
      </c>
      <c r="N90" s="22">
        <f>P90*'Forex rates'!$B$21</f>
        <v>2427559.0421811603</v>
      </c>
      <c r="O90" s="23">
        <f>P90*'Forex rates'!$C$21</f>
        <v>2634648.7214028067</v>
      </c>
      <c r="P90" s="24">
        <v>2855297</v>
      </c>
      <c r="Q90" s="26">
        <f>E90/N90</f>
        <v>0.54663963963063544</v>
      </c>
      <c r="R90" s="27">
        <f>F90/O90</f>
        <v>0.54663963963896878</v>
      </c>
      <c r="S90" s="28">
        <f>G90/P90</f>
        <v>0.54663963964967566</v>
      </c>
      <c r="T90" s="50">
        <v>43491</v>
      </c>
      <c r="U90" s="51" t="s">
        <v>261</v>
      </c>
      <c r="V90" s="36" t="s">
        <v>52</v>
      </c>
      <c r="W90" s="68" t="s">
        <v>53</v>
      </c>
      <c r="X90" s="53"/>
    </row>
    <row r="91" spans="1:24" s="46" customFormat="1" ht="15" customHeight="1" x14ac:dyDescent="0.25">
      <c r="A91" s="20" t="s">
        <v>348</v>
      </c>
      <c r="B91" s="20" t="s">
        <v>347</v>
      </c>
      <c r="C91" s="20" t="s">
        <v>3</v>
      </c>
      <c r="D91" s="21">
        <v>1089000</v>
      </c>
      <c r="E91" s="22">
        <f>D91</f>
        <v>1089000</v>
      </c>
      <c r="F91" s="54">
        <f>D91*'Forex rates'!$C$3</f>
        <v>1181900.1753602999</v>
      </c>
      <c r="G91" s="24">
        <f>E91*'Forex rates'!$D$3</f>
        <v>1280882.7217296001</v>
      </c>
      <c r="H91" s="22">
        <f>J91*'Forex rates'!$B$21</f>
        <v>38063.269448728395</v>
      </c>
      <c r="I91" s="23">
        <f>J91*'Forex rates'!$C$21</f>
        <v>41310.362567082309</v>
      </c>
      <c r="J91" s="24">
        <v>44770.049740786199</v>
      </c>
      <c r="K91" s="25">
        <f>E91/H91</f>
        <v>28.610259070542899</v>
      </c>
      <c r="L91" s="25">
        <f>F91/I91</f>
        <v>28.610259070979048</v>
      </c>
      <c r="M91" s="25">
        <f>G91/J91</f>
        <v>28.610259071539435</v>
      </c>
      <c r="N91" s="22">
        <f>P91*'Forex rates'!$B$21</f>
        <v>2427559.0421811603</v>
      </c>
      <c r="O91" s="23">
        <f>P91*'Forex rates'!$C$21</f>
        <v>2634648.7214028067</v>
      </c>
      <c r="P91" s="24">
        <v>2855297</v>
      </c>
      <c r="Q91" s="26">
        <f>E91/N91</f>
        <v>0.4485987698249902</v>
      </c>
      <c r="R91" s="27">
        <f>F91/O91</f>
        <v>0.44859876983182884</v>
      </c>
      <c r="S91" s="28">
        <f>G91/P91</f>
        <v>0.44859876984061559</v>
      </c>
      <c r="T91" s="50">
        <v>43465</v>
      </c>
      <c r="U91" s="51" t="s">
        <v>349</v>
      </c>
      <c r="V91" s="36" t="s">
        <v>52</v>
      </c>
      <c r="W91" s="68" t="s">
        <v>53</v>
      </c>
      <c r="X91" s="53"/>
    </row>
    <row r="92" spans="1:24" s="46" customFormat="1" ht="15" customHeight="1" x14ac:dyDescent="0.25">
      <c r="A92" s="20" t="s">
        <v>248</v>
      </c>
      <c r="B92" s="20" t="s">
        <v>247</v>
      </c>
      <c r="C92" s="20" t="s">
        <v>3</v>
      </c>
      <c r="D92" s="21">
        <v>1049000</v>
      </c>
      <c r="E92" s="22">
        <f>D92</f>
        <v>1049000</v>
      </c>
      <c r="F92" s="54">
        <f>D92*'Forex rates'!$C$3</f>
        <v>1138487.8640522999</v>
      </c>
      <c r="G92" s="24">
        <f>E92*'Forex rates'!$D$3</f>
        <v>1233834.6878736001</v>
      </c>
      <c r="H92" s="22">
        <f>J92*'Forex rates'!$B$21</f>
        <v>38063.269448728395</v>
      </c>
      <c r="I92" s="23">
        <f>J92*'Forex rates'!$C$21</f>
        <v>41310.362567082309</v>
      </c>
      <c r="J92" s="24">
        <v>44770.049740786199</v>
      </c>
      <c r="K92" s="25">
        <f>E92/H92</f>
        <v>27.559377194673555</v>
      </c>
      <c r="L92" s="25">
        <f>F92/I92</f>
        <v>27.559377195093681</v>
      </c>
      <c r="M92" s="25">
        <f>G92/J92</f>
        <v>27.559377195633488</v>
      </c>
      <c r="N92" s="22">
        <f>P92*'Forex rates'!$B$21</f>
        <v>2427559.0421811603</v>
      </c>
      <c r="O92" s="23">
        <f>P92*'Forex rates'!$C$21</f>
        <v>2634648.7214028067</v>
      </c>
      <c r="P92" s="24">
        <v>2855297</v>
      </c>
      <c r="Q92" s="26">
        <f>E92/N92</f>
        <v>0.4321213127147977</v>
      </c>
      <c r="R92" s="27">
        <f>F92/O92</f>
        <v>0.43212131272138521</v>
      </c>
      <c r="S92" s="28">
        <f>G92/P92</f>
        <v>0.43212131272984916</v>
      </c>
      <c r="T92" s="50">
        <v>43465</v>
      </c>
      <c r="U92" s="51" t="s">
        <v>249</v>
      </c>
      <c r="V92" s="36" t="s">
        <v>52</v>
      </c>
      <c r="W92" s="68" t="s">
        <v>53</v>
      </c>
      <c r="X92" s="53"/>
    </row>
    <row r="93" spans="1:24" s="46" customFormat="1" ht="15" customHeight="1" x14ac:dyDescent="0.25">
      <c r="A93" s="40" t="s">
        <v>170</v>
      </c>
      <c r="B93" s="20" t="s">
        <v>169</v>
      </c>
      <c r="C93" s="40" t="s">
        <v>3</v>
      </c>
      <c r="D93" s="41">
        <v>1006000</v>
      </c>
      <c r="E93" s="55">
        <f>D93</f>
        <v>1006000</v>
      </c>
      <c r="F93" s="56">
        <f>D93*'Forex rates'!$C$3</f>
        <v>1091819.6293961999</v>
      </c>
      <c r="G93" s="57">
        <f>E93*'Forex rates'!$D$3</f>
        <v>1183258.0514783999</v>
      </c>
      <c r="H93" s="22">
        <f>J93*'Forex rates'!$B$21</f>
        <v>38063.269448728395</v>
      </c>
      <c r="I93" s="23">
        <f>J93*'Forex rates'!$C$21</f>
        <v>41310.362567082309</v>
      </c>
      <c r="J93" s="24">
        <v>44770.049740786199</v>
      </c>
      <c r="K93" s="25">
        <f>E93/H93</f>
        <v>26.429679178114011</v>
      </c>
      <c r="L93" s="25">
        <f>F93/I93</f>
        <v>26.429679178516917</v>
      </c>
      <c r="M93" s="25">
        <f>G93/J93</f>
        <v>26.42967917903459</v>
      </c>
      <c r="N93" s="22">
        <f>P93*'Forex rates'!$B$21</f>
        <v>2427559.0421811603</v>
      </c>
      <c r="O93" s="23">
        <f>P93*'Forex rates'!$C$21</f>
        <v>2634648.7214028067</v>
      </c>
      <c r="P93" s="24">
        <v>2855297</v>
      </c>
      <c r="Q93" s="26">
        <f>E93/N93</f>
        <v>0.41440804632134082</v>
      </c>
      <c r="R93" s="27">
        <f>F93/O93</f>
        <v>0.41440804632765826</v>
      </c>
      <c r="S93" s="28">
        <f>G93/P93</f>
        <v>0.41440804633577522</v>
      </c>
      <c r="T93" s="58">
        <v>43738</v>
      </c>
      <c r="U93" s="29" t="s">
        <v>171</v>
      </c>
      <c r="V93" s="38" t="s">
        <v>52</v>
      </c>
      <c r="W93" s="52" t="s">
        <v>53</v>
      </c>
      <c r="X93" s="59"/>
    </row>
    <row r="94" spans="1:24" s="46" customFormat="1" ht="15" customHeight="1" x14ac:dyDescent="0.25">
      <c r="A94" s="20" t="s">
        <v>372</v>
      </c>
      <c r="B94" s="20" t="s">
        <v>371</v>
      </c>
      <c r="C94" s="20" t="s">
        <v>3</v>
      </c>
      <c r="D94" s="21">
        <v>965000</v>
      </c>
      <c r="E94" s="22">
        <f>D94</f>
        <v>965000</v>
      </c>
      <c r="F94" s="54">
        <f>D94*'Forex rates'!$C$3</f>
        <v>1047322.0103054999</v>
      </c>
      <c r="G94" s="24">
        <f>E94*'Forex rates'!$D$3</f>
        <v>1135033.816776</v>
      </c>
      <c r="H94" s="22">
        <f>J94*'Forex rates'!$B$21</f>
        <v>38063.269448728395</v>
      </c>
      <c r="I94" s="23">
        <f>J94*'Forex rates'!$C$21</f>
        <v>41310.362567082309</v>
      </c>
      <c r="J94" s="24">
        <v>44770.049740786199</v>
      </c>
      <c r="K94" s="25">
        <f>E94/H94</f>
        <v>25.352525255347931</v>
      </c>
      <c r="L94" s="25">
        <f>F94/I94</f>
        <v>25.352525255734417</v>
      </c>
      <c r="M94" s="25">
        <f>G94/J94</f>
        <v>25.352525256230994</v>
      </c>
      <c r="N94" s="22">
        <f>P94*'Forex rates'!$B$21</f>
        <v>2427559.0421811603</v>
      </c>
      <c r="O94" s="23">
        <f>P94*'Forex rates'!$C$21</f>
        <v>2634648.7214028067</v>
      </c>
      <c r="P94" s="24">
        <v>2855297</v>
      </c>
      <c r="Q94" s="26">
        <f>E94/N94</f>
        <v>0.39751865278339354</v>
      </c>
      <c r="R94" s="27">
        <f>F94/O94</f>
        <v>0.39751865278945347</v>
      </c>
      <c r="S94" s="28">
        <f>G94/P94</f>
        <v>0.39751865279723964</v>
      </c>
      <c r="T94" s="50">
        <v>43465</v>
      </c>
      <c r="U94" s="51" t="s">
        <v>373</v>
      </c>
      <c r="V94" s="36" t="s">
        <v>52</v>
      </c>
      <c r="W94" s="68" t="s">
        <v>53</v>
      </c>
      <c r="X94" s="53"/>
    </row>
    <row r="95" spans="1:24" s="46" customFormat="1" ht="15" customHeight="1" x14ac:dyDescent="0.25">
      <c r="A95" s="20" t="s">
        <v>562</v>
      </c>
      <c r="B95" s="20" t="s">
        <v>274</v>
      </c>
      <c r="C95" s="20" t="s">
        <v>3</v>
      </c>
      <c r="D95" s="21">
        <v>896000</v>
      </c>
      <c r="E95" s="22">
        <f>D95</f>
        <v>896000</v>
      </c>
      <c r="F95" s="54">
        <f>D95*'Forex rates'!$C$3</f>
        <v>972435.77329919999</v>
      </c>
      <c r="G95" s="24">
        <f>E95*'Forex rates'!$D$3</f>
        <v>1053875.9583743999</v>
      </c>
      <c r="H95" s="22">
        <f>J95*'Forex rates'!$B$21</f>
        <v>38063.269448728395</v>
      </c>
      <c r="I95" s="23">
        <f>J95*'Forex rates'!$C$21</f>
        <v>41310.362567082309</v>
      </c>
      <c r="J95" s="24">
        <v>44770.049740786199</v>
      </c>
      <c r="K95" s="25">
        <f>E95/H95</f>
        <v>23.539754019473314</v>
      </c>
      <c r="L95" s="25">
        <f>F95/I95</f>
        <v>23.539754019832166</v>
      </c>
      <c r="M95" s="25">
        <f>G95/J95</f>
        <v>23.539754020293234</v>
      </c>
      <c r="N95" s="22">
        <f>P95*'Forex rates'!$B$21</f>
        <v>2427559.0421811603</v>
      </c>
      <c r="O95" s="23">
        <f>P95*'Forex rates'!$C$21</f>
        <v>2634648.7214028067</v>
      </c>
      <c r="P95" s="24">
        <v>2855297</v>
      </c>
      <c r="Q95" s="26">
        <f>E95/N95</f>
        <v>0.3690950392683115</v>
      </c>
      <c r="R95" s="27">
        <f>F95/O95</f>
        <v>0.36909503927393822</v>
      </c>
      <c r="S95" s="28">
        <f>G95/P95</f>
        <v>0.36909503928116755</v>
      </c>
      <c r="T95" s="50">
        <v>43465</v>
      </c>
      <c r="U95" s="69" t="s">
        <v>555</v>
      </c>
      <c r="V95" s="36" t="s">
        <v>52</v>
      </c>
      <c r="W95" s="68" t="s">
        <v>53</v>
      </c>
      <c r="X95" s="53" t="s">
        <v>554</v>
      </c>
    </row>
    <row r="96" spans="1:24" s="46" customFormat="1" ht="15" customHeight="1" x14ac:dyDescent="0.25">
      <c r="A96" s="20" t="s">
        <v>276</v>
      </c>
      <c r="B96" s="20" t="s">
        <v>275</v>
      </c>
      <c r="C96" s="20" t="s">
        <v>92</v>
      </c>
      <c r="D96" s="21">
        <v>1024523</v>
      </c>
      <c r="E96" s="22">
        <f>D96*'Forex rates'!$B$21</f>
        <v>871044.26354686357</v>
      </c>
      <c r="F96" s="54">
        <f>D96*'Forex rates'!$C$21</f>
        <v>945351.11828918941</v>
      </c>
      <c r="G96" s="24">
        <f>D96</f>
        <v>1024523</v>
      </c>
      <c r="H96" s="22">
        <f>J96*'Forex rates'!$B$21</f>
        <v>38063.269448728395</v>
      </c>
      <c r="I96" s="23">
        <f>J96*'Forex rates'!$C$21</f>
        <v>41310.362567082309</v>
      </c>
      <c r="J96" s="24">
        <v>44770.049740786199</v>
      </c>
      <c r="K96" s="25">
        <f>E96/H96</f>
        <v>22.884115741033987</v>
      </c>
      <c r="L96" s="25">
        <f>F96/I96</f>
        <v>22.884115741033987</v>
      </c>
      <c r="M96" s="25">
        <f>G96/J96</f>
        <v>22.884115741033987</v>
      </c>
      <c r="N96" s="22">
        <f>P96*'Forex rates'!$B$21</f>
        <v>2427559.0421811603</v>
      </c>
      <c r="O96" s="23">
        <f>P96*'Forex rates'!$C$21</f>
        <v>2634648.7214028067</v>
      </c>
      <c r="P96" s="24">
        <v>2855297</v>
      </c>
      <c r="Q96" s="26">
        <f>E96/N96</f>
        <v>0.35881486234181592</v>
      </c>
      <c r="R96" s="27">
        <f>F96/O96</f>
        <v>0.35881486234181592</v>
      </c>
      <c r="S96" s="28">
        <f>G96/P96</f>
        <v>0.35881486234181592</v>
      </c>
      <c r="T96" s="50">
        <v>43465</v>
      </c>
      <c r="U96" s="51" t="s">
        <v>277</v>
      </c>
      <c r="V96" s="36" t="s">
        <v>52</v>
      </c>
      <c r="W96" s="68" t="s">
        <v>53</v>
      </c>
      <c r="X96" s="53"/>
    </row>
    <row r="97" spans="1:24" s="46" customFormat="1" ht="15" customHeight="1" x14ac:dyDescent="0.25">
      <c r="A97" s="20" t="s">
        <v>194</v>
      </c>
      <c r="B97" s="20" t="s">
        <v>193</v>
      </c>
      <c r="C97" s="20" t="s">
        <v>3</v>
      </c>
      <c r="D97" s="21">
        <v>648000</v>
      </c>
      <c r="E97" s="22">
        <f>D97</f>
        <v>648000</v>
      </c>
      <c r="F97" s="54">
        <f>D97*'Forex rates'!$C$3</f>
        <v>703279.44318960002</v>
      </c>
      <c r="G97" s="24">
        <f>E97*'Forex rates'!$D$3</f>
        <v>762178.14846719999</v>
      </c>
      <c r="H97" s="22">
        <f>J97*'Forex rates'!$B$21</f>
        <v>38063.269448728395</v>
      </c>
      <c r="I97" s="23">
        <f>J97*'Forex rates'!$C$21</f>
        <v>41310.362567082309</v>
      </c>
      <c r="J97" s="24">
        <v>44770.049740786199</v>
      </c>
      <c r="K97" s="25">
        <f>E97/H97</f>
        <v>17.024286389083379</v>
      </c>
      <c r="L97" s="25">
        <f>F97/I97</f>
        <v>17.024286389342905</v>
      </c>
      <c r="M97" s="25">
        <f>G97/J97</f>
        <v>17.024286389676355</v>
      </c>
      <c r="N97" s="22">
        <f>P97*'Forex rates'!$B$21</f>
        <v>2427559.0421811603</v>
      </c>
      <c r="O97" s="23">
        <f>P97*'Forex rates'!$C$21</f>
        <v>2634648.7214028067</v>
      </c>
      <c r="P97" s="24">
        <v>2855297</v>
      </c>
      <c r="Q97" s="26">
        <f>E97/N97</f>
        <v>0.26693480518511814</v>
      </c>
      <c r="R97" s="27">
        <f>F97/O97</f>
        <v>0.26693480518918744</v>
      </c>
      <c r="S97" s="28">
        <f>G97/P97</f>
        <v>0.26693480519441587</v>
      </c>
      <c r="T97" s="50">
        <v>43646</v>
      </c>
      <c r="U97" s="51" t="s">
        <v>195</v>
      </c>
      <c r="V97" s="36" t="s">
        <v>52</v>
      </c>
      <c r="W97" s="68" t="s">
        <v>53</v>
      </c>
      <c r="X97" s="53"/>
    </row>
    <row r="98" spans="1:24" s="46" customFormat="1" ht="15" customHeight="1" x14ac:dyDescent="0.25">
      <c r="A98" s="20" t="s">
        <v>224</v>
      </c>
      <c r="B98" s="20" t="s">
        <v>223</v>
      </c>
      <c r="C98" s="20" t="s">
        <v>3</v>
      </c>
      <c r="D98" s="21">
        <v>500000</v>
      </c>
      <c r="E98" s="22">
        <f>D98</f>
        <v>500000</v>
      </c>
      <c r="F98" s="54">
        <f>D98*'Forex rates'!$C$3</f>
        <v>542653.89134999993</v>
      </c>
      <c r="G98" s="24">
        <f>E98*'Forex rates'!$D$3</f>
        <v>588100.42319999996</v>
      </c>
      <c r="H98" s="22">
        <f>J98*'Forex rates'!$B$21</f>
        <v>38063.269448728395</v>
      </c>
      <c r="I98" s="23">
        <f>J98*'Forex rates'!$C$21</f>
        <v>41310.362567082309</v>
      </c>
      <c r="J98" s="24">
        <v>44770.049740786199</v>
      </c>
      <c r="K98" s="25">
        <f>E98/H98</f>
        <v>13.136023448366805</v>
      </c>
      <c r="L98" s="25">
        <f>F98/I98</f>
        <v>13.136023448567055</v>
      </c>
      <c r="M98" s="25">
        <f>G98/J98</f>
        <v>13.136023448824348</v>
      </c>
      <c r="N98" s="22">
        <f>P98*'Forex rates'!$B$21</f>
        <v>2427559.0421811603</v>
      </c>
      <c r="O98" s="23">
        <f>P98*'Forex rates'!$C$21</f>
        <v>2634648.7214028067</v>
      </c>
      <c r="P98" s="24">
        <v>2855297</v>
      </c>
      <c r="Q98" s="26">
        <f>E98/N98</f>
        <v>0.20596821387740596</v>
      </c>
      <c r="R98" s="27">
        <f>F98/O98</f>
        <v>0.20596821388054584</v>
      </c>
      <c r="S98" s="28">
        <f>G98/P98</f>
        <v>0.20596821388458011</v>
      </c>
      <c r="T98" s="50">
        <v>43465</v>
      </c>
      <c r="U98" s="51" t="s">
        <v>225</v>
      </c>
      <c r="V98" s="36" t="s">
        <v>52</v>
      </c>
      <c r="W98" s="68" t="s">
        <v>53</v>
      </c>
      <c r="X98" s="53"/>
    </row>
    <row r="99" spans="1:24" s="46" customFormat="1" ht="15" customHeight="1" x14ac:dyDescent="0.25">
      <c r="A99" s="40" t="s">
        <v>85</v>
      </c>
      <c r="B99" s="20" t="s">
        <v>84</v>
      </c>
      <c r="C99" s="20" t="s">
        <v>3</v>
      </c>
      <c r="D99" s="41">
        <v>403662</v>
      </c>
      <c r="E99" s="55">
        <f>D99</f>
        <v>403662</v>
      </c>
      <c r="F99" s="56">
        <f>D99*'Forex rates'!$C$3</f>
        <v>438097.51018024737</v>
      </c>
      <c r="G99" s="57">
        <f>E99*'Forex rates'!$D$3</f>
        <v>474787.58605951682</v>
      </c>
      <c r="H99" s="22">
        <f>J99*'Forex rates'!$B$21</f>
        <v>38063.269448728395</v>
      </c>
      <c r="I99" s="23">
        <f>J99*'Forex rates'!$C$21</f>
        <v>41310.362567082309</v>
      </c>
      <c r="J99" s="24">
        <v>44770.049740786199</v>
      </c>
      <c r="K99" s="25">
        <f>E99/H99</f>
        <v>10.605026994429283</v>
      </c>
      <c r="L99" s="25">
        <f>F99/I99</f>
        <v>10.605026994590949</v>
      </c>
      <c r="M99" s="25">
        <f>G99/J99</f>
        <v>10.605026994798669</v>
      </c>
      <c r="N99" s="22">
        <f>P99*'Forex rates'!$B$21</f>
        <v>2427559.0421811603</v>
      </c>
      <c r="O99" s="23">
        <f>P99*'Forex rates'!$C$21</f>
        <v>2634648.7214028067</v>
      </c>
      <c r="P99" s="24">
        <v>2855297</v>
      </c>
      <c r="Q99" s="26">
        <f>E99/N99</f>
        <v>0.1662830823003629</v>
      </c>
      <c r="R99" s="27">
        <f>F99/O99</f>
        <v>0.16628308230289779</v>
      </c>
      <c r="S99" s="28">
        <f>G99/P99</f>
        <v>0.16628308230615477</v>
      </c>
      <c r="T99" s="58">
        <v>43464</v>
      </c>
      <c r="U99" s="29" t="s">
        <v>86</v>
      </c>
      <c r="V99" s="38" t="s">
        <v>52</v>
      </c>
      <c r="W99" s="52" t="s">
        <v>53</v>
      </c>
      <c r="X99" s="59"/>
    </row>
    <row r="100" spans="1:24" s="46" customFormat="1" ht="15" customHeight="1" x14ac:dyDescent="0.25">
      <c r="A100" s="20" t="s">
        <v>502</v>
      </c>
      <c r="B100" s="20" t="s">
        <v>201</v>
      </c>
      <c r="C100" s="20" t="s">
        <v>3</v>
      </c>
      <c r="D100" s="21" t="s">
        <v>502</v>
      </c>
      <c r="E100" s="21" t="s">
        <v>502</v>
      </c>
      <c r="F100" s="21" t="s">
        <v>502</v>
      </c>
      <c r="G100" s="21" t="s">
        <v>502</v>
      </c>
      <c r="H100" s="21" t="s">
        <v>502</v>
      </c>
      <c r="I100" s="21" t="s">
        <v>502</v>
      </c>
      <c r="J100" s="21" t="s">
        <v>502</v>
      </c>
      <c r="K100" s="21" t="s">
        <v>502</v>
      </c>
      <c r="L100" s="21" t="s">
        <v>502</v>
      </c>
      <c r="M100" s="21" t="s">
        <v>502</v>
      </c>
      <c r="N100" s="21" t="s">
        <v>502</v>
      </c>
      <c r="O100" s="21" t="s">
        <v>502</v>
      </c>
      <c r="P100" s="21" t="s">
        <v>502</v>
      </c>
      <c r="Q100" s="21" t="s">
        <v>502</v>
      </c>
      <c r="R100" s="21" t="s">
        <v>502</v>
      </c>
      <c r="S100" s="21" t="s">
        <v>502</v>
      </c>
      <c r="T100" s="21" t="s">
        <v>502</v>
      </c>
      <c r="U100" s="51"/>
      <c r="V100" s="36" t="s">
        <v>52</v>
      </c>
      <c r="W100" s="68" t="s">
        <v>53</v>
      </c>
      <c r="X100" s="53" t="s">
        <v>503</v>
      </c>
    </row>
    <row r="101" spans="1:24" s="46" customFormat="1" ht="15" customHeight="1" x14ac:dyDescent="0.25">
      <c r="A101" s="20" t="s">
        <v>502</v>
      </c>
      <c r="B101" s="20" t="s">
        <v>317</v>
      </c>
      <c r="C101" s="20" t="s">
        <v>3</v>
      </c>
      <c r="D101" s="21" t="s">
        <v>502</v>
      </c>
      <c r="E101" s="21" t="s">
        <v>502</v>
      </c>
      <c r="F101" s="21" t="s">
        <v>502</v>
      </c>
      <c r="G101" s="21" t="s">
        <v>502</v>
      </c>
      <c r="H101" s="21" t="s">
        <v>502</v>
      </c>
      <c r="I101" s="21" t="s">
        <v>502</v>
      </c>
      <c r="J101" s="21" t="s">
        <v>502</v>
      </c>
      <c r="K101" s="21" t="s">
        <v>502</v>
      </c>
      <c r="L101" s="21" t="s">
        <v>502</v>
      </c>
      <c r="M101" s="21" t="s">
        <v>502</v>
      </c>
      <c r="N101" s="21" t="s">
        <v>502</v>
      </c>
      <c r="O101" s="21" t="s">
        <v>502</v>
      </c>
      <c r="P101" s="21" t="s">
        <v>502</v>
      </c>
      <c r="Q101" s="21" t="s">
        <v>502</v>
      </c>
      <c r="R101" s="21" t="s">
        <v>502</v>
      </c>
      <c r="S101" s="21" t="s">
        <v>502</v>
      </c>
      <c r="T101" s="21" t="s">
        <v>502</v>
      </c>
      <c r="U101" s="51"/>
      <c r="V101" s="36" t="s">
        <v>52</v>
      </c>
      <c r="W101" s="68" t="s">
        <v>53</v>
      </c>
      <c r="X101" s="53" t="s">
        <v>556</v>
      </c>
    </row>
  </sheetData>
  <sortState xmlns:xlrd2="http://schemas.microsoft.com/office/spreadsheetml/2017/richdata2" ref="A2:X99">
    <sortCondition descending="1" ref="E1"/>
  </sortState>
  <hyperlinks>
    <hyperlink ref="U18" r:id="rId1" xr:uid="{4260B538-73E6-40B5-8552-5BEB28702089}"/>
    <hyperlink ref="U99" r:id="rId2" xr:uid="{0BAE07B8-B7F2-422F-BC15-4353E8CA75CB}"/>
    <hyperlink ref="U6" r:id="rId3" xr:uid="{DCAF7943-3867-4F3F-88FF-8C2401C7E561}"/>
    <hyperlink ref="U84" r:id="rId4" xr:uid="{EAF73D2D-3558-4B54-B04B-42AFEBC8B434}"/>
    <hyperlink ref="U49" r:id="rId5" xr:uid="{F3E29235-0387-4FD8-8969-1E73E5A0F7F5}"/>
    <hyperlink ref="U44" r:id="rId6" xr:uid="{BA4577A2-052F-4AAC-813F-6C3713A37B16}"/>
    <hyperlink ref="U11" r:id="rId7" xr:uid="{8A4C8C75-7399-4C83-8982-5539AF26F9CD}"/>
    <hyperlink ref="U82" r:id="rId8" xr:uid="{0F00DB4B-D970-4EEC-B62F-138EC7A8AB63}"/>
    <hyperlink ref="U19" r:id="rId9" xr:uid="{60C518B6-B0CD-48E4-BDC8-C042329485A6}"/>
    <hyperlink ref="U22" r:id="rId10" xr:uid="{5B34126F-6186-44C1-B917-6431B392F83F}"/>
    <hyperlink ref="U74" r:id="rId11" xr:uid="{F3E6E507-184C-4858-929A-9B72DD119B63}"/>
    <hyperlink ref="U26" r:id="rId12" xr:uid="{D10AA381-1187-41FA-9F05-F48417229F9D}"/>
    <hyperlink ref="U55" r:id="rId13" xr:uid="{56C49EE6-C26B-4838-BEF5-FABCBA6F3DFF}"/>
    <hyperlink ref="U15" r:id="rId14" xr:uid="{EC3288AB-CA70-4D39-B166-E7D95097FC9A}"/>
    <hyperlink ref="U68" r:id="rId15" xr:uid="{1EC8C318-B252-4F9A-9043-14D3352B9411}"/>
    <hyperlink ref="U9" r:id="rId16" xr:uid="{C9F330F5-86F1-41E3-BEB3-CE1C81CCF062}"/>
    <hyperlink ref="U7" r:id="rId17" xr:uid="{CDD7D792-06F6-451F-A4FE-69DEF4AD921B}"/>
    <hyperlink ref="U81" r:id="rId18" xr:uid="{84254F5C-0997-4CFA-8E4C-7379BB529C65}"/>
    <hyperlink ref="U56" r:id="rId19" xr:uid="{EF419477-AEAD-4A16-AF6E-504B02603191}"/>
    <hyperlink ref="U70" r:id="rId20" xr:uid="{1A9D6813-63EA-4317-B10D-900CD5B65475}"/>
    <hyperlink ref="U50" r:id="rId21" xr:uid="{B96D6574-5553-4AAE-8CD0-E62A8640759A}"/>
    <hyperlink ref="U75" r:id="rId22" xr:uid="{AC8342CD-3A98-4407-8CCC-5BAA7C6E8E53}"/>
    <hyperlink ref="U10" r:id="rId23" xr:uid="{711F36B9-8017-4B72-A1CF-7837B103D2CB}"/>
    <hyperlink ref="U60" r:id="rId24" xr:uid="{F651EE5B-D2B9-4D38-A939-8069D480AF82}"/>
    <hyperlink ref="U16" r:id="rId25" xr:uid="{ED67622B-191A-4E63-8E42-5CA78B0226A3}"/>
    <hyperlink ref="U36" r:id="rId26" xr:uid="{49DE691C-2AD0-4F3A-973E-6DFC7AEEA7AB}"/>
    <hyperlink ref="U59" r:id="rId27" xr:uid="{A27DF574-C276-4B02-85BF-A0C9BD010611}"/>
    <hyperlink ref="U69" r:id="rId28" xr:uid="{9990ED2C-6766-4853-A673-B1BBD5E88005}"/>
    <hyperlink ref="U8" r:id="rId29" xr:uid="{779AC64B-13DA-4F0C-ADD6-85315F89B2EC}"/>
    <hyperlink ref="U93" r:id="rId30" xr:uid="{2B3AC252-7F76-43F0-A046-235C4CCC6E34}"/>
    <hyperlink ref="U39" r:id="rId31" xr:uid="{0982B8A1-AEA3-48F1-9041-45DAEB1D5B1C}"/>
    <hyperlink ref="U13" r:id="rId32" xr:uid="{9C17F033-02F6-45B9-B726-CB2FA3204B33}"/>
    <hyperlink ref="U85" r:id="rId33" xr:uid="{A18C635E-0EDB-442D-9BAE-1854CFA8671B}"/>
    <hyperlink ref="U88" r:id="rId34" xr:uid="{B12194A3-2149-4AE2-85BD-4A902E08802B}"/>
    <hyperlink ref="U57" r:id="rId35" xr:uid="{7EB814B0-BFF8-4238-A4A0-4B759ADB36E1}"/>
    <hyperlink ref="U97" r:id="rId36" xr:uid="{8E6D7F55-9381-44B5-8705-6BB7A1208074}"/>
    <hyperlink ref="U41" r:id="rId37" xr:uid="{476B321E-A64D-48A3-9E99-4F025B5C2125}"/>
    <hyperlink ref="U46" r:id="rId38" xr:uid="{24E04B9C-E660-4A55-A846-6F0857EFF71A}"/>
    <hyperlink ref="U64" r:id="rId39" xr:uid="{6DFFBA2C-45BA-4FA2-9DC1-CA28A4A3A80D}"/>
    <hyperlink ref="U66" r:id="rId40" xr:uid="{B84BC180-040C-42F8-A54E-4928F33D2C3A}"/>
    <hyperlink ref="U24" r:id="rId41" xr:uid="{420F34D8-4AFF-4B42-9C2A-DB0942C87886}"/>
    <hyperlink ref="U54" r:id="rId42" xr:uid="{521AC3E4-6159-4E89-9AA9-16DAA7DB14EE}"/>
    <hyperlink ref="U31" r:id="rId43" xr:uid="{C84BEDE3-27E4-40CD-AAE9-4AE711CD668A}"/>
    <hyperlink ref="U28" r:id="rId44" xr:uid="{78597C45-3A93-4CF3-A5C2-B9BEE508BD29}"/>
    <hyperlink ref="U72" r:id="rId45" xr:uid="{893BED1D-AE4B-4811-BA0A-88D73D739BDA}"/>
    <hyperlink ref="U71" r:id="rId46" xr:uid="{36A4CA08-CB22-48D7-B50B-B53461BFE4A9}"/>
    <hyperlink ref="U98" r:id="rId47" xr:uid="{0974E0BF-87F4-4ADF-9BED-FEE1F5D09C64}"/>
    <hyperlink ref="U43" r:id="rId48" xr:uid="{4B55E7D0-83ED-4613-9FD7-F3381E9755F7}"/>
    <hyperlink ref="U87" r:id="rId49" xr:uid="{357717A9-1767-454A-A475-4AC40AB4C686}"/>
    <hyperlink ref="U58" r:id="rId50" xr:uid="{FCF2E7CE-8F3F-40B1-8676-A335AF306071}"/>
    <hyperlink ref="U34" r:id="rId51" xr:uid="{D84F42B0-FD4D-41E5-8B74-DB889A7656FD}"/>
    <hyperlink ref="U80" r:id="rId52" xr:uid="{B7F38DC9-17DF-45D8-ABED-9B026CF8D6D8}"/>
    <hyperlink ref="U79" r:id="rId53" xr:uid="{9CC63419-0B23-4AA8-A689-7408A5CB4E94}"/>
    <hyperlink ref="U92" r:id="rId54" xr:uid="{B5B6FA86-249F-485D-953C-BD64540204BC}"/>
    <hyperlink ref="U48" r:id="rId55" xr:uid="{ADB208F1-A36D-4E73-ADC8-A3D7FC4AFB2A}"/>
    <hyperlink ref="U37" r:id="rId56" xr:uid="{6801B9FA-B53F-4C61-B16F-07E070F38BA5}"/>
    <hyperlink ref="U27" r:id="rId57" xr:uid="{C040CD5B-2274-4152-AE72-1F71EBE15F78}"/>
    <hyperlink ref="U90" r:id="rId58" xr:uid="{E590EBD4-ED33-459B-A9EB-DC6C3108965D}"/>
    <hyperlink ref="U35" r:id="rId59" xr:uid="{46850F0B-C2C3-46F7-9526-7F4CD3B425D0}"/>
    <hyperlink ref="U2" r:id="rId60" xr:uid="{7651F397-B160-4677-93C0-C6B33920D8F1}"/>
    <hyperlink ref="U62" r:id="rId61" xr:uid="{1E6AA63B-4C59-4574-984E-74D8738BAC3C}"/>
    <hyperlink ref="U3" r:id="rId62" xr:uid="{9101D0FE-5EE6-4DE5-8F76-1FAB599B1458}"/>
    <hyperlink ref="U96" r:id="rId63" xr:uid="{FBF435C1-1101-4418-BD0D-3DF58729F8E0}"/>
    <hyperlink ref="U17" r:id="rId64" xr:uid="{4DD07675-89E8-418A-A648-B880C8189834}"/>
    <hyperlink ref="U5" r:id="rId65" xr:uid="{73B465CE-2FF0-4DC8-8E32-663621394614}"/>
    <hyperlink ref="U14" r:id="rId66" xr:uid="{FD212FDD-B8FB-4894-A4AB-F29AB19E104B}"/>
    <hyperlink ref="U42" r:id="rId67" xr:uid="{2BD0AAD2-E8CF-433B-BDCD-66E07FBF7AB3}"/>
    <hyperlink ref="U89" r:id="rId68" xr:uid="{2C56E38E-DBC5-482F-B5DF-5203DBF24CA2}"/>
    <hyperlink ref="U29" r:id="rId69" xr:uid="{5BBA5A1A-DBFC-4510-94EE-9B71B53E7F9C}"/>
    <hyperlink ref="U51" r:id="rId70" xr:uid="{C61DCD05-DA3A-4504-BC3A-928C5D3AA1D5}"/>
    <hyperlink ref="U40" r:id="rId71" xr:uid="{C59702E6-214D-47E5-9AC5-E3D5DBACA8CD}"/>
    <hyperlink ref="U4" r:id="rId72" xr:uid="{C3ADBA36-DBA9-4813-B7F6-C3B9724E0BB5}"/>
    <hyperlink ref="U47" r:id="rId73" xr:uid="{9B037353-5FF6-44E5-BB8B-5AD7C9D9A6A6}"/>
    <hyperlink ref="U73" r:id="rId74" xr:uid="{16FEDECB-270B-496E-B95F-F68181130377}"/>
    <hyperlink ref="U52" r:id="rId75" xr:uid="{FAA5CCB7-F8B5-4E3E-A138-DE888AE9678B}"/>
    <hyperlink ref="U20" r:id="rId76" xr:uid="{D0CE7085-4673-4F2F-BDAD-6D3CB8F93425}"/>
    <hyperlink ref="U76" r:id="rId77" xr:uid="{894CA7FC-7325-44F7-8B18-80CF659FECA1}"/>
    <hyperlink ref="U21" r:id="rId78" xr:uid="{4EED3ABB-E701-4267-A71C-418AB158FCE3}"/>
    <hyperlink ref="U67" r:id="rId79" xr:uid="{13F91667-AFDF-4456-9172-591FE16BC02F}"/>
    <hyperlink ref="U45" r:id="rId80" xr:uid="{41AEDE42-6ACD-45C6-A30F-922FC8BE1E52}"/>
    <hyperlink ref="U63" r:id="rId81" xr:uid="{CBA2205F-CC70-4D36-86AC-14C26FA08416}"/>
    <hyperlink ref="U77" r:id="rId82" xr:uid="{BB786075-0A76-4579-8612-80CB00F5E826}"/>
    <hyperlink ref="U86" r:id="rId83" xr:uid="{0D438E8B-8DE1-493B-B7A5-E5F7BD97A62F}"/>
    <hyperlink ref="U83" r:id="rId84" xr:uid="{5CA23A5F-D1DF-45E9-8863-C214484345BD}"/>
    <hyperlink ref="U25" r:id="rId85" xr:uid="{0700374E-73A9-49BA-9E0B-4F05624B943E}"/>
    <hyperlink ref="U91" r:id="rId86" xr:uid="{2A367E21-3E2B-4C39-A52A-F90AF354E259}"/>
    <hyperlink ref="U61" r:id="rId87" xr:uid="{C75A917E-CC84-4E48-B608-5B6089C423B5}"/>
    <hyperlink ref="U38" r:id="rId88" xr:uid="{B10AB5AC-F8FB-4FF7-8085-4D4552F7DACB}"/>
    <hyperlink ref="U33" r:id="rId89" xr:uid="{9906F0AD-21AA-465F-B1FE-4A823DAC57AC}"/>
    <hyperlink ref="U12" r:id="rId90" xr:uid="{128D5CB1-259C-4EC9-A8B6-EEBD436B8841}"/>
    <hyperlink ref="U78" r:id="rId91" xr:uid="{3CF252DD-AE9A-4674-982A-27D0B2F7ADFC}"/>
    <hyperlink ref="U65" r:id="rId92" xr:uid="{83949117-309E-422C-B61C-C5480073A0E8}"/>
    <hyperlink ref="U32" r:id="rId93" xr:uid="{91CD4B9B-08C1-4130-BCCC-A4F7869B0D8D}"/>
    <hyperlink ref="U94" r:id="rId94" xr:uid="{CFF459E6-B17C-4FE1-AC16-E3DCAC39B78F}"/>
    <hyperlink ref="U53" r:id="rId95" xr:uid="{D12AAE5E-DFF3-411D-8A03-95DAA6E53DDF}"/>
    <hyperlink ref="V6" r:id="rId96" xr:uid="{9CFC8FF9-38DC-4A5C-BE18-8402C0ACEEF4}"/>
    <hyperlink ref="W6" r:id="rId97" xr:uid="{68AD59ED-F05C-4ECE-94D5-150ECD193828}"/>
    <hyperlink ref="V18" r:id="rId98" xr:uid="{28FCDF8D-BA8D-48E3-B847-5503AB6C8754}"/>
    <hyperlink ref="V99" r:id="rId99" xr:uid="{1D843495-B7EE-402D-9BD3-7D67CD7C3987}"/>
    <hyperlink ref="W18" r:id="rId100" xr:uid="{795AFF44-0C1B-49B6-B27D-4E73762D0AF1}"/>
    <hyperlink ref="W99" r:id="rId101" xr:uid="{BBDD6D6D-E36C-4BB4-92E9-188946984383}"/>
    <hyperlink ref="V84" r:id="rId102" xr:uid="{66656087-D2C7-49C2-A3EB-0E6822ADEAE9}"/>
    <hyperlink ref="V49" r:id="rId103" xr:uid="{62A0A85D-EDFE-47F5-A6B4-081A91654D11}"/>
    <hyperlink ref="V44" r:id="rId104" xr:uid="{92FDAECC-AB83-4BD2-9D21-920B701AB415}"/>
    <hyperlink ref="V11" r:id="rId105" xr:uid="{6FFA3494-2EA5-4A07-882A-8BAE4A7A4980}"/>
    <hyperlink ref="V82" r:id="rId106" xr:uid="{E8A4D5EA-A5A8-45ED-91C2-C74EA88CBC7F}"/>
    <hyperlink ref="V19" r:id="rId107" xr:uid="{80015753-DFE7-4DA7-A34C-28777F6EB0EB}"/>
    <hyperlink ref="V22" r:id="rId108" xr:uid="{56A8DB7C-71C8-4FBB-A9F6-E27DE8DD9F9E}"/>
    <hyperlink ref="V74" r:id="rId109" xr:uid="{84C34D00-B2F3-44B5-88F4-69AC1BC0B904}"/>
    <hyperlink ref="V26" r:id="rId110" xr:uid="{77B2A68C-E723-446F-AE1F-D9D89367A101}"/>
    <hyperlink ref="V55" r:id="rId111" xr:uid="{CFE92C9F-0303-435A-B02F-ECAC0DCEDA1C}"/>
    <hyperlink ref="V15" r:id="rId112" xr:uid="{F7C2CEEA-8BD5-4C61-8EFD-D6ECDDD8B262}"/>
    <hyperlink ref="V68" r:id="rId113" xr:uid="{7B895DDE-3F96-4A71-A384-C53DCD2D6E87}"/>
    <hyperlink ref="V9" r:id="rId114" xr:uid="{1FE592D8-025F-40DA-9A41-906A6A2CC5C7}"/>
    <hyperlink ref="V7" r:id="rId115" xr:uid="{3B5910AB-06EB-4B8D-BED5-1DA16A6B4091}"/>
    <hyperlink ref="V81" r:id="rId116" xr:uid="{625719A7-54FD-447C-BF58-8930D794F067}"/>
    <hyperlink ref="V56" r:id="rId117" xr:uid="{40EEA710-3BEE-417E-AFF5-A2F5D5EC0141}"/>
    <hyperlink ref="V70" r:id="rId118" xr:uid="{9E1FB0FF-610F-49D9-AC7C-DEED3BE7236D}"/>
    <hyperlink ref="V50" r:id="rId119" xr:uid="{1434C100-5202-41E8-96FD-1224B69DBC8E}"/>
    <hyperlink ref="V10" r:id="rId120" xr:uid="{684A5A56-DED2-4903-B281-BBEC6DFA43E8}"/>
    <hyperlink ref="V75" r:id="rId121" xr:uid="{42EFDF9B-63DE-408D-B72D-9DB8FDD43411}"/>
    <hyperlink ref="V60" r:id="rId122" xr:uid="{FC0C4421-E5EB-40B0-916C-3CD2DC86F6F8}"/>
    <hyperlink ref="V36" r:id="rId123" xr:uid="{DA79EBB0-A086-4F40-9EDA-B65C511D5C72}"/>
    <hyperlink ref="V16" r:id="rId124" xr:uid="{AB911CE3-4788-4880-A86C-80B195EB4555}"/>
    <hyperlink ref="V59" r:id="rId125" xr:uid="{651D54CF-5EAE-4C3C-9450-0E13FA9D3517}"/>
    <hyperlink ref="V69" r:id="rId126" xr:uid="{1F7D5F28-144E-4850-B57B-ADCFCD383115}"/>
    <hyperlink ref="V8" r:id="rId127" xr:uid="{C4B9290E-1EDA-420D-914C-88A84C496936}"/>
    <hyperlink ref="V93" r:id="rId128" xr:uid="{31E3A863-995C-49AD-B952-D37CA46654D0}"/>
    <hyperlink ref="V39" r:id="rId129" xr:uid="{CC06A120-0050-4940-90DC-7AC173BC1E65}"/>
    <hyperlink ref="V13" r:id="rId130" xr:uid="{454FBF52-4C3C-4FBA-BE97-FEA2C5329212}"/>
    <hyperlink ref="V31" r:id="rId131" xr:uid="{654B4847-49CB-428D-BEE7-1A35CFC3BFBB}"/>
    <hyperlink ref="V85" r:id="rId132" xr:uid="{6116D4D5-032F-49E1-B182-709292CC2BF8}"/>
    <hyperlink ref="V28" r:id="rId133" xr:uid="{BECE5E21-15EA-4A56-947E-254118FE5656}"/>
    <hyperlink ref="V88" r:id="rId134" xr:uid="{1F70E256-6D5C-420A-AE81-8D7C36B6C4F7}"/>
    <hyperlink ref="V57" r:id="rId135" xr:uid="{F52DAC73-774F-4639-9C24-C32B8CCF72DE}"/>
    <hyperlink ref="V97" r:id="rId136" xr:uid="{E48F3718-A0FE-4A87-BB2C-3817A893DEBE}"/>
    <hyperlink ref="V41" r:id="rId137" xr:uid="{C403CEFA-AF8D-4971-9B42-1088C15C549A}"/>
    <hyperlink ref="V30" r:id="rId138" xr:uid="{36B530D4-7193-42D4-A950-D655D81CC0B5}"/>
    <hyperlink ref="V100" r:id="rId139" xr:uid="{D4912AC7-A25D-4DC3-8549-47889429B84D}"/>
    <hyperlink ref="V46" r:id="rId140" xr:uid="{292B919E-CE58-4D13-9F31-12B6F90587D0}"/>
    <hyperlink ref="V64" r:id="rId141" xr:uid="{4BA11D99-F5F2-425B-8792-16548D1DB54B}"/>
    <hyperlink ref="V66" r:id="rId142" xr:uid="{9A07CFA0-4B8E-40B3-B7D0-DF39865C5539}"/>
    <hyperlink ref="V24" r:id="rId143" xr:uid="{45FECC63-F011-417A-8368-F62216D6C96F}"/>
    <hyperlink ref="V54" r:id="rId144" xr:uid="{A9D040F0-AD7E-4213-B4EF-4442CAA3B1A2}"/>
    <hyperlink ref="V72" r:id="rId145" xr:uid="{51E46CD2-C21C-438B-BFD4-63B86A0EB60F}"/>
    <hyperlink ref="V71" r:id="rId146" xr:uid="{1373F2B6-E09F-4FD1-99F5-185A29D8B516}"/>
    <hyperlink ref="V98" r:id="rId147" xr:uid="{AF04E2BC-937F-438E-B2D3-F739D97F6E97}"/>
    <hyperlink ref="V43" r:id="rId148" xr:uid="{0F4D146F-818E-4D68-8DF1-7088106AA1C9}"/>
    <hyperlink ref="V87" r:id="rId149" xr:uid="{6F09B14A-A324-4AC6-9CBD-CFD69E51A292}"/>
    <hyperlink ref="V58" r:id="rId150" xr:uid="{5DB6FE48-AB99-44B0-8C36-2825B3EF85CB}"/>
    <hyperlink ref="V34" r:id="rId151" xr:uid="{33F92904-F4B6-4905-9AE6-A9903D541C7A}"/>
    <hyperlink ref="V80" r:id="rId152" xr:uid="{EFB987CE-27C1-4B8D-A5F0-326A6C4B2EDB}"/>
    <hyperlink ref="V53" r:id="rId153" xr:uid="{5CFD811C-2C67-4E80-B652-14F2420941D1}"/>
    <hyperlink ref="V79" r:id="rId154" xr:uid="{0D36DCD2-60A6-42C6-9649-84C745578D65}"/>
    <hyperlink ref="V92" r:id="rId155" xr:uid="{73A768D6-D47D-4C52-8105-6E0CA943944A}"/>
    <hyperlink ref="V48" r:id="rId156" xr:uid="{444E1561-6272-4AF8-9552-B1337D0FE03C}"/>
    <hyperlink ref="V37" r:id="rId157" xr:uid="{07A1D2FF-AEE4-4954-BB8F-AF6BBC56EBED}"/>
    <hyperlink ref="V27" r:id="rId158" xr:uid="{FD2FAA65-6EE8-4798-AEBF-400A23D2D55F}"/>
    <hyperlink ref="V90" r:id="rId159" xr:uid="{B84AF1A4-A17D-4C70-AE53-2C3E56EE8335}"/>
    <hyperlink ref="V35" r:id="rId160" xr:uid="{0097B400-2552-4021-A33D-A59DB2946403}"/>
    <hyperlink ref="V2" r:id="rId161" xr:uid="{1C9DA1B0-0DD1-4B10-8815-F4023863A74B}"/>
    <hyperlink ref="V62" r:id="rId162" xr:uid="{F70D3E0E-2D0C-48D6-B7FF-9E669B3DD394}"/>
    <hyperlink ref="V3" r:id="rId163" xr:uid="{7E2D3355-DFAF-4C27-BA17-B8A7A2014CC0}"/>
    <hyperlink ref="V95" r:id="rId164" xr:uid="{48DE1F3D-EE28-4FFE-BE31-68A6232DB0C8}"/>
    <hyperlink ref="V96" r:id="rId165" xr:uid="{63CF8049-B741-4C2E-8B8B-E4CF1005FD0A}"/>
    <hyperlink ref="V17" r:id="rId166" xr:uid="{7FCB0917-9F76-4634-9F74-1A848A095E54}"/>
    <hyperlink ref="V5" r:id="rId167" xr:uid="{4E188A24-A944-493E-8BD9-12A6AF901A28}"/>
    <hyperlink ref="V14" r:id="rId168" xr:uid="{40014093-9FF0-426E-8740-61054B4086CA}"/>
    <hyperlink ref="V42" r:id="rId169" xr:uid="{86318ABB-28FF-4AC6-BA2C-9CCD459131B5}"/>
    <hyperlink ref="V89" r:id="rId170" xr:uid="{93395A77-29B3-409E-AAB5-FC0DE698E134}"/>
    <hyperlink ref="V29" r:id="rId171" xr:uid="{30650385-4CFB-4672-B8AC-9D992D5C1EDB}"/>
    <hyperlink ref="V51" r:id="rId172" xr:uid="{D49D2476-F030-4F77-91F4-A2F832472139}"/>
    <hyperlink ref="V40" r:id="rId173" xr:uid="{E8DFDE43-9D48-44BE-997C-CEC302822253}"/>
    <hyperlink ref="V4" r:id="rId174" xr:uid="{18D7BAD3-0B94-4CD0-A3E8-F6B874BD2959}"/>
    <hyperlink ref="V47" r:id="rId175" xr:uid="{288AE08B-E73D-4B77-BCF5-78057055A863}"/>
    <hyperlink ref="V73" r:id="rId176" xr:uid="{DBAF72D8-9B89-4078-B9E7-E4D9BCB503F5}"/>
    <hyperlink ref="V52" r:id="rId177" xr:uid="{EEC45908-E226-426D-948B-07DECA1E3081}"/>
    <hyperlink ref="V20" r:id="rId178" xr:uid="{F0AE87F3-15F4-4662-B7A1-FECF717C81D3}"/>
    <hyperlink ref="V101" r:id="rId179" xr:uid="{90951116-445B-4DF8-9AB6-3CD9170B24BB}"/>
    <hyperlink ref="V21" r:id="rId180" xr:uid="{51AA20FE-7167-474D-AE13-65BEAF52578C}"/>
    <hyperlink ref="V76" r:id="rId181" xr:uid="{A0CF6213-779B-45DC-B7BE-934ABD65F678}"/>
    <hyperlink ref="V23" r:id="rId182" xr:uid="{4245981A-D5D5-4786-83F9-371D66B56DB8}"/>
    <hyperlink ref="V67" r:id="rId183" xr:uid="{3E145943-9648-48DB-B16E-148539543DCF}"/>
    <hyperlink ref="V45" r:id="rId184" xr:uid="{85965695-CCA8-4121-9128-575B04C53534}"/>
    <hyperlink ref="V63" r:id="rId185" xr:uid="{FDDBABF5-7F79-411A-A82D-783B4E9F9D4B}"/>
    <hyperlink ref="V77" r:id="rId186" xr:uid="{EECCD000-07C3-4436-8E74-43A294E78A00}"/>
    <hyperlink ref="V86" r:id="rId187" xr:uid="{0AF4FD9B-915D-475B-8C11-227D8963CC92}"/>
    <hyperlink ref="V83" r:id="rId188" xr:uid="{95997328-AC39-4139-AB47-AF41C067407C}"/>
    <hyperlink ref="V25" r:id="rId189" xr:uid="{4ADAA29C-F30A-4016-A65A-CFC083D6166F}"/>
    <hyperlink ref="V91" r:id="rId190" xr:uid="{6AD59C8D-A1A9-4744-BD42-CF9DA5C04066}"/>
    <hyperlink ref="V61" r:id="rId191" xr:uid="{6EDD9367-BBD1-407A-A681-B8C31E858AD9}"/>
    <hyperlink ref="V38" r:id="rId192" xr:uid="{6C2E1107-E92F-415F-84D5-3214CF185D54}"/>
    <hyperlink ref="V33" r:id="rId193" xr:uid="{9BD9F529-2E09-4274-BA65-AB4BC7BE4F97}"/>
    <hyperlink ref="V12" r:id="rId194" xr:uid="{A00699A5-9717-45C7-82BF-FEDEBA884589}"/>
    <hyperlink ref="V78" r:id="rId195" xr:uid="{EF79DC33-45B1-4F7A-BE6A-385EAB088D13}"/>
    <hyperlink ref="V65" r:id="rId196" xr:uid="{9B212CF1-A504-4147-B892-2D4ED5FD8B67}"/>
    <hyperlink ref="V32" r:id="rId197" xr:uid="{11450335-9098-4D68-B7AF-6DC5E4B3FDE0}"/>
    <hyperlink ref="V94" r:id="rId198" xr:uid="{FFC7D2F5-0A9B-4FE4-A320-E415CCC6A8B6}"/>
    <hyperlink ref="W84" r:id="rId199" xr:uid="{173C1EE7-357D-42D6-AC51-2F371AEDEA76}"/>
    <hyperlink ref="W49" r:id="rId200" xr:uid="{39BBF114-BCD1-410B-8319-B8085D2E6924}"/>
    <hyperlink ref="W44" r:id="rId201" xr:uid="{5F9902BD-D6C3-457C-8A39-263C71B84A54}"/>
    <hyperlink ref="W11" r:id="rId202" xr:uid="{47CF3A19-D3C3-417D-8BFA-27EC8BC25ED2}"/>
    <hyperlink ref="W82" r:id="rId203" xr:uid="{599656BB-B853-4253-94FD-FB21CBCE831B}"/>
    <hyperlink ref="W19" r:id="rId204" xr:uid="{1217F5D4-D135-444F-85A5-957973CA1930}"/>
    <hyperlink ref="W22" r:id="rId205" xr:uid="{56911D74-DF0A-4059-AD10-64DEAECD581E}"/>
    <hyperlink ref="W74" r:id="rId206" xr:uid="{C343CFE8-99D9-49E3-BB5D-328E236B3D30}"/>
    <hyperlink ref="W26" r:id="rId207" xr:uid="{BF4621E7-183C-4C94-8835-678126F0FAA5}"/>
    <hyperlink ref="W55" r:id="rId208" xr:uid="{18DF4819-5611-41B9-9FBC-38A2DF0E5784}"/>
    <hyperlink ref="W15" r:id="rId209" xr:uid="{4ED5D0E5-A5A1-4029-A60D-65F3AEB62E19}"/>
    <hyperlink ref="W68" r:id="rId210" xr:uid="{603ADA60-F661-4B24-A343-051029EB2AB1}"/>
    <hyperlink ref="W9" r:id="rId211" xr:uid="{6CF3B2E0-3F70-4973-981A-B7463E41C89C}"/>
    <hyperlink ref="W7" r:id="rId212" xr:uid="{0FCBB594-8DEB-471D-8708-DD8D98FA9B7F}"/>
    <hyperlink ref="W81" r:id="rId213" xr:uid="{41E7404E-9360-4A93-8FA3-4906D3C2493E}"/>
    <hyperlink ref="W56" r:id="rId214" xr:uid="{7A35A555-DE84-43BE-B406-B2274E862A6A}"/>
    <hyperlink ref="W70" r:id="rId215" xr:uid="{56187F0C-6EB4-462A-B84C-785F368CD414}"/>
    <hyperlink ref="W50" r:id="rId216" xr:uid="{80020143-BB01-4502-A1F1-54708213900B}"/>
    <hyperlink ref="W10" r:id="rId217" xr:uid="{4E7901B1-0022-4978-9F79-3DD719D2CCAB}"/>
    <hyperlink ref="W75" r:id="rId218" xr:uid="{D876737C-B66C-48DB-B9E3-FE59749740E6}"/>
    <hyperlink ref="W60" r:id="rId219" xr:uid="{DA972D0F-0D5C-441B-8125-333A481D79F0}"/>
    <hyperlink ref="W36" r:id="rId220" xr:uid="{D032E55D-08C6-4DC8-B0E8-2887EB22CBDC}"/>
    <hyperlink ref="W16" r:id="rId221" xr:uid="{FAE9067C-238B-4CD7-ADAA-A832A107A022}"/>
    <hyperlink ref="W59" r:id="rId222" xr:uid="{7402FDFC-8A22-4F2C-BB7A-109866091880}"/>
    <hyperlink ref="W69" r:id="rId223" xr:uid="{31BB633A-3869-4400-AB80-D0953918C8A8}"/>
    <hyperlink ref="W8" r:id="rId224" xr:uid="{E36F442C-3A53-4A55-84AA-83630C117B74}"/>
    <hyperlink ref="W93" r:id="rId225" xr:uid="{56CAFA55-6F5A-40BC-8DE2-C000DD1953E8}"/>
    <hyperlink ref="W39" r:id="rId226" xr:uid="{3EB8B56E-A0B4-45DD-BEC4-AC8A73F94EDA}"/>
    <hyperlink ref="W13" r:id="rId227" xr:uid="{95B7A2EE-49FE-40D2-9A0A-E71573759382}"/>
    <hyperlink ref="W31" r:id="rId228" xr:uid="{BDB5D657-4393-4F23-A48F-8AB4EE393876}"/>
    <hyperlink ref="W85" r:id="rId229" xr:uid="{B5E6C89B-ADA8-4D44-AC5F-52F8A2448063}"/>
    <hyperlink ref="W28" r:id="rId230" xr:uid="{E6AEF0EF-1337-4E52-BC63-330FAF9F1207}"/>
    <hyperlink ref="W88" r:id="rId231" xr:uid="{87BD3F1C-EC81-49A8-B607-57926611E3B5}"/>
    <hyperlink ref="W57" r:id="rId232" xr:uid="{01FDC68C-530C-4D1E-8C76-F5266EA620DF}"/>
    <hyperlink ref="W97" r:id="rId233" xr:uid="{030A2182-C9F8-4E4D-BA05-9EC0A059A589}"/>
    <hyperlink ref="W41" r:id="rId234" xr:uid="{230A29EB-A3B8-4E92-A2E7-C18AE7EA6FE1}"/>
    <hyperlink ref="W30" r:id="rId235" xr:uid="{C1C47C77-8ECC-4046-888A-8F77EBD91C86}"/>
    <hyperlink ref="W100" r:id="rId236" xr:uid="{F78B3D9C-E1A3-4EF0-BFC5-5C44D32B26CB}"/>
    <hyperlink ref="W46" r:id="rId237" xr:uid="{F96B83B3-7536-45BE-B0E5-5C5EE588DA68}"/>
    <hyperlink ref="W64" r:id="rId238" xr:uid="{7F55D761-72E0-4AA8-883A-EC7FFBDACE68}"/>
    <hyperlink ref="W66" r:id="rId239" xr:uid="{E0695875-42F2-43E2-B212-ADC15348BDD1}"/>
    <hyperlink ref="W24" r:id="rId240" xr:uid="{6D36B1A0-6B2D-41BE-BA84-912FAB835E95}"/>
    <hyperlink ref="W54" r:id="rId241" xr:uid="{DC59A906-773F-459A-8F3E-3087370EC2C5}"/>
    <hyperlink ref="W72" r:id="rId242" xr:uid="{C07F7FDA-C6AB-4B43-B7CD-24E804E70DEB}"/>
    <hyperlink ref="W71" r:id="rId243" xr:uid="{75CDFE84-0797-4934-941D-63A32A49FF6F}"/>
    <hyperlink ref="W98" r:id="rId244" xr:uid="{C4F54496-82AD-46CA-9F8D-467DDFE72BC2}"/>
    <hyperlink ref="W43" r:id="rId245" xr:uid="{0C414FEB-3CB3-4C20-B15B-043A31371815}"/>
    <hyperlink ref="W87" r:id="rId246" xr:uid="{AA644EC3-82E5-4A77-918C-B65C289B90A6}"/>
    <hyperlink ref="W58" r:id="rId247" xr:uid="{13395C28-83CE-4545-8619-84C1ED39CA53}"/>
    <hyperlink ref="W34" r:id="rId248" xr:uid="{B6635665-1730-4F91-A90B-F065C0EA4F4A}"/>
    <hyperlink ref="W80" r:id="rId249" xr:uid="{85047805-21B8-4E06-9F61-60B0F646C139}"/>
    <hyperlink ref="W53" r:id="rId250" xr:uid="{E4BEBDC6-087D-4F31-9434-01E9AFA9BD18}"/>
    <hyperlink ref="W79" r:id="rId251" xr:uid="{6B40DBC7-A013-4481-ADBB-69C2EB08A882}"/>
    <hyperlink ref="W92" r:id="rId252" xr:uid="{BF89C3B9-BEC2-445C-9A6C-3F21F29833AE}"/>
    <hyperlink ref="W48" r:id="rId253" xr:uid="{73A161ED-8B6A-47F4-8DC6-45003DD001FF}"/>
    <hyperlink ref="W37" r:id="rId254" xr:uid="{E1B4E840-7171-429C-8A3D-810E5721C22A}"/>
    <hyperlink ref="W27" r:id="rId255" xr:uid="{1F0ACECD-2781-41C0-A643-072E4C77D869}"/>
    <hyperlink ref="W90" r:id="rId256" xr:uid="{F131ECE7-140F-467E-BE17-1902DDBE116B}"/>
    <hyperlink ref="W35" r:id="rId257" xr:uid="{32AD3CB4-0470-4BA7-9B75-79CCE8E21F15}"/>
    <hyperlink ref="W2" r:id="rId258" xr:uid="{C43C25B3-043F-4E99-894E-ADC4A6906AC1}"/>
    <hyperlink ref="W62" r:id="rId259" xr:uid="{4B18A362-58F9-453C-B9A1-6819BC2B1258}"/>
    <hyperlink ref="W3" r:id="rId260" xr:uid="{8037A477-6B09-40C9-BE4C-2698380E180B}"/>
    <hyperlink ref="W95" r:id="rId261" xr:uid="{76BC5352-7D8C-4D7E-90CF-45CC78625D83}"/>
    <hyperlink ref="W96" r:id="rId262" xr:uid="{007713E3-4E11-4506-BD1E-ED1074674ECE}"/>
    <hyperlink ref="W17" r:id="rId263" xr:uid="{A6D4EBB1-8BE3-4591-9466-E087F4B4DEF1}"/>
    <hyperlink ref="W5" r:id="rId264" xr:uid="{F50ECFD1-4904-4779-8D2A-D3B35FF69A83}"/>
    <hyperlink ref="W14" r:id="rId265" xr:uid="{63427E65-F9FE-4FAF-B6A0-F2721139ED21}"/>
    <hyperlink ref="W42" r:id="rId266" xr:uid="{73DF8755-A0A2-485D-B889-BDD7B0829798}"/>
    <hyperlink ref="W89" r:id="rId267" xr:uid="{8F56FAB6-BDB9-4A1C-B6B4-2F023CFDDAC3}"/>
    <hyperlink ref="W29" r:id="rId268" xr:uid="{9B90FD9A-6117-45CC-A2DD-28B71CA21EF7}"/>
    <hyperlink ref="W51" r:id="rId269" xr:uid="{5593FB47-1955-4B1D-8BFC-4C879B5BFC31}"/>
    <hyperlink ref="W40" r:id="rId270" xr:uid="{FDE80B26-1EFC-492E-AFBD-BE14B40CA535}"/>
    <hyperlink ref="W4" r:id="rId271" xr:uid="{3D890F42-CCE5-4BF3-BA4F-741B3E837B74}"/>
    <hyperlink ref="W47" r:id="rId272" xr:uid="{810CB6C5-5807-43BB-AD18-41D36E24CF76}"/>
    <hyperlink ref="W73" r:id="rId273" xr:uid="{A5707016-8418-472E-A9DE-916F85333CEC}"/>
    <hyperlink ref="W52" r:id="rId274" xr:uid="{2FF02209-5509-4832-B56A-910A7E11B518}"/>
    <hyperlink ref="W20" r:id="rId275" xr:uid="{CB2243D0-172C-43BA-AE16-F5F154EF6AE0}"/>
    <hyperlink ref="W101" r:id="rId276" xr:uid="{133C441D-43FB-4711-8FAD-072E595DE394}"/>
    <hyperlink ref="W21" r:id="rId277" xr:uid="{677E3ACC-4A4E-4DD7-A447-66F05E79B18D}"/>
    <hyperlink ref="W76" r:id="rId278" xr:uid="{0DB502A8-2D9A-4ED4-9FB5-C7BBB6BAAA87}"/>
    <hyperlink ref="W23" r:id="rId279" xr:uid="{F1E6F42E-874D-48E3-8B5F-BE735CF751F8}"/>
    <hyperlink ref="W67" r:id="rId280" xr:uid="{608560F9-7490-4A1A-ABEC-EB19DF875DEA}"/>
    <hyperlink ref="W45" r:id="rId281" xr:uid="{3F3BADA4-7AD3-4F3A-B516-825558C83138}"/>
    <hyperlink ref="W63" r:id="rId282" xr:uid="{585E27AF-4080-4590-A044-4427DBBB6BFA}"/>
    <hyperlink ref="W77" r:id="rId283" xr:uid="{E8EC83EE-62AC-4177-AE6E-A01C8E4C99CF}"/>
    <hyperlink ref="W86" r:id="rId284" xr:uid="{26DA5532-2185-4E7B-B144-AD46A2DF0912}"/>
    <hyperlink ref="W83" r:id="rId285" xr:uid="{5EAB79F5-52D9-42E6-A5CD-9CFFB5B98C27}"/>
    <hyperlink ref="W25" r:id="rId286" xr:uid="{7C4BB007-9DD3-4E60-8105-4DE52265A0E4}"/>
    <hyperlink ref="W91" r:id="rId287" xr:uid="{371D6FE3-2926-4DE4-B56B-807434D24D95}"/>
    <hyperlink ref="W61" r:id="rId288" xr:uid="{9A939765-0B8B-4445-8361-FCB34B439776}"/>
    <hyperlink ref="W38" r:id="rId289" xr:uid="{4B734428-3CD3-43DB-94B6-C887E016E800}"/>
    <hyperlink ref="W33" r:id="rId290" xr:uid="{DAD66E1F-2B7A-4791-BF6C-34A9432B5D70}"/>
    <hyperlink ref="W12" r:id="rId291" xr:uid="{68142B5A-48B8-4174-99C3-16BCCCB26C55}"/>
    <hyperlink ref="W78" r:id="rId292" xr:uid="{609D7EA9-073F-4649-96ED-7A2C6D572D58}"/>
    <hyperlink ref="W65" r:id="rId293" xr:uid="{E5065253-1994-4A3B-B213-C1C506621D04}"/>
    <hyperlink ref="W32" r:id="rId294" xr:uid="{73894DEF-B376-496B-BBCE-71260D1FF3B0}"/>
    <hyperlink ref="W94" r:id="rId295" xr:uid="{3058963D-8AFA-4BB2-B1D9-85C61D0F8B49}"/>
    <hyperlink ref="U95" r:id="rId296" xr:uid="{170DEE7A-BE15-4321-92DE-AD04BD98C033}"/>
    <hyperlink ref="U23" r:id="rId297" xr:uid="{4CBF7819-4EF6-4386-81E4-801E41C779A9}"/>
    <hyperlink ref="U30" r:id="rId298" xr:uid="{3EAFF088-8239-4594-A942-873887B4396A}"/>
  </hyperlinks>
  <pageMargins left="0.7" right="0.7" top="0.75" bottom="0.75" header="0.3" footer="0.3"/>
  <pageSetup orientation="portrait" r:id="rId29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E029F-65A5-46AE-B679-8EAE41CC885B}">
  <dimension ref="A1:X40"/>
  <sheetViews>
    <sheetView zoomScale="115" zoomScaleNormal="115" workbookViewId="0">
      <pane ySplit="1" topLeftCell="A2" activePane="bottomLeft" state="frozen"/>
      <selection pane="bottomLeft" activeCell="E1" sqref="E1:E1048576"/>
    </sheetView>
  </sheetViews>
  <sheetFormatPr defaultRowHeight="15" x14ac:dyDescent="0.25"/>
  <cols>
    <col min="1" max="1" width="50.5703125" style="6" customWidth="1"/>
    <col min="2" max="2" width="24.5703125" style="6" customWidth="1"/>
    <col min="3" max="3" width="19" style="6" customWidth="1"/>
    <col min="4" max="4" width="18.28515625" style="10" customWidth="1"/>
    <col min="5" max="5" width="14.7109375" style="6" customWidth="1"/>
    <col min="6" max="6" width="13.28515625" style="6" customWidth="1"/>
    <col min="7" max="7" width="14.5703125" style="6" customWidth="1"/>
    <col min="8" max="8" width="14.140625" style="6" customWidth="1"/>
    <col min="9" max="9" width="12.85546875" style="6" customWidth="1"/>
    <col min="10" max="10" width="13.42578125" style="6" customWidth="1"/>
    <col min="11" max="11" width="15.42578125" style="6" customWidth="1"/>
    <col min="12" max="13" width="14" style="6" customWidth="1"/>
    <col min="14" max="14" width="15.5703125" style="6" customWidth="1"/>
    <col min="15" max="15" width="16.85546875" style="6" customWidth="1"/>
    <col min="16" max="16" width="19.85546875" style="6" customWidth="1"/>
    <col min="17" max="17" width="17" style="6" customWidth="1"/>
    <col min="18" max="18" width="17.85546875" style="6" customWidth="1"/>
    <col min="19" max="19" width="17.140625" style="6" customWidth="1"/>
    <col min="20" max="20" width="67.42578125" style="6" customWidth="1"/>
    <col min="21" max="21" width="58" style="6" customWidth="1"/>
    <col min="22" max="23" width="40.7109375" customWidth="1"/>
    <col min="24" max="24" width="144.28515625" style="6" customWidth="1"/>
  </cols>
  <sheetData>
    <row r="1" spans="1:24" s="45" customFormat="1" ht="69.75" customHeight="1" x14ac:dyDescent="0.25">
      <c r="A1" s="17" t="s">
        <v>468</v>
      </c>
      <c r="B1" s="17" t="s">
        <v>0</v>
      </c>
      <c r="C1" s="42" t="s">
        <v>78</v>
      </c>
      <c r="D1" s="43" t="s">
        <v>523</v>
      </c>
      <c r="E1" s="17" t="s">
        <v>514</v>
      </c>
      <c r="F1" s="17" t="s">
        <v>515</v>
      </c>
      <c r="G1" s="17" t="s">
        <v>516</v>
      </c>
      <c r="H1" s="17" t="s">
        <v>470</v>
      </c>
      <c r="I1" s="17" t="s">
        <v>471</v>
      </c>
      <c r="J1" s="17" t="s">
        <v>1</v>
      </c>
      <c r="K1" s="17" t="s">
        <v>520</v>
      </c>
      <c r="L1" s="17" t="s">
        <v>521</v>
      </c>
      <c r="M1" s="17" t="s">
        <v>522</v>
      </c>
      <c r="N1" s="17" t="s">
        <v>472</v>
      </c>
      <c r="O1" s="17" t="s">
        <v>473</v>
      </c>
      <c r="P1" s="17" t="s">
        <v>474</v>
      </c>
      <c r="Q1" s="17" t="s">
        <v>517</v>
      </c>
      <c r="R1" s="17" t="s">
        <v>518</v>
      </c>
      <c r="S1" s="17" t="s">
        <v>519</v>
      </c>
      <c r="T1" s="17" t="s">
        <v>540</v>
      </c>
      <c r="U1" s="17" t="s">
        <v>541</v>
      </c>
      <c r="V1" s="17" t="s">
        <v>542</v>
      </c>
      <c r="W1" s="17" t="s">
        <v>543</v>
      </c>
      <c r="X1" s="17" t="s">
        <v>80</v>
      </c>
    </row>
    <row r="2" spans="1:24" s="46" customFormat="1" ht="15" customHeight="1" x14ac:dyDescent="0.25">
      <c r="A2" s="39" t="s">
        <v>591</v>
      </c>
      <c r="B2" s="20" t="s">
        <v>2</v>
      </c>
      <c r="C2" s="40" t="s">
        <v>3</v>
      </c>
      <c r="D2" s="73">
        <v>104100000</v>
      </c>
      <c r="E2" s="22">
        <f>D2*'Forex rates'!$B$3</f>
        <v>104100000</v>
      </c>
      <c r="F2" s="23">
        <f>D2*'Forex rates'!$C$3</f>
        <v>112980540.17907</v>
      </c>
      <c r="G2" s="24">
        <f>D2*'Forex rates'!$D$3</f>
        <v>122442508.11024</v>
      </c>
      <c r="H2" s="22">
        <f>J2*'Forex rates'!$B$21</f>
        <v>45357.40114508009</v>
      </c>
      <c r="I2" s="23">
        <f>J2*'Forex rates'!$C$21</f>
        <v>49226.740465050876</v>
      </c>
      <c r="J2" s="24">
        <v>53349.413615489299</v>
      </c>
      <c r="K2" s="25">
        <f>E2/H2</f>
        <v>2295.105040675191</v>
      </c>
      <c r="L2" s="25">
        <f>F2/I2</f>
        <v>2295.1050407101789</v>
      </c>
      <c r="M2" s="25">
        <f>G2/J2</f>
        <v>2295.1050407551329</v>
      </c>
      <c r="N2" s="22">
        <f>P2*'Forex rates'!$B$21</f>
        <v>1219098.211788249</v>
      </c>
      <c r="O2" s="23">
        <f>P2*'Forex rates'!$C$21</f>
        <v>1323096.7771092695</v>
      </c>
      <c r="P2" s="24">
        <v>1433904.34850012</v>
      </c>
      <c r="Q2" s="26">
        <f>E2/N2</f>
        <v>85.390987365406474</v>
      </c>
      <c r="R2" s="27">
        <f>F2/O2</f>
        <v>85.390987366708217</v>
      </c>
      <c r="S2" s="28">
        <f>G2/P2</f>
        <v>85.390987368380763</v>
      </c>
      <c r="T2" s="38" t="s">
        <v>525</v>
      </c>
      <c r="U2" s="38" t="s">
        <v>526</v>
      </c>
      <c r="V2" s="30" t="s">
        <v>52</v>
      </c>
      <c r="W2" s="31" t="s">
        <v>53</v>
      </c>
      <c r="X2" s="13" t="s">
        <v>564</v>
      </c>
    </row>
    <row r="3" spans="1:24" s="46" customFormat="1" ht="15" customHeight="1" x14ac:dyDescent="0.25">
      <c r="A3" s="39" t="s">
        <v>591</v>
      </c>
      <c r="B3" s="20" t="s">
        <v>10</v>
      </c>
      <c r="C3" s="40" t="s">
        <v>3</v>
      </c>
      <c r="D3" s="73">
        <v>104100000</v>
      </c>
      <c r="E3" s="22">
        <f>D3*'Forex rates'!$B$3</f>
        <v>104100000</v>
      </c>
      <c r="F3" s="23">
        <f>D3*'Forex rates'!$C$3</f>
        <v>112980540.17907</v>
      </c>
      <c r="G3" s="24">
        <f>D3*'Forex rates'!$D$3</f>
        <v>122442508.11024</v>
      </c>
      <c r="H3" s="22">
        <f>J3*'Forex rates'!$B$21</f>
        <v>41530.76632557936</v>
      </c>
      <c r="I3" s="23">
        <f>J3*'Forex rates'!$C$21</f>
        <v>45073.663913959237</v>
      </c>
      <c r="J3" s="24">
        <v>48848.522502085601</v>
      </c>
      <c r="K3" s="25">
        <f>E3/H3</f>
        <v>2506.5754670624365</v>
      </c>
      <c r="L3" s="25">
        <f>F3/I3</f>
        <v>2506.575467100648</v>
      </c>
      <c r="M3" s="25">
        <f>G3/J3</f>
        <v>2506.5754671497439</v>
      </c>
      <c r="N3" s="22">
        <f>P3*'Forex rates'!$B$21</f>
        <v>1456674.4363266835</v>
      </c>
      <c r="O3" s="23">
        <f>P3*'Forex rates'!$C$21</f>
        <v>1580940.1025813846</v>
      </c>
      <c r="P3" s="24">
        <v>1713341.7048770101</v>
      </c>
      <c r="Q3" s="26">
        <f>E3/N3</f>
        <v>71.464149712485138</v>
      </c>
      <c r="R3" s="27">
        <f>F3/O3</f>
        <v>71.464149713574557</v>
      </c>
      <c r="S3" s="28">
        <f>G3/P3</f>
        <v>71.464149714974326</v>
      </c>
      <c r="T3" s="38" t="s">
        <v>525</v>
      </c>
      <c r="U3" s="38" t="s">
        <v>526</v>
      </c>
      <c r="V3" s="30" t="s">
        <v>52</v>
      </c>
      <c r="W3" s="31" t="s">
        <v>53</v>
      </c>
      <c r="X3" s="13"/>
    </row>
    <row r="4" spans="1:24" s="46" customFormat="1" ht="15" customHeight="1" x14ac:dyDescent="0.25">
      <c r="A4" s="39" t="s">
        <v>591</v>
      </c>
      <c r="B4" s="20" t="s">
        <v>41</v>
      </c>
      <c r="C4" s="39" t="s">
        <v>3</v>
      </c>
      <c r="D4" s="60">
        <v>104100000</v>
      </c>
      <c r="E4" s="22">
        <f>D4*'Forex rates'!$B$3</f>
        <v>104100000</v>
      </c>
      <c r="F4" s="23">
        <f>D4*'Forex rates'!$C$3</f>
        <v>112980540.17907</v>
      </c>
      <c r="G4" s="24">
        <f>D4*'Forex rates'!$D$3</f>
        <v>122442508.11024</v>
      </c>
      <c r="H4" s="22">
        <f>J4*'Forex rates'!$B$21</f>
        <v>35984.393596564441</v>
      </c>
      <c r="I4" s="23">
        <f>J4*'Forex rates'!$C$21</f>
        <v>39054.142425496066</v>
      </c>
      <c r="J4" s="24">
        <v>42324.874203995598</v>
      </c>
      <c r="K4" s="25">
        <f>E4/H4</f>
        <v>2892.9207802445449</v>
      </c>
      <c r="L4" s="25">
        <f>F4/I4</f>
        <v>2892.9207802886463</v>
      </c>
      <c r="M4" s="25">
        <f>G4/J4</f>
        <v>2892.9207803453091</v>
      </c>
      <c r="N4" s="22">
        <f>P4*'Forex rates'!$B$21</f>
        <v>174225.34649107678</v>
      </c>
      <c r="O4" s="23">
        <f>P4*'Forex rates'!$C$21</f>
        <v>189088.12448748719</v>
      </c>
      <c r="P4" s="24">
        <v>204924</v>
      </c>
      <c r="Q4" s="26">
        <f>E4/N4</f>
        <v>597.50204029774534</v>
      </c>
      <c r="R4" s="27">
        <f>F4/O4</f>
        <v>597.50204030685393</v>
      </c>
      <c r="S4" s="28">
        <f>G4/P4</f>
        <v>597.50204031855708</v>
      </c>
      <c r="T4" s="38" t="s">
        <v>525</v>
      </c>
      <c r="U4" s="38" t="s">
        <v>526</v>
      </c>
      <c r="V4" s="30" t="s">
        <v>52</v>
      </c>
      <c r="W4" s="31" t="s">
        <v>53</v>
      </c>
      <c r="X4" s="13" t="s">
        <v>567</v>
      </c>
    </row>
    <row r="5" spans="1:24" s="47" customFormat="1" ht="15" customHeight="1" x14ac:dyDescent="0.25">
      <c r="A5" s="39" t="s">
        <v>591</v>
      </c>
      <c r="B5" s="20" t="s">
        <v>646</v>
      </c>
      <c r="C5" s="39" t="s">
        <v>3</v>
      </c>
      <c r="D5" s="60">
        <v>104100000</v>
      </c>
      <c r="E5" s="22">
        <f>D5*'Forex rates'!$B$3</f>
        <v>104100000</v>
      </c>
      <c r="F5" s="23">
        <f>D5*'Forex rates'!$C$3</f>
        <v>112980540.17907</v>
      </c>
      <c r="G5" s="24">
        <f>D5*'Forex rates'!$D$3</f>
        <v>122442508.11024</v>
      </c>
      <c r="H5" s="22">
        <f>J5*'Forex rates'!$B$21</f>
        <v>38063.269448728395</v>
      </c>
      <c r="I5" s="23">
        <f>J5*'Forex rates'!$C$21</f>
        <v>41310.362567082309</v>
      </c>
      <c r="J5" s="24">
        <v>44770.049740786199</v>
      </c>
      <c r="K5" s="25">
        <f>E5/H5</f>
        <v>2734.9200819499688</v>
      </c>
      <c r="L5" s="25">
        <f>F5/I5</f>
        <v>2734.9200819916609</v>
      </c>
      <c r="M5" s="25">
        <f>G5/J5</f>
        <v>2734.9200820452297</v>
      </c>
      <c r="N5" s="22">
        <f>P5*'Forex rates'!$B$21</f>
        <v>2427559.0421811603</v>
      </c>
      <c r="O5" s="23">
        <f>P5*'Forex rates'!$C$21</f>
        <v>2634648.7214028067</v>
      </c>
      <c r="P5" s="24">
        <v>2855297</v>
      </c>
      <c r="Q5" s="26">
        <f>E5/N5</f>
        <v>42.882582129275924</v>
      </c>
      <c r="R5" s="27">
        <f>F5/O5</f>
        <v>42.882582129929652</v>
      </c>
      <c r="S5" s="28">
        <f>G5/P5</f>
        <v>42.882582130769585</v>
      </c>
      <c r="T5" s="38" t="s">
        <v>525</v>
      </c>
      <c r="U5" s="38" t="s">
        <v>526</v>
      </c>
      <c r="V5" s="30" t="s">
        <v>52</v>
      </c>
      <c r="W5" s="31" t="s">
        <v>53</v>
      </c>
      <c r="X5" s="13" t="s">
        <v>567</v>
      </c>
    </row>
    <row r="6" spans="1:24" s="47" customFormat="1" ht="15" customHeight="1" x14ac:dyDescent="0.25">
      <c r="A6" s="39" t="s">
        <v>615</v>
      </c>
      <c r="B6" s="32" t="s">
        <v>40</v>
      </c>
      <c r="C6" s="40" t="s">
        <v>6</v>
      </c>
      <c r="D6" s="72">
        <v>40100000</v>
      </c>
      <c r="E6" s="22">
        <f>D6*'Forex rates'!$B$9</f>
        <v>36948044.269270003</v>
      </c>
      <c r="F6" s="23">
        <f>D6*'Forex rates'!$C$9</f>
        <v>40100000</v>
      </c>
      <c r="G6" s="24">
        <f>D6*'Forex rates'!$D$9</f>
        <v>43458320.941189997</v>
      </c>
      <c r="H6" s="22">
        <f>J6*'Forex rates'!$B$21</f>
        <v>46133.007481812681</v>
      </c>
      <c r="I6" s="23">
        <f>J6*'Forex rates'!$C$21</f>
        <v>50068.51205860536</v>
      </c>
      <c r="J6" s="24">
        <v>54261.682445195598</v>
      </c>
      <c r="K6" s="25">
        <f>E6/H6</f>
        <v>800.90257033071759</v>
      </c>
      <c r="L6" s="25">
        <f>F6/I6</f>
        <v>800.90257032329657</v>
      </c>
      <c r="M6" s="25">
        <f>G6/J6</f>
        <v>800.90257033741966</v>
      </c>
      <c r="N6" s="22">
        <f>P6*'Forex rates'!$B$21</f>
        <v>776787.79822118406</v>
      </c>
      <c r="O6" s="23">
        <f>P6*'Forex rates'!$C$21</f>
        <v>843053.84290299623</v>
      </c>
      <c r="P6" s="24">
        <v>913658.46570912504</v>
      </c>
      <c r="Q6" s="26">
        <f>E6/N6</f>
        <v>47.565170763340625</v>
      </c>
      <c r="R6" s="27">
        <f>F6/O6</f>
        <v>47.565170762899896</v>
      </c>
      <c r="S6" s="28">
        <f>G6/P6</f>
        <v>47.565170763738664</v>
      </c>
      <c r="T6" s="38" t="s">
        <v>72</v>
      </c>
      <c r="U6" s="38"/>
      <c r="V6" s="30" t="s">
        <v>52</v>
      </c>
      <c r="W6" s="31" t="s">
        <v>53</v>
      </c>
      <c r="X6" s="13" t="s">
        <v>567</v>
      </c>
    </row>
    <row r="7" spans="1:24" s="47" customFormat="1" ht="15" customHeight="1" x14ac:dyDescent="0.25">
      <c r="A7" s="39" t="s">
        <v>606</v>
      </c>
      <c r="B7" s="32" t="s">
        <v>7</v>
      </c>
      <c r="C7" s="40" t="s">
        <v>6</v>
      </c>
      <c r="D7" s="72">
        <v>11554000</v>
      </c>
      <c r="E7" s="34">
        <f>D7*'Forex rates'!$B$9</f>
        <v>10645828.017135799</v>
      </c>
      <c r="F7" s="23">
        <f>D7*'Forex rates'!$C$9</f>
        <v>11554000</v>
      </c>
      <c r="G7" s="35">
        <f>D7*'Forex rates'!$D$9</f>
        <v>12521631.9240526</v>
      </c>
      <c r="H7" s="22">
        <f>J7*'Forex rates'!$B$21</f>
        <v>44277.825060107272</v>
      </c>
      <c r="I7" s="23">
        <f>J7*'Forex rates'!$C$21</f>
        <v>48055.06813803094</v>
      </c>
      <c r="J7" s="24">
        <v>52079.615310635301</v>
      </c>
      <c r="K7" s="25">
        <f>E7/H7</f>
        <v>240.43249646259855</v>
      </c>
      <c r="L7" s="25">
        <f>F7/I7</f>
        <v>240.43249646037077</v>
      </c>
      <c r="M7" s="25">
        <f>G7/J7</f>
        <v>240.43249646461055</v>
      </c>
      <c r="N7" s="22">
        <f>P7*'Forex rates'!$B$21</f>
        <v>461452.7304444678</v>
      </c>
      <c r="O7" s="23">
        <f>P7*'Forex rates'!$C$21</f>
        <v>500818.23969191138</v>
      </c>
      <c r="P7" s="24">
        <v>542761.09210346895</v>
      </c>
      <c r="Q7" s="26">
        <f>E7/N7</f>
        <v>23.070246018225568</v>
      </c>
      <c r="R7" s="27">
        <f>F7/O7</f>
        <v>23.070246018011805</v>
      </c>
      <c r="S7" s="28">
        <f>G7/P7</f>
        <v>23.070246018418626</v>
      </c>
      <c r="T7" s="29" t="s">
        <v>55</v>
      </c>
      <c r="U7" s="29"/>
      <c r="V7" s="30" t="s">
        <v>52</v>
      </c>
      <c r="W7" s="31" t="s">
        <v>53</v>
      </c>
      <c r="X7" s="13"/>
    </row>
    <row r="8" spans="1:24" s="47" customFormat="1" ht="15" customHeight="1" x14ac:dyDescent="0.25">
      <c r="A8" s="39" t="s">
        <v>602</v>
      </c>
      <c r="B8" s="32" t="s">
        <v>17</v>
      </c>
      <c r="C8" s="40" t="s">
        <v>18</v>
      </c>
      <c r="D8" s="72">
        <f>6875381*12</f>
        <v>82504572</v>
      </c>
      <c r="E8" s="22">
        <f>D8*'Forex rates'!$B$8</f>
        <v>10171773.559458967</v>
      </c>
      <c r="F8" s="23">
        <f>D8*'Forex rates'!$C$8</f>
        <v>11039505.008143352</v>
      </c>
      <c r="G8" s="24">
        <f>D8*'Forex rates'!$D$8</f>
        <v>11964048.667832704</v>
      </c>
      <c r="H8" s="22">
        <f>J8*'Forex rates'!$B$21</f>
        <v>46976.111433868668</v>
      </c>
      <c r="I8" s="23">
        <f>J8*'Forex rates'!$C$21</f>
        <v>50983.5393393829</v>
      </c>
      <c r="J8" s="24">
        <v>55253.342027172497</v>
      </c>
      <c r="K8" s="25">
        <f>E8/H8</f>
        <v>216.53076955461577</v>
      </c>
      <c r="L8" s="25">
        <f>F8/I8</f>
        <v>216.53076956184842</v>
      </c>
      <c r="M8" s="25">
        <f>G8/J8</f>
        <v>216.53076952248469</v>
      </c>
      <c r="N8" s="22">
        <f>P8*'Forex rates'!$B$21</f>
        <v>302393.36265311897</v>
      </c>
      <c r="O8" s="23">
        <f>P8*'Forex rates'!$C$21</f>
        <v>328189.86991925043</v>
      </c>
      <c r="P8" s="24">
        <v>355675.32908595202</v>
      </c>
      <c r="Q8" s="26">
        <f>E8/N8</f>
        <v>33.637555633544764</v>
      </c>
      <c r="R8" s="27">
        <f>F8/O8</f>
        <v>33.637555634668338</v>
      </c>
      <c r="S8" s="28">
        <f>G8/P8</f>
        <v>33.63755562855328</v>
      </c>
      <c r="T8" s="29" t="s">
        <v>60</v>
      </c>
      <c r="U8" s="29"/>
      <c r="V8" s="30" t="s">
        <v>52</v>
      </c>
      <c r="W8" s="31" t="s">
        <v>53</v>
      </c>
      <c r="X8" s="13"/>
    </row>
    <row r="9" spans="1:24" s="47" customFormat="1" ht="15" customHeight="1" x14ac:dyDescent="0.25">
      <c r="A9" s="39" t="s">
        <v>588</v>
      </c>
      <c r="B9" s="32" t="s">
        <v>48</v>
      </c>
      <c r="C9" s="40" t="s">
        <v>441</v>
      </c>
      <c r="D9" s="41">
        <v>69000000</v>
      </c>
      <c r="E9" s="34">
        <f>D9*'Forex rates'!$B$19</f>
        <v>5726240.7653999999</v>
      </c>
      <c r="F9" s="23">
        <f>D9*'Forex rates'!$C$19</f>
        <v>6214733.6691000005</v>
      </c>
      <c r="G9" s="35">
        <f>D9*'Forex rates'!$D$19</f>
        <v>6735209.2319999998</v>
      </c>
      <c r="H9" s="22">
        <f>J9*'Forex rates'!$B$21</f>
        <v>37575.418848416601</v>
      </c>
      <c r="I9" s="23">
        <f>J9*'Forex rates'!$C$21</f>
        <v>40780.894513777115</v>
      </c>
      <c r="J9" s="24">
        <v>44196.239451802699</v>
      </c>
      <c r="K9" s="25">
        <f>E9/H9</f>
        <v>152.39326508908096</v>
      </c>
      <c r="L9" s="25">
        <f>F9/I9</f>
        <v>152.39326511095683</v>
      </c>
      <c r="M9" s="25">
        <f>G9/J9</f>
        <v>152.39326502755836</v>
      </c>
      <c r="N9" s="22">
        <f>P9*'Forex rates'!$B$21</f>
        <v>472781.49962345517</v>
      </c>
      <c r="O9" s="23">
        <f>P9*'Forex rates'!$C$21</f>
        <v>513113.44105009083</v>
      </c>
      <c r="P9" s="24">
        <v>556086</v>
      </c>
      <c r="Q9" s="26">
        <f>E9/N9</f>
        <v>12.111812264144515</v>
      </c>
      <c r="R9" s="27">
        <f>F9/O9</f>
        <v>12.111812265883149</v>
      </c>
      <c r="S9" s="28">
        <f>G9/P9</f>
        <v>12.111812259254863</v>
      </c>
      <c r="T9" s="29" t="s">
        <v>467</v>
      </c>
      <c r="U9" s="29"/>
      <c r="V9" s="30" t="s">
        <v>52</v>
      </c>
      <c r="W9" s="31" t="s">
        <v>53</v>
      </c>
      <c r="X9" s="13"/>
    </row>
    <row r="10" spans="1:24" s="47" customFormat="1" ht="15" customHeight="1" x14ac:dyDescent="0.25">
      <c r="A10" s="39" t="s">
        <v>605</v>
      </c>
      <c r="B10" s="32" t="s">
        <v>33</v>
      </c>
      <c r="C10" s="40" t="s">
        <v>34</v>
      </c>
      <c r="D10" s="72">
        <v>324000000</v>
      </c>
      <c r="E10" s="22">
        <f>D10*'Forex rates'!$B$13</f>
        <v>2539945.0907999999</v>
      </c>
      <c r="F10" s="23">
        <f>D10*'Forex rates'!$C$13</f>
        <v>2756622.1968</v>
      </c>
      <c r="G10" s="24">
        <f>D10*'Forex rates'!$D$13</f>
        <v>2987485.5779999997</v>
      </c>
      <c r="H10" s="22">
        <f>J10*'Forex rates'!$B$21</f>
        <v>34495.280098755022</v>
      </c>
      <c r="I10" s="23">
        <f>J10*'Forex rates'!$C$21</f>
        <v>37437.995957024519</v>
      </c>
      <c r="J10" s="24">
        <v>40573.377647547502</v>
      </c>
      <c r="K10" s="25">
        <f>E10/H10</f>
        <v>73.631670290210792</v>
      </c>
      <c r="L10" s="25">
        <f>F10/I10</f>
        <v>73.631670882286443</v>
      </c>
      <c r="M10" s="25">
        <f>G10/J10</f>
        <v>73.631670598185494</v>
      </c>
      <c r="N10" s="22">
        <f>P10*'Forex rates'!$B$21</f>
        <v>4226593.693722263</v>
      </c>
      <c r="O10" s="23">
        <f>P10*'Forex rates'!$C$21</f>
        <v>4587155.0300375829</v>
      </c>
      <c r="P10" s="24">
        <v>4971323.0797718698</v>
      </c>
      <c r="Q10" s="26">
        <f>E10/N10</f>
        <v>0.60094375633327768</v>
      </c>
      <c r="R10" s="27">
        <f>F10/O10</f>
        <v>0.60094376116549408</v>
      </c>
      <c r="S10" s="28">
        <f>G10/P10</f>
        <v>0.60094375884680851</v>
      </c>
      <c r="T10" s="38" t="s">
        <v>71</v>
      </c>
      <c r="U10" s="38"/>
      <c r="V10" s="30" t="s">
        <v>52</v>
      </c>
      <c r="W10" s="31" t="s">
        <v>53</v>
      </c>
      <c r="X10" s="13" t="s">
        <v>477</v>
      </c>
    </row>
    <row r="11" spans="1:24" s="47" customFormat="1" ht="15" customHeight="1" x14ac:dyDescent="0.25">
      <c r="A11" s="39" t="s">
        <v>596</v>
      </c>
      <c r="B11" s="32" t="s">
        <v>42</v>
      </c>
      <c r="C11" s="40" t="s">
        <v>439</v>
      </c>
      <c r="D11" s="41">
        <v>12528000</v>
      </c>
      <c r="E11" s="34">
        <f>D11*'Forex rates'!$B$16</f>
        <v>959097.88640159997</v>
      </c>
      <c r="F11" s="23">
        <f>D11*'Forex rates'!$C$16</f>
        <v>1040916.4002576</v>
      </c>
      <c r="G11" s="35">
        <f>D11*'Forex rates'!$D$16</f>
        <v>1128091.7453472</v>
      </c>
      <c r="H11" s="22">
        <f>J11*'Forex rates'!$B$21</f>
        <v>43322.388346849824</v>
      </c>
      <c r="I11" s="23">
        <f>J11*'Forex rates'!$C$21</f>
        <v>47018.125237271131</v>
      </c>
      <c r="J11" s="24">
        <v>50955.829839859398</v>
      </c>
      <c r="K11" s="25">
        <f>E11/H11</f>
        <v>22.13861984530547</v>
      </c>
      <c r="L11" s="25">
        <f>F11/I11</f>
        <v>22.13861984085381</v>
      </c>
      <c r="M11" s="25">
        <f>G11/J11</f>
        <v>22.138619837857451</v>
      </c>
      <c r="N11" s="22">
        <f>P11*'Forex rates'!$B$21</f>
        <v>369126.58356264437</v>
      </c>
      <c r="O11" s="23">
        <f>P11*'Forex rates'!$C$21</f>
        <v>400615.95393589261</v>
      </c>
      <c r="P11" s="24">
        <v>434167</v>
      </c>
      <c r="Q11" s="26">
        <f>E11/N11</f>
        <v>2.5982899338888492</v>
      </c>
      <c r="R11" s="27">
        <f>F11/O11</f>
        <v>2.5982899333663823</v>
      </c>
      <c r="S11" s="28">
        <f>G11/P11</f>
        <v>2.5982899330147156</v>
      </c>
      <c r="T11" s="38" t="s">
        <v>443</v>
      </c>
      <c r="U11" s="13"/>
      <c r="V11" s="30" t="s">
        <v>52</v>
      </c>
      <c r="W11" s="31" t="s">
        <v>53</v>
      </c>
      <c r="X11" s="13" t="s">
        <v>478</v>
      </c>
    </row>
    <row r="12" spans="1:24" s="47" customFormat="1" ht="15" customHeight="1" x14ac:dyDescent="0.25">
      <c r="A12" s="39" t="s">
        <v>612</v>
      </c>
      <c r="B12" s="32" t="s">
        <v>49</v>
      </c>
      <c r="C12" s="40" t="s">
        <v>465</v>
      </c>
      <c r="D12" s="72">
        <v>466581</v>
      </c>
      <c r="E12" s="34">
        <f>D12*'Forex rates'!$B$5</f>
        <v>407789.62771107507</v>
      </c>
      <c r="F12" s="23">
        <f>D12*'Forex rates'!$C$5</f>
        <v>442577.25661050301</v>
      </c>
      <c r="G12" s="35">
        <f>D12*'Forex rates'!$D$5</f>
        <v>479642.50523392466</v>
      </c>
      <c r="H12" s="22">
        <f>J12*'Forex rates'!$B$21</f>
        <v>54504.765031709714</v>
      </c>
      <c r="I12" s="23">
        <f>J12*'Forex rates'!$C$21</f>
        <v>59154.445682247584</v>
      </c>
      <c r="J12" s="24">
        <v>64108.550760897102</v>
      </c>
      <c r="K12" s="25">
        <f>E12/H12</f>
        <v>7.4817243496753303</v>
      </c>
      <c r="L12" s="25">
        <f>F12/I12</f>
        <v>7.481724348966754</v>
      </c>
      <c r="M12" s="25">
        <f>G12/J12</f>
        <v>7.4817243494214463</v>
      </c>
      <c r="N12" s="22">
        <f>P12*'Forex rates'!$B$21</f>
        <v>599506.4551966479</v>
      </c>
      <c r="O12" s="23">
        <f>P12*'Forex rates'!$C$21</f>
        <v>650649.02159389202</v>
      </c>
      <c r="P12" s="24">
        <v>705140</v>
      </c>
      <c r="Q12" s="26">
        <f>E12/N12</f>
        <v>0.68020890213319452</v>
      </c>
      <c r="R12" s="27">
        <f>F12/O12</f>
        <v>0.68020890206877349</v>
      </c>
      <c r="S12" s="28">
        <f>G12/P12</f>
        <v>0.68020890211011242</v>
      </c>
      <c r="T12" s="29" t="s">
        <v>466</v>
      </c>
      <c r="U12" s="29"/>
      <c r="V12" s="30" t="s">
        <v>52</v>
      </c>
      <c r="W12" s="31" t="s">
        <v>53</v>
      </c>
      <c r="X12" s="13"/>
    </row>
    <row r="13" spans="1:24" s="47" customFormat="1" ht="15" customHeight="1" x14ac:dyDescent="0.25">
      <c r="A13" s="39" t="s">
        <v>589</v>
      </c>
      <c r="B13" s="32" t="s">
        <v>492</v>
      </c>
      <c r="C13" s="40" t="s">
        <v>92</v>
      </c>
      <c r="D13" s="41">
        <v>400000</v>
      </c>
      <c r="E13" s="34">
        <f>D13*'Forex rates'!$B$21</f>
        <v>340077.97327999998</v>
      </c>
      <c r="F13" s="23">
        <f>D13*'Forex rates'!$C$21</f>
        <v>369089.27111999999</v>
      </c>
      <c r="G13" s="35">
        <f>D13*'Forex rates'!$D$21</f>
        <v>400000</v>
      </c>
      <c r="H13" s="22">
        <f>J13*'Forex rates'!$B$21</f>
        <v>53641.36136942319</v>
      </c>
      <c r="I13" s="23">
        <f>J13*'Forex rates'!$C$21</f>
        <v>58217.386967970619</v>
      </c>
      <c r="J13" s="24">
        <v>63093.014642566202</v>
      </c>
      <c r="K13" s="25">
        <f>E13/H13</f>
        <v>6.3398460553212628</v>
      </c>
      <c r="L13" s="25">
        <f>F13/I13</f>
        <v>6.3398460553212619</v>
      </c>
      <c r="M13" s="25">
        <f>G13/J13</f>
        <v>6.3398460553212628</v>
      </c>
      <c r="N13" s="22">
        <f>P13*'Forex rates'!$B$21</f>
        <v>17466696.324522886</v>
      </c>
      <c r="O13" s="23">
        <f>P13*'Forex rates'!$C$21</f>
        <v>18956741.458773185</v>
      </c>
      <c r="P13" s="24">
        <v>20544343</v>
      </c>
      <c r="Q13" s="26">
        <f>E13/N13</f>
        <v>1.9470079914456258E-2</v>
      </c>
      <c r="R13" s="27">
        <f>F13/O13</f>
        <v>1.9470079914456258E-2</v>
      </c>
      <c r="S13" s="28">
        <f>G13/P13</f>
        <v>1.9470079914456258E-2</v>
      </c>
      <c r="T13" s="38" t="s">
        <v>450</v>
      </c>
      <c r="U13" s="38"/>
      <c r="V13" s="30" t="s">
        <v>52</v>
      </c>
      <c r="W13" s="31" t="s">
        <v>53</v>
      </c>
      <c r="X13" s="13" t="s">
        <v>479</v>
      </c>
    </row>
    <row r="14" spans="1:24" s="47" customFormat="1" ht="15" customHeight="1" x14ac:dyDescent="0.25">
      <c r="A14" s="39" t="s">
        <v>584</v>
      </c>
      <c r="B14" s="32" t="s">
        <v>5</v>
      </c>
      <c r="C14" s="40" t="s">
        <v>6</v>
      </c>
      <c r="D14" s="72">
        <f>24957.4*14</f>
        <v>349403.60000000003</v>
      </c>
      <c r="E14" s="22">
        <f>D14*'Forex rates'!$B$9</f>
        <v>321939.64290878573</v>
      </c>
      <c r="F14" s="23">
        <f>D14*'Forex rates'!$C$9</f>
        <v>349403.60000000003</v>
      </c>
      <c r="G14" s="24">
        <f>D14*'Forex rates'!$D$9</f>
        <v>378665.68046900682</v>
      </c>
      <c r="H14" s="22">
        <f>J14*'Forex rates'!$B$21</f>
        <v>43247.925015952802</v>
      </c>
      <c r="I14" s="23">
        <f>J14*'Forex rates'!$C$21</f>
        <v>46937.309604724054</v>
      </c>
      <c r="J14" s="24">
        <v>50868.246007035603</v>
      </c>
      <c r="K14" s="25">
        <f>E14/H14</f>
        <v>7.4440483049772279</v>
      </c>
      <c r="L14" s="25">
        <f>F14/I14</f>
        <v>7.4440483049082546</v>
      </c>
      <c r="M14" s="25">
        <f>G14/J14</f>
        <v>7.4440483050395221</v>
      </c>
      <c r="N14" s="22">
        <f>P14*'Forex rates'!$B$21</f>
        <v>387081.6956512804</v>
      </c>
      <c r="O14" s="23">
        <f>P14*'Forex rates'!$C$21</f>
        <v>420102.77682464308</v>
      </c>
      <c r="P14" s="24">
        <v>455285.81803512498</v>
      </c>
      <c r="Q14" s="26">
        <f>E14/N14</f>
        <v>0.83170980835740482</v>
      </c>
      <c r="R14" s="27">
        <f>F14/O14</f>
        <v>0.83170980834969843</v>
      </c>
      <c r="S14" s="28">
        <f>G14/P14</f>
        <v>0.8317098083643647</v>
      </c>
      <c r="T14" s="38" t="s">
        <v>54</v>
      </c>
      <c r="U14" s="38"/>
      <c r="V14" s="30" t="s">
        <v>52</v>
      </c>
      <c r="W14" s="31" t="s">
        <v>53</v>
      </c>
      <c r="X14" s="13" t="s">
        <v>9</v>
      </c>
    </row>
    <row r="15" spans="1:24" s="47" customFormat="1" ht="15" customHeight="1" x14ac:dyDescent="0.25">
      <c r="A15" s="39" t="s">
        <v>603</v>
      </c>
      <c r="B15" s="32" t="s">
        <v>29</v>
      </c>
      <c r="C15" s="40" t="s">
        <v>6</v>
      </c>
      <c r="D15" s="72">
        <v>250000</v>
      </c>
      <c r="E15" s="22">
        <f>D15*'Forex rates'!$B$9</f>
        <v>230349.40317499998</v>
      </c>
      <c r="F15" s="23">
        <f>D15*'Forex rates'!$C$9</f>
        <v>250000</v>
      </c>
      <c r="G15" s="24">
        <f>D15*'Forex rates'!$D$9</f>
        <v>270937.16297499998</v>
      </c>
      <c r="H15" s="22">
        <f>J15*'Forex rates'!$B$21</f>
        <v>40768.421976448713</v>
      </c>
      <c r="I15" s="23">
        <f>J15*'Forex rates'!$C$21</f>
        <v>44246.285658762987</v>
      </c>
      <c r="J15" s="24">
        <v>47951.852433421103</v>
      </c>
      <c r="K15" s="25">
        <f>E15/H15</f>
        <v>5.6501917907950734</v>
      </c>
      <c r="L15" s="25">
        <f>F15/I15</f>
        <v>5.6501917907427206</v>
      </c>
      <c r="M15" s="25">
        <f>G15/J15</f>
        <v>5.6501917908423565</v>
      </c>
      <c r="N15" s="22">
        <f>P15*'Forex rates'!$B$21</f>
        <v>325188.92646309664</v>
      </c>
      <c r="O15" s="23">
        <f>P15*'Forex rates'!$C$21</f>
        <v>352930.07273287646</v>
      </c>
      <c r="P15" s="24">
        <v>382487.49053247902</v>
      </c>
      <c r="Q15" s="26">
        <f>E15/N15</f>
        <v>0.70835561862571816</v>
      </c>
      <c r="R15" s="27">
        <f>F15/O15</f>
        <v>0.70835561861915475</v>
      </c>
      <c r="S15" s="28">
        <f>G15/P15</f>
        <v>0.70835561863164587</v>
      </c>
      <c r="T15" s="38" t="s">
        <v>67</v>
      </c>
      <c r="U15" s="38"/>
      <c r="V15" s="30" t="s">
        <v>52</v>
      </c>
      <c r="W15" s="31" t="s">
        <v>53</v>
      </c>
      <c r="X15" s="13"/>
    </row>
    <row r="16" spans="1:24" s="47" customFormat="1" ht="15" customHeight="1" x14ac:dyDescent="0.25">
      <c r="A16" s="39" t="s">
        <v>593</v>
      </c>
      <c r="B16" s="32" t="s">
        <v>47</v>
      </c>
      <c r="C16" s="40" t="s">
        <v>6</v>
      </c>
      <c r="D16" s="41">
        <v>242769</v>
      </c>
      <c r="E16" s="22">
        <f>D16*'Forex rates'!$B$9</f>
        <v>223686.77703756629</v>
      </c>
      <c r="F16" s="23">
        <f>D16*'Forex rates'!$C$9</f>
        <v>242769</v>
      </c>
      <c r="G16" s="24">
        <f>D16*'Forex rates'!$D$9</f>
        <v>263100.57647311105</v>
      </c>
      <c r="H16" s="22">
        <f>J16*'Forex rates'!$B$21</f>
        <v>32954.562725894248</v>
      </c>
      <c r="I16" s="23">
        <f>J16*'Forex rates'!$C$21</f>
        <v>35765.843401343118</v>
      </c>
      <c r="J16" s="24">
        <v>38761.1845695886</v>
      </c>
      <c r="K16" s="25">
        <f>E16/H16</f>
        <v>6.7877331250947854</v>
      </c>
      <c r="L16" s="25">
        <f>F16/I16</f>
        <v>6.7877331250318917</v>
      </c>
      <c r="M16" s="25">
        <f>G16/J16</f>
        <v>6.7877331251515853</v>
      </c>
      <c r="N16" s="22">
        <f>P16*'Forex rates'!$B$21</f>
        <v>1206462.3183979944</v>
      </c>
      <c r="O16" s="23">
        <f>P16*'Forex rates'!$C$21</f>
        <v>1309382.9436716677</v>
      </c>
      <c r="P16" s="24">
        <v>1419042</v>
      </c>
      <c r="Q16" s="26">
        <f>E16/N16</f>
        <v>0.18540718066900724</v>
      </c>
      <c r="R16" s="27">
        <f>F16/O16</f>
        <v>0.18540718066728931</v>
      </c>
      <c r="S16" s="28">
        <f>G16/P16</f>
        <v>0.18540718067055878</v>
      </c>
      <c r="T16" s="38" t="s">
        <v>532</v>
      </c>
      <c r="U16" s="38" t="s">
        <v>533</v>
      </c>
      <c r="V16" s="30" t="s">
        <v>52</v>
      </c>
      <c r="W16" s="31" t="s">
        <v>53</v>
      </c>
      <c r="X16" s="13" t="s">
        <v>570</v>
      </c>
    </row>
    <row r="17" spans="1:24" s="47" customFormat="1" ht="15" customHeight="1" x14ac:dyDescent="0.25">
      <c r="A17" s="39" t="s">
        <v>614</v>
      </c>
      <c r="B17" s="32" t="s">
        <v>23</v>
      </c>
      <c r="C17" s="40" t="s">
        <v>6</v>
      </c>
      <c r="D17" s="72">
        <v>242500</v>
      </c>
      <c r="E17" s="22">
        <f>D17*'Forex rates'!$B$9</f>
        <v>223438.92107975</v>
      </c>
      <c r="F17" s="23">
        <f>D17*'Forex rates'!$C$9</f>
        <v>242500</v>
      </c>
      <c r="G17" s="24">
        <f>D17*'Forex rates'!$D$9</f>
        <v>262809.04808574996</v>
      </c>
      <c r="H17" s="22">
        <f>J17*'Forex rates'!$B$21</f>
        <v>42350.930348250062</v>
      </c>
      <c r="I17" s="23">
        <f>J17*'Forex rates'!$C$21</f>
        <v>45963.794310840713</v>
      </c>
      <c r="J17" s="24">
        <v>49813.200119704103</v>
      </c>
      <c r="K17" s="25">
        <f>E17/H17</f>
        <v>5.2758916803579137</v>
      </c>
      <c r="L17" s="25">
        <f>F17/I17</f>
        <v>5.2758916803090292</v>
      </c>
      <c r="M17" s="25">
        <f>G17/J17</f>
        <v>5.2758916804020641</v>
      </c>
      <c r="N17" s="22">
        <f>P17*'Forex rates'!$B$21</f>
        <v>3356246.660358177</v>
      </c>
      <c r="O17" s="23">
        <f>P17*'Forex rates'!$C$21</f>
        <v>3642560.6210920834</v>
      </c>
      <c r="P17" s="24">
        <v>3947620.1625029598</v>
      </c>
      <c r="Q17" s="26">
        <f>E17/N17</f>
        <v>6.6574046454590655E-2</v>
      </c>
      <c r="R17" s="27">
        <f>F17/O17</f>
        <v>6.6574046453973801E-2</v>
      </c>
      <c r="S17" s="28">
        <f>G17/P17</f>
        <v>6.6574046455147751E-2</v>
      </c>
      <c r="T17" s="38" t="s">
        <v>63</v>
      </c>
      <c r="V17" s="30" t="s">
        <v>52</v>
      </c>
      <c r="W17" s="31" t="s">
        <v>53</v>
      </c>
      <c r="X17" s="13"/>
    </row>
    <row r="18" spans="1:24" s="47" customFormat="1" ht="15" customHeight="1" x14ac:dyDescent="0.25">
      <c r="A18" s="32" t="s">
        <v>597</v>
      </c>
      <c r="B18" s="32" t="s">
        <v>37</v>
      </c>
      <c r="C18" s="40" t="s">
        <v>6</v>
      </c>
      <c r="D18" s="41">
        <v>240000</v>
      </c>
      <c r="E18" s="22">
        <f>D18*'Forex rates'!$B$9</f>
        <v>221135.42704799998</v>
      </c>
      <c r="F18" s="23">
        <f>D18*'Forex rates'!$C$9</f>
        <v>240000</v>
      </c>
      <c r="G18" s="24">
        <f>D18*'Forex rates'!$D$9</f>
        <v>260099.67645599999</v>
      </c>
      <c r="H18" s="22">
        <f>J18*'Forex rates'!$B$21</f>
        <v>55644.078266659853</v>
      </c>
      <c r="I18" s="23">
        <f>J18*'Forex rates'!$C$21</f>
        <v>60390.951203053228</v>
      </c>
      <c r="J18" s="24">
        <v>65448.611952113497</v>
      </c>
      <c r="K18" s="25">
        <f>E18/H18</f>
        <v>3.9741053124874428</v>
      </c>
      <c r="L18" s="25">
        <f>F18/I18</f>
        <v>3.9741053124506203</v>
      </c>
      <c r="M18" s="25">
        <f>G18/J18</f>
        <v>3.9741053125206993</v>
      </c>
      <c r="N18" s="22">
        <f>P18*'Forex rates'!$B$21</f>
        <v>60266.344904037418</v>
      </c>
      <c r="O18" s="23">
        <f>P18*'Forex rates'!$C$21</f>
        <v>65407.533158237187</v>
      </c>
      <c r="P18" s="24">
        <v>70885.325883094105</v>
      </c>
      <c r="Q18" s="26">
        <f>E18/N18</f>
        <v>3.6693021187881176</v>
      </c>
      <c r="R18" s="27">
        <f>F18/O18</f>
        <v>3.669302118754119</v>
      </c>
      <c r="S18" s="28">
        <f>G18/P18</f>
        <v>3.6693021188188233</v>
      </c>
      <c r="T18" s="38" t="s">
        <v>72</v>
      </c>
      <c r="U18" s="38"/>
      <c r="V18" s="30" t="s">
        <v>52</v>
      </c>
      <c r="W18" s="31" t="s">
        <v>53</v>
      </c>
      <c r="X18" s="13"/>
    </row>
    <row r="19" spans="1:24" s="47" customFormat="1" ht="15" customHeight="1" x14ac:dyDescent="0.25">
      <c r="A19" s="39" t="s">
        <v>611</v>
      </c>
      <c r="B19" s="32" t="s">
        <v>32</v>
      </c>
      <c r="C19" s="40" t="s">
        <v>6</v>
      </c>
      <c r="D19" s="72">
        <v>239000</v>
      </c>
      <c r="E19" s="22">
        <f>D19*'Forex rates'!$B$9</f>
        <v>220214.02943530001</v>
      </c>
      <c r="F19" s="23">
        <f>D19*'Forex rates'!$C$9</f>
        <v>239000</v>
      </c>
      <c r="G19" s="24">
        <f>D19*'Forex rates'!$D$9</f>
        <v>259015.92780409998</v>
      </c>
      <c r="H19" s="22">
        <f>J19*'Forex rates'!$B$21</f>
        <v>32096.50354601509</v>
      </c>
      <c r="I19" s="23">
        <f>J19*'Forex rates'!$C$21</f>
        <v>34834.585095417286</v>
      </c>
      <c r="J19" s="24">
        <v>37751.934635988597</v>
      </c>
      <c r="K19" s="25">
        <f>E19/H19</f>
        <v>6.8609974640879683</v>
      </c>
      <c r="L19" s="25">
        <f>F19/I19</f>
        <v>6.8609974640243951</v>
      </c>
      <c r="M19" s="25">
        <f>G19/J19</f>
        <v>6.8609974641453819</v>
      </c>
      <c r="N19" s="22">
        <f>P19*'Forex rates'!$B$21</f>
        <v>1771690.8350077462</v>
      </c>
      <c r="O19" s="23">
        <f>P19*'Forex rates'!$C$21</f>
        <v>1922829.851742856</v>
      </c>
      <c r="P19" s="24">
        <v>2083864.25962265</v>
      </c>
      <c r="Q19" s="26">
        <f>E19/N19</f>
        <v>0.12429596918603306</v>
      </c>
      <c r="R19" s="27">
        <f>F19/O19</f>
        <v>0.12429596918488135</v>
      </c>
      <c r="S19" s="28">
        <f>G19/P19</f>
        <v>0.12429596918707318</v>
      </c>
      <c r="T19" s="38" t="s">
        <v>456</v>
      </c>
      <c r="U19" s="38"/>
      <c r="V19" s="30" t="s">
        <v>52</v>
      </c>
      <c r="W19" s="31" t="s">
        <v>53</v>
      </c>
      <c r="X19" s="13"/>
    </row>
    <row r="20" spans="1:24" s="47" customFormat="1" ht="15" customHeight="1" x14ac:dyDescent="0.25">
      <c r="A20" s="39" t="s">
        <v>595</v>
      </c>
      <c r="B20" s="32" t="s">
        <v>27</v>
      </c>
      <c r="C20" s="40" t="s">
        <v>28</v>
      </c>
      <c r="D20" s="72">
        <v>35820000</v>
      </c>
      <c r="E20" s="34">
        <f>D20*'Forex rates'!$B$12</f>
        <v>217177.57699199999</v>
      </c>
      <c r="F20" s="23">
        <f>D20*'Forex rates'!$C$12</f>
        <v>235704.515598</v>
      </c>
      <c r="G20" s="35">
        <f>D20*'Forex rates'!$D$12</f>
        <v>255444.44835600001</v>
      </c>
      <c r="H20" s="22">
        <f>J20*'Forex rates'!$B$21</f>
        <v>56541.602884988577</v>
      </c>
      <c r="I20" s="23">
        <f>J20*'Forex rates'!$C$21</f>
        <v>61365.041656475383</v>
      </c>
      <c r="J20" s="24">
        <v>66504.281167819805</v>
      </c>
      <c r="K20" s="25">
        <f>E20/H20</f>
        <v>3.8410226436940862</v>
      </c>
      <c r="L20" s="25">
        <f>F20/I20</f>
        <v>3.8410226610369769</v>
      </c>
      <c r="M20" s="25">
        <f>G20/J20</f>
        <v>3.8410226209557901</v>
      </c>
      <c r="N20" s="22">
        <f>P20*'Forex rates'!$B$21</f>
        <v>22001.344481349599</v>
      </c>
      <c r="O20" s="23">
        <f>P20*'Forex rates'!$C$21</f>
        <v>23878.2303951084</v>
      </c>
      <c r="P20" s="24">
        <v>25878</v>
      </c>
      <c r="Q20" s="26">
        <f>E20/N20</f>
        <v>9.8711047943501846</v>
      </c>
      <c r="R20" s="27">
        <f>F20/O20</f>
        <v>9.8711048389199512</v>
      </c>
      <c r="S20" s="28">
        <f>G20/P20</f>
        <v>9.8711047359146775</v>
      </c>
      <c r="T20" s="38" t="s">
        <v>531</v>
      </c>
      <c r="V20" s="30" t="s">
        <v>52</v>
      </c>
      <c r="W20" s="31" t="s">
        <v>53</v>
      </c>
      <c r="X20" s="13"/>
    </row>
    <row r="21" spans="1:24" s="47" customFormat="1" ht="15" customHeight="1" x14ac:dyDescent="0.25">
      <c r="A21" s="39" t="s">
        <v>608</v>
      </c>
      <c r="B21" s="32" t="s">
        <v>30</v>
      </c>
      <c r="C21" s="40" t="s">
        <v>31</v>
      </c>
      <c r="D21" s="72">
        <v>775392</v>
      </c>
      <c r="E21" s="34">
        <f>D21*'Forex rates'!$B$11</f>
        <v>175243.32576816002</v>
      </c>
      <c r="F21" s="23">
        <f>D21*'Forex rates'!$C$11</f>
        <v>190192.94532690241</v>
      </c>
      <c r="G21" s="35">
        <f>D21*'Forex rates'!$D$11</f>
        <v>206121.34810022399</v>
      </c>
      <c r="H21" s="22">
        <f>J21*'Forex rates'!$B$21</f>
        <v>32014.346212009059</v>
      </c>
      <c r="I21" s="23">
        <f>J21*'Forex rates'!$C$21</f>
        <v>34745.419101416017</v>
      </c>
      <c r="J21" s="24">
        <v>37655.301110196102</v>
      </c>
      <c r="K21" s="25">
        <f>E21/H21</f>
        <v>5.4738998762505924</v>
      </c>
      <c r="L21" s="25">
        <f>F21/I21</f>
        <v>5.4738998764631761</v>
      </c>
      <c r="M21" s="25">
        <f>G21/J21</f>
        <v>5.4738998765943085</v>
      </c>
      <c r="N21" s="22">
        <f>P21*'Forex rates'!$B$21</f>
        <v>315072.02048081363</v>
      </c>
      <c r="O21" s="23">
        <f>P21*'Forex rates'!$C$21</f>
        <v>341950.11593362794</v>
      </c>
      <c r="P21" s="24">
        <v>370587.97715358302</v>
      </c>
      <c r="Q21" s="26">
        <f>E21/N21</f>
        <v>0.55620085052532142</v>
      </c>
      <c r="R21" s="27">
        <f>F21/O21</f>
        <v>0.55620085054692192</v>
      </c>
      <c r="S21" s="28">
        <f>G21/P21</f>
        <v>0.55620085056024626</v>
      </c>
      <c r="T21" s="38" t="s">
        <v>69</v>
      </c>
      <c r="U21" s="38"/>
      <c r="V21" s="30" t="s">
        <v>52</v>
      </c>
      <c r="W21" s="31" t="s">
        <v>53</v>
      </c>
      <c r="X21" s="13" t="s">
        <v>566</v>
      </c>
    </row>
    <row r="22" spans="1:24" s="47" customFormat="1" ht="15" customHeight="1" x14ac:dyDescent="0.25">
      <c r="A22" s="39" t="s">
        <v>592</v>
      </c>
      <c r="B22" s="32" t="s">
        <v>22</v>
      </c>
      <c r="C22" s="40" t="s">
        <v>6</v>
      </c>
      <c r="D22" s="72">
        <f>15203*12</f>
        <v>182436</v>
      </c>
      <c r="E22" s="22">
        <f>D22*'Forex rates'!$B$9</f>
        <v>168096.0948705372</v>
      </c>
      <c r="F22" s="23">
        <f>D22*'Forex rates'!$C$9</f>
        <v>182436</v>
      </c>
      <c r="G22" s="24">
        <f>D22*'Forex rates'!$D$9</f>
        <v>197714.76905802838</v>
      </c>
      <c r="H22" s="22">
        <f>J22*'Forex rates'!$B$21</f>
        <v>37842.289701889764</v>
      </c>
      <c r="I22" s="23">
        <f>J22*'Forex rates'!$C$21</f>
        <v>41070.531528022919</v>
      </c>
      <c r="J22" s="24">
        <v>44510.133175526396</v>
      </c>
      <c r="K22" s="25">
        <f>E22/H22</f>
        <v>4.4420170183873102</v>
      </c>
      <c r="L22" s="25">
        <f>F22/I22</f>
        <v>4.442017018346152</v>
      </c>
      <c r="M22" s="25">
        <f>G22/J22</f>
        <v>4.4420170184244823</v>
      </c>
      <c r="N22" s="22">
        <f>P22*'Forex rates'!$B$21</f>
        <v>2361446.387218588</v>
      </c>
      <c r="O22" s="23">
        <f>P22*'Forex rates'!$C$21</f>
        <v>2562896.1424380611</v>
      </c>
      <c r="P22" s="24">
        <v>2777535.2392779798</v>
      </c>
      <c r="Q22" s="26">
        <f>E22/N22</f>
        <v>7.1183532169251537E-2</v>
      </c>
      <c r="R22" s="27">
        <f>F22/O22</f>
        <v>7.1183532168591981E-2</v>
      </c>
      <c r="S22" s="28">
        <f>G22/P22</f>
        <v>7.1183532169847227E-2</v>
      </c>
      <c r="T22" s="38" t="s">
        <v>530</v>
      </c>
      <c r="U22" s="36" t="s">
        <v>529</v>
      </c>
      <c r="V22" s="30" t="s">
        <v>52</v>
      </c>
      <c r="W22" s="31" t="s">
        <v>53</v>
      </c>
      <c r="X22" s="13"/>
    </row>
    <row r="23" spans="1:24" s="47" customFormat="1" ht="15" customHeight="1" x14ac:dyDescent="0.25">
      <c r="A23" s="39" t="s">
        <v>616</v>
      </c>
      <c r="B23" s="20" t="s">
        <v>491</v>
      </c>
      <c r="C23" s="40" t="s">
        <v>392</v>
      </c>
      <c r="D23" s="41">
        <v>225000000</v>
      </c>
      <c r="E23" s="22">
        <f>D23*'Forex rates'!$B$14</f>
        <v>151736.4</v>
      </c>
      <c r="F23" s="23">
        <f>D23*'Forex rates'!$C$14</f>
        <v>164680.69500000001</v>
      </c>
      <c r="G23" s="24">
        <f>D23*'Forex rates'!$D$14</f>
        <v>178472.47500000001</v>
      </c>
      <c r="H23" s="22">
        <f>J23*'Forex rates'!$B$21</f>
        <v>33558.894403270395</v>
      </c>
      <c r="I23" s="23">
        <f>J23*'Forex rates'!$C$21</f>
        <v>36421.729274121601</v>
      </c>
      <c r="J23" s="24">
        <v>39472</v>
      </c>
      <c r="K23" s="25">
        <f>E23/H23</f>
        <v>4.5214957971086474</v>
      </c>
      <c r="L23" s="25">
        <f>F23/I23</f>
        <v>4.5214957741451638</v>
      </c>
      <c r="M23" s="25">
        <f>G23/J23</f>
        <v>4.5214956171463321</v>
      </c>
      <c r="N23" s="22">
        <f>P23*'Forex rates'!$B$21</f>
        <v>1376826.0795024766</v>
      </c>
      <c r="O23" s="23">
        <f>P23*'Forex rates'!$C$21</f>
        <v>1494280.0594855873</v>
      </c>
      <c r="P23" s="24">
        <v>1619424</v>
      </c>
      <c r="Q23" s="26">
        <f>E23/N23</f>
        <v>0.11020738367683357</v>
      </c>
      <c r="R23" s="27">
        <f>F23/O23</f>
        <v>0.11020738311711935</v>
      </c>
      <c r="S23" s="28">
        <f>G23/P23</f>
        <v>0.11020737929041437</v>
      </c>
      <c r="T23" s="29" t="s">
        <v>495</v>
      </c>
      <c r="U23" s="29"/>
      <c r="V23" s="30" t="s">
        <v>52</v>
      </c>
      <c r="W23" s="31" t="s">
        <v>53</v>
      </c>
      <c r="X23" s="13"/>
    </row>
    <row r="24" spans="1:24" s="47" customFormat="1" ht="15" customHeight="1" x14ac:dyDescent="0.25">
      <c r="A24" s="39" t="s">
        <v>613</v>
      </c>
      <c r="B24" s="32" t="s">
        <v>45</v>
      </c>
      <c r="C24" s="40" t="s">
        <v>6</v>
      </c>
      <c r="D24" s="41">
        <v>161804</v>
      </c>
      <c r="E24" s="22">
        <f>D24*'Forex rates'!$B$9</f>
        <v>149085.81932531079</v>
      </c>
      <c r="F24" s="23">
        <f>D24*'Forex rates'!$C$9</f>
        <v>161804</v>
      </c>
      <c r="G24" s="24">
        <f>D24*'Forex rates'!$D$9</f>
        <v>175354.86687202757</v>
      </c>
      <c r="H24" s="22">
        <f>J24*'Forex rates'!$B$21</f>
        <v>21558.122808346256</v>
      </c>
      <c r="I24" s="23">
        <f>J24*'Forex rates'!$C$21</f>
        <v>23397.198463943889</v>
      </c>
      <c r="J24" s="24">
        <v>25356.682293088801</v>
      </c>
      <c r="K24" s="25">
        <f>E24/H24</f>
        <v>6.9155288078975046</v>
      </c>
      <c r="L24" s="25">
        <f>F24/I24</f>
        <v>6.9155288078334278</v>
      </c>
      <c r="M24" s="25">
        <f>G24/J24</f>
        <v>6.9155288079553756</v>
      </c>
      <c r="N24" s="22">
        <f>P24*'Forex rates'!$B$21</f>
        <v>90039.894400545993</v>
      </c>
      <c r="O24" s="23">
        <f>P24*'Forex rates'!$C$21</f>
        <v>97720.998144908997</v>
      </c>
      <c r="P24" s="24">
        <v>105905</v>
      </c>
      <c r="Q24" s="26">
        <f>E24/N24</f>
        <v>1.655775146315662</v>
      </c>
      <c r="R24" s="27">
        <f>F24/O24</f>
        <v>1.6557751463003201</v>
      </c>
      <c r="S24" s="28">
        <f>G24/P24</f>
        <v>1.6557751463295178</v>
      </c>
      <c r="T24" s="38" t="s">
        <v>446</v>
      </c>
      <c r="U24" s="13"/>
      <c r="V24" s="30" t="s">
        <v>52</v>
      </c>
      <c r="W24" s="31" t="s">
        <v>53</v>
      </c>
      <c r="X24" s="13" t="s">
        <v>569</v>
      </c>
    </row>
    <row r="25" spans="1:24" s="47" customFormat="1" ht="15" customHeight="1" x14ac:dyDescent="0.25">
      <c r="A25" s="39" t="s">
        <v>607</v>
      </c>
      <c r="B25" s="32" t="s">
        <v>50</v>
      </c>
      <c r="C25" s="40" t="s">
        <v>442</v>
      </c>
      <c r="D25" s="41">
        <v>975000</v>
      </c>
      <c r="E25" s="34">
        <f>D25*'Forex rates'!$B$20</f>
        <v>127927.89945</v>
      </c>
      <c r="F25" s="23">
        <f>D25*'Forex rates'!$C$20</f>
        <v>138841.14494249999</v>
      </c>
      <c r="G25" s="35">
        <f>D25*'Forex rates'!$D$20</f>
        <v>150468.90358499999</v>
      </c>
      <c r="H25" s="22">
        <f>J25*'Forex rates'!$B$21</f>
        <v>31096.320169655322</v>
      </c>
      <c r="I25" s="23">
        <f>J25*'Forex rates'!$C$21</f>
        <v>33749.078292943414</v>
      </c>
      <c r="J25" s="24">
        <f>237000*'Forex rates'!D20</f>
        <v>36575.518102200003</v>
      </c>
      <c r="K25" s="25">
        <f>E25/H25</f>
        <v>4.1139240512076958</v>
      </c>
      <c r="L25" s="25">
        <f>F25/I25</f>
        <v>4.1139240526023562</v>
      </c>
      <c r="M25" s="25">
        <f>G25/J25</f>
        <v>4.1139240506329111</v>
      </c>
      <c r="N25" s="22">
        <f>P25*'Forex rates'!$B$21</f>
        <v>655797.86172381998</v>
      </c>
      <c r="O25" s="23">
        <f>P25*'Forex rates'!$C$21</f>
        <v>711742.52319603006</v>
      </c>
      <c r="P25" s="24">
        <v>771350</v>
      </c>
      <c r="Q25" s="26">
        <f>E25/N25</f>
        <v>0.1950721509120672</v>
      </c>
      <c r="R25" s="27">
        <f>F25/O25</f>
        <v>0.19507215097819858</v>
      </c>
      <c r="S25" s="28">
        <f>G25/P25</f>
        <v>0.19507215088481233</v>
      </c>
      <c r="T25" s="38" t="s">
        <v>449</v>
      </c>
      <c r="U25" s="13"/>
      <c r="V25" s="30" t="s">
        <v>52</v>
      </c>
      <c r="W25" s="31" t="s">
        <v>494</v>
      </c>
      <c r="X25" s="13"/>
    </row>
    <row r="26" spans="1:24" s="47" customFormat="1" ht="15" customHeight="1" x14ac:dyDescent="0.25">
      <c r="A26" s="39" t="s">
        <v>599</v>
      </c>
      <c r="B26" s="32" t="s">
        <v>24</v>
      </c>
      <c r="C26" s="40" t="s">
        <v>6</v>
      </c>
      <c r="D26" s="72">
        <v>138732</v>
      </c>
      <c r="E26" s="34">
        <f>D26*'Forex rates'!$B$9</f>
        <v>127827.3336050964</v>
      </c>
      <c r="F26" s="23">
        <f>D26*'Forex rates'!$C$9</f>
        <v>138732</v>
      </c>
      <c r="G26" s="35">
        <f>D26*'Forex rates'!$D$9</f>
        <v>150350.61797539078</v>
      </c>
      <c r="H26" s="22">
        <f>J26*'Forex rates'!$B$21</f>
        <v>22675.510181509413</v>
      </c>
      <c r="I26" s="23">
        <f>J26*'Forex rates'!$C$21</f>
        <v>24609.907676310086</v>
      </c>
      <c r="J26" s="24">
        <v>26670.954267114201</v>
      </c>
      <c r="K26" s="25">
        <f>E26/H26</f>
        <v>5.6372417900141585</v>
      </c>
      <c r="L26" s="25">
        <f>F26/I26</f>
        <v>5.6372417899619256</v>
      </c>
      <c r="M26" s="25">
        <f>G26/J26</f>
        <v>5.6372417900613323</v>
      </c>
      <c r="N26" s="22">
        <f>P26*'Forex rates'!$B$21</f>
        <v>185369.56954156156</v>
      </c>
      <c r="O26" s="23">
        <f>P26*'Forex rates'!$C$21</f>
        <v>201183.03649613867</v>
      </c>
      <c r="P26" s="24">
        <v>218031.84458399401</v>
      </c>
      <c r="Q26" s="26">
        <f>E26/N26</f>
        <v>0.68958100254117671</v>
      </c>
      <c r="R26" s="27">
        <f>F26/O26</f>
        <v>0.68958100253478727</v>
      </c>
      <c r="S26" s="28">
        <f>G26/P26</f>
        <v>0.68958100254694721</v>
      </c>
      <c r="T26" s="38" t="s">
        <v>64</v>
      </c>
      <c r="U26" s="38"/>
      <c r="V26" s="30" t="s">
        <v>52</v>
      </c>
      <c r="W26" s="31" t="s">
        <v>53</v>
      </c>
      <c r="X26" s="13"/>
    </row>
    <row r="27" spans="1:24" s="47" customFormat="1" ht="15" customHeight="1" x14ac:dyDescent="0.25">
      <c r="A27" s="39" t="s">
        <v>604</v>
      </c>
      <c r="B27" s="32" t="s">
        <v>15</v>
      </c>
      <c r="C27" s="40" t="s">
        <v>16</v>
      </c>
      <c r="D27" s="72">
        <f>302700*12</f>
        <v>3632400</v>
      </c>
      <c r="E27" s="22">
        <f>D27*'Forex rates'!$B$7</f>
        <v>120779.90624699999</v>
      </c>
      <c r="F27" s="23">
        <f>D27*'Forex rates'!$C$7</f>
        <v>131083.372305</v>
      </c>
      <c r="G27" s="24">
        <f>D27*'Forex rates'!$D$7</f>
        <v>142061.42807604</v>
      </c>
      <c r="H27" s="22">
        <f>J27*'Forex rates'!$B$21</f>
        <v>22922.594958269117</v>
      </c>
      <c r="I27" s="23">
        <f>J27*'Forex rates'!$C$21</f>
        <v>24878.07070751</v>
      </c>
      <c r="J27" s="24">
        <v>26961.575590661399</v>
      </c>
      <c r="K27" s="25">
        <f>E27/H27</f>
        <v>5.2690328676522613</v>
      </c>
      <c r="L27" s="25">
        <f>F27/I27</f>
        <v>5.2690328701987958</v>
      </c>
      <c r="M27" s="25">
        <f>G27/J27</f>
        <v>5.2690328722942068</v>
      </c>
      <c r="N27" s="22">
        <f>P27*'Forex rates'!$B$21</f>
        <v>208489.80313394166</v>
      </c>
      <c r="O27" s="23">
        <f>P27*'Forex rates'!$C$21</f>
        <v>226275.60595140824</v>
      </c>
      <c r="P27" s="24">
        <v>245225.88290336999</v>
      </c>
      <c r="Q27" s="26">
        <f>E27/N27</f>
        <v>0.57930845744722803</v>
      </c>
      <c r="R27" s="27">
        <f>F27/O27</f>
        <v>0.57930845772720907</v>
      </c>
      <c r="S27" s="28">
        <f>G27/P27</f>
        <v>0.57930845795759078</v>
      </c>
      <c r="T27" s="29" t="s">
        <v>59</v>
      </c>
      <c r="U27" s="29"/>
      <c r="V27" s="30" t="s">
        <v>52</v>
      </c>
      <c r="W27" s="31" t="s">
        <v>53</v>
      </c>
      <c r="X27" s="13" t="s">
        <v>20</v>
      </c>
    </row>
    <row r="28" spans="1:24" s="47" customFormat="1" ht="15" customHeight="1" x14ac:dyDescent="0.25">
      <c r="A28" s="39" t="s">
        <v>609</v>
      </c>
      <c r="B28" s="32" t="s">
        <v>21</v>
      </c>
      <c r="C28" s="40" t="s">
        <v>6</v>
      </c>
      <c r="D28" s="72">
        <v>126000</v>
      </c>
      <c r="E28" s="22">
        <f>D28*'Forex rates'!$B$9</f>
        <v>116096.0992002</v>
      </c>
      <c r="F28" s="23">
        <f>D28*'Forex rates'!$C$9</f>
        <v>126000</v>
      </c>
      <c r="G28" s="24">
        <f>D28*'Forex rates'!$D$9</f>
        <v>136552.3301394</v>
      </c>
      <c r="H28" s="22">
        <f>J28*'Forex rates'!$B$21</f>
        <v>37503.28880190412</v>
      </c>
      <c r="I28" s="23">
        <f>J28*'Forex rates'!$C$21</f>
        <v>40702.611212931799</v>
      </c>
      <c r="J28" s="24">
        <v>44111.400030046803</v>
      </c>
      <c r="K28" s="25">
        <f>E28/H28</f>
        <v>3.0956244881197073</v>
      </c>
      <c r="L28" s="25">
        <f>F28/I28</f>
        <v>3.0956244880910249</v>
      </c>
      <c r="M28" s="25">
        <f>G28/J28</f>
        <v>3.0956244881456128</v>
      </c>
      <c r="N28" s="22">
        <f>P28*'Forex rates'!$B$21</f>
        <v>235285.59886045949</v>
      </c>
      <c r="O28" s="23">
        <f>P28*'Forex rates'!$C$21</f>
        <v>255357.29159659412</v>
      </c>
      <c r="P28" s="24">
        <v>276743.12051576399</v>
      </c>
      <c r="Q28" s="26">
        <f>E28/N28</f>
        <v>0.49342628602209077</v>
      </c>
      <c r="R28" s="27">
        <f>F28/O28</f>
        <v>0.49342628601751881</v>
      </c>
      <c r="S28" s="28">
        <f>G28/P28</f>
        <v>0.49342628602621985</v>
      </c>
      <c r="T28" s="29" t="s">
        <v>62</v>
      </c>
      <c r="U28" s="29"/>
      <c r="V28" s="30" t="s">
        <v>52</v>
      </c>
      <c r="W28" s="31" t="s">
        <v>53</v>
      </c>
      <c r="X28" s="13" t="s">
        <v>563</v>
      </c>
    </row>
    <row r="29" spans="1:24" s="47" customFormat="1" ht="15" customHeight="1" x14ac:dyDescent="0.25">
      <c r="A29" s="39" t="s">
        <v>610</v>
      </c>
      <c r="B29" s="32" t="s">
        <v>13</v>
      </c>
      <c r="C29" s="40" t="s">
        <v>14</v>
      </c>
      <c r="D29" s="72">
        <f>9349851*12</f>
        <v>112198212</v>
      </c>
      <c r="E29" s="34">
        <f>D29*'Forex rates'!$B$6</f>
        <v>110124.4748872464</v>
      </c>
      <c r="F29" s="23">
        <f>D29*'Forex rates'!$C$6</f>
        <v>119518.94337621841</v>
      </c>
      <c r="G29" s="35">
        <f>D29*'Forex rates'!$D$6</f>
        <v>129528.4936831956</v>
      </c>
      <c r="H29" s="22">
        <f>J29*'Forex rates'!$B$21</f>
        <v>23061.291980620015</v>
      </c>
      <c r="I29" s="23">
        <f>J29*'Forex rates'!$C$21</f>
        <v>25028.599665302449</v>
      </c>
      <c r="J29" s="24">
        <v>27124.711145738002</v>
      </c>
      <c r="K29" s="25">
        <f>E29/H29</f>
        <v>4.7752951126845602</v>
      </c>
      <c r="L29" s="25">
        <f>F29/I29</f>
        <v>4.7752948616581792</v>
      </c>
      <c r="M29" s="25">
        <f>G29/J29</f>
        <v>4.7752948588928259</v>
      </c>
      <c r="N29" s="22">
        <f>P29*'Forex rates'!$B$21</f>
        <v>253554.59865203581</v>
      </c>
      <c r="O29" s="23">
        <f>P29*'Forex rates'!$C$21</f>
        <v>275184.77925223432</v>
      </c>
      <c r="P29" s="24">
        <v>298231.13353274902</v>
      </c>
      <c r="Q29" s="26">
        <f>E29/N29</f>
        <v>0.43432253042420693</v>
      </c>
      <c r="R29" s="27">
        <f>F29/O29</f>
        <v>0.43432250759286128</v>
      </c>
      <c r="S29" s="28">
        <f>G29/P29</f>
        <v>0.43432250734134692</v>
      </c>
      <c r="T29" s="29" t="s">
        <v>58</v>
      </c>
      <c r="U29" s="29"/>
      <c r="V29" s="30" t="s">
        <v>52</v>
      </c>
      <c r="W29" s="31" t="s">
        <v>53</v>
      </c>
      <c r="X29" s="13"/>
    </row>
    <row r="30" spans="1:24" s="47" customFormat="1" ht="15" customHeight="1" x14ac:dyDescent="0.25">
      <c r="A30" s="39" t="s">
        <v>598</v>
      </c>
      <c r="B30" s="32" t="s">
        <v>25</v>
      </c>
      <c r="C30" s="40" t="s">
        <v>26</v>
      </c>
      <c r="D30" s="72">
        <f>3000000*12</f>
        <v>36000000</v>
      </c>
      <c r="E30" s="22">
        <f>D30*'Forex rates'!$B$10</f>
        <v>93793.093200000003</v>
      </c>
      <c r="F30" s="23">
        <f>D30*'Forex rates'!$C$10</f>
        <v>101794.374</v>
      </c>
      <c r="G30" s="24">
        <f>D30*'Forex rates'!$D$10</f>
        <v>110319.51599999999</v>
      </c>
      <c r="H30" s="22">
        <f>J30*'Forex rates'!$B$21</f>
        <v>20791.271209866722</v>
      </c>
      <c r="I30" s="23">
        <f>J30*'Forex rates'!$C$21</f>
        <v>22564.928455950805</v>
      </c>
      <c r="J30" s="24">
        <v>24454.710793925398</v>
      </c>
      <c r="K30" s="25">
        <f>E30/H30</f>
        <v>4.5111764573341473</v>
      </c>
      <c r="L30" s="25">
        <f>F30/I30</f>
        <v>4.5111764568061314</v>
      </c>
      <c r="M30" s="25">
        <f>G30/J30</f>
        <v>4.5111764735080646</v>
      </c>
      <c r="N30" s="22">
        <f>P30*'Forex rates'!$B$21</f>
        <v>134231.3266384156</v>
      </c>
      <c r="O30" s="23">
        <f>P30*'Forex rates'!$C$21</f>
        <v>145682.30348059742</v>
      </c>
      <c r="P30" s="24">
        <v>157883</v>
      </c>
      <c r="Q30" s="26">
        <f>E30/N30</f>
        <v>0.69874220533224918</v>
      </c>
      <c r="R30" s="27">
        <f>F30/O30</f>
        <v>0.69874220525046404</v>
      </c>
      <c r="S30" s="28">
        <f>G30/P30</f>
        <v>0.69874220783744923</v>
      </c>
      <c r="T30" s="38" t="s">
        <v>65</v>
      </c>
      <c r="U30" s="38"/>
      <c r="V30" s="30" t="s">
        <v>52</v>
      </c>
      <c r="W30" s="31" t="s">
        <v>53</v>
      </c>
      <c r="X30" s="13"/>
    </row>
    <row r="31" spans="1:24" s="47" customFormat="1" ht="15" customHeight="1" x14ac:dyDescent="0.25">
      <c r="A31" s="39" t="s">
        <v>585</v>
      </c>
      <c r="B31" s="32" t="s">
        <v>38</v>
      </c>
      <c r="C31" s="39" t="s">
        <v>39</v>
      </c>
      <c r="D31" s="72">
        <v>2502840</v>
      </c>
      <c r="E31" s="22">
        <f>D31*'Forex rates'!$B$15</f>
        <v>89619.555292368008</v>
      </c>
      <c r="F31" s="23">
        <f>D31*'Forex rates'!$C$15</f>
        <v>97264.800686171991</v>
      </c>
      <c r="G31" s="24">
        <f>D31*'Forex rates'!$D$15</f>
        <v>105410.596560096</v>
      </c>
      <c r="H31" s="22">
        <f>J31*'Forex rates'!$B$21</f>
        <v>13856.229024588867</v>
      </c>
      <c r="I31" s="23">
        <f>J31*'Forex rates'!$C$21</f>
        <v>15038.273199030675</v>
      </c>
      <c r="J31" s="24">
        <v>16297.708306066001</v>
      </c>
      <c r="K31" s="25">
        <f>E31/H31</f>
        <v>6.4678171191694158</v>
      </c>
      <c r="L31" s="25">
        <f>F31/I31</f>
        <v>6.467817108977739</v>
      </c>
      <c r="M31" s="25">
        <f>G31/J31</f>
        <v>6.4678171053572129</v>
      </c>
      <c r="N31" s="22">
        <f>P31*'Forex rates'!$B$21</f>
        <v>1037832.5127249276</v>
      </c>
      <c r="O31" s="23">
        <f>P31*'Forex rates'!$C$21</f>
        <v>1126367.7031822896</v>
      </c>
      <c r="P31" s="24">
        <v>1220699.4798459799</v>
      </c>
      <c r="Q31" s="26">
        <f>E31/N31</f>
        <v>8.6352618744871823E-2</v>
      </c>
      <c r="R31" s="27">
        <f>F31/O31</f>
        <v>8.6352618608801501E-2</v>
      </c>
      <c r="S31" s="28">
        <f>G31/P31</f>
        <v>8.6352618560463418E-2</v>
      </c>
      <c r="T31" s="38" t="s">
        <v>74</v>
      </c>
      <c r="U31" s="38"/>
      <c r="V31" s="30" t="s">
        <v>52</v>
      </c>
      <c r="W31" s="31" t="s">
        <v>53</v>
      </c>
      <c r="X31" s="13" t="s">
        <v>567</v>
      </c>
    </row>
    <row r="32" spans="1:24" s="47" customFormat="1" ht="15" customHeight="1" x14ac:dyDescent="0.25">
      <c r="A32" s="39" t="s">
        <v>601</v>
      </c>
      <c r="B32" s="32" t="s">
        <v>44</v>
      </c>
      <c r="C32" s="40" t="s">
        <v>6</v>
      </c>
      <c r="D32" s="72">
        <v>87660</v>
      </c>
      <c r="E32" s="22">
        <f>D32*'Forex rates'!$B$9</f>
        <v>80769.714729282001</v>
      </c>
      <c r="F32" s="23">
        <f>D32*'Forex rates'!$C$9</f>
        <v>87660</v>
      </c>
      <c r="G32" s="24">
        <f>D32*'Forex rates'!$D$9</f>
        <v>95001.40682555399</v>
      </c>
      <c r="H32" s="22">
        <f>J32*'Forex rates'!$B$21</f>
        <v>21668.972416460208</v>
      </c>
      <c r="I32" s="23">
        <f>J32*'Forex rates'!$C$21</f>
        <v>23517.504406337375</v>
      </c>
      <c r="J32" s="24">
        <v>25487.063695970999</v>
      </c>
      <c r="K32" s="25">
        <f>E32/H32</f>
        <v>3.7274363166352837</v>
      </c>
      <c r="L32" s="25">
        <f>F32/I32</f>
        <v>3.727436316600746</v>
      </c>
      <c r="M32" s="25">
        <f>G32/J32</f>
        <v>3.7274363166664757</v>
      </c>
      <c r="N32" s="22">
        <f>P32*'Forex rates'!$B$21</f>
        <v>204620.66554791</v>
      </c>
      <c r="O32" s="23">
        <f>P32*'Forex rates'!$C$21</f>
        <v>222076.400817015</v>
      </c>
      <c r="P32" s="24">
        <v>240675</v>
      </c>
      <c r="Q32" s="26">
        <f>E32/N32</f>
        <v>0.39472901973515734</v>
      </c>
      <c r="R32" s="27">
        <f>F32/O32</f>
        <v>0.39472901973149993</v>
      </c>
      <c r="S32" s="28">
        <f>G32/P32</f>
        <v>0.39472901973846053</v>
      </c>
      <c r="T32" s="38" t="s">
        <v>445</v>
      </c>
      <c r="U32" s="13"/>
      <c r="V32" s="30" t="s">
        <v>52</v>
      </c>
      <c r="W32" s="31" t="s">
        <v>53</v>
      </c>
      <c r="X32" s="13" t="s">
        <v>481</v>
      </c>
    </row>
    <row r="33" spans="1:24" s="47" customFormat="1" ht="15" customHeight="1" x14ac:dyDescent="0.25">
      <c r="A33" s="39" t="s">
        <v>600</v>
      </c>
      <c r="B33" s="32" t="s">
        <v>19</v>
      </c>
      <c r="C33" s="40" t="s">
        <v>6</v>
      </c>
      <c r="D33" s="72">
        <f>1.2*(5356*12)</f>
        <v>77126.399999999994</v>
      </c>
      <c r="E33" s="22">
        <f>D33*'Forex rates'!$B$9</f>
        <v>71064.08083614528</v>
      </c>
      <c r="F33" s="23">
        <f>D33*'Forex rates'!$C$9</f>
        <v>77126.399999999994</v>
      </c>
      <c r="G33" s="24">
        <f>D33*'Forex rates'!$D$9</f>
        <v>83585.632025900151</v>
      </c>
      <c r="H33" s="22">
        <f>J33*'Forex rates'!$B$21</f>
        <v>22868.631273380623</v>
      </c>
      <c r="I33" s="23">
        <f>J33*'Forex rates'!$C$21</f>
        <v>24819.503500318238</v>
      </c>
      <c r="J33" s="24">
        <v>26898.103458822901</v>
      </c>
      <c r="K33" s="25">
        <f>E33/H33</f>
        <v>3.1074916546870375</v>
      </c>
      <c r="L33" s="25">
        <f>F33/I33</f>
        <v>3.1074916546582436</v>
      </c>
      <c r="M33" s="25">
        <f>G33/J33</f>
        <v>3.1074916547130411</v>
      </c>
      <c r="N33" s="22">
        <f>P33*'Forex rates'!$B$21</f>
        <v>26128.313564908472</v>
      </c>
      <c r="O33" s="23">
        <f>P33*'Forex rates'!$C$21</f>
        <v>28357.26206038885</v>
      </c>
      <c r="P33" s="24">
        <v>30732.144528979501</v>
      </c>
      <c r="Q33" s="26">
        <f>E33/N33</f>
        <v>2.7198112369405889</v>
      </c>
      <c r="R33" s="27">
        <f>F33/O33</f>
        <v>2.7198112369153877</v>
      </c>
      <c r="S33" s="28">
        <f>G33/P33</f>
        <v>2.7198112369633489</v>
      </c>
      <c r="T33" s="38" t="s">
        <v>527</v>
      </c>
      <c r="U33" s="38" t="s">
        <v>528</v>
      </c>
      <c r="V33" s="30" t="s">
        <v>52</v>
      </c>
      <c r="W33" s="31" t="s">
        <v>53</v>
      </c>
      <c r="X33" s="13"/>
    </row>
    <row r="34" spans="1:24" s="47" customFormat="1" ht="15" customHeight="1" x14ac:dyDescent="0.25">
      <c r="A34" s="39" t="s">
        <v>590</v>
      </c>
      <c r="B34" s="32" t="s">
        <v>35</v>
      </c>
      <c r="C34" s="20" t="s">
        <v>6</v>
      </c>
      <c r="D34" s="72">
        <v>71520</v>
      </c>
      <c r="E34" s="22">
        <f>D34*'Forex rates'!$B$9</f>
        <v>65898.357260303994</v>
      </c>
      <c r="F34" s="23">
        <f>D34*'Forex rates'!$C$9</f>
        <v>71520</v>
      </c>
      <c r="G34" s="24">
        <f>D34*'Forex rates'!$D$9</f>
        <v>77509.703583887997</v>
      </c>
      <c r="H34" s="22">
        <f>J34*'Forex rates'!$B$21</f>
        <v>21753.255870282548</v>
      </c>
      <c r="I34" s="23">
        <f>J34*'Forex rates'!$C$21</f>
        <v>23608.9778947222</v>
      </c>
      <c r="J34" s="24">
        <v>25586.197965690899</v>
      </c>
      <c r="K34" s="25">
        <f>E34/H34</f>
        <v>3.0293560491939386</v>
      </c>
      <c r="L34" s="25">
        <f>F34/I34</f>
        <v>3.02935604916587</v>
      </c>
      <c r="M34" s="25">
        <f>G34/J34</f>
        <v>3.029356049219289</v>
      </c>
      <c r="N34" s="22">
        <f>P34*'Forex rates'!$B$21</f>
        <v>29254.3574564788</v>
      </c>
      <c r="O34" s="23">
        <f>P34*'Forex rates'!$C$21</f>
        <v>31749.9818249202</v>
      </c>
      <c r="P34" s="24">
        <v>34409</v>
      </c>
      <c r="Q34" s="26">
        <f>E34/N34</f>
        <v>2.2525997147036927</v>
      </c>
      <c r="R34" s="27">
        <f>F34/O34</f>
        <v>2.2525997146828214</v>
      </c>
      <c r="S34" s="28">
        <f>G34/P34</f>
        <v>2.2525997147225434</v>
      </c>
      <c r="T34" s="38" t="s">
        <v>457</v>
      </c>
      <c r="U34" s="38"/>
      <c r="V34" s="30" t="s">
        <v>52</v>
      </c>
      <c r="W34" s="31" t="s">
        <v>53</v>
      </c>
      <c r="X34" s="14" t="s">
        <v>565</v>
      </c>
    </row>
    <row r="35" spans="1:24" s="47" customFormat="1" ht="15" customHeight="1" x14ac:dyDescent="0.25">
      <c r="A35" s="39" t="s">
        <v>594</v>
      </c>
      <c r="B35" s="32" t="s">
        <v>36</v>
      </c>
      <c r="C35" s="40" t="s">
        <v>6</v>
      </c>
      <c r="D35" s="72">
        <v>70272</v>
      </c>
      <c r="E35" s="22">
        <f>D35*'Forex rates'!$B$9</f>
        <v>64748.4530396544</v>
      </c>
      <c r="F35" s="23">
        <f>D35*'Forex rates'!$C$9</f>
        <v>70272</v>
      </c>
      <c r="G35" s="24">
        <f>D35*'Forex rates'!$D$9</f>
        <v>76157.185266316796</v>
      </c>
      <c r="H35" s="22">
        <f>J35*'Forex rates'!$B$21</f>
        <v>22469.995893656811</v>
      </c>
      <c r="I35" s="23">
        <f>J35*'Forex rates'!$C$21</f>
        <v>24386.861420251011</v>
      </c>
      <c r="J35" s="24">
        <v>26429.228187803099</v>
      </c>
      <c r="K35" s="25">
        <f>E35/H35</f>
        <v>2.8815516187046848</v>
      </c>
      <c r="L35" s="25">
        <f>F35/I35</f>
        <v>2.8815516186779848</v>
      </c>
      <c r="M35" s="25">
        <f>G35/J35</f>
        <v>2.8815516187287979</v>
      </c>
      <c r="N35" s="22">
        <f>P35*'Forex rates'!$B$21</f>
        <v>45425.065085942799</v>
      </c>
      <c r="O35" s="23">
        <f>P35*'Forex rates'!$C$21</f>
        <v>49300.176666676198</v>
      </c>
      <c r="P35" s="24">
        <v>53429</v>
      </c>
      <c r="Q35" s="26">
        <f>E35/N35</f>
        <v>1.4253904296483089</v>
      </c>
      <c r="R35" s="27">
        <f>F35/O35</f>
        <v>1.4253904296351017</v>
      </c>
      <c r="S35" s="28">
        <f>G35/P35</f>
        <v>1.4253904296602369</v>
      </c>
      <c r="T35" s="38" t="s">
        <v>459</v>
      </c>
      <c r="U35" s="38"/>
      <c r="V35" s="30" t="s">
        <v>52</v>
      </c>
      <c r="W35" s="31" t="s">
        <v>53</v>
      </c>
      <c r="X35" s="13"/>
    </row>
    <row r="36" spans="1:24" s="47" customFormat="1" ht="15" customHeight="1" x14ac:dyDescent="0.25">
      <c r="A36" s="39" t="s">
        <v>586</v>
      </c>
      <c r="B36" s="32" t="s">
        <v>43</v>
      </c>
      <c r="C36" s="40" t="s">
        <v>440</v>
      </c>
      <c r="D36" s="41">
        <v>238684</v>
      </c>
      <c r="E36" s="34">
        <f>D36*'Forex rates'!$B$18</f>
        <v>48568.910519685596</v>
      </c>
      <c r="F36" s="23">
        <f>D36*'Forex rates'!$C$18</f>
        <v>52712.216599930798</v>
      </c>
      <c r="G36" s="35">
        <f>D36*'Forex rates'!$D$18</f>
        <v>57126.793681591203</v>
      </c>
      <c r="H36" s="22">
        <f>J36*'Forex rates'!$B$21</f>
        <v>24748.361514112417</v>
      </c>
      <c r="I36" s="23">
        <f>J36*'Forex rates'!$C$21</f>
        <v>26859.589359929898</v>
      </c>
      <c r="J36" s="24">
        <v>29109.0437588983</v>
      </c>
      <c r="K36" s="25">
        <f>E36/H36</f>
        <v>1.9625101440347812</v>
      </c>
      <c r="L36" s="25">
        <f>F36/I36</f>
        <v>1.9625101446475866</v>
      </c>
      <c r="M36" s="25">
        <f>G36/J36</f>
        <v>1.9625101447768514</v>
      </c>
      <c r="N36" s="22">
        <f>P36*'Forex rates'!$B$21</f>
        <v>497928.56535764475</v>
      </c>
      <c r="O36" s="23">
        <f>P36*'Forex rates'!$C$21</f>
        <v>540405.74720305926</v>
      </c>
      <c r="P36" s="24">
        <v>585664</v>
      </c>
      <c r="Q36" s="26">
        <f>E36/N36</f>
        <v>9.7541924482280384E-2</v>
      </c>
      <c r="R36" s="27">
        <f>F36/O36</f>
        <v>9.7541924512738395E-2</v>
      </c>
      <c r="S36" s="28">
        <f>G36/P36</f>
        <v>9.7541924519163214E-2</v>
      </c>
      <c r="T36" s="38" t="s">
        <v>444</v>
      </c>
      <c r="U36" s="13"/>
      <c r="V36" s="30" t="s">
        <v>52</v>
      </c>
      <c r="W36" s="31" t="s">
        <v>53</v>
      </c>
      <c r="X36" s="13" t="s">
        <v>568</v>
      </c>
    </row>
    <row r="37" spans="1:24" s="47" customFormat="1" ht="15" customHeight="1" x14ac:dyDescent="0.25">
      <c r="A37" s="39" t="s">
        <v>587</v>
      </c>
      <c r="B37" s="32" t="s">
        <v>46</v>
      </c>
      <c r="C37" s="40" t="s">
        <v>6</v>
      </c>
      <c r="D37" s="41">
        <v>39864</v>
      </c>
      <c r="E37" s="22">
        <f>D37*'Forex rates'!$B$9</f>
        <v>36730.594432672799</v>
      </c>
      <c r="F37" s="23">
        <f>D37*'Forex rates'!$C$9</f>
        <v>39864</v>
      </c>
      <c r="G37" s="24">
        <f>D37*'Forex rates'!$D$9</f>
        <v>43202.556259341596</v>
      </c>
      <c r="H37" s="22">
        <f>J37*'Forex rates'!$B$21</f>
        <v>31730.897649431136</v>
      </c>
      <c r="I37" s="23">
        <f>J37*'Forex rates'!$C$21</f>
        <v>34437.790170459761</v>
      </c>
      <c r="J37" s="24">
        <v>37321.9086709927</v>
      </c>
      <c r="K37" s="25">
        <f>E37/H37</f>
        <v>1.1575655639647906</v>
      </c>
      <c r="L37" s="25">
        <f>F37/I37</f>
        <v>1.1575655639540647</v>
      </c>
      <c r="M37" s="25">
        <f>G37/J37</f>
        <v>1.1575655639744773</v>
      </c>
      <c r="N37" s="22">
        <f>P37*'Forex rates'!$B$21</f>
        <v>45917.304237321681</v>
      </c>
      <c r="O37" s="23">
        <f>P37*'Forex rates'!$C$21</f>
        <v>49834.407648609209</v>
      </c>
      <c r="P37" s="24">
        <v>54007.972106462898</v>
      </c>
      <c r="Q37" s="26">
        <f>E37/N37</f>
        <v>0.79992924329425452</v>
      </c>
      <c r="R37" s="27">
        <f>F37/O37</f>
        <v>0.79992924328684245</v>
      </c>
      <c r="S37" s="28">
        <f>G37/P37</f>
        <v>0.79992924330094839</v>
      </c>
      <c r="T37" s="38" t="s">
        <v>447</v>
      </c>
      <c r="U37" s="13"/>
      <c r="V37" s="30" t="s">
        <v>52</v>
      </c>
      <c r="W37" s="31" t="s">
        <v>53</v>
      </c>
      <c r="X37" s="13"/>
    </row>
    <row r="38" spans="1:24" x14ac:dyDescent="0.25">
      <c r="E38" s="5"/>
    </row>
    <row r="40" spans="1:24" ht="15.75" x14ac:dyDescent="0.25">
      <c r="A40" s="15"/>
    </row>
  </sheetData>
  <sortState xmlns:xlrd2="http://schemas.microsoft.com/office/spreadsheetml/2017/richdata2" ref="A2:X40">
    <sortCondition descending="1" ref="E1"/>
  </sortState>
  <phoneticPr fontId="5" type="noConversion"/>
  <hyperlinks>
    <hyperlink ref="T14" r:id="rId1" xr:uid="{5041FEA3-EC51-4875-9042-BCDF17D75773}"/>
    <hyperlink ref="T7" r:id="rId2" xr:uid="{ECE6C4E7-A9F7-4637-ABA8-D475DCFF3321}"/>
    <hyperlink ref="T29" r:id="rId3" xr:uid="{4D4F20E8-BFA1-491F-86F6-40034E710E99}"/>
    <hyperlink ref="T27" r:id="rId4" xr:uid="{11026C8F-17D6-4F34-97C0-260B176CF1BB}"/>
    <hyperlink ref="T8" r:id="rId5" xr:uid="{6D5EBF35-7806-4BDA-9194-AD259E84C383}"/>
    <hyperlink ref="T28" r:id="rId6" xr:uid="{47AE8ECE-DC2A-4D1A-8B78-1589B2B8068B}"/>
    <hyperlink ref="T17" r:id="rId7" location="doc1894320bodyText5" xr:uid="{B4FD522B-4669-425F-A7A0-3655B026EBAF}"/>
    <hyperlink ref="T30" r:id="rId8" xr:uid="{9BED0C09-1185-407A-8621-D81E3CED8C60}"/>
    <hyperlink ref="T26" r:id="rId9" xr:uid="{5939459C-657B-44F9-BF76-EBDE32CCADC4}"/>
    <hyperlink ref="T21" r:id="rId10" xr:uid="{FCAFF232-E360-4507-A900-428B7F273EDD}"/>
    <hyperlink ref="T10" r:id="rId11" xr:uid="{EFD68A40-5817-47F2-858D-B7F65A8E15B6}"/>
    <hyperlink ref="T18" r:id="rId12" xr:uid="{8E7C706B-486D-4B48-8A8F-442244B7D9C4}"/>
    <hyperlink ref="T6" r:id="rId13" xr:uid="{83FC2D39-E621-4A46-9E5D-A6E8EA0AB2E5}"/>
    <hyperlink ref="T31" r:id="rId14" xr:uid="{94B0FB33-11C4-436D-81A1-F0F332D63D98}"/>
    <hyperlink ref="T15" r:id="rId15" xr:uid="{FE15466B-7AFA-42F0-BC24-10B553331F16}"/>
    <hyperlink ref="T13" r:id="rId16" xr:uid="{2D9B1771-AC3E-4822-B178-A55C7F0463D8}"/>
    <hyperlink ref="T19" r:id="rId17" xr:uid="{79B5E7BF-FDB1-4C1A-9B67-68016FD3D952}"/>
    <hyperlink ref="T34" r:id="rId18" xr:uid="{A054A91B-EC19-41F1-9B71-8EEDC0496E96}"/>
    <hyperlink ref="T35" r:id="rId19" xr:uid="{3E283020-ECA8-44A4-A604-9EDDF23A67AE}"/>
    <hyperlink ref="T12" r:id="rId20" xr:uid="{0D9F8194-F2BC-4EE7-8314-DBEA959177AB}"/>
    <hyperlink ref="T9" r:id="rId21" xr:uid="{733B7826-36FF-4B14-8AAF-18C07AC70DCF}"/>
    <hyperlink ref="T23" r:id="rId22" xr:uid="{39917145-58F5-404F-9A54-21E6924497DE}"/>
    <hyperlink ref="T2" r:id="rId23" xr:uid="{D8891C8B-7314-4F32-85FE-C960E7092590}"/>
    <hyperlink ref="U2" r:id="rId24" xr:uid="{F5E34B62-648C-4D60-93D4-1FA1F0FEAE13}"/>
    <hyperlink ref="T3" r:id="rId25" xr:uid="{2FB3AE2C-01D2-4B02-B1D4-056DD8230511}"/>
    <hyperlink ref="U3" r:id="rId26" xr:uid="{F2F24770-DBDB-494D-81C2-34A55EBD4D2D}"/>
    <hyperlink ref="T5" r:id="rId27" xr:uid="{E10F27C7-FEAB-4060-A9A5-62379C651E81}"/>
    <hyperlink ref="U5" r:id="rId28" xr:uid="{1E79B26D-4185-4D5B-88F5-532E06550699}"/>
    <hyperlink ref="T4" r:id="rId29" xr:uid="{59B0BF79-4E4D-4AA2-8DA2-7F3104AC4E07}"/>
    <hyperlink ref="U4" r:id="rId30" xr:uid="{AEA4DD76-2977-4E07-BBBD-553078F18C86}"/>
    <hyperlink ref="T33" r:id="rId31" location="ametisse_astumine " xr:uid="{E3A26C64-C429-4371-806A-D979842CCB83}"/>
    <hyperlink ref="U33" r:id="rId32" xr:uid="{E96F7AA5-4083-433E-A13F-AD9A2C6C7ED7}"/>
    <hyperlink ref="U22" r:id="rId33" location="cite_ref-calculs_11-2" xr:uid="{C3703577-596F-4DB8-9A3A-D0CB89CA8F1E}"/>
    <hyperlink ref="T22" r:id="rId34" xr:uid="{89C30A9C-7BAA-48BB-AFE1-067FED7C985D}"/>
    <hyperlink ref="T20" r:id="rId35" xr:uid="{6293B536-C70F-47CE-A027-6AA4250B1BA4}"/>
    <hyperlink ref="T11" r:id="rId36" xr:uid="{C5A4C441-8C62-43EE-AF59-7C99F3BD5E9D}"/>
    <hyperlink ref="T36" r:id="rId37" xr:uid="{868CA804-5DD5-4082-9B03-913072156E0F}"/>
    <hyperlink ref="T32" r:id="rId38" xr:uid="{65386022-5B69-473A-9514-033E16EB90A8}"/>
    <hyperlink ref="T24" r:id="rId39" xr:uid="{5C58DEB0-2F80-436B-8E2C-569D167050AE}"/>
    <hyperlink ref="T37" r:id="rId40" xr:uid="{55D78863-CF83-45C8-BBD3-A5DCA5C2464C}"/>
    <hyperlink ref="T16" r:id="rId41" xr:uid="{B1DD8AF1-359E-4D59-9EE0-AA954FE84CEA}"/>
    <hyperlink ref="U16" r:id="rId42" xr:uid="{CC65A05B-77FC-479D-B9AD-810CF47D503E}"/>
    <hyperlink ref="T25" r:id="rId43" xr:uid="{4E84B23D-6FB5-4B31-A4E0-36774487653F}"/>
    <hyperlink ref="V2" r:id="rId44" xr:uid="{A2C8F35F-473B-4EDF-9971-C0893323B0BF}"/>
    <hyperlink ref="W2" r:id="rId45" xr:uid="{6A74C44F-B210-4E19-B40E-BDB9DFE86FC8}"/>
    <hyperlink ref="V14" r:id="rId46" xr:uid="{7D73D3E0-D64C-4F58-B81A-49F3BE7F1571}"/>
    <hyperlink ref="V7" r:id="rId47" xr:uid="{413C1F68-A4D7-4D6E-8699-43ACA6A4DC1C}"/>
    <hyperlink ref="V3" r:id="rId48" xr:uid="{AA345CB8-320C-40E0-9B96-978C2E0A431B}"/>
    <hyperlink ref="V29" r:id="rId49" xr:uid="{E139793F-0FAA-43EB-BE70-91C640072B89}"/>
    <hyperlink ref="V27" r:id="rId50" xr:uid="{18B05175-5BD1-4D8B-BFE6-4843AB73ACE2}"/>
    <hyperlink ref="V8" r:id="rId51" xr:uid="{267D7340-F532-41A3-B4A2-F7FF176FAF24}"/>
    <hyperlink ref="V33" r:id="rId52" xr:uid="{FEBC6A29-0BBE-4E4F-9153-86DBB3B13413}"/>
    <hyperlink ref="V28" r:id="rId53" xr:uid="{3A35B27A-D579-4515-A872-8F416F9CF847}"/>
    <hyperlink ref="V22" r:id="rId54" xr:uid="{9AD251B3-58F1-492C-9FE4-00F27399CB12}"/>
    <hyperlink ref="V17" r:id="rId55" xr:uid="{CB4A925F-18E1-4F80-9570-E650CF98C08A}"/>
    <hyperlink ref="V26" r:id="rId56" xr:uid="{2F23D9EA-1A38-452D-A2AA-B4F477C86A53}"/>
    <hyperlink ref="V30" r:id="rId57" xr:uid="{605CE84B-294F-4086-9583-D0ECCBA6866E}"/>
    <hyperlink ref="V20" r:id="rId58" xr:uid="{CB817682-0A41-4064-B0C9-DB8F87D38D03}"/>
    <hyperlink ref="V15" r:id="rId59" xr:uid="{5E44C4BC-CE1F-4892-B82F-0AE6CFF2B711}"/>
    <hyperlink ref="V21" r:id="rId60" xr:uid="{E2619410-A1D4-41F3-936B-6442B7C94A2E}"/>
    <hyperlink ref="V19" r:id="rId61" xr:uid="{15050356-DB6D-4D4A-88CA-02055F571F79}"/>
    <hyperlink ref="V10" r:id="rId62" xr:uid="{856284F2-7E20-4293-87E7-157A2F31056B}"/>
    <hyperlink ref="V23" r:id="rId63" xr:uid="{DEB08E97-629A-48A9-9485-909856E797C3}"/>
    <hyperlink ref="V34" r:id="rId64" xr:uid="{F350DA47-177D-4E5C-B41A-E380760CE164}"/>
    <hyperlink ref="V35" r:id="rId65" xr:uid="{AF52F590-E701-4E23-A45C-16DED2DE968E}"/>
    <hyperlink ref="V18" r:id="rId66" xr:uid="{78EBA292-87AD-4B17-8E06-73530AEF2F65}"/>
    <hyperlink ref="V31" r:id="rId67" xr:uid="{8FC6437E-FE80-4AEE-A51A-93E622CA32D0}"/>
    <hyperlink ref="V6" r:id="rId68" xr:uid="{9F44BC1C-AB63-4D2B-AA3D-FAA087841343}"/>
    <hyperlink ref="V4" r:id="rId69" xr:uid="{DDF9D77A-390E-4A80-BA77-72AD943F00FA}"/>
    <hyperlink ref="V11" r:id="rId70" xr:uid="{BDB536E3-D47E-4EE0-8664-40A8C3F4E456}"/>
    <hyperlink ref="V36" r:id="rId71" xr:uid="{10302C1A-5D27-445B-BD9A-19F30FFF2B23}"/>
    <hyperlink ref="V32" r:id="rId72" xr:uid="{6AEE936E-859D-4D2E-9624-F9006B7F6A94}"/>
    <hyperlink ref="V24" r:id="rId73" xr:uid="{4A3AE0B7-9D0F-41B1-AC46-6A6F2F880B94}"/>
    <hyperlink ref="V37" r:id="rId74" xr:uid="{6B727AA4-C184-4190-81A3-89C77350598A}"/>
    <hyperlink ref="V16" r:id="rId75" xr:uid="{94AE45B6-4857-409A-B50F-99B507473F38}"/>
    <hyperlink ref="V9" r:id="rId76" xr:uid="{9AB39CBE-70C3-48AC-B414-D62E49D3366A}"/>
    <hyperlink ref="V12" r:id="rId77" xr:uid="{13FB3FBA-19C6-411D-B62A-D7BCC688DBB7}"/>
    <hyperlink ref="V25" r:id="rId78" xr:uid="{3BC6F16E-0BFC-4D15-A6AC-9E885C7EE376}"/>
    <hyperlink ref="V5" r:id="rId79" xr:uid="{BC74C7B7-0DA2-49B3-86C9-4CC2197E8637}"/>
    <hyperlink ref="V13" r:id="rId80" xr:uid="{D9769946-2E05-471B-9F83-707588803AD2}"/>
    <hyperlink ref="W14" r:id="rId81" xr:uid="{AB88496B-4073-401C-97DE-1A1F0FC7936A}"/>
    <hyperlink ref="W7" r:id="rId82" xr:uid="{8008953E-9AC3-4D5D-8829-0846CB3D8916}"/>
    <hyperlink ref="W3" r:id="rId83" xr:uid="{D7C77E14-3E5A-4A37-839B-F6BC44E0EA31}"/>
    <hyperlink ref="W29" r:id="rId84" xr:uid="{8A5965D0-4B8B-4388-A49C-FE86132DC708}"/>
    <hyperlink ref="W27" r:id="rId85" xr:uid="{15035324-0DAB-47FB-996F-A3C7390651D1}"/>
    <hyperlink ref="W8" r:id="rId86" xr:uid="{67349A14-FAEC-4FF5-9A50-1D9A6F6B636A}"/>
    <hyperlink ref="W33" r:id="rId87" xr:uid="{9BB18007-73BD-4302-AAC6-584CD363430C}"/>
    <hyperlink ref="W28" r:id="rId88" xr:uid="{84FBD85E-0161-4559-A14B-DD5517F1F83D}"/>
    <hyperlink ref="W22" r:id="rId89" xr:uid="{DC39B183-BD3E-4DF0-AC5B-197BB6B6DE27}"/>
    <hyperlink ref="W17" r:id="rId90" xr:uid="{6C9A0CE0-C878-41A0-B13B-A05B93183251}"/>
    <hyperlink ref="W26" r:id="rId91" xr:uid="{A7759736-246A-4630-9AC5-1AA06CFAF31A}"/>
    <hyperlink ref="W30" r:id="rId92" xr:uid="{78A3D2CA-41BA-4FB4-9231-376D2F874699}"/>
    <hyperlink ref="W20" r:id="rId93" xr:uid="{F77DD671-92BB-4BD2-9AF6-90D52DB84E3C}"/>
    <hyperlink ref="W15" r:id="rId94" xr:uid="{5DBE527F-FC24-4BC9-836F-CCF7CC496F42}"/>
    <hyperlink ref="W21" r:id="rId95" xr:uid="{E3DF1FAA-9599-46A7-993F-E5E8BB8AD586}"/>
    <hyperlink ref="W19" r:id="rId96" xr:uid="{41E95124-6810-438E-B674-2B4FE2C94D86}"/>
    <hyperlink ref="W10" r:id="rId97" xr:uid="{893A36F1-22FA-4707-9B73-39C90522FC32}"/>
    <hyperlink ref="W23" r:id="rId98" xr:uid="{6239F7EA-14E2-463B-9ABA-7DE5EDA676FC}"/>
    <hyperlink ref="W34" r:id="rId99" xr:uid="{3DB091B6-CC7A-41CD-9B8C-1B508CB6B127}"/>
    <hyperlink ref="W35" r:id="rId100" xr:uid="{E991E99C-B4CD-4E1C-897E-A10BDADEF403}"/>
    <hyperlink ref="W18" r:id="rId101" xr:uid="{27E0EB69-5D6D-4210-A3E5-5B5DBAD3D798}"/>
    <hyperlink ref="W31" r:id="rId102" xr:uid="{00B6E00D-FA70-4AC5-872D-EA9A65488BCF}"/>
    <hyperlink ref="W6" r:id="rId103" xr:uid="{E0E0ADCE-24E7-4495-8E11-3C89ADC885B2}"/>
    <hyperlink ref="W4" r:id="rId104" xr:uid="{36E2B041-E893-4229-9A33-7EB820E54F8F}"/>
    <hyperlink ref="W11" r:id="rId105" xr:uid="{6C4C5DFE-B818-40F2-A9A7-253BE695755E}"/>
    <hyperlink ref="W36" r:id="rId106" xr:uid="{00820E63-26C3-49D6-B9E8-304044B27AEE}"/>
    <hyperlink ref="W32" r:id="rId107" xr:uid="{8A3B3607-A14E-468E-9C96-034A672E199A}"/>
    <hyperlink ref="W24" r:id="rId108" xr:uid="{C233D8E0-30A1-4689-99E0-A4C45E76E96E}"/>
    <hyperlink ref="W37" r:id="rId109" xr:uid="{2814447B-8F42-4EE0-8228-8B3054352951}"/>
    <hyperlink ref="W16" r:id="rId110" xr:uid="{C648E61A-B8F5-4ACE-9F54-2DEE60B185FA}"/>
    <hyperlink ref="W9" r:id="rId111" xr:uid="{BC30D863-8D79-4BCA-BD25-E84D75F9382C}"/>
    <hyperlink ref="W12" r:id="rId112" xr:uid="{7B5A623F-8F26-443E-BE99-E65E8727EE56}"/>
    <hyperlink ref="W5" r:id="rId113" xr:uid="{E25E93FA-FCFB-4168-B0DC-2D5B5CE669AA}"/>
    <hyperlink ref="W13" r:id="rId114" xr:uid="{BA7AD250-1889-4C04-BF43-FC11095115EC}"/>
    <hyperlink ref="W25" r:id="rId115" xr:uid="{F624DB86-E9A6-4297-8386-3482DDEA66F7}"/>
  </hyperlinks>
  <pageMargins left="0.7" right="0.7" top="0.75" bottom="0.75" header="0.3" footer="0.3"/>
  <pageSetup orientation="portrait" r:id="rId1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E98C4-1F95-475B-BF5A-45BED4B3D2C4}">
  <dimension ref="A1:X38"/>
  <sheetViews>
    <sheetView workbookViewId="0">
      <pane ySplit="1" topLeftCell="A2" activePane="bottomLeft" state="frozen"/>
      <selection activeCell="K1" sqref="K1"/>
      <selection pane="bottomLeft" activeCell="E1" sqref="E1:E1048576"/>
    </sheetView>
  </sheetViews>
  <sheetFormatPr defaultRowHeight="15" x14ac:dyDescent="0.25"/>
  <cols>
    <col min="1" max="1" width="55.140625" customWidth="1"/>
    <col min="2" max="2" width="24.5703125" customWidth="1"/>
    <col min="3" max="3" width="21.140625" customWidth="1"/>
    <col min="4" max="4" width="16.5703125" customWidth="1"/>
    <col min="5" max="5" width="22" customWidth="1"/>
    <col min="6" max="6" width="19.85546875" customWidth="1"/>
    <col min="7" max="7" width="19.7109375" customWidth="1"/>
    <col min="8" max="8" width="20.140625" customWidth="1"/>
    <col min="9" max="9" width="18" customWidth="1"/>
    <col min="10" max="10" width="17.42578125" customWidth="1"/>
    <col min="11" max="13" width="19.140625" customWidth="1"/>
    <col min="14" max="14" width="19.7109375" customWidth="1"/>
    <col min="15" max="15" width="16.28515625" customWidth="1"/>
    <col min="16" max="16" width="19.140625" customWidth="1"/>
    <col min="17" max="19" width="19.7109375" customWidth="1"/>
    <col min="20" max="20" width="42.140625" customWidth="1"/>
    <col min="21" max="23" width="40.7109375" customWidth="1"/>
    <col min="24" max="24" width="135.85546875" customWidth="1"/>
  </cols>
  <sheetData>
    <row r="1" spans="1:24" s="44" customFormat="1" ht="47.25" customHeight="1" x14ac:dyDescent="0.25">
      <c r="A1" s="17" t="s">
        <v>468</v>
      </c>
      <c r="B1" s="17" t="s">
        <v>0</v>
      </c>
      <c r="C1" s="42" t="s">
        <v>78</v>
      </c>
      <c r="D1" s="43" t="s">
        <v>523</v>
      </c>
      <c r="E1" s="17" t="s">
        <v>514</v>
      </c>
      <c r="F1" s="17" t="s">
        <v>515</v>
      </c>
      <c r="G1" s="17" t="s">
        <v>516</v>
      </c>
      <c r="H1" s="17" t="s">
        <v>470</v>
      </c>
      <c r="I1" s="17" t="s">
        <v>471</v>
      </c>
      <c r="J1" s="17" t="s">
        <v>1</v>
      </c>
      <c r="K1" s="17" t="s">
        <v>520</v>
      </c>
      <c r="L1" s="17" t="s">
        <v>521</v>
      </c>
      <c r="M1" s="17" t="s">
        <v>522</v>
      </c>
      <c r="N1" s="17" t="s">
        <v>472</v>
      </c>
      <c r="O1" s="17" t="s">
        <v>473</v>
      </c>
      <c r="P1" s="17" t="s">
        <v>474</v>
      </c>
      <c r="Q1" s="17" t="s">
        <v>517</v>
      </c>
      <c r="R1" s="17" t="s">
        <v>518</v>
      </c>
      <c r="S1" s="17" t="s">
        <v>519</v>
      </c>
      <c r="T1" s="17" t="s">
        <v>540</v>
      </c>
      <c r="U1" s="17" t="s">
        <v>541</v>
      </c>
      <c r="V1" s="17" t="s">
        <v>542</v>
      </c>
      <c r="W1" s="17" t="s">
        <v>543</v>
      </c>
      <c r="X1" s="17" t="s">
        <v>80</v>
      </c>
    </row>
    <row r="2" spans="1:24" s="45" customFormat="1" ht="15" customHeight="1" x14ac:dyDescent="0.25">
      <c r="A2" s="32" t="s">
        <v>612</v>
      </c>
      <c r="B2" s="32" t="s">
        <v>49</v>
      </c>
      <c r="C2" s="32" t="s">
        <v>465</v>
      </c>
      <c r="D2" s="33">
        <v>482958</v>
      </c>
      <c r="E2" s="34">
        <f>D2*'Forex rates'!$B$5</f>
        <v>422103.04967430182</v>
      </c>
      <c r="F2" s="23">
        <f>D2*'Forex rates'!$C$5</f>
        <v>458111.72486255405</v>
      </c>
      <c r="G2" s="35">
        <f>D2*'Forex rates'!$D$5</f>
        <v>496477.96426079457</v>
      </c>
      <c r="H2" s="22">
        <f>J2*'Forex rates'!$B$21</f>
        <v>54504.765031709714</v>
      </c>
      <c r="I2" s="23">
        <f>J2*'Forex rates'!$C$21</f>
        <v>59154.445682247584</v>
      </c>
      <c r="J2" s="24">
        <v>64108.550760897102</v>
      </c>
      <c r="K2" s="25">
        <f>E2/H2</f>
        <v>7.7443329849918854</v>
      </c>
      <c r="L2" s="25">
        <f>F2/I2</f>
        <v>7.7443329842584374</v>
      </c>
      <c r="M2" s="25">
        <f>G2/J2</f>
        <v>7.7443329847290894</v>
      </c>
      <c r="N2" s="22">
        <f>P2*'Forex rates'!$B$21</f>
        <v>599506.4551966479</v>
      </c>
      <c r="O2" s="23">
        <f>P2*'Forex rates'!$C$21</f>
        <v>650649.02159389202</v>
      </c>
      <c r="P2" s="24">
        <v>705140</v>
      </c>
      <c r="Q2" s="26">
        <f>E2/N2</f>
        <v>0.7040842446572908</v>
      </c>
      <c r="R2" s="27">
        <f>F2/O2</f>
        <v>0.70408424459060859</v>
      </c>
      <c r="S2" s="28">
        <f>G2/P2</f>
        <v>0.70408424463339847</v>
      </c>
      <c r="T2" s="38" t="s">
        <v>448</v>
      </c>
      <c r="U2" s="28"/>
      <c r="V2" s="30" t="s">
        <v>52</v>
      </c>
      <c r="W2" s="31" t="s">
        <v>53</v>
      </c>
      <c r="X2" s="13"/>
    </row>
    <row r="3" spans="1:24" s="46" customFormat="1" ht="15" customHeight="1" x14ac:dyDescent="0.25">
      <c r="A3" s="32" t="s">
        <v>589</v>
      </c>
      <c r="B3" s="32" t="s">
        <v>492</v>
      </c>
      <c r="C3" s="32" t="s">
        <v>92</v>
      </c>
      <c r="D3" s="33">
        <v>400000</v>
      </c>
      <c r="E3" s="34">
        <f>D3*'Forex rates'!$B$21</f>
        <v>340077.97327999998</v>
      </c>
      <c r="F3" s="23">
        <f>D3*'Forex rates'!$C$21</f>
        <v>369089.27111999999</v>
      </c>
      <c r="G3" s="35">
        <f>D3*'Forex rates'!$D$21</f>
        <v>400000</v>
      </c>
      <c r="H3" s="22">
        <f>J3*'Forex rates'!$B$21</f>
        <v>53641.36136942319</v>
      </c>
      <c r="I3" s="23">
        <f>J3*'Forex rates'!$C$21</f>
        <v>58217.386967970619</v>
      </c>
      <c r="J3" s="24">
        <v>63093.014642566202</v>
      </c>
      <c r="K3" s="25">
        <f>E3/H3</f>
        <v>6.3398460553212628</v>
      </c>
      <c r="L3" s="25">
        <f>F3/I3</f>
        <v>6.3398460553212619</v>
      </c>
      <c r="M3" s="25">
        <f>G3/J3</f>
        <v>6.3398460553212628</v>
      </c>
      <c r="N3" s="22">
        <f>P3*'Forex rates'!$B$21</f>
        <v>17466696.324522886</v>
      </c>
      <c r="O3" s="23">
        <f>P3*'Forex rates'!$C$21</f>
        <v>18956741.458773185</v>
      </c>
      <c r="P3" s="24">
        <v>20544343</v>
      </c>
      <c r="Q3" s="26">
        <f>E3/N3</f>
        <v>1.9470079914456258E-2</v>
      </c>
      <c r="R3" s="27">
        <f>F3/O3</f>
        <v>1.9470079914456258E-2</v>
      </c>
      <c r="S3" s="28">
        <f>G3/P3</f>
        <v>1.9470079914456258E-2</v>
      </c>
      <c r="T3" s="38" t="s">
        <v>450</v>
      </c>
      <c r="U3" s="28"/>
      <c r="V3" s="30" t="s">
        <v>52</v>
      </c>
      <c r="W3" s="31" t="s">
        <v>53</v>
      </c>
      <c r="X3" s="13" t="s">
        <v>479</v>
      </c>
    </row>
    <row r="4" spans="1:24" s="46" customFormat="1" ht="15" customHeight="1" x14ac:dyDescent="0.25">
      <c r="A4" s="32" t="s">
        <v>618</v>
      </c>
      <c r="B4" s="32" t="s">
        <v>5</v>
      </c>
      <c r="C4" s="32" t="s">
        <v>6</v>
      </c>
      <c r="D4" s="33">
        <f>22283.4*14</f>
        <v>311967.60000000003</v>
      </c>
      <c r="E4" s="34">
        <f>D4*'Forex rates'!$B$9</f>
        <v>287446.20187974855</v>
      </c>
      <c r="F4" s="23">
        <f>D4*'Forex rates'!$C$9</f>
        <v>311967.60000000003</v>
      </c>
      <c r="G4" s="35">
        <f>D4*'Forex rates'!$D$9</f>
        <v>338094.46593647846</v>
      </c>
      <c r="H4" s="22">
        <f>J4*'Forex rates'!$B$21</f>
        <v>43247.925015952802</v>
      </c>
      <c r="I4" s="23">
        <f>J4*'Forex rates'!$C$21</f>
        <v>46937.309604724054</v>
      </c>
      <c r="J4" s="24">
        <v>50868.246007035603</v>
      </c>
      <c r="K4" s="25">
        <f>E4/H4</f>
        <v>6.6464738313738447</v>
      </c>
      <c r="L4" s="25">
        <f>F4/I4</f>
        <v>6.6464738313122602</v>
      </c>
      <c r="M4" s="25">
        <f>G4/J4</f>
        <v>6.6464738314294642</v>
      </c>
      <c r="N4" s="22">
        <f>P4*'Forex rates'!$B$21</f>
        <v>387081.6956512804</v>
      </c>
      <c r="O4" s="23">
        <f>P4*'Forex rates'!$C$21</f>
        <v>420102.77682464308</v>
      </c>
      <c r="P4" s="24">
        <v>455285.81803512498</v>
      </c>
      <c r="Q4" s="26">
        <f>E4/N4</f>
        <v>0.74259828121324323</v>
      </c>
      <c r="R4" s="27">
        <f>F4/O4</f>
        <v>0.74259828120636251</v>
      </c>
      <c r="S4" s="28">
        <f>G4/P4</f>
        <v>0.74259828121945748</v>
      </c>
      <c r="T4" s="29" t="s">
        <v>54</v>
      </c>
      <c r="U4" s="28"/>
      <c r="V4" s="30" t="s">
        <v>52</v>
      </c>
      <c r="W4" s="31" t="s">
        <v>53</v>
      </c>
      <c r="X4" s="13" t="s">
        <v>576</v>
      </c>
    </row>
    <row r="5" spans="1:24" s="46" customFormat="1" ht="15" customHeight="1" x14ac:dyDescent="0.25">
      <c r="A5" s="32" t="s">
        <v>639</v>
      </c>
      <c r="B5" s="32" t="s">
        <v>23</v>
      </c>
      <c r="C5" s="32" t="s">
        <v>6</v>
      </c>
      <c r="D5" s="33">
        <f>283140+24000</f>
        <v>307140</v>
      </c>
      <c r="E5" s="34">
        <f>D5*'Forex rates'!$B$9</f>
        <v>282998.06276467798</v>
      </c>
      <c r="F5" s="23">
        <f>D5*'Forex rates'!$C$9</f>
        <v>307140</v>
      </c>
      <c r="G5" s="35">
        <f>D5*'Forex rates'!$D$9</f>
        <v>332862.56094456598</v>
      </c>
      <c r="H5" s="22">
        <f>J5*'Forex rates'!$B$21</f>
        <v>42350.930348250062</v>
      </c>
      <c r="I5" s="23">
        <f>J5*'Forex rates'!$C$21</f>
        <v>45963.794310840713</v>
      </c>
      <c r="J5" s="24">
        <v>49813.200119704103</v>
      </c>
      <c r="K5" s="25">
        <f>E5/H5</f>
        <v>6.6822159616706376</v>
      </c>
      <c r="L5" s="25">
        <f>F5/I5</f>
        <v>6.6822159616087227</v>
      </c>
      <c r="M5" s="25">
        <f>G5/J5</f>
        <v>6.6822159617265564</v>
      </c>
      <c r="N5" s="22">
        <f>P5*'Forex rates'!$B$21</f>
        <v>3356246.660358177</v>
      </c>
      <c r="O5" s="23">
        <f>P5*'Forex rates'!$C$21</f>
        <v>3642560.6210920834</v>
      </c>
      <c r="P5" s="24">
        <v>3947620.1625029598</v>
      </c>
      <c r="Q5" s="26">
        <f>E5/N5</f>
        <v>8.4319804651806066E-2</v>
      </c>
      <c r="R5" s="27">
        <f>F5/O5</f>
        <v>8.4319804651024788E-2</v>
      </c>
      <c r="S5" s="28">
        <f>G5/P5</f>
        <v>8.4319804652511682E-2</v>
      </c>
      <c r="T5" s="38" t="s">
        <v>537</v>
      </c>
      <c r="U5" s="37" t="s">
        <v>538</v>
      </c>
      <c r="V5" s="30" t="s">
        <v>52</v>
      </c>
      <c r="W5" s="31" t="s">
        <v>53</v>
      </c>
      <c r="X5" s="13" t="s">
        <v>476</v>
      </c>
    </row>
    <row r="6" spans="1:24" s="47" customFormat="1" ht="15" customHeight="1" x14ac:dyDescent="0.25">
      <c r="A6" s="20" t="s">
        <v>617</v>
      </c>
      <c r="B6" s="20" t="s">
        <v>2</v>
      </c>
      <c r="C6" s="20" t="s">
        <v>4</v>
      </c>
      <c r="D6" s="21">
        <f>211250+(211250*1.6)</f>
        <v>549250</v>
      </c>
      <c r="E6" s="22">
        <f>D6*'Forex rates'!$B$2</f>
        <v>271708.397860575</v>
      </c>
      <c r="F6" s="23">
        <f>D6*'Forex rates'!C2</f>
        <v>294887.23883515003</v>
      </c>
      <c r="G6" s="24">
        <f>D6*'Forex rates'!$D$2</f>
        <v>319583.64750845003</v>
      </c>
      <c r="H6" s="22">
        <f>J6*'Forex rates'!$B$21</f>
        <v>45357.40114508009</v>
      </c>
      <c r="I6" s="23">
        <f>J6*'Forex rates'!$C$21</f>
        <v>49226.740465050876</v>
      </c>
      <c r="J6" s="24">
        <v>53349.413615489299</v>
      </c>
      <c r="K6" s="25">
        <f>E6/H6</f>
        <v>5.9903872576713351</v>
      </c>
      <c r="L6" s="25">
        <f>F6/I6</f>
        <v>5.9903872580088624</v>
      </c>
      <c r="M6" s="25">
        <f>G6/J6</f>
        <v>5.9903872573336612</v>
      </c>
      <c r="N6" s="22">
        <f>P6*'Forex rates'!$B$21</f>
        <v>1219098.211788249</v>
      </c>
      <c r="O6" s="23">
        <f>P6*'Forex rates'!$C$21</f>
        <v>1323096.7771092695</v>
      </c>
      <c r="P6" s="24">
        <v>1433904.34850012</v>
      </c>
      <c r="Q6" s="26">
        <f>E6/N6</f>
        <v>0.22287654532936788</v>
      </c>
      <c r="R6" s="27">
        <f>F6/O6</f>
        <v>0.22287654534192583</v>
      </c>
      <c r="S6" s="28">
        <f>G6/P6</f>
        <v>0.22287654531680451</v>
      </c>
      <c r="T6" s="29" t="s">
        <v>51</v>
      </c>
      <c r="U6" s="28"/>
      <c r="V6" s="30" t="s">
        <v>52</v>
      </c>
      <c r="W6" s="31" t="s">
        <v>53</v>
      </c>
      <c r="X6" s="13" t="s">
        <v>575</v>
      </c>
    </row>
    <row r="7" spans="1:24" s="47" customFormat="1" ht="15" customHeight="1" x14ac:dyDescent="0.25">
      <c r="A7" s="20" t="s">
        <v>627</v>
      </c>
      <c r="B7" s="20" t="s">
        <v>41</v>
      </c>
      <c r="C7" s="20" t="s">
        <v>438</v>
      </c>
      <c r="D7" s="21">
        <v>471049</v>
      </c>
      <c r="E7" s="22">
        <f>D7*'Forex rates'!$B$17</f>
        <v>231194.14013673359</v>
      </c>
      <c r="F7" s="23">
        <f>D7*'Forex rates'!$C$17</f>
        <v>250916.79958456289</v>
      </c>
      <c r="G7" s="24">
        <f>D7*'Forex rates'!$D$17</f>
        <v>271930.74330084719</v>
      </c>
      <c r="H7" s="22">
        <f>J7*'Forex rates'!$B$21</f>
        <v>35984.393596564441</v>
      </c>
      <c r="I7" s="23">
        <f>J7*'Forex rates'!$C$21</f>
        <v>39054.142425496066</v>
      </c>
      <c r="J7" s="24">
        <v>42324.874203995598</v>
      </c>
      <c r="K7" s="25">
        <f>E7/H7</f>
        <v>6.4248446904161955</v>
      </c>
      <c r="L7" s="25">
        <f>F7/I7</f>
        <v>6.4248446899900333</v>
      </c>
      <c r="M7" s="25">
        <f>G7/J7</f>
        <v>6.4248446903871974</v>
      </c>
      <c r="N7" s="22">
        <f>P7*'Forex rates'!$B$21</f>
        <v>174225.34649107678</v>
      </c>
      <c r="O7" s="23">
        <f>P7*'Forex rates'!$C$21</f>
        <v>189088.12448748719</v>
      </c>
      <c r="P7" s="24">
        <v>204924</v>
      </c>
      <c r="Q7" s="26">
        <f>E7/N7</f>
        <v>1.3269833855579363</v>
      </c>
      <c r="R7" s="27">
        <f>F7/O7</f>
        <v>1.3269833854699171</v>
      </c>
      <c r="S7" s="28">
        <f>G7/P7</f>
        <v>1.3269833855519471</v>
      </c>
      <c r="T7" s="38" t="s">
        <v>455</v>
      </c>
      <c r="U7" s="28"/>
      <c r="V7" s="30" t="s">
        <v>52</v>
      </c>
      <c r="W7" s="31" t="s">
        <v>53</v>
      </c>
      <c r="X7" s="13"/>
    </row>
    <row r="8" spans="1:24" s="47" customFormat="1" ht="15" customHeight="1" x14ac:dyDescent="0.25">
      <c r="A8" s="32" t="s">
        <v>632</v>
      </c>
      <c r="B8" s="32" t="s">
        <v>33</v>
      </c>
      <c r="C8" s="32" t="s">
        <v>34</v>
      </c>
      <c r="D8" s="33">
        <f>2304000*12</f>
        <v>27648000</v>
      </c>
      <c r="E8" s="34">
        <f>D8*'Forex rates'!$B$13</f>
        <v>216741.98108159998</v>
      </c>
      <c r="F8" s="23">
        <f>D8*'Forex rates'!$C$13</f>
        <v>235231.76079360003</v>
      </c>
      <c r="G8" s="35">
        <f>D8*'Forex rates'!$D$13</f>
        <v>254932.102656</v>
      </c>
      <c r="H8" s="22">
        <f>J8*'Forex rates'!$B$21</f>
        <v>34495.280098755022</v>
      </c>
      <c r="I8" s="23">
        <f>J8*'Forex rates'!$C$21</f>
        <v>37437.995957024519</v>
      </c>
      <c r="J8" s="24">
        <v>40573.377647547502</v>
      </c>
      <c r="K8" s="25">
        <f>E8/H8</f>
        <v>6.283235864764654</v>
      </c>
      <c r="L8" s="25">
        <f>F8/I8</f>
        <v>6.2832359152884445</v>
      </c>
      <c r="M8" s="25">
        <f>G8/J8</f>
        <v>6.2832358910451624</v>
      </c>
      <c r="N8" s="22">
        <f>P8*'Forex rates'!$B$21</f>
        <v>4226593.693722263</v>
      </c>
      <c r="O8" s="23">
        <f>P8*'Forex rates'!$C$21</f>
        <v>4587155.0300375829</v>
      </c>
      <c r="P8" s="24">
        <v>4971323.0797718698</v>
      </c>
      <c r="Q8" s="26">
        <f>E8/N8</f>
        <v>5.1280533873773029E-2</v>
      </c>
      <c r="R8" s="27">
        <f>F8/O8</f>
        <v>5.128053428612217E-2</v>
      </c>
      <c r="S8" s="28">
        <f>G8/P8</f>
        <v>5.1280534088260991E-2</v>
      </c>
      <c r="T8" s="29" t="s">
        <v>493</v>
      </c>
      <c r="U8" s="28"/>
      <c r="V8" s="30" t="s">
        <v>52</v>
      </c>
      <c r="W8" s="31" t="s">
        <v>53</v>
      </c>
      <c r="X8" s="13"/>
    </row>
    <row r="9" spans="1:24" s="47" customFormat="1" ht="15" customHeight="1" x14ac:dyDescent="0.25">
      <c r="A9" s="20" t="s">
        <v>11</v>
      </c>
      <c r="B9" s="20" t="s">
        <v>10</v>
      </c>
      <c r="C9" s="20" t="s">
        <v>12</v>
      </c>
      <c r="D9" s="21">
        <v>357800</v>
      </c>
      <c r="E9" s="22">
        <f>D9*'Forex rates'!$B$4</f>
        <v>209262.40654329999</v>
      </c>
      <c r="F9" s="23">
        <f>D9*'Forex rates'!$C$4</f>
        <v>227114.11843686001</v>
      </c>
      <c r="G9" s="24">
        <f>D9*'Forex rates'!$D$4</f>
        <v>246134.61970307998</v>
      </c>
      <c r="H9" s="22">
        <f>J9*'Forex rates'!$B$21</f>
        <v>41530.76632557936</v>
      </c>
      <c r="I9" s="23">
        <f>J9*'Forex rates'!$C$21</f>
        <v>45073.663913959237</v>
      </c>
      <c r="J9" s="24">
        <v>48848.522502085601</v>
      </c>
      <c r="K9" s="25">
        <f>E9/H9</f>
        <v>5.038732126992139</v>
      </c>
      <c r="L9" s="25">
        <f>F9/I9</f>
        <v>5.0387321268223584</v>
      </c>
      <c r="M9" s="25">
        <f>G9/J9</f>
        <v>5.0387321273140078</v>
      </c>
      <c r="N9" s="22">
        <f>P9*'Forex rates'!$B$21</f>
        <v>1456674.4363266835</v>
      </c>
      <c r="O9" s="23">
        <f>P9*'Forex rates'!$C$21</f>
        <v>1580940.1025813846</v>
      </c>
      <c r="P9" s="24">
        <v>1713341.7048770101</v>
      </c>
      <c r="Q9" s="26">
        <f>E9/N9</f>
        <v>0.14365763641119422</v>
      </c>
      <c r="R9" s="27">
        <f>F9/O9</f>
        <v>0.14365763640635365</v>
      </c>
      <c r="S9" s="28">
        <f>G9/P9</f>
        <v>0.14365763642037094</v>
      </c>
      <c r="T9" s="29" t="s">
        <v>57</v>
      </c>
      <c r="U9" s="28"/>
      <c r="V9" s="30" t="s">
        <v>52</v>
      </c>
      <c r="W9" s="31" t="s">
        <v>53</v>
      </c>
      <c r="X9" s="13"/>
    </row>
    <row r="10" spans="1:24" s="47" customFormat="1" ht="15" customHeight="1" x14ac:dyDescent="0.25">
      <c r="A10" s="32" t="s">
        <v>8</v>
      </c>
      <c r="B10" s="32" t="s">
        <v>7</v>
      </c>
      <c r="C10" s="32" t="s">
        <v>6</v>
      </c>
      <c r="D10" s="33">
        <v>222427.5</v>
      </c>
      <c r="E10" s="34">
        <f>D10*'Forex rates'!$B$9</f>
        <v>204944.16749882925</v>
      </c>
      <c r="F10" s="23">
        <f>D10*'Forex rates'!$C$9</f>
        <v>222427.5</v>
      </c>
      <c r="G10" s="35">
        <f>D10*'Forex rates'!$D$9</f>
        <v>241055.50327048724</v>
      </c>
      <c r="H10" s="22">
        <f>J10*'Forex rates'!$B$21</f>
        <v>44277.825060107272</v>
      </c>
      <c r="I10" s="23">
        <f>J10*'Forex rates'!$C$21</f>
        <v>48055.06813803094</v>
      </c>
      <c r="J10" s="24">
        <v>52079.615310635301</v>
      </c>
      <c r="K10" s="25">
        <f>E10/H10</f>
        <v>4.6285960798800971</v>
      </c>
      <c r="L10" s="25">
        <f>F10/I10</f>
        <v>4.6285960798372097</v>
      </c>
      <c r="M10" s="25">
        <f>G10/J10</f>
        <v>4.6285960799188297</v>
      </c>
      <c r="N10" s="22">
        <f>P10*'Forex rates'!$B$21</f>
        <v>461452.7304444678</v>
      </c>
      <c r="O10" s="23">
        <f>P10*'Forex rates'!$C$21</f>
        <v>500818.23969191138</v>
      </c>
      <c r="P10" s="24">
        <v>542761.09210346895</v>
      </c>
      <c r="Q10" s="26">
        <f>E10/N10</f>
        <v>0.44412819337189441</v>
      </c>
      <c r="R10" s="27">
        <f>F10/O10</f>
        <v>0.4441281933677792</v>
      </c>
      <c r="S10" s="28">
        <f>G10/P10</f>
        <v>0.44412819337561094</v>
      </c>
      <c r="T10" s="29" t="s">
        <v>56</v>
      </c>
      <c r="U10" s="28"/>
      <c r="V10" s="30" t="s">
        <v>52</v>
      </c>
      <c r="W10" s="31" t="s">
        <v>53</v>
      </c>
      <c r="X10" s="13"/>
    </row>
    <row r="11" spans="1:24" s="47" customFormat="1" ht="15" customHeight="1" x14ac:dyDescent="0.25">
      <c r="A11" s="32" t="s">
        <v>629</v>
      </c>
      <c r="B11" s="32" t="s">
        <v>37</v>
      </c>
      <c r="C11" s="32" t="s">
        <v>6</v>
      </c>
      <c r="D11" s="33">
        <v>208200</v>
      </c>
      <c r="E11" s="34">
        <f>D11*'Forex rates'!$B$9</f>
        <v>191834.98296413998</v>
      </c>
      <c r="F11" s="23">
        <f>D11*'Forex rates'!$C$9</f>
        <v>208200</v>
      </c>
      <c r="G11" s="35">
        <f>D11*'Forex rates'!$D$9</f>
        <v>225636.46932557999</v>
      </c>
      <c r="H11" s="22">
        <f>J11*'Forex rates'!$B$21</f>
        <v>55644.078266659853</v>
      </c>
      <c r="I11" s="23">
        <f>J11*'Forex rates'!$C$21</f>
        <v>60390.951203053228</v>
      </c>
      <c r="J11" s="24">
        <v>65448.611952113497</v>
      </c>
      <c r="K11" s="25">
        <f>E11/H11</f>
        <v>3.4475363585828567</v>
      </c>
      <c r="L11" s="25">
        <f>F11/I11</f>
        <v>3.4475363585509129</v>
      </c>
      <c r="M11" s="25">
        <f>G11/J11</f>
        <v>3.4475363586117069</v>
      </c>
      <c r="N11" s="22">
        <f>P11*'Forex rates'!$B$21</f>
        <v>60266.344904037418</v>
      </c>
      <c r="O11" s="23">
        <f>P11*'Forex rates'!$C$21</f>
        <v>65407.533158237187</v>
      </c>
      <c r="P11" s="24">
        <v>70885.325883094105</v>
      </c>
      <c r="Q11" s="26">
        <f>E11/N11</f>
        <v>3.183119588048692</v>
      </c>
      <c r="R11" s="27">
        <f>F11/O11</f>
        <v>3.1831195880191983</v>
      </c>
      <c r="S11" s="28">
        <f>G11/P11</f>
        <v>3.1831195880753294</v>
      </c>
      <c r="T11" s="38" t="s">
        <v>73</v>
      </c>
      <c r="U11" s="28"/>
      <c r="V11" s="30" t="s">
        <v>52</v>
      </c>
      <c r="W11" s="31" t="s">
        <v>53</v>
      </c>
      <c r="X11" s="13"/>
    </row>
    <row r="12" spans="1:24" s="47" customFormat="1" ht="15" customHeight="1" x14ac:dyDescent="0.25">
      <c r="A12" s="32" t="s">
        <v>643</v>
      </c>
      <c r="B12" s="32" t="s">
        <v>17</v>
      </c>
      <c r="C12" s="32" t="s">
        <v>18</v>
      </c>
      <c r="D12" s="33">
        <v>1482457.5</v>
      </c>
      <c r="E12" s="34">
        <f>D12*'Forex rates'!$B$8</f>
        <v>182768.31981531449</v>
      </c>
      <c r="F12" s="23">
        <f>D12*'Forex rates'!$C$8</f>
        <v>198359.87993016525</v>
      </c>
      <c r="G12" s="35">
        <f>D12*'Forex rates'!$D$8</f>
        <v>214972.25242249123</v>
      </c>
      <c r="H12" s="22">
        <f>J12*'Forex rates'!$B$21</f>
        <v>46976.111433868668</v>
      </c>
      <c r="I12" s="23">
        <f>J12*'Forex rates'!$C$21</f>
        <v>50983.5393393829</v>
      </c>
      <c r="J12" s="24">
        <v>55253.342027172497</v>
      </c>
      <c r="K12" s="25">
        <f>E12/H12</f>
        <v>3.8906651537688335</v>
      </c>
      <c r="L12" s="25">
        <f>F12/I12</f>
        <v>3.8906651538987913</v>
      </c>
      <c r="M12" s="25">
        <f>G12/J12</f>
        <v>3.8906651531914966</v>
      </c>
      <c r="N12" s="22">
        <f>P12*'Forex rates'!$B$21</f>
        <v>302393.36265311897</v>
      </c>
      <c r="O12" s="23">
        <f>P12*'Forex rates'!$C$21</f>
        <v>328189.86991925043</v>
      </c>
      <c r="P12" s="24">
        <v>355675.32908595202</v>
      </c>
      <c r="Q12" s="26">
        <f>E12/N12</f>
        <v>0.60440585802463997</v>
      </c>
      <c r="R12" s="27">
        <f>F12/O12</f>
        <v>0.6044058580448286</v>
      </c>
      <c r="S12" s="28">
        <f>G12/P12</f>
        <v>0.60440585793495205</v>
      </c>
      <c r="T12" s="29" t="s">
        <v>61</v>
      </c>
      <c r="U12" s="28"/>
      <c r="V12" s="30" t="s">
        <v>52</v>
      </c>
      <c r="W12" s="31" t="s">
        <v>53</v>
      </c>
      <c r="X12" s="13"/>
    </row>
    <row r="13" spans="1:24" s="47" customFormat="1" ht="15" customHeight="1" x14ac:dyDescent="0.25">
      <c r="A13" s="32" t="s">
        <v>620</v>
      </c>
      <c r="B13" s="32" t="s">
        <v>48</v>
      </c>
      <c r="C13" s="32" t="s">
        <v>441</v>
      </c>
      <c r="D13" s="33">
        <f>176000*12</f>
        <v>2112000</v>
      </c>
      <c r="E13" s="34">
        <f>D13*'Forex rates'!$B$19</f>
        <v>175272.76081920002</v>
      </c>
      <c r="F13" s="23">
        <f>D13*'Forex rates'!$C$19</f>
        <v>190224.89143680001</v>
      </c>
      <c r="G13" s="35">
        <f>D13*'Forex rates'!$D$19</f>
        <v>206155.96953599999</v>
      </c>
      <c r="H13" s="22">
        <f>J13*'Forex rates'!$B$21</f>
        <v>37575.418848416601</v>
      </c>
      <c r="I13" s="23">
        <f>J13*'Forex rates'!$C$21</f>
        <v>40780.894513777115</v>
      </c>
      <c r="J13" s="24">
        <v>44196.239451802699</v>
      </c>
      <c r="K13" s="25">
        <f>E13/H13</f>
        <v>4.6645590705527393</v>
      </c>
      <c r="L13" s="25">
        <f>F13/I13</f>
        <v>4.6645590712223308</v>
      </c>
      <c r="M13" s="25">
        <f>G13/J13</f>
        <v>4.6645590686696128</v>
      </c>
      <c r="N13" s="22">
        <f>P13*'Forex rates'!$B$21</f>
        <v>472781.49962345517</v>
      </c>
      <c r="O13" s="23">
        <f>P13*'Forex rates'!$C$21</f>
        <v>513113.44105009083</v>
      </c>
      <c r="P13" s="24">
        <v>556086</v>
      </c>
      <c r="Q13" s="26">
        <f>E13/N13</f>
        <v>0.37072677538946697</v>
      </c>
      <c r="R13" s="27">
        <f>F13/O13</f>
        <v>0.37072677544268423</v>
      </c>
      <c r="S13" s="28">
        <f>G13/P13</f>
        <v>0.37072677523980102</v>
      </c>
      <c r="T13" s="38" t="s">
        <v>454</v>
      </c>
      <c r="U13" s="28"/>
      <c r="V13" s="30" t="s">
        <v>52</v>
      </c>
      <c r="W13" s="31" t="s">
        <v>53</v>
      </c>
      <c r="X13" s="13"/>
    </row>
    <row r="14" spans="1:24" s="47" customFormat="1" ht="15" customHeight="1" x14ac:dyDescent="0.25">
      <c r="A14" s="32" t="s">
        <v>640</v>
      </c>
      <c r="B14" s="32" t="s">
        <v>22</v>
      </c>
      <c r="C14" s="32" t="s">
        <v>6</v>
      </c>
      <c r="D14" s="33">
        <f>15203*12</f>
        <v>182436</v>
      </c>
      <c r="E14" s="34">
        <f>D14*'Forex rates'!$B$9</f>
        <v>168096.0948705372</v>
      </c>
      <c r="F14" s="23">
        <f>D14*'Forex rates'!$C$9</f>
        <v>182436</v>
      </c>
      <c r="G14" s="35">
        <f>D14*'Forex rates'!$D$9</f>
        <v>197714.76905802838</v>
      </c>
      <c r="H14" s="22">
        <f>J14*'Forex rates'!$B$21</f>
        <v>37842.289701889764</v>
      </c>
      <c r="I14" s="23">
        <f>J14*'Forex rates'!$C$21</f>
        <v>41070.531528022919</v>
      </c>
      <c r="J14" s="24">
        <v>44510.133175526396</v>
      </c>
      <c r="K14" s="25">
        <f>E14/H14</f>
        <v>4.4420170183873102</v>
      </c>
      <c r="L14" s="25">
        <f>F14/I14</f>
        <v>4.442017018346152</v>
      </c>
      <c r="M14" s="25">
        <f>G14/J14</f>
        <v>4.4420170184244823</v>
      </c>
      <c r="N14" s="22">
        <f>P14*'Forex rates'!$B$21</f>
        <v>2361446.387218588</v>
      </c>
      <c r="O14" s="23">
        <f>P14*'Forex rates'!$C$21</f>
        <v>2562896.1424380611</v>
      </c>
      <c r="P14" s="24">
        <v>2777535.2392779798</v>
      </c>
      <c r="Q14" s="26">
        <f>E14/N14</f>
        <v>7.1183532169251537E-2</v>
      </c>
      <c r="R14" s="27">
        <f>F14/O14</f>
        <v>7.1183532168591981E-2</v>
      </c>
      <c r="S14" s="28">
        <f>G14/P14</f>
        <v>7.1183532169847227E-2</v>
      </c>
      <c r="T14" s="36" t="s">
        <v>536</v>
      </c>
      <c r="U14" s="37" t="s">
        <v>529</v>
      </c>
      <c r="V14" s="30" t="s">
        <v>52</v>
      </c>
      <c r="W14" s="31" t="s">
        <v>53</v>
      </c>
      <c r="X14" s="13"/>
    </row>
    <row r="15" spans="1:24" s="47" customFormat="1" ht="15" customHeight="1" x14ac:dyDescent="0.25">
      <c r="A15" s="32" t="s">
        <v>619</v>
      </c>
      <c r="B15" s="20" t="s">
        <v>646</v>
      </c>
      <c r="C15" s="32" t="s">
        <v>3</v>
      </c>
      <c r="D15" s="33">
        <v>158754</v>
      </c>
      <c r="E15" s="22">
        <f>D15*'Forex rates'!$B$3</f>
        <v>158754</v>
      </c>
      <c r="F15" s="23">
        <f>D15*'Forex rates'!$C$3</f>
        <v>172296.9517347558</v>
      </c>
      <c r="G15" s="24">
        <f>D15*'Forex rates'!$D$3</f>
        <v>186726.58916938561</v>
      </c>
      <c r="H15" s="22">
        <f>J15*'Forex rates'!$B$21</f>
        <v>38063.269448728395</v>
      </c>
      <c r="I15" s="23">
        <f>J15*'Forex rates'!$C$21</f>
        <v>41310.362567082309</v>
      </c>
      <c r="J15" s="24">
        <v>44770.049740786199</v>
      </c>
      <c r="K15" s="25">
        <f>E15/H15</f>
        <v>4.1707925330440476</v>
      </c>
      <c r="L15" s="25">
        <f>F15/I15</f>
        <v>4.1707925331076288</v>
      </c>
      <c r="M15" s="25">
        <f>G15/J15</f>
        <v>4.1707925331893216</v>
      </c>
      <c r="N15" s="22">
        <f>P15*'Forex rates'!$B$21</f>
        <v>2427559.0421811603</v>
      </c>
      <c r="O15" s="23">
        <f>P15*'Forex rates'!$C$21</f>
        <v>2634648.7214028067</v>
      </c>
      <c r="P15" s="24">
        <v>2855297</v>
      </c>
      <c r="Q15" s="26">
        <f>E15/N15</f>
        <v>6.5396555651787411E-2</v>
      </c>
      <c r="R15" s="27">
        <f>F15/O15</f>
        <v>6.5396555652784363E-2</v>
      </c>
      <c r="S15" s="28">
        <f>G15/P15</f>
        <v>6.5396555654065269E-2</v>
      </c>
      <c r="T15" s="38" t="s">
        <v>76</v>
      </c>
      <c r="U15" s="28"/>
      <c r="V15" s="30" t="s">
        <v>52</v>
      </c>
      <c r="W15" s="31" t="s">
        <v>53</v>
      </c>
      <c r="X15" s="13" t="s">
        <v>574</v>
      </c>
    </row>
    <row r="16" spans="1:24" s="47" customFormat="1" ht="15" customHeight="1" x14ac:dyDescent="0.25">
      <c r="A16" s="32" t="s">
        <v>628</v>
      </c>
      <c r="B16" s="32" t="s">
        <v>40</v>
      </c>
      <c r="C16" s="32" t="s">
        <v>6</v>
      </c>
      <c r="D16" s="33">
        <v>170910</v>
      </c>
      <c r="E16" s="34">
        <f>D16*'Forex rates'!$B$9</f>
        <v>157476.06598655699</v>
      </c>
      <c r="F16" s="23">
        <f>D16*'Forex rates'!$C$9</f>
        <v>170910</v>
      </c>
      <c r="G16" s="35">
        <f>D16*'Forex rates'!$D$9</f>
        <v>185223.48209622898</v>
      </c>
      <c r="H16" s="22">
        <f>J16*'Forex rates'!$B$21</f>
        <v>46133.007481812681</v>
      </c>
      <c r="I16" s="23">
        <f>J16*'Forex rates'!$C$21</f>
        <v>50068.51205860536</v>
      </c>
      <c r="J16" s="24">
        <v>54261.682445195598</v>
      </c>
      <c r="K16" s="25">
        <f>E16/H16</f>
        <v>3.4135226507536891</v>
      </c>
      <c r="L16" s="25">
        <f>F16/I16</f>
        <v>3.4135226507220602</v>
      </c>
      <c r="M16" s="25">
        <f>G16/J16</f>
        <v>3.4135226507822543</v>
      </c>
      <c r="N16" s="22">
        <f>P16*'Forex rates'!$B$21</f>
        <v>776787.79822118406</v>
      </c>
      <c r="O16" s="23">
        <f>P16*'Forex rates'!$C$21</f>
        <v>843053.84290299623</v>
      </c>
      <c r="P16" s="24">
        <v>913658.46570912504</v>
      </c>
      <c r="Q16" s="26">
        <f>E16/N16</f>
        <v>0.20272726521602358</v>
      </c>
      <c r="R16" s="27">
        <f>F16/O16</f>
        <v>0.20272726521414516</v>
      </c>
      <c r="S16" s="28">
        <f>G16/P16</f>
        <v>0.20272726521772005</v>
      </c>
      <c r="T16" s="38" t="s">
        <v>75</v>
      </c>
      <c r="U16" s="28"/>
      <c r="V16" s="30" t="s">
        <v>52</v>
      </c>
      <c r="W16" s="31" t="s">
        <v>53</v>
      </c>
      <c r="X16" s="13"/>
    </row>
    <row r="17" spans="1:24" s="47" customFormat="1" ht="15" customHeight="1" x14ac:dyDescent="0.25">
      <c r="A17" s="32" t="s">
        <v>634</v>
      </c>
      <c r="B17" s="32" t="s">
        <v>30</v>
      </c>
      <c r="C17" s="32" t="s">
        <v>31</v>
      </c>
      <c r="D17" s="33">
        <v>675540</v>
      </c>
      <c r="E17" s="34">
        <f>D17*'Forex rates'!$B$11</f>
        <v>152676.16417170002</v>
      </c>
      <c r="F17" s="23">
        <f>D17*'Forex rates'!$C$11</f>
        <v>165700.62921223798</v>
      </c>
      <c r="G17" s="35">
        <f>D17*'Forex rates'!$D$11</f>
        <v>179577.83352888</v>
      </c>
      <c r="H17" s="22">
        <f>J17*'Forex rates'!$B$21</f>
        <v>32014.346212009059</v>
      </c>
      <c r="I17" s="23">
        <f>J17*'Forex rates'!$C$21</f>
        <v>34745.419101416017</v>
      </c>
      <c r="J17" s="24">
        <v>37655.301110196102</v>
      </c>
      <c r="K17" s="25">
        <f>E17/H17</f>
        <v>4.7689920999988722</v>
      </c>
      <c r="L17" s="25">
        <f>F17/I17</f>
        <v>4.7689921001840787</v>
      </c>
      <c r="M17" s="25">
        <f>G17/J17</f>
        <v>4.768992100298326</v>
      </c>
      <c r="N17" s="22">
        <f>P17*'Forex rates'!$B$21</f>
        <v>315072.02048081363</v>
      </c>
      <c r="O17" s="23">
        <f>P17*'Forex rates'!$C$21</f>
        <v>341950.11593362794</v>
      </c>
      <c r="P17" s="24">
        <v>370587.97715358302</v>
      </c>
      <c r="Q17" s="26">
        <f>E17/N17</f>
        <v>0.48457544385791396</v>
      </c>
      <c r="R17" s="27">
        <f>F17/O17</f>
        <v>0.48457544387673274</v>
      </c>
      <c r="S17" s="28">
        <f>G17/P17</f>
        <v>0.48457544388834134</v>
      </c>
      <c r="T17" s="38" t="s">
        <v>69</v>
      </c>
      <c r="U17" s="28"/>
      <c r="V17" s="30" t="s">
        <v>52</v>
      </c>
      <c r="W17" s="31" t="s">
        <v>53</v>
      </c>
      <c r="X17" s="13"/>
    </row>
    <row r="18" spans="1:24" s="47" customFormat="1" ht="15" customHeight="1" x14ac:dyDescent="0.25">
      <c r="A18" s="39" t="s">
        <v>616</v>
      </c>
      <c r="B18" s="20" t="s">
        <v>491</v>
      </c>
      <c r="C18" s="40" t="s">
        <v>392</v>
      </c>
      <c r="D18" s="41">
        <v>225000000</v>
      </c>
      <c r="E18" s="22">
        <f>D18*'Forex rates'!$B$14</f>
        <v>151736.4</v>
      </c>
      <c r="F18" s="23">
        <f>D18*'Forex rates'!$C$14</f>
        <v>164680.69500000001</v>
      </c>
      <c r="G18" s="24">
        <f>D18*'Forex rates'!$D$14</f>
        <v>178472.47500000001</v>
      </c>
      <c r="H18" s="22">
        <f>J18*'Forex rates'!$B$21</f>
        <v>33558.894403270395</v>
      </c>
      <c r="I18" s="23">
        <f>J18*'Forex rates'!$C$21</f>
        <v>36421.729274121601</v>
      </c>
      <c r="J18" s="24">
        <v>39472</v>
      </c>
      <c r="K18" s="25">
        <f>E18/H18</f>
        <v>4.5214957971086474</v>
      </c>
      <c r="L18" s="25">
        <f>F18/I18</f>
        <v>4.5214957741451638</v>
      </c>
      <c r="M18" s="25">
        <f>G18/J18</f>
        <v>4.5214956171463321</v>
      </c>
      <c r="N18" s="22">
        <f>P18*'Forex rates'!$B$21</f>
        <v>1376826.0795024766</v>
      </c>
      <c r="O18" s="23">
        <f>P18*'Forex rates'!$C$21</f>
        <v>1494280.0594855873</v>
      </c>
      <c r="P18" s="24">
        <v>1619424</v>
      </c>
      <c r="Q18" s="26">
        <f>E18/N18</f>
        <v>0.11020738367683357</v>
      </c>
      <c r="R18" s="27">
        <f>F18/O18</f>
        <v>0.11020738311711935</v>
      </c>
      <c r="S18" s="28">
        <f>G18/P18</f>
        <v>0.11020737929041437</v>
      </c>
      <c r="T18" s="29" t="s">
        <v>495</v>
      </c>
      <c r="U18" s="28"/>
      <c r="V18" s="30" t="s">
        <v>52</v>
      </c>
      <c r="W18" s="31" t="s">
        <v>53</v>
      </c>
      <c r="X18" s="13"/>
    </row>
    <row r="19" spans="1:24" s="47" customFormat="1" ht="15" customHeight="1" x14ac:dyDescent="0.25">
      <c r="A19" s="32" t="s">
        <v>636</v>
      </c>
      <c r="B19" s="32" t="s">
        <v>27</v>
      </c>
      <c r="C19" s="32" t="s">
        <v>28</v>
      </c>
      <c r="D19" s="33">
        <v>24261900</v>
      </c>
      <c r="E19" s="34">
        <f>D19*'Forex rates'!$B$12</f>
        <v>147100.52080463999</v>
      </c>
      <c r="F19" s="23">
        <f>D19*'Forex rates'!$C$12</f>
        <v>159649.34078691</v>
      </c>
      <c r="G19" s="35">
        <f>D19*'Forex rates'!$D$12</f>
        <v>173019.75604602002</v>
      </c>
      <c r="H19" s="22">
        <f>J19*'Forex rates'!$B$21</f>
        <v>56541.602884988577</v>
      </c>
      <c r="I19" s="23">
        <f>J19*'Forex rates'!$C$21</f>
        <v>61365.041656475383</v>
      </c>
      <c r="J19" s="24">
        <v>66504.281167819805</v>
      </c>
      <c r="K19" s="25">
        <f>E19/H19</f>
        <v>2.6016333690408024</v>
      </c>
      <c r="L19" s="25">
        <f>F19/I19</f>
        <v>2.6016333807876335</v>
      </c>
      <c r="M19" s="25">
        <f>G19/J19</f>
        <v>2.6016333536395111</v>
      </c>
      <c r="N19" s="22">
        <f>P19*'Forex rates'!$B$21</f>
        <v>22001.344481349599</v>
      </c>
      <c r="O19" s="23">
        <f>P19*'Forex rates'!$C$21</f>
        <v>23878.2303951084</v>
      </c>
      <c r="P19" s="24">
        <v>25878</v>
      </c>
      <c r="Q19" s="26">
        <f>E19/N19</f>
        <v>6.685978710498178</v>
      </c>
      <c r="R19" s="27">
        <f>F19/O19</f>
        <v>6.6859787406865436</v>
      </c>
      <c r="S19" s="28">
        <f>G19/P19</f>
        <v>6.6859786709181552</v>
      </c>
      <c r="T19" s="38" t="s">
        <v>531</v>
      </c>
      <c r="U19" s="28"/>
      <c r="V19" s="30" t="s">
        <v>52</v>
      </c>
      <c r="W19" s="31" t="s">
        <v>53</v>
      </c>
      <c r="X19" s="13" t="s">
        <v>571</v>
      </c>
    </row>
    <row r="20" spans="1:24" s="47" customFormat="1" ht="15" customHeight="1" x14ac:dyDescent="0.25">
      <c r="A20" s="32" t="s">
        <v>641</v>
      </c>
      <c r="B20" s="32" t="s">
        <v>21</v>
      </c>
      <c r="C20" s="32" t="s">
        <v>6</v>
      </c>
      <c r="D20" s="33">
        <f>12173*12</f>
        <v>146076</v>
      </c>
      <c r="E20" s="34">
        <f>D20*'Forex rates'!$B$9</f>
        <v>134594.07767276518</v>
      </c>
      <c r="F20" s="23">
        <f>D20*'Forex rates'!$C$9</f>
        <v>146076</v>
      </c>
      <c r="G20" s="35">
        <f>D20*'Forex rates'!$D$9</f>
        <v>158309.66807494438</v>
      </c>
      <c r="H20" s="22">
        <f>J20*'Forex rates'!$B$21</f>
        <v>37503.28880190412</v>
      </c>
      <c r="I20" s="23">
        <f>J20*'Forex rates'!$C$21</f>
        <v>40702.611212931799</v>
      </c>
      <c r="J20" s="24">
        <v>44111.400030046803</v>
      </c>
      <c r="K20" s="25">
        <f>E20/H20</f>
        <v>3.5888606565601138</v>
      </c>
      <c r="L20" s="25">
        <f>F20/I20</f>
        <v>3.5888606565268613</v>
      </c>
      <c r="M20" s="25">
        <f>G20/J20</f>
        <v>3.5888606565901466</v>
      </c>
      <c r="N20" s="22">
        <f>P20*'Forex rates'!$B$21</f>
        <v>235285.59886045949</v>
      </c>
      <c r="O20" s="23">
        <f>P20*'Forex rates'!$C$21</f>
        <v>255357.29159659412</v>
      </c>
      <c r="P20" s="24">
        <v>276743.12051576399</v>
      </c>
      <c r="Q20" s="26">
        <f>E20/N20</f>
        <v>0.5720455409282772</v>
      </c>
      <c r="R20" s="27">
        <f>F20/O20</f>
        <v>0.57204554092297677</v>
      </c>
      <c r="S20" s="28">
        <f>G20/P20</f>
        <v>0.57204554093306414</v>
      </c>
      <c r="T20" s="29" t="s">
        <v>539</v>
      </c>
      <c r="U20" s="28"/>
      <c r="V20" s="30" t="s">
        <v>52</v>
      </c>
      <c r="W20" s="31" t="s">
        <v>53</v>
      </c>
      <c r="X20" s="13"/>
    </row>
    <row r="21" spans="1:24" s="47" customFormat="1" ht="15" customHeight="1" x14ac:dyDescent="0.25">
      <c r="A21" s="32" t="s">
        <v>626</v>
      </c>
      <c r="B21" s="32" t="s">
        <v>42</v>
      </c>
      <c r="C21" s="32" t="s">
        <v>439</v>
      </c>
      <c r="D21" s="33">
        <v>1680277</v>
      </c>
      <c r="E21" s="34">
        <f>D21*'Forex rates'!$B$16</f>
        <v>128635.8652034819</v>
      </c>
      <c r="F21" s="23">
        <f>D21*'Forex rates'!$C$16</f>
        <v>139609.5056094859</v>
      </c>
      <c r="G21" s="35">
        <f>D21*'Forex rates'!$D$16</f>
        <v>151301.61347355982</v>
      </c>
      <c r="H21" s="22">
        <f>J21*'Forex rates'!$B$21</f>
        <v>43322.388346849824</v>
      </c>
      <c r="I21" s="23">
        <f>J21*'Forex rates'!$C$21</f>
        <v>47018.125237271131</v>
      </c>
      <c r="J21" s="24">
        <v>50955.829839859398</v>
      </c>
      <c r="K21" s="25">
        <f>E21/H21</f>
        <v>2.9692699343718343</v>
      </c>
      <c r="L21" s="25">
        <f>F21/I21</f>
        <v>2.9692699337747701</v>
      </c>
      <c r="M21" s="25">
        <f>G21/J21</f>
        <v>2.9692699333728938</v>
      </c>
      <c r="N21" s="22">
        <f>P21*'Forex rates'!$B$21</f>
        <v>369126.58356264437</v>
      </c>
      <c r="O21" s="23">
        <f>P21*'Forex rates'!$C$21</f>
        <v>400615.95393589261</v>
      </c>
      <c r="P21" s="24">
        <v>434167</v>
      </c>
      <c r="Q21" s="26">
        <f>E21/N21</f>
        <v>0.34848713403934817</v>
      </c>
      <c r="R21" s="27">
        <f>F21/O21</f>
        <v>0.348487133969274</v>
      </c>
      <c r="S21" s="28">
        <f>G21/P21</f>
        <v>0.34848713392210789</v>
      </c>
      <c r="T21" s="38" t="s">
        <v>451</v>
      </c>
      <c r="U21" s="28"/>
      <c r="V21" s="30" t="s">
        <v>52</v>
      </c>
      <c r="W21" s="31" t="s">
        <v>53</v>
      </c>
      <c r="X21" s="13" t="s">
        <v>573</v>
      </c>
    </row>
    <row r="22" spans="1:24" s="47" customFormat="1" ht="15" customHeight="1" x14ac:dyDescent="0.25">
      <c r="A22" s="32" t="s">
        <v>607</v>
      </c>
      <c r="B22" s="32" t="s">
        <v>50</v>
      </c>
      <c r="C22" s="32" t="s">
        <v>442</v>
      </c>
      <c r="D22" s="33">
        <v>975000</v>
      </c>
      <c r="E22" s="34">
        <f>D22*'Forex rates'!$B$20</f>
        <v>127927.89945</v>
      </c>
      <c r="F22" s="23">
        <f>D22*'Forex rates'!$C$20</f>
        <v>138841.14494249999</v>
      </c>
      <c r="G22" s="35">
        <f>D22*'Forex rates'!$D$20</f>
        <v>150468.90358499999</v>
      </c>
      <c r="H22" s="22">
        <f>J22*'Forex rates'!$B$21</f>
        <v>48226.239704035441</v>
      </c>
      <c r="I22" s="23">
        <f>J22*'Forex rates'!$C$21</f>
        <v>52340.313280347502</v>
      </c>
      <c r="J22" s="24">
        <f>237000*'Forex rates'!D18</f>
        <v>56723.743956600003</v>
      </c>
      <c r="K22" s="25">
        <f>E22/H22</f>
        <v>2.652661709374271</v>
      </c>
      <c r="L22" s="25">
        <f>F22/I22</f>
        <v>2.6526617102735495</v>
      </c>
      <c r="M22" s="25">
        <f>G22/J22</f>
        <v>2.6526617090036493</v>
      </c>
      <c r="N22" s="22">
        <f>P22*'Forex rates'!$B$21</f>
        <v>655797.86172381998</v>
      </c>
      <c r="O22" s="23">
        <f>P22*'Forex rates'!$C$21</f>
        <v>711742.52319603006</v>
      </c>
      <c r="P22" s="24">
        <v>771350</v>
      </c>
      <c r="Q22" s="26">
        <f>E22/N22</f>
        <v>0.1950721509120672</v>
      </c>
      <c r="R22" s="27">
        <f>F22/O22</f>
        <v>0.19507215097819858</v>
      </c>
      <c r="S22" s="28">
        <f>G22/P22</f>
        <v>0.19507215088481233</v>
      </c>
      <c r="T22" s="38" t="s">
        <v>449</v>
      </c>
      <c r="U22" s="28"/>
      <c r="V22" s="30" t="s">
        <v>52</v>
      </c>
      <c r="W22" s="31" t="s">
        <v>494</v>
      </c>
      <c r="X22" s="13"/>
    </row>
    <row r="23" spans="1:24" s="47" customFormat="1" ht="15" customHeight="1" x14ac:dyDescent="0.25">
      <c r="A23" s="32" t="s">
        <v>645</v>
      </c>
      <c r="B23" s="32" t="s">
        <v>13</v>
      </c>
      <c r="C23" s="32" t="s">
        <v>14</v>
      </c>
      <c r="D23" s="33">
        <f>9349851*12</f>
        <v>112198212</v>
      </c>
      <c r="E23" s="34">
        <f>D23*'Forex rates'!$B$6</f>
        <v>110124.4748872464</v>
      </c>
      <c r="F23" s="23">
        <f>D23*'Forex rates'!$C$6</f>
        <v>119518.94337621841</v>
      </c>
      <c r="G23" s="35">
        <f>D23*'Forex rates'!$D$6</f>
        <v>129528.4936831956</v>
      </c>
      <c r="H23" s="22">
        <f>J23*'Forex rates'!$B$21</f>
        <v>23061.291980620015</v>
      </c>
      <c r="I23" s="23">
        <f>J23*'Forex rates'!$C$21</f>
        <v>25028.599665302449</v>
      </c>
      <c r="J23" s="24">
        <v>27124.711145738002</v>
      </c>
      <c r="K23" s="25">
        <f>E23/H23</f>
        <v>4.7752951126845602</v>
      </c>
      <c r="L23" s="25">
        <f>F23/I23</f>
        <v>4.7752948616581792</v>
      </c>
      <c r="M23" s="25">
        <f>G23/J23</f>
        <v>4.7752948588928259</v>
      </c>
      <c r="N23" s="22">
        <f>P23*'Forex rates'!$B$21</f>
        <v>253554.59865203581</v>
      </c>
      <c r="O23" s="23">
        <f>P23*'Forex rates'!$C$21</f>
        <v>275184.77925223432</v>
      </c>
      <c r="P23" s="24">
        <v>298231.13353274902</v>
      </c>
      <c r="Q23" s="26">
        <f>E23/N23</f>
        <v>0.43432253042420693</v>
      </c>
      <c r="R23" s="27">
        <f>F23/O23</f>
        <v>0.43432250759286128</v>
      </c>
      <c r="S23" s="28">
        <f>G23/P23</f>
        <v>0.43432250734134692</v>
      </c>
      <c r="T23" s="29" t="s">
        <v>58</v>
      </c>
      <c r="U23" s="28"/>
      <c r="V23" s="30" t="s">
        <v>52</v>
      </c>
      <c r="W23" s="31" t="s">
        <v>53</v>
      </c>
      <c r="X23" s="13"/>
    </row>
    <row r="24" spans="1:24" s="47" customFormat="1" ht="15" customHeight="1" x14ac:dyDescent="0.25">
      <c r="A24" s="32" t="s">
        <v>644</v>
      </c>
      <c r="B24" s="32" t="s">
        <v>15</v>
      </c>
      <c r="C24" s="32" t="s">
        <v>16</v>
      </c>
      <c r="D24" s="33">
        <f>243800*12</f>
        <v>2925600</v>
      </c>
      <c r="E24" s="34">
        <f>D24*'Forex rates'!$B$7</f>
        <v>97278.299117999995</v>
      </c>
      <c r="F24" s="23">
        <f>D24*'Forex rates'!$C$7</f>
        <v>105576.89517</v>
      </c>
      <c r="G24" s="35">
        <f>D24*'Forex rates'!$D$7</f>
        <v>114418.81785576</v>
      </c>
      <c r="H24" s="22">
        <f>J24*'Forex rates'!$B$21</f>
        <v>22922.594958269117</v>
      </c>
      <c r="I24" s="23">
        <f>J24*'Forex rates'!$C$21</f>
        <v>24878.07070751</v>
      </c>
      <c r="J24" s="24">
        <v>26961.575590661399</v>
      </c>
      <c r="K24" s="25">
        <f>E24/H24</f>
        <v>4.243773416364788</v>
      </c>
      <c r="L24" s="25">
        <f>F24/I24</f>
        <v>4.2437734184158122</v>
      </c>
      <c r="M24" s="25">
        <f>G24/J24</f>
        <v>4.2437734201034942</v>
      </c>
      <c r="N24" s="22">
        <f>P24*'Forex rates'!$B$21</f>
        <v>208489.80313394166</v>
      </c>
      <c r="O24" s="23">
        <f>P24*'Forex rates'!$C$21</f>
        <v>226275.60595140824</v>
      </c>
      <c r="P24" s="24">
        <v>245225.88290336999</v>
      </c>
      <c r="Q24" s="26">
        <f>E24/N24</f>
        <v>0.46658540444543839</v>
      </c>
      <c r="R24" s="27">
        <f>F24/O24</f>
        <v>0.46658540467094012</v>
      </c>
      <c r="S24" s="28">
        <f>G24/P24</f>
        <v>0.46658540485649369</v>
      </c>
      <c r="T24" s="29" t="s">
        <v>59</v>
      </c>
      <c r="U24" s="28"/>
      <c r="V24" s="30" t="s">
        <v>52</v>
      </c>
      <c r="W24" s="31" t="s">
        <v>53</v>
      </c>
      <c r="X24" s="13"/>
    </row>
    <row r="25" spans="1:24" s="47" customFormat="1" ht="15" customHeight="1" x14ac:dyDescent="0.25">
      <c r="A25" s="32" t="s">
        <v>585</v>
      </c>
      <c r="B25" s="32" t="s">
        <v>38</v>
      </c>
      <c r="C25" s="32" t="s">
        <v>39</v>
      </c>
      <c r="D25" s="33">
        <v>2502840</v>
      </c>
      <c r="E25" s="34">
        <f>D25*'Forex rates'!$B$15</f>
        <v>89619.555292368008</v>
      </c>
      <c r="F25" s="23">
        <f>D25*'Forex rates'!$C$15</f>
        <v>97264.800686171991</v>
      </c>
      <c r="G25" s="35">
        <f>D25*'Forex rates'!$D$15</f>
        <v>105410.596560096</v>
      </c>
      <c r="H25" s="22">
        <f>J25*'Forex rates'!$B$21</f>
        <v>13856.229024588867</v>
      </c>
      <c r="I25" s="23">
        <f>J25*'Forex rates'!$C$21</f>
        <v>15038.273199030675</v>
      </c>
      <c r="J25" s="24">
        <v>16297.708306066001</v>
      </c>
      <c r="K25" s="25">
        <f>E25/H25</f>
        <v>6.4678171191694158</v>
      </c>
      <c r="L25" s="25">
        <f>F25/I25</f>
        <v>6.467817108977739</v>
      </c>
      <c r="M25" s="25">
        <f>G25/J25</f>
        <v>6.4678171053572129</v>
      </c>
      <c r="N25" s="22">
        <f>P25*'Forex rates'!$B$21</f>
        <v>1037832.5127249276</v>
      </c>
      <c r="O25" s="23">
        <f>P25*'Forex rates'!$C$21</f>
        <v>1126367.7031822896</v>
      </c>
      <c r="P25" s="24">
        <v>1220699.4798459799</v>
      </c>
      <c r="Q25" s="26">
        <f>E25/N25</f>
        <v>8.6352618744871823E-2</v>
      </c>
      <c r="R25" s="27">
        <f>F25/O25</f>
        <v>8.6352618608801501E-2</v>
      </c>
      <c r="S25" s="28">
        <f>G25/P25</f>
        <v>8.6352618560463418E-2</v>
      </c>
      <c r="T25" s="38" t="s">
        <v>74</v>
      </c>
      <c r="U25" s="28"/>
      <c r="V25" s="30" t="s">
        <v>52</v>
      </c>
      <c r="W25" s="31" t="s">
        <v>53</v>
      </c>
      <c r="X25" s="13"/>
    </row>
    <row r="26" spans="1:24" s="47" customFormat="1" ht="15" customHeight="1" x14ac:dyDescent="0.25">
      <c r="A26" s="32" t="s">
        <v>635</v>
      </c>
      <c r="B26" s="32" t="s">
        <v>29</v>
      </c>
      <c r="C26" s="32" t="s">
        <v>6</v>
      </c>
      <c r="D26" s="33">
        <v>96189</v>
      </c>
      <c r="E26" s="34">
        <f>D26*'Forex rates'!$B$9</f>
        <v>88628.314968000297</v>
      </c>
      <c r="F26" s="23">
        <f>D26*'Forex rates'!$C$9</f>
        <v>96189</v>
      </c>
      <c r="G26" s="35">
        <f>D26*'Forex rates'!$D$9</f>
        <v>104244.6990776091</v>
      </c>
      <c r="H26" s="22">
        <f>J26*'Forex rates'!$B$21</f>
        <v>40768.421976448713</v>
      </c>
      <c r="I26" s="23">
        <f>J26*'Forex rates'!$C$21</f>
        <v>44246.285658762987</v>
      </c>
      <c r="J26" s="24">
        <v>47951.852433421103</v>
      </c>
      <c r="K26" s="25">
        <f>E26/H26</f>
        <v>2.1739451926591493</v>
      </c>
      <c r="L26" s="25">
        <f>F26/I26</f>
        <v>2.1739451926390063</v>
      </c>
      <c r="M26" s="25">
        <f>G26/J26</f>
        <v>2.1739451926773419</v>
      </c>
      <c r="N26" s="22">
        <f>P26*'Forex rates'!$B$21</f>
        <v>325188.92646309664</v>
      </c>
      <c r="O26" s="23">
        <f>P26*'Forex rates'!$C$21</f>
        <v>352930.07273287646</v>
      </c>
      <c r="P26" s="24">
        <v>382487.49053247902</v>
      </c>
      <c r="Q26" s="26">
        <f>E26/N26</f>
        <v>0.27254407439995681</v>
      </c>
      <c r="R26" s="27">
        <f>F26/O26</f>
        <v>0.2725440743974315</v>
      </c>
      <c r="S26" s="28">
        <f>G26/P26</f>
        <v>0.27254407440223755</v>
      </c>
      <c r="T26" s="38" t="s">
        <v>68</v>
      </c>
      <c r="U26" s="28"/>
      <c r="V26" s="30" t="s">
        <v>52</v>
      </c>
      <c r="W26" s="31" t="s">
        <v>53</v>
      </c>
      <c r="X26" s="13" t="s">
        <v>572</v>
      </c>
    </row>
    <row r="27" spans="1:24" s="47" customFormat="1" ht="15" customHeight="1" x14ac:dyDescent="0.25">
      <c r="A27" s="32" t="s">
        <v>638</v>
      </c>
      <c r="B27" s="32" t="s">
        <v>24</v>
      </c>
      <c r="C27" s="32" t="s">
        <v>6</v>
      </c>
      <c r="D27" s="33">
        <v>91737.48</v>
      </c>
      <c r="E27" s="34">
        <f>D27*'Forex rates'!$B$9</f>
        <v>84526.695067113993</v>
      </c>
      <c r="F27" s="23">
        <f>D27*'Forex rates'!$C$9</f>
        <v>91737.48</v>
      </c>
      <c r="G27" s="35">
        <f>D27*'Forex rates'!$D$9</f>
        <v>99420.370278703194</v>
      </c>
      <c r="H27" s="22">
        <f>J27*'Forex rates'!$B$21</f>
        <v>22675.510181509413</v>
      </c>
      <c r="I27" s="23">
        <f>J27*'Forex rates'!$C$21</f>
        <v>24609.907676310086</v>
      </c>
      <c r="J27" s="24">
        <v>26670.954267114201</v>
      </c>
      <c r="K27" s="25">
        <f>E27/H27</f>
        <v>3.7276645328157025</v>
      </c>
      <c r="L27" s="25">
        <f>F27/I27</f>
        <v>3.7276645327811631</v>
      </c>
      <c r="M27" s="25">
        <f>G27/J27</f>
        <v>3.7276645328468963</v>
      </c>
      <c r="N27" s="22">
        <f>P27*'Forex rates'!$B$21</f>
        <v>185369.56954156156</v>
      </c>
      <c r="O27" s="23">
        <f>P27*'Forex rates'!$C$21</f>
        <v>201183.03649613867</v>
      </c>
      <c r="P27" s="24">
        <v>218031.84458399401</v>
      </c>
      <c r="Q27" s="26">
        <f>E27/N27</f>
        <v>0.4559901351454686</v>
      </c>
      <c r="R27" s="27">
        <f>F27/O27</f>
        <v>0.45599013514124354</v>
      </c>
      <c r="S27" s="28">
        <f>G27/P27</f>
        <v>0.45599013514928438</v>
      </c>
      <c r="T27" s="38" t="s">
        <v>464</v>
      </c>
      <c r="U27" s="28"/>
      <c r="V27" s="30" t="s">
        <v>52</v>
      </c>
      <c r="W27" s="31" t="s">
        <v>53</v>
      </c>
      <c r="X27" s="13" t="s">
        <v>463</v>
      </c>
    </row>
    <row r="28" spans="1:24" s="47" customFormat="1" ht="15" customHeight="1" x14ac:dyDescent="0.25">
      <c r="A28" s="32" t="s">
        <v>621</v>
      </c>
      <c r="B28" s="32" t="s">
        <v>47</v>
      </c>
      <c r="C28" s="32" t="s">
        <v>6</v>
      </c>
      <c r="D28" s="33">
        <v>84845</v>
      </c>
      <c r="E28" s="34">
        <f>D28*'Forex rates'!$B$9</f>
        <v>78175.980449531504</v>
      </c>
      <c r="F28" s="23">
        <f>D28*'Forex rates'!$C$9</f>
        <v>84845</v>
      </c>
      <c r="G28" s="35">
        <f>D28*'Forex rates'!$D$9</f>
        <v>91950.654370455493</v>
      </c>
      <c r="H28" s="22">
        <f>J28*'Forex rates'!$B$21</f>
        <v>32954.562725894248</v>
      </c>
      <c r="I28" s="23">
        <f>J28*'Forex rates'!$C$21</f>
        <v>35765.843401343118</v>
      </c>
      <c r="J28" s="24">
        <v>38761.1845695886</v>
      </c>
      <c r="K28" s="25">
        <f>E28/H28</f>
        <v>2.3722354048443877</v>
      </c>
      <c r="L28" s="25">
        <f>F28/I28</f>
        <v>2.372235404822407</v>
      </c>
      <c r="M28" s="25">
        <f>G28/J28</f>
        <v>2.3722354048642385</v>
      </c>
      <c r="N28" s="22">
        <f>P28*'Forex rates'!$B$21</f>
        <v>1206462.3183979944</v>
      </c>
      <c r="O28" s="23">
        <f>P28*'Forex rates'!$C$21</f>
        <v>1309382.9436716677</v>
      </c>
      <c r="P28" s="24">
        <v>1419042</v>
      </c>
      <c r="Q28" s="26">
        <f>E28/N28</f>
        <v>6.4797697580259106E-2</v>
      </c>
      <c r="R28" s="27">
        <f>F28/O28</f>
        <v>6.4797697579658697E-2</v>
      </c>
      <c r="S28" s="28">
        <f>G28/P28</f>
        <v>6.4797697580801339E-2</v>
      </c>
      <c r="T28" s="38" t="s">
        <v>453</v>
      </c>
      <c r="U28" s="28"/>
      <c r="V28" s="30" t="s">
        <v>52</v>
      </c>
      <c r="W28" s="31" t="s">
        <v>53</v>
      </c>
      <c r="X28" s="13"/>
    </row>
    <row r="29" spans="1:24" s="47" customFormat="1" ht="15" customHeight="1" x14ac:dyDescent="0.25">
      <c r="A29" s="32" t="s">
        <v>624</v>
      </c>
      <c r="B29" s="32" t="s">
        <v>44</v>
      </c>
      <c r="C29" s="32" t="s">
        <v>6</v>
      </c>
      <c r="D29" s="33">
        <v>82176</v>
      </c>
      <c r="E29" s="34">
        <f>D29*'Forex rates'!$B$9</f>
        <v>75716.770221235201</v>
      </c>
      <c r="F29" s="23">
        <f>D29*'Forex rates'!$C$9</f>
        <v>82176</v>
      </c>
      <c r="G29" s="35">
        <f>D29*'Forex rates'!$D$9</f>
        <v>89058.129218534392</v>
      </c>
      <c r="H29" s="22">
        <f>J29*'Forex rates'!$B$21</f>
        <v>21668.972416460208</v>
      </c>
      <c r="I29" s="23">
        <f>J29*'Forex rates'!$C$21</f>
        <v>23517.504406337375</v>
      </c>
      <c r="J29" s="24">
        <v>25487.063695970999</v>
      </c>
      <c r="K29" s="25">
        <f>E29/H29</f>
        <v>3.4942483088731584</v>
      </c>
      <c r="L29" s="25">
        <f>F29/I29</f>
        <v>3.4942483088407816</v>
      </c>
      <c r="M29" s="25">
        <f>G29/J29</f>
        <v>3.494248308902399</v>
      </c>
      <c r="N29" s="22">
        <f>P29*'Forex rates'!$B$21</f>
        <v>204620.66554791</v>
      </c>
      <c r="O29" s="23">
        <f>P29*'Forex rates'!$C$21</f>
        <v>222076.400817015</v>
      </c>
      <c r="P29" s="24">
        <v>240675</v>
      </c>
      <c r="Q29" s="26">
        <f>E29/N29</f>
        <v>0.37003481548889222</v>
      </c>
      <c r="R29" s="27">
        <f>F29/O29</f>
        <v>0.37003481548546358</v>
      </c>
      <c r="S29" s="28">
        <f>G29/P29</f>
        <v>0.37003481549198874</v>
      </c>
      <c r="T29" s="38" t="s">
        <v>445</v>
      </c>
      <c r="U29" s="28"/>
      <c r="V29" s="30" t="s">
        <v>52</v>
      </c>
      <c r="W29" s="31" t="s">
        <v>53</v>
      </c>
      <c r="X29" s="13" t="s">
        <v>577</v>
      </c>
    </row>
    <row r="30" spans="1:24" s="47" customFormat="1" ht="15" customHeight="1" x14ac:dyDescent="0.25">
      <c r="A30" s="32" t="s">
        <v>633</v>
      </c>
      <c r="B30" s="32" t="s">
        <v>32</v>
      </c>
      <c r="C30" s="32" t="s">
        <v>6</v>
      </c>
      <c r="D30" s="33">
        <v>80000</v>
      </c>
      <c r="E30" s="34">
        <f>D30*'Forex rates'!$B$9</f>
        <v>73711.809015999999</v>
      </c>
      <c r="F30" s="23">
        <f>D30*'Forex rates'!$C$9</f>
        <v>80000</v>
      </c>
      <c r="G30" s="35">
        <f>D30*'Forex rates'!$D$9</f>
        <v>86699.892152</v>
      </c>
      <c r="H30" s="22">
        <f>J30*'Forex rates'!$B$21</f>
        <v>32096.50354601509</v>
      </c>
      <c r="I30" s="23">
        <f>J30*'Forex rates'!$C$21</f>
        <v>34834.585095417286</v>
      </c>
      <c r="J30" s="24">
        <v>37751.934635988597</v>
      </c>
      <c r="K30" s="25">
        <f>E30/H30</f>
        <v>2.2965681888160563</v>
      </c>
      <c r="L30" s="25">
        <f>F30/I30</f>
        <v>2.2965681887947769</v>
      </c>
      <c r="M30" s="25">
        <f>G30/J30</f>
        <v>2.2965681888352747</v>
      </c>
      <c r="N30" s="22">
        <f>P30*'Forex rates'!$B$21</f>
        <v>1771690.8350077462</v>
      </c>
      <c r="O30" s="23">
        <f>P30*'Forex rates'!$C$21</f>
        <v>1922829.851742856</v>
      </c>
      <c r="P30" s="24">
        <v>2083864.25962265</v>
      </c>
      <c r="Q30" s="26">
        <f>E30/N30</f>
        <v>4.1605345334237008E-2</v>
      </c>
      <c r="R30" s="27">
        <f>F30/O30</f>
        <v>4.1605345333851497E-2</v>
      </c>
      <c r="S30" s="28">
        <f>G30/P30</f>
        <v>4.1605345334585167E-2</v>
      </c>
      <c r="T30" s="38" t="s">
        <v>70</v>
      </c>
      <c r="U30" s="28"/>
      <c r="V30" s="30" t="s">
        <v>52</v>
      </c>
      <c r="W30" s="31" t="s">
        <v>53</v>
      </c>
      <c r="X30" s="13"/>
    </row>
    <row r="31" spans="1:24" s="47" customFormat="1" ht="15" customHeight="1" x14ac:dyDescent="0.25">
      <c r="A31" s="32" t="s">
        <v>642</v>
      </c>
      <c r="B31" s="32" t="s">
        <v>19</v>
      </c>
      <c r="C31" s="32" t="s">
        <v>6</v>
      </c>
      <c r="D31" s="33">
        <f>1.2*(5356*12)</f>
        <v>77126.399999999994</v>
      </c>
      <c r="E31" s="34">
        <f>D31*'Forex rates'!$B$9</f>
        <v>71064.08083614528</v>
      </c>
      <c r="F31" s="23">
        <f>D31*'Forex rates'!$C$9</f>
        <v>77126.399999999994</v>
      </c>
      <c r="G31" s="35">
        <f>D31*'Forex rates'!$D$9</f>
        <v>83585.632025900151</v>
      </c>
      <c r="H31" s="22">
        <f>J31*'Forex rates'!$B$21</f>
        <v>22868.631273380623</v>
      </c>
      <c r="I31" s="23">
        <f>J31*'Forex rates'!$C$21</f>
        <v>24819.503500318238</v>
      </c>
      <c r="J31" s="24">
        <v>26898.103458822901</v>
      </c>
      <c r="K31" s="25">
        <f>E31/H31</f>
        <v>3.1074916546870375</v>
      </c>
      <c r="L31" s="25">
        <f>F31/I31</f>
        <v>3.1074916546582436</v>
      </c>
      <c r="M31" s="25">
        <f>G31/J31</f>
        <v>3.1074916547130411</v>
      </c>
      <c r="N31" s="22">
        <f>P31*'Forex rates'!$B$21</f>
        <v>26128.313564908472</v>
      </c>
      <c r="O31" s="23">
        <f>P31*'Forex rates'!$C$21</f>
        <v>28357.26206038885</v>
      </c>
      <c r="P31" s="24">
        <v>30732.144528979501</v>
      </c>
      <c r="Q31" s="26">
        <f>E31/N31</f>
        <v>2.7198112369405889</v>
      </c>
      <c r="R31" s="27">
        <f>F31/O31</f>
        <v>2.7198112369153877</v>
      </c>
      <c r="S31" s="28">
        <f>G31/P31</f>
        <v>2.7198112369633489</v>
      </c>
      <c r="T31" s="36" t="s">
        <v>534</v>
      </c>
      <c r="U31" s="37" t="s">
        <v>535</v>
      </c>
      <c r="V31" s="30" t="s">
        <v>52</v>
      </c>
      <c r="W31" s="31" t="s">
        <v>53</v>
      </c>
      <c r="X31" s="13" t="s">
        <v>20</v>
      </c>
    </row>
    <row r="32" spans="1:24" s="47" customFormat="1" ht="15" customHeight="1" x14ac:dyDescent="0.25">
      <c r="A32" s="32" t="s">
        <v>623</v>
      </c>
      <c r="B32" s="32" t="s">
        <v>45</v>
      </c>
      <c r="C32" s="32" t="s">
        <v>6</v>
      </c>
      <c r="D32" s="33">
        <v>76902</v>
      </c>
      <c r="E32" s="34">
        <f>D32*'Forex rates'!$B$9</f>
        <v>70857.3192118554</v>
      </c>
      <c r="F32" s="23">
        <f>D32*'Forex rates'!$C$9</f>
        <v>76902</v>
      </c>
      <c r="G32" s="35">
        <f>D32*'Forex rates'!$D$9</f>
        <v>83342.438828413797</v>
      </c>
      <c r="H32" s="22">
        <f>J32*'Forex rates'!$B$21</f>
        <v>21558.122808346256</v>
      </c>
      <c r="I32" s="23">
        <f>J32*'Forex rates'!$C$21</f>
        <v>23397.198463943889</v>
      </c>
      <c r="J32" s="24">
        <v>25356.682293088801</v>
      </c>
      <c r="K32" s="25">
        <f>E32/H32</f>
        <v>3.2868037649559589</v>
      </c>
      <c r="L32" s="25">
        <f>F32/I32</f>
        <v>3.2868037649255042</v>
      </c>
      <c r="M32" s="25">
        <f>G32/J32</f>
        <v>3.2868037649834636</v>
      </c>
      <c r="N32" s="22">
        <f>P32*'Forex rates'!$B$21</f>
        <v>90039.894400545993</v>
      </c>
      <c r="O32" s="23">
        <f>P32*'Forex rates'!$C$21</f>
        <v>97720.998144908997</v>
      </c>
      <c r="P32" s="24">
        <v>105905</v>
      </c>
      <c r="Q32" s="26">
        <f>E32/N32</f>
        <v>0.78695471250381355</v>
      </c>
      <c r="R32" s="27">
        <f>F32/O32</f>
        <v>0.78695471249652182</v>
      </c>
      <c r="S32" s="28">
        <f>G32/P32</f>
        <v>0.78695471251039895</v>
      </c>
      <c r="T32" s="38" t="s">
        <v>446</v>
      </c>
      <c r="U32" s="28"/>
      <c r="V32" s="30" t="s">
        <v>52</v>
      </c>
      <c r="W32" s="31" t="s">
        <v>53</v>
      </c>
      <c r="X32" s="13" t="s">
        <v>475</v>
      </c>
    </row>
    <row r="33" spans="1:24" s="47" customFormat="1" ht="15" customHeight="1" x14ac:dyDescent="0.25">
      <c r="A33" s="32" t="s">
        <v>637</v>
      </c>
      <c r="B33" s="32" t="s">
        <v>25</v>
      </c>
      <c r="C33" s="32" t="s">
        <v>26</v>
      </c>
      <c r="D33" s="33">
        <v>25200000</v>
      </c>
      <c r="E33" s="34">
        <f>D33*'Forex rates'!$B$10</f>
        <v>65655.165240000002</v>
      </c>
      <c r="F33" s="23">
        <f>D33*'Forex rates'!$C$10</f>
        <v>71256.061799999996</v>
      </c>
      <c r="G33" s="35">
        <f>D33*'Forex rates'!$D$10</f>
        <v>77223.661200000002</v>
      </c>
      <c r="H33" s="22">
        <f>J33*'Forex rates'!$B$21</f>
        <v>20791.271209866722</v>
      </c>
      <c r="I33" s="23">
        <f>J33*'Forex rates'!$C$21</f>
        <v>22564.928455950805</v>
      </c>
      <c r="J33" s="24">
        <v>24454.710793925398</v>
      </c>
      <c r="K33" s="25">
        <f>E33/H33</f>
        <v>3.1578235201339031</v>
      </c>
      <c r="L33" s="25">
        <f>F33/I33</f>
        <v>3.1578235197642917</v>
      </c>
      <c r="M33" s="25">
        <f>G33/J33</f>
        <v>3.1578235314556458</v>
      </c>
      <c r="N33" s="22">
        <f>P33*'Forex rates'!$B$21</f>
        <v>134231.25248292906</v>
      </c>
      <c r="O33" s="23">
        <f>P33*'Forex rates'!$C$21</f>
        <v>145682.22299907074</v>
      </c>
      <c r="P33" s="24">
        <v>157882.91277825399</v>
      </c>
      <c r="Q33" s="26">
        <f>E33/N33</f>
        <v>0.48911981394459336</v>
      </c>
      <c r="R33" s="27">
        <f>F33/O33</f>
        <v>0.48911981388734377</v>
      </c>
      <c r="S33" s="28">
        <f>G33/P33</f>
        <v>0.48911981569823437</v>
      </c>
      <c r="T33" s="38" t="s">
        <v>66</v>
      </c>
      <c r="U33" s="28"/>
      <c r="V33" s="30" t="s">
        <v>52</v>
      </c>
      <c r="W33" s="31" t="s">
        <v>53</v>
      </c>
      <c r="X33" s="13"/>
    </row>
    <row r="34" spans="1:24" s="47" customFormat="1" ht="15" customHeight="1" x14ac:dyDescent="0.25">
      <c r="A34" s="32" t="s">
        <v>630</v>
      </c>
      <c r="B34" s="32" t="s">
        <v>36</v>
      </c>
      <c r="C34" s="32" t="s">
        <v>6</v>
      </c>
      <c r="D34" s="33">
        <v>67536</v>
      </c>
      <c r="E34" s="34">
        <f>D34*'Forex rates'!$B$9</f>
        <v>62227.509171307196</v>
      </c>
      <c r="F34" s="23">
        <f>D34*'Forex rates'!$C$9</f>
        <v>67536</v>
      </c>
      <c r="G34" s="35">
        <f>D34*'Forex rates'!$D$9</f>
        <v>73192.048954718397</v>
      </c>
      <c r="H34" s="22">
        <f>J34*'Forex rates'!$B$21</f>
        <v>22469.995893656811</v>
      </c>
      <c r="I34" s="23">
        <f>J34*'Forex rates'!$C$21</f>
        <v>24386.861420251011</v>
      </c>
      <c r="J34" s="24">
        <v>26429.228187803099</v>
      </c>
      <c r="K34" s="25">
        <f>E34/H34</f>
        <v>2.7693600597797068</v>
      </c>
      <c r="L34" s="25">
        <f>F34/I34</f>
        <v>2.7693600597540469</v>
      </c>
      <c r="M34" s="25">
        <f>G34/J34</f>
        <v>2.7693600598028816</v>
      </c>
      <c r="N34" s="22">
        <f>P34*'Forex rates'!$B$21</f>
        <v>45425.121563648376</v>
      </c>
      <c r="O34" s="23">
        <f>P34*'Forex rates'!$C$21</f>
        <v>49300.237962369611</v>
      </c>
      <c r="P34" s="24">
        <v>53429.066429125101</v>
      </c>
      <c r="Q34" s="26">
        <f>E34/N34</f>
        <v>1.3698919679084578</v>
      </c>
      <c r="R34" s="27">
        <f>F34/O34</f>
        <v>1.3698919678957648</v>
      </c>
      <c r="S34" s="28">
        <f>G34/P34</f>
        <v>1.3698919679199215</v>
      </c>
      <c r="T34" s="38" t="s">
        <v>460</v>
      </c>
      <c r="U34" s="28"/>
      <c r="V34" s="30" t="s">
        <v>52</v>
      </c>
      <c r="W34" s="31" t="s">
        <v>53</v>
      </c>
      <c r="X34" s="13"/>
    </row>
    <row r="35" spans="1:24" s="47" customFormat="1" ht="15" customHeight="1" x14ac:dyDescent="0.25">
      <c r="A35" s="32" t="s">
        <v>622</v>
      </c>
      <c r="B35" s="32" t="s">
        <v>46</v>
      </c>
      <c r="C35" s="32" t="s">
        <v>6</v>
      </c>
      <c r="D35" s="33">
        <f>5419*12</f>
        <v>65028</v>
      </c>
      <c r="E35" s="34">
        <f>D35*'Forex rates'!$B$9</f>
        <v>59916.643958655601</v>
      </c>
      <c r="F35" s="23">
        <f>D35*'Forex rates'!$C$9</f>
        <v>65028</v>
      </c>
      <c r="G35" s="35">
        <f>D35*'Forex rates'!$D$9</f>
        <v>70474.007335753195</v>
      </c>
      <c r="H35" s="22">
        <f>J35*'Forex rates'!$B$21</f>
        <v>31730.897649431136</v>
      </c>
      <c r="I35" s="23">
        <f>J35*'Forex rates'!$C$21</f>
        <v>34437.790170459761</v>
      </c>
      <c r="J35" s="24">
        <v>37321.9086709927</v>
      </c>
      <c r="K35" s="25">
        <f>E35/H35</f>
        <v>1.8882744705373873</v>
      </c>
      <c r="L35" s="25">
        <f>F35/I35</f>
        <v>1.8882744705198906</v>
      </c>
      <c r="M35" s="25">
        <f>G35/J35</f>
        <v>1.8882744705531884</v>
      </c>
      <c r="N35" s="22">
        <f>P35*'Forex rates'!$B$21</f>
        <v>45917.304237321681</v>
      </c>
      <c r="O35" s="23">
        <f>P35*'Forex rates'!$C$21</f>
        <v>49834.407648609209</v>
      </c>
      <c r="P35" s="24">
        <v>54007.972106462898</v>
      </c>
      <c r="Q35" s="26">
        <f>E35/N35</f>
        <v>1.3048815681551973</v>
      </c>
      <c r="R35" s="27">
        <f>F35/O35</f>
        <v>1.3048815681431063</v>
      </c>
      <c r="S35" s="28">
        <f>G35/P35</f>
        <v>1.3048815681661168</v>
      </c>
      <c r="T35" s="29" t="s">
        <v>469</v>
      </c>
      <c r="U35" s="28"/>
      <c r="V35" s="30" t="s">
        <v>52</v>
      </c>
      <c r="W35" s="31" t="s">
        <v>53</v>
      </c>
      <c r="X35" s="13"/>
    </row>
    <row r="36" spans="1:24" s="47" customFormat="1" ht="15" customHeight="1" x14ac:dyDescent="0.25">
      <c r="A36" s="32" t="s">
        <v>631</v>
      </c>
      <c r="B36" s="32" t="s">
        <v>35</v>
      </c>
      <c r="C36" s="32" t="s">
        <v>6</v>
      </c>
      <c r="D36" s="33">
        <v>54780</v>
      </c>
      <c r="E36" s="34">
        <f>D36*'Forex rates'!$B$9</f>
        <v>50474.161223705996</v>
      </c>
      <c r="F36" s="23">
        <f>D36*'Forex rates'!$C$9</f>
        <v>54780</v>
      </c>
      <c r="G36" s="35">
        <f>D36*'Forex rates'!$D$9</f>
        <v>59367.751151081997</v>
      </c>
      <c r="H36" s="22">
        <f>J36*'Forex rates'!$B$21</f>
        <v>21753.255870282548</v>
      </c>
      <c r="I36" s="23">
        <f>J36*'Forex rates'!$C$21</f>
        <v>23608.9778947222</v>
      </c>
      <c r="J36" s="24">
        <v>25586.197965690899</v>
      </c>
      <c r="K36" s="25">
        <f>E36/H36</f>
        <v>2.3203037524446861</v>
      </c>
      <c r="L36" s="25">
        <f>F36/I36</f>
        <v>2.3203037524231873</v>
      </c>
      <c r="M36" s="25">
        <f>G36/J36</f>
        <v>2.320303752464103</v>
      </c>
      <c r="N36" s="22">
        <f>P36*'Forex rates'!$B$21</f>
        <v>29254.552302377106</v>
      </c>
      <c r="O36" s="23">
        <f>P36*'Forex rates'!$C$21</f>
        <v>31750.193292690059</v>
      </c>
      <c r="P36" s="24">
        <v>34409.2291779105</v>
      </c>
      <c r="Q36" s="26">
        <f>E36/N36</f>
        <v>1.725343826902614</v>
      </c>
      <c r="R36" s="27">
        <f>F36/O36</f>
        <v>1.7253438268866275</v>
      </c>
      <c r="S36" s="28">
        <f>G36/P36</f>
        <v>1.7253438269170522</v>
      </c>
      <c r="T36" s="38" t="s">
        <v>458</v>
      </c>
      <c r="U36" s="28"/>
      <c r="V36" s="30" t="s">
        <v>52</v>
      </c>
      <c r="W36" s="31" t="s">
        <v>53</v>
      </c>
      <c r="X36" s="13"/>
    </row>
    <row r="37" spans="1:24" s="47" customFormat="1" ht="15" customHeight="1" x14ac:dyDescent="0.25">
      <c r="A37" s="32" t="s">
        <v>625</v>
      </c>
      <c r="B37" s="32" t="s">
        <v>43</v>
      </c>
      <c r="C37" s="32" t="s">
        <v>440</v>
      </c>
      <c r="D37" s="33">
        <v>176079</v>
      </c>
      <c r="E37" s="34">
        <f>D37*'Forex rates'!$B$18</f>
        <v>35829.654251628599</v>
      </c>
      <c r="F37" s="23">
        <f>D37*'Forex rates'!$C$18</f>
        <v>38886.202622292301</v>
      </c>
      <c r="G37" s="35">
        <f>D37*'Forex rates'!$D$18</f>
        <v>42142.869671452201</v>
      </c>
      <c r="H37" s="22">
        <f>J37*'Forex rates'!$B$21</f>
        <v>24748.361514112417</v>
      </c>
      <c r="I37" s="23">
        <f>J37*'Forex rates'!$C$21</f>
        <v>26859.589359929898</v>
      </c>
      <c r="J37" s="24">
        <v>29109.0437588983</v>
      </c>
      <c r="K37" s="25">
        <f>E37/H37</f>
        <v>1.4477586417669397</v>
      </c>
      <c r="L37" s="25">
        <f>F37/I37</f>
        <v>1.447758642219011</v>
      </c>
      <c r="M37" s="25">
        <f>G37/J37</f>
        <v>1.4477586423143705</v>
      </c>
      <c r="N37" s="22">
        <f>P37*'Forex rates'!$B$21</f>
        <v>497928.56535764475</v>
      </c>
      <c r="O37" s="23">
        <f>P37*'Forex rates'!$C$21</f>
        <v>540405.74720305926</v>
      </c>
      <c r="P37" s="24">
        <v>585664</v>
      </c>
      <c r="Q37" s="26">
        <f>E37/N37</f>
        <v>7.1957418682925739E-2</v>
      </c>
      <c r="R37" s="27">
        <f>F37/O37</f>
        <v>7.1957418705394863E-2</v>
      </c>
      <c r="S37" s="28">
        <f>G37/P37</f>
        <v>7.1957418710134488E-2</v>
      </c>
      <c r="T37" s="38" t="s">
        <v>452</v>
      </c>
      <c r="U37" s="28"/>
      <c r="V37" s="30" t="s">
        <v>52</v>
      </c>
      <c r="W37" s="31" t="s">
        <v>53</v>
      </c>
      <c r="X37" s="13" t="s">
        <v>480</v>
      </c>
    </row>
    <row r="38" spans="1:24" x14ac:dyDescent="0.25">
      <c r="E38" s="9"/>
      <c r="T38" s="1"/>
    </row>
  </sheetData>
  <sortState xmlns:xlrd2="http://schemas.microsoft.com/office/spreadsheetml/2017/richdata2" ref="A2:X38">
    <sortCondition descending="1" ref="E1"/>
  </sortState>
  <hyperlinks>
    <hyperlink ref="T4" r:id="rId1" xr:uid="{EB623A4D-6FAE-4EE8-B7DC-446153981AB8}"/>
    <hyperlink ref="T6" r:id="rId2" xr:uid="{3C59AD07-DAC6-4957-89BA-1D2433F613D8}"/>
    <hyperlink ref="T10" r:id="rId3" xr:uid="{6C4E4F97-66F5-432F-8A41-4D027BE56EB4}"/>
    <hyperlink ref="T9" r:id="rId4" xr:uid="{C033F2F1-818E-42AB-A8E0-4CF353210E54}"/>
    <hyperlink ref="T23" r:id="rId5" xr:uid="{A5270F8C-A893-4EA9-A3D5-B4DB71F3724E}"/>
    <hyperlink ref="T24" r:id="rId6" xr:uid="{D432DBDD-94CC-4877-90C2-7D4864FC2791}"/>
    <hyperlink ref="T12" r:id="rId7" xr:uid="{47E90B23-665D-478C-BE2F-69C3168A822D}"/>
    <hyperlink ref="T26" r:id="rId8" xr:uid="{31FB575D-7F85-444E-91AB-C81F6F3341B8}"/>
    <hyperlink ref="T30" r:id="rId9" xr:uid="{3426EA09-2022-48F2-8E59-0630E16D0893}"/>
    <hyperlink ref="T17" r:id="rId10" xr:uid="{F33484D8-E54F-40AD-9A81-701D8A1FFADC}"/>
    <hyperlink ref="T33" r:id="rId11" xr:uid="{466B0C08-02F4-479E-9CD8-7096C1B8D84E}"/>
    <hyperlink ref="T25" r:id="rId12" xr:uid="{40B9EE0A-0CD6-490A-A98B-8A32AA51379E}"/>
    <hyperlink ref="T16" r:id="rId13" xr:uid="{5C0DAFB7-A23E-4D4C-8685-EAD4C8FDF98E}"/>
    <hyperlink ref="T11" r:id="rId14" xr:uid="{7F259807-6162-45EE-8263-9761AB7A75CF}"/>
    <hyperlink ref="T3" r:id="rId15" xr:uid="{9FBE2DA1-28F2-4F1E-8DF4-F6653788175B}"/>
    <hyperlink ref="T7" r:id="rId16" xr:uid="{455792B5-2429-4259-A16C-6A85D57E0D05}"/>
    <hyperlink ref="T36" r:id="rId17" xr:uid="{CA6EA048-6536-4894-9D41-5900000B3C96}"/>
    <hyperlink ref="T34" r:id="rId18" xr:uid="{87334C92-C476-40B5-B696-8B1EEDED8ACD}"/>
    <hyperlink ref="T27" r:id="rId19" xr:uid="{53B6B5DF-7E8F-4573-88BA-19111EE6EB20}"/>
    <hyperlink ref="T35" r:id="rId20" display="https://eur01.safelinks.protection.outlook.com/?url=https%3A%2F%2Fwww.24ur.com%2Fnovice%2Fslovenija%2Fpredsedniska-placa-znasa-5419-evrov-bruto-na-razpolago-ima-40-dni-dopusta-in-stiri-avtomobile.html&amp;data=02%7C01%7CWill.Hall-Smith%40ig.com%7Cf9bf6da353484d62707608d7ccfb01e3%7C4b4cca9cedaf42f38e219070c5d9d76b%7C0%7C1%7C637203250754552314&amp;sdata=%2FcDJZBI84YZ9qiJEU1PmtTzEVq%2F3iSHzQxBlxCThB20%3D&amp;reserved=0" xr:uid="{5B41E728-7DF4-4979-84B6-D6C236C8B3BD}"/>
    <hyperlink ref="T13" r:id="rId21" xr:uid="{AEFB79C4-F080-47CC-B645-BECA4C78BDCB}"/>
    <hyperlink ref="T8" r:id="rId22" xr:uid="{47D9F520-2A42-4520-9B3F-CBCE1F85490F}"/>
    <hyperlink ref="T18" r:id="rId23" xr:uid="{13AF89A4-B03B-4DF8-84D0-EB18D7249967}"/>
    <hyperlink ref="T31" r:id="rId24" xr:uid="{5AD59F8F-3C8B-419D-ACCF-09DD1B5FED5B}"/>
    <hyperlink ref="U31" r:id="rId25" xr:uid="{5BEC3C57-8E73-4889-929B-706DC73A9D80}"/>
    <hyperlink ref="T14" r:id="rId26" xr:uid="{D79C3345-6D32-4BE9-A334-DE421F96CF69}"/>
    <hyperlink ref="U14" r:id="rId27" location="cite_ref-calculs_11-2" xr:uid="{02F704F7-0209-41B8-ACAC-57286B9F37D2}"/>
    <hyperlink ref="T5" r:id="rId28" xr:uid="{6ACD3D0D-4AC5-4409-9D08-2AFEF260ED5D}"/>
    <hyperlink ref="U5" r:id="rId29" xr:uid="{5B039FA4-0D34-459A-A2C6-03C1C21DF811}"/>
    <hyperlink ref="T15" r:id="rId30" xr:uid="{C07A4E9E-B274-43EE-9075-9B03528788DF}"/>
    <hyperlink ref="T22" r:id="rId31" xr:uid="{3F437C53-52B3-43E9-8A8E-B9D25BCCA7D2}"/>
    <hyperlink ref="T2" r:id="rId32" xr:uid="{D486C291-6C09-4084-B7FD-41F0102B12FC}"/>
    <hyperlink ref="T28" r:id="rId33" xr:uid="{0A8262E1-905F-4AEE-A00A-06A1AFEB187A}"/>
    <hyperlink ref="T32" r:id="rId34" xr:uid="{80AA5DD4-C010-4056-AC07-E4653EDC7CE4}"/>
    <hyperlink ref="T29" r:id="rId35" xr:uid="{9EBCFD96-506E-4EFD-87AB-BB9E52E027B7}"/>
    <hyperlink ref="T37" r:id="rId36" xr:uid="{794F6613-155E-4128-9044-9CDCC9644884}"/>
    <hyperlink ref="T21" r:id="rId37" xr:uid="{15F4A3B0-9635-429A-9507-EBB5EAE498D4}"/>
    <hyperlink ref="T19" r:id="rId38" xr:uid="{FEBA9DF2-C7DB-4CB3-B705-E78CC8397E67}"/>
    <hyperlink ref="T20" r:id="rId39" xr:uid="{B8ED18CC-5B7B-45F5-AF71-1EE17CD617AE}"/>
    <hyperlink ref="V6" r:id="rId40" xr:uid="{FEBEC3D8-E340-4330-81E2-906175AC536C}"/>
    <hyperlink ref="W6" r:id="rId41" xr:uid="{3D34122B-B4A8-4537-BA69-8C2A3513DE2D}"/>
    <hyperlink ref="V4" r:id="rId42" xr:uid="{D8E067CB-3CA1-4B9D-9016-4A14AAE0CEBC}"/>
    <hyperlink ref="V10" r:id="rId43" xr:uid="{AAA7BF95-B82D-46C7-A822-B61A48B88EF8}"/>
    <hyperlink ref="V9" r:id="rId44" xr:uid="{AD889887-62EB-464E-8800-9A7E95F9AF11}"/>
    <hyperlink ref="V23" r:id="rId45" xr:uid="{8AB13525-A8DB-4240-9E74-E188BCFB2190}"/>
    <hyperlink ref="V24" r:id="rId46" xr:uid="{DBCF22E2-D671-4B9B-9ECD-5EFE3F8026EE}"/>
    <hyperlink ref="V12" r:id="rId47" xr:uid="{E816B024-56D8-4706-A1B0-F88A972CFC83}"/>
    <hyperlink ref="V31" r:id="rId48" xr:uid="{A04B9310-9448-44D4-819B-3EFE1F177CFC}"/>
    <hyperlink ref="V20" r:id="rId49" xr:uid="{FF21C79B-28A9-4710-B31C-ECDF4D454C02}"/>
    <hyperlink ref="V14" r:id="rId50" xr:uid="{D7469240-F157-4952-BFE8-313BC67E7468}"/>
    <hyperlink ref="V5" r:id="rId51" xr:uid="{E439CCEB-9CCB-44DA-B85A-09820EBEB38B}"/>
    <hyperlink ref="V27" r:id="rId52" xr:uid="{AF8B7EF2-CD52-4587-A827-F2E33C77959B}"/>
    <hyperlink ref="V33" r:id="rId53" xr:uid="{25D7DED0-E58E-48A9-BA86-940C90F7A0E5}"/>
    <hyperlink ref="V19" r:id="rId54" xr:uid="{40D74318-5C46-4F85-98CF-1D5576079D0C}"/>
    <hyperlink ref="V26" r:id="rId55" xr:uid="{2059B15B-5BF7-4283-A2C3-065A8960543A}"/>
    <hyperlink ref="V17" r:id="rId56" xr:uid="{C3A8402B-C1B7-4F91-99F5-E2AB9ED40067}"/>
    <hyperlink ref="V30" r:id="rId57" xr:uid="{DF9FBE9E-3641-4024-8C7E-DDCD41109917}"/>
    <hyperlink ref="V8" r:id="rId58" xr:uid="{5D5505A8-AEAB-4430-818E-0693A98BA4E4}"/>
    <hyperlink ref="V18" r:id="rId59" xr:uid="{798F12CD-08EC-47A6-8FF5-F25F7D89D7DE}"/>
    <hyperlink ref="V36" r:id="rId60" xr:uid="{4FC9957F-5132-4759-B090-A96B30B4A168}"/>
    <hyperlink ref="V34" r:id="rId61" xr:uid="{7D69F191-8B1B-4BDF-9C44-2703D1F584F7}"/>
    <hyperlink ref="V11" r:id="rId62" xr:uid="{1CFF4BD1-BDBB-4A55-A77E-9CF230086920}"/>
    <hyperlink ref="V25" r:id="rId63" xr:uid="{A09AB24F-9020-40EB-A5E7-F0D245216476}"/>
    <hyperlink ref="V16" r:id="rId64" xr:uid="{C139CFE7-64EA-4F08-B339-6BDBA647A8A1}"/>
    <hyperlink ref="V7" r:id="rId65" xr:uid="{FE2B2E29-9C19-4511-9840-F24270A559E3}"/>
    <hyperlink ref="V21" r:id="rId66" xr:uid="{1D71CB7B-CA9E-416E-911C-22B01413DECA}"/>
    <hyperlink ref="V37" r:id="rId67" xr:uid="{A0FE64EF-15D2-4B2C-923C-59C680EF3509}"/>
    <hyperlink ref="V29" r:id="rId68" xr:uid="{BEB0FB14-6336-4B53-BBD0-49DF83B6AA9F}"/>
    <hyperlink ref="V32" r:id="rId69" xr:uid="{08ED8DA1-D262-464A-8868-6A1155E6F807}"/>
    <hyperlink ref="V35" r:id="rId70" xr:uid="{D896243B-05EE-4033-8DA0-A44D2D6831F7}"/>
    <hyperlink ref="V28" r:id="rId71" xr:uid="{B75C6203-7CB2-4585-9D85-8DBAA777C150}"/>
    <hyperlink ref="V13" r:id="rId72" xr:uid="{FB5FB1FF-70DD-438F-8F5B-9ED687D774FC}"/>
    <hyperlink ref="V2" r:id="rId73" xr:uid="{07BB39BF-345D-45BD-88F5-60996B315AA8}"/>
    <hyperlink ref="V22" r:id="rId74" xr:uid="{BEA58F13-D83C-45E4-ABC9-6A6B2C4180A7}"/>
    <hyperlink ref="V15" r:id="rId75" xr:uid="{525B59C4-FD8E-4AC4-B0AA-6DA248CCF346}"/>
    <hyperlink ref="V3" r:id="rId76" xr:uid="{C4433AFD-5D71-4977-B133-7FF448020685}"/>
    <hyperlink ref="W4" r:id="rId77" xr:uid="{A5E22022-9790-4BA5-B65E-9A057A0F5D01}"/>
    <hyperlink ref="W10" r:id="rId78" xr:uid="{3CBD8B6D-F433-4E05-858E-7F99F14AD13E}"/>
    <hyperlink ref="W9" r:id="rId79" xr:uid="{6A626054-01A4-498C-A46C-4B2AF6DD4096}"/>
    <hyperlink ref="W23" r:id="rId80" xr:uid="{2AE46D1D-FCDC-4367-A9FB-3292E86917F3}"/>
    <hyperlink ref="W24" r:id="rId81" xr:uid="{86D51F81-84F1-4E8E-A452-6337BAE98ECE}"/>
    <hyperlink ref="W12" r:id="rId82" xr:uid="{1D8595D7-38B4-441A-84C4-84F6E45B3AD9}"/>
    <hyperlink ref="W31" r:id="rId83" xr:uid="{C5A16952-3BAF-4D6A-8AC2-10F819CB67EE}"/>
    <hyperlink ref="W20" r:id="rId84" xr:uid="{A6F023D0-8241-42F5-9454-6F96BC79EEB1}"/>
    <hyperlink ref="W14" r:id="rId85" xr:uid="{7413C837-A079-4605-A5CF-604E6747266E}"/>
    <hyperlink ref="W5" r:id="rId86" xr:uid="{A87CC096-D23F-46A3-B25B-B9B5DEBEFADA}"/>
    <hyperlink ref="W27" r:id="rId87" xr:uid="{F60FF4A3-3DC5-4D77-8E74-E1CD0A40C8C8}"/>
    <hyperlink ref="W33" r:id="rId88" xr:uid="{3E3E2C56-8E00-4A86-8B20-5B8B83A35AE1}"/>
    <hyperlink ref="W19" r:id="rId89" xr:uid="{C25F91AE-7697-4872-A307-FD5ED9EBEC80}"/>
    <hyperlink ref="W26" r:id="rId90" xr:uid="{50462715-BE28-4925-86C8-F05DA423D49A}"/>
    <hyperlink ref="W17" r:id="rId91" xr:uid="{AACA6211-99AC-494F-8B1E-387EFF30A079}"/>
    <hyperlink ref="W30" r:id="rId92" xr:uid="{0D11B832-E6FA-48E4-8BAA-E0BE221DEA3B}"/>
    <hyperlink ref="W8" r:id="rId93" xr:uid="{3B00B64C-0D93-4E89-BAF0-5555EE369DC6}"/>
    <hyperlink ref="W18" r:id="rId94" xr:uid="{F9E6F887-2CBF-4C64-888A-FAD5C373612A}"/>
    <hyperlink ref="W36" r:id="rId95" xr:uid="{720CBE41-1342-4985-BDDA-EDF07BB9B72F}"/>
    <hyperlink ref="W34" r:id="rId96" xr:uid="{800434DF-EB93-4AE3-BEBD-B4568AF7BF9A}"/>
    <hyperlink ref="W11" r:id="rId97" xr:uid="{89F6193A-C978-4FFE-8C34-72529C630B54}"/>
    <hyperlink ref="W25" r:id="rId98" xr:uid="{9F7B93A8-0B78-4AE2-B6E6-68C8FAE10B67}"/>
    <hyperlink ref="W16" r:id="rId99" xr:uid="{BEC00830-79E4-4BFA-91E6-B65135FE9226}"/>
    <hyperlink ref="W7" r:id="rId100" xr:uid="{272A4B38-64E3-4F81-9368-54F4C75CBBCF}"/>
    <hyperlink ref="W21" r:id="rId101" xr:uid="{A3F40E39-6D62-48DD-BED6-0C2A8D84F4E1}"/>
    <hyperlink ref="W37" r:id="rId102" xr:uid="{456A37F6-0946-4212-A7F8-A1D979D59C71}"/>
    <hyperlink ref="W29" r:id="rId103" xr:uid="{2A1C8EBD-6819-47FD-89CE-D6B659B026A4}"/>
    <hyperlink ref="W32" r:id="rId104" xr:uid="{4BA3AE2C-7BA1-459D-85A9-A28154F03DF5}"/>
    <hyperlink ref="W35" r:id="rId105" xr:uid="{B9A8CEBD-6F64-4083-A678-78CC34F7703B}"/>
    <hyperlink ref="W28" r:id="rId106" xr:uid="{0E81E6F8-777A-44B2-81AA-9E5014AFA25A}"/>
    <hyperlink ref="W13" r:id="rId107" xr:uid="{1A65B754-2837-4C85-BC90-CF5046CD047A}"/>
    <hyperlink ref="W2" r:id="rId108" xr:uid="{FE4365E0-226F-4660-9F2C-60BA2ADA7BBE}"/>
    <hyperlink ref="W15" r:id="rId109" xr:uid="{B9F1F4ED-5810-4DBF-91C2-48839260A099}"/>
    <hyperlink ref="W3" r:id="rId110" xr:uid="{4697BE84-96C3-4690-BB83-81015F995E15}"/>
    <hyperlink ref="W22" r:id="rId111" xr:uid="{CE5A2930-2E47-4B19-9975-9D14CC30173B}"/>
  </hyperlinks>
  <pageMargins left="0.7" right="0.7" top="0.75" bottom="0.75" header="0.3" footer="0.3"/>
  <pageSetup orientation="portrait" r:id="rId1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95467-F374-4210-83B0-7433E4C00EFB}">
  <dimension ref="A1:J41"/>
  <sheetViews>
    <sheetView workbookViewId="0">
      <selection activeCell="B13" sqref="B13"/>
    </sheetView>
  </sheetViews>
  <sheetFormatPr defaultRowHeight="15" x14ac:dyDescent="0.25"/>
  <cols>
    <col min="2" max="2" width="12.5703125" customWidth="1"/>
    <col min="3" max="3" width="15.28515625" customWidth="1"/>
    <col min="4" max="4" width="13.5703125" customWidth="1"/>
    <col min="6" max="6" width="10.5703125" customWidth="1"/>
    <col min="10" max="10" width="15.140625" customWidth="1"/>
  </cols>
  <sheetData>
    <row r="1" spans="1:10" x14ac:dyDescent="0.25">
      <c r="A1" s="67"/>
      <c r="B1" s="67" t="s">
        <v>3</v>
      </c>
      <c r="C1" s="67" t="s">
        <v>6</v>
      </c>
      <c r="D1" s="67" t="s">
        <v>92</v>
      </c>
      <c r="F1" s="16"/>
      <c r="I1" s="6"/>
      <c r="J1" s="8"/>
    </row>
    <row r="2" spans="1:10" x14ac:dyDescent="0.25">
      <c r="A2" s="61" t="s">
        <v>4</v>
      </c>
      <c r="B2" s="62">
        <v>0.49468984589999998</v>
      </c>
      <c r="C2" s="62">
        <v>0.53689073980000002</v>
      </c>
      <c r="D2" s="62">
        <v>0.58185461540000005</v>
      </c>
      <c r="I2" s="6"/>
      <c r="J2" s="8"/>
    </row>
    <row r="3" spans="1:10" x14ac:dyDescent="0.25">
      <c r="A3" s="63" t="s">
        <v>3</v>
      </c>
      <c r="B3" s="64">
        <v>1</v>
      </c>
      <c r="C3" s="64">
        <v>1.0853077826999999</v>
      </c>
      <c r="D3" s="64">
        <v>1.1762008464</v>
      </c>
      <c r="I3" s="6"/>
      <c r="J3" s="8"/>
    </row>
    <row r="4" spans="1:10" x14ac:dyDescent="0.25">
      <c r="A4" s="63" t="s">
        <v>12</v>
      </c>
      <c r="B4" s="64">
        <v>0.58485859849999999</v>
      </c>
      <c r="C4" s="64">
        <v>0.63475158870000004</v>
      </c>
      <c r="D4" s="64">
        <v>0.68791117859999995</v>
      </c>
      <c r="I4" s="6"/>
      <c r="J4" s="8"/>
    </row>
    <row r="5" spans="1:10" x14ac:dyDescent="0.25">
      <c r="A5" s="63" t="s">
        <v>465</v>
      </c>
      <c r="B5" s="65">
        <v>0.87399535709999998</v>
      </c>
      <c r="C5" s="65">
        <v>0.94855396300000006</v>
      </c>
      <c r="D5" s="65">
        <v>1.0279940786999999</v>
      </c>
      <c r="I5" s="6"/>
      <c r="J5" s="8"/>
    </row>
    <row r="6" spans="1:10" x14ac:dyDescent="0.25">
      <c r="A6" s="66" t="s">
        <v>14</v>
      </c>
      <c r="B6" s="64">
        <v>9.8151719999999996E-4</v>
      </c>
      <c r="C6" s="64">
        <v>1.0652482E-3</v>
      </c>
      <c r="D6" s="64">
        <v>1.1544613E-3</v>
      </c>
      <c r="I6" s="6"/>
      <c r="J6" s="8"/>
    </row>
    <row r="7" spans="1:10" x14ac:dyDescent="0.25">
      <c r="A7" s="66" t="s">
        <v>16</v>
      </c>
      <c r="B7" s="19">
        <v>3.3250717499999999E-2</v>
      </c>
      <c r="C7" s="19">
        <v>3.6087262500000002E-2</v>
      </c>
      <c r="D7" s="19">
        <v>3.9109522100000002E-2</v>
      </c>
      <c r="I7" s="6"/>
      <c r="J7" s="8"/>
    </row>
    <row r="8" spans="1:10" x14ac:dyDescent="0.25">
      <c r="A8" s="66" t="s">
        <v>18</v>
      </c>
      <c r="B8" s="64">
        <v>0.1232873926</v>
      </c>
      <c r="C8" s="19">
        <v>0.13380476669999999</v>
      </c>
      <c r="D8" s="19">
        <v>0.14501073549999999</v>
      </c>
      <c r="I8" s="6"/>
      <c r="J8" s="8"/>
    </row>
    <row r="9" spans="1:10" x14ac:dyDescent="0.25">
      <c r="A9" s="66" t="s">
        <v>6</v>
      </c>
      <c r="B9" s="19">
        <v>0.92139761269999998</v>
      </c>
      <c r="C9" s="19">
        <v>1</v>
      </c>
      <c r="D9" s="19">
        <v>1.0837486518999999</v>
      </c>
      <c r="I9" s="6"/>
      <c r="J9" s="8"/>
    </row>
    <row r="10" spans="1:10" x14ac:dyDescent="0.25">
      <c r="A10" s="66" t="s">
        <v>26</v>
      </c>
      <c r="B10" s="19">
        <v>2.6053637000000001E-3</v>
      </c>
      <c r="C10" s="19">
        <v>2.8276215E-3</v>
      </c>
      <c r="D10" s="19">
        <v>3.0644309999999998E-3</v>
      </c>
      <c r="I10" s="6"/>
      <c r="J10" s="8"/>
    </row>
    <row r="11" spans="1:10" x14ac:dyDescent="0.25">
      <c r="A11" s="66" t="s">
        <v>31</v>
      </c>
      <c r="B11" s="19">
        <v>0.22600610500000001</v>
      </c>
      <c r="C11" s="19">
        <v>0.24528618469999999</v>
      </c>
      <c r="D11" s="19">
        <v>0.26582857199999999</v>
      </c>
      <c r="I11" s="6"/>
      <c r="J11" s="8"/>
    </row>
    <row r="12" spans="1:10" x14ac:dyDescent="0.25">
      <c r="A12" s="66" t="s">
        <v>28</v>
      </c>
      <c r="B12" s="19">
        <v>6.0630255999999999E-3</v>
      </c>
      <c r="C12" s="19">
        <v>6.5802489000000002E-3</v>
      </c>
      <c r="D12" s="19">
        <v>7.1313358000000002E-3</v>
      </c>
      <c r="I12" s="6"/>
      <c r="J12" s="8"/>
    </row>
    <row r="13" spans="1:10" x14ac:dyDescent="0.25">
      <c r="A13" s="66" t="s">
        <v>34</v>
      </c>
      <c r="B13" s="19">
        <v>7.8393366999999995E-3</v>
      </c>
      <c r="C13" s="19">
        <v>8.5080932000000005E-3</v>
      </c>
      <c r="D13" s="19">
        <v>9.2206344999999999E-3</v>
      </c>
      <c r="I13" s="6"/>
      <c r="J13" s="8"/>
    </row>
    <row r="14" spans="1:10" x14ac:dyDescent="0.25">
      <c r="A14" s="66" t="s">
        <v>392</v>
      </c>
      <c r="B14" s="19">
        <v>6.7438399999999999E-4</v>
      </c>
      <c r="C14" s="19">
        <v>7.3191420000000003E-4</v>
      </c>
      <c r="D14" s="19">
        <v>7.9321100000000005E-4</v>
      </c>
      <c r="I14" s="6"/>
      <c r="J14" s="8"/>
    </row>
    <row r="15" spans="1:10" x14ac:dyDescent="0.25">
      <c r="A15" s="66" t="s">
        <v>39</v>
      </c>
      <c r="B15" s="19">
        <v>3.5807145200000001E-2</v>
      </c>
      <c r="C15" s="19">
        <v>3.8861773299999999E-2</v>
      </c>
      <c r="D15" s="19">
        <v>4.21163944E-2</v>
      </c>
      <c r="I15" s="6"/>
      <c r="J15" s="8"/>
    </row>
    <row r="16" spans="1:10" x14ac:dyDescent="0.25">
      <c r="A16" s="66" t="s">
        <v>439</v>
      </c>
      <c r="B16" s="19">
        <v>7.6556344700000001E-2</v>
      </c>
      <c r="C16" s="19">
        <v>8.3087196700000004E-2</v>
      </c>
      <c r="D16" s="19">
        <v>9.0045637400000003E-2</v>
      </c>
      <c r="I16" s="6"/>
      <c r="J16" s="8"/>
    </row>
    <row r="17" spans="1:10" x14ac:dyDescent="0.25">
      <c r="A17" s="66" t="s">
        <v>438</v>
      </c>
      <c r="B17" s="19">
        <v>0.49080698639999998</v>
      </c>
      <c r="C17" s="19">
        <v>0.53267664209999999</v>
      </c>
      <c r="D17" s="19">
        <v>0.57728759279999997</v>
      </c>
      <c r="I17" s="6"/>
      <c r="J17" s="8"/>
    </row>
    <row r="18" spans="1:10" x14ac:dyDescent="0.25">
      <c r="A18" s="66" t="s">
        <v>440</v>
      </c>
      <c r="B18" s="19">
        <v>0.20348624339999999</v>
      </c>
      <c r="C18" s="19">
        <v>0.22084520369999999</v>
      </c>
      <c r="D18" s="19">
        <v>0.2393406918</v>
      </c>
      <c r="I18" s="6"/>
      <c r="J18" s="8"/>
    </row>
    <row r="19" spans="1:10" x14ac:dyDescent="0.25">
      <c r="A19" s="66" t="s">
        <v>441</v>
      </c>
      <c r="B19" s="19">
        <v>8.2988996600000003E-2</v>
      </c>
      <c r="C19" s="19">
        <v>9.0068603900000002E-2</v>
      </c>
      <c r="D19" s="19">
        <v>9.7611727999999995E-2</v>
      </c>
      <c r="I19" s="6"/>
      <c r="J19" s="8"/>
    </row>
    <row r="20" spans="1:10" x14ac:dyDescent="0.25">
      <c r="A20" s="66" t="s">
        <v>442</v>
      </c>
      <c r="B20" s="19">
        <v>0.13120810199999999</v>
      </c>
      <c r="C20" s="19">
        <v>0.14240117429999999</v>
      </c>
      <c r="D20" s="19">
        <v>0.1543270806</v>
      </c>
      <c r="I20" s="6"/>
      <c r="J20" s="8"/>
    </row>
    <row r="21" spans="1:10" x14ac:dyDescent="0.25">
      <c r="A21" s="66" t="s">
        <v>92</v>
      </c>
      <c r="B21" s="19">
        <v>0.85019493319999995</v>
      </c>
      <c r="C21" s="19">
        <v>0.92272317780000002</v>
      </c>
      <c r="D21" s="19">
        <v>1</v>
      </c>
      <c r="I21" s="6"/>
      <c r="J21" s="8"/>
    </row>
    <row r="22" spans="1:10" x14ac:dyDescent="0.25">
      <c r="A22" s="70" t="s">
        <v>545</v>
      </c>
      <c r="B22" s="71"/>
      <c r="C22" s="71"/>
      <c r="D22" s="71"/>
      <c r="I22" s="6"/>
      <c r="J22" s="6"/>
    </row>
    <row r="23" spans="1:10" x14ac:dyDescent="0.25">
      <c r="A23" s="3"/>
      <c r="B23" s="7"/>
      <c r="C23" s="7"/>
      <c r="D23" s="7"/>
      <c r="I23" s="6"/>
      <c r="J23" s="6"/>
    </row>
    <row r="24" spans="1:10" x14ac:dyDescent="0.25">
      <c r="A24" s="3"/>
      <c r="B24" s="7"/>
      <c r="C24" s="7"/>
      <c r="D24" s="7"/>
    </row>
    <row r="25" spans="1:10" x14ac:dyDescent="0.25">
      <c r="A25" s="3"/>
      <c r="B25" s="7"/>
      <c r="C25" s="7"/>
      <c r="D25" s="7"/>
    </row>
    <row r="26" spans="1:10" x14ac:dyDescent="0.25">
      <c r="A26" s="2"/>
      <c r="B26" s="7"/>
      <c r="C26" s="7"/>
      <c r="D26" s="7"/>
    </row>
    <row r="27" spans="1:10" x14ac:dyDescent="0.25">
      <c r="A27" s="2"/>
      <c r="B27" s="7"/>
      <c r="C27" s="7"/>
      <c r="D27" s="7"/>
    </row>
    <row r="28" spans="1:10" x14ac:dyDescent="0.25">
      <c r="A28" s="2"/>
      <c r="B28" s="7"/>
      <c r="C28" s="7"/>
      <c r="D28" s="7"/>
    </row>
    <row r="29" spans="1:10" x14ac:dyDescent="0.25">
      <c r="A29" s="2"/>
      <c r="B29" s="7"/>
      <c r="C29" s="7"/>
      <c r="D29" s="7"/>
    </row>
    <row r="30" spans="1:10" x14ac:dyDescent="0.25">
      <c r="A30" s="2"/>
      <c r="B30" s="7"/>
      <c r="C30" s="7"/>
      <c r="D30" s="7"/>
    </row>
    <row r="31" spans="1:10" x14ac:dyDescent="0.25">
      <c r="A31" s="2"/>
      <c r="B31" s="7"/>
      <c r="C31" s="7"/>
      <c r="D31" s="7"/>
    </row>
    <row r="32" spans="1:10" x14ac:dyDescent="0.25">
      <c r="A32" s="2"/>
      <c r="B32" s="7"/>
      <c r="C32" s="7"/>
      <c r="D32" s="7"/>
    </row>
    <row r="33" spans="1:4" x14ac:dyDescent="0.25">
      <c r="A33" s="2"/>
      <c r="B33" s="7"/>
      <c r="C33" s="7"/>
      <c r="D33" s="7"/>
    </row>
    <row r="34" spans="1:4" x14ac:dyDescent="0.25">
      <c r="A34" s="2"/>
      <c r="B34" s="7"/>
      <c r="C34" s="7"/>
      <c r="D34" s="7"/>
    </row>
    <row r="35" spans="1:4" x14ac:dyDescent="0.25">
      <c r="A35" s="2"/>
      <c r="B35" s="7"/>
      <c r="C35" s="7"/>
      <c r="D35" s="7"/>
    </row>
    <row r="36" spans="1:4" x14ac:dyDescent="0.25">
      <c r="A36" s="2"/>
      <c r="B36" s="7"/>
      <c r="C36" s="7"/>
      <c r="D36" s="7"/>
    </row>
    <row r="37" spans="1:4" x14ac:dyDescent="0.25">
      <c r="A37" s="2"/>
      <c r="B37" s="7"/>
      <c r="C37" s="7"/>
      <c r="D37" s="7"/>
    </row>
    <row r="38" spans="1:4" x14ac:dyDescent="0.25">
      <c r="A38" s="2"/>
      <c r="B38" s="7"/>
      <c r="C38" s="7"/>
      <c r="D38" s="7"/>
    </row>
    <row r="39" spans="1:4" x14ac:dyDescent="0.25">
      <c r="A39" s="2"/>
      <c r="B39" s="7"/>
      <c r="C39" s="7"/>
      <c r="D39" s="7"/>
    </row>
    <row r="40" spans="1:4" x14ac:dyDescent="0.25">
      <c r="A40" s="2"/>
      <c r="B40" s="7"/>
      <c r="C40" s="7"/>
      <c r="D40" s="7"/>
    </row>
    <row r="41" spans="1:4" x14ac:dyDescent="0.25">
      <c r="A41" s="2"/>
      <c r="B41" s="7"/>
      <c r="C41" s="7"/>
      <c r="D41" s="7"/>
    </row>
  </sheetData>
  <sortState xmlns:xlrd2="http://schemas.microsoft.com/office/spreadsheetml/2017/richdata2" ref="A2:D40">
    <sortCondition ref="A3"/>
  </sortState>
  <mergeCells count="1">
    <mergeCell ref="A22:D2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5D154FFC178AD4BBD31CFB96DE00447" ma:contentTypeVersion="13" ma:contentTypeDescription="Create a new document." ma:contentTypeScope="" ma:versionID="da0d2d7e0536b0eef39f8949173dd69f">
  <xsd:schema xmlns:xsd="http://www.w3.org/2001/XMLSchema" xmlns:xs="http://www.w3.org/2001/XMLSchema" xmlns:p="http://schemas.microsoft.com/office/2006/metadata/properties" xmlns:ns3="b2694546-ab2c-4603-b589-69479e60dc09" xmlns:ns4="946759fa-c158-4048-bc4b-86c9c52b538b" targetNamespace="http://schemas.microsoft.com/office/2006/metadata/properties" ma:root="true" ma:fieldsID="89fbf0e979c326d7b12b5ce3c9d008a7" ns3:_="" ns4:_="">
    <xsd:import namespace="b2694546-ab2c-4603-b589-69479e60dc09"/>
    <xsd:import namespace="946759fa-c158-4048-bc4b-86c9c52b538b"/>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694546-ab2c-4603-b589-69479e60dc0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46759fa-c158-4048-bc4b-86c9c52b538b"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A0B7485-1C93-43D6-A67F-80AEC35F0324}">
  <ds:schemaRefs>
    <ds:schemaRef ds:uri="946759fa-c158-4048-bc4b-86c9c52b538b"/>
    <ds:schemaRef ds:uri="http://schemas.microsoft.com/office/2006/documentManagement/types"/>
    <ds:schemaRef ds:uri="b2694546-ab2c-4603-b589-69479e60dc09"/>
    <ds:schemaRef ds:uri="http://purl.org/dc/elements/1.1/"/>
    <ds:schemaRef ds:uri="http://schemas.microsoft.com/office/2006/metadata/properties"/>
    <ds:schemaRef ds:uri="http://schemas.microsoft.com/office/infopath/2007/PartnerControls"/>
    <ds:schemaRef ds:uri="http://purl.org/dc/term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06554E3D-2DDE-4A3C-8F25-5B74E6F464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694546-ab2c-4603-b589-69479e60dc09"/>
    <ds:schemaRef ds:uri="946759fa-c158-4048-bc4b-86c9c52b538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110CFD0-359F-4C62-B7A8-0D549B0E7C2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Global brand CEOs</vt:lpstr>
      <vt:lpstr>FTSE 100</vt:lpstr>
      <vt:lpstr>Heads of state</vt:lpstr>
      <vt:lpstr>Heads of government</vt:lpstr>
      <vt:lpstr>Forex rates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2020-06-02T16:48:05Z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0x01010015D154FFC178AD4BBD31CFB96DE00447</vt:lpwstr>
  </property>
</Properties>
</file>