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18870" windowHeight="7815" activeTab="3"/>
  </bookViews>
  <sheets>
    <sheet name="A. Initial Acct. Reconciliation" sheetId="1" r:id="rId1"/>
    <sheet name="B. FY17 Budgetary Breakdown" sheetId="2" r:id="rId2"/>
    <sheet name="C. Summary Tables" sheetId="3" r:id="rId3"/>
    <sheet name="D. FY18 Projected Budget " sheetId="9" r:id="rId4"/>
    <sheet name="D. Event Pivot Table" sheetId="7" state="hidden" r:id="rId5"/>
    <sheet name="E. Operating Budget Pivot Table" sheetId="8" state="hidden" r:id="rId6"/>
  </sheets>
  <calcPr calcId="162913" concurrentCalc="0"/>
  <pivotCaches>
    <pivotCache cacheId="0" r:id="rId7"/>
    <pivotCache cacheId="1"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0" i="3" l="1"/>
  <c r="B42" i="3"/>
  <c r="F38" i="9"/>
  <c r="F39" i="9"/>
  <c r="F40" i="9"/>
  <c r="G62" i="2"/>
  <c r="B41" i="3"/>
  <c r="B8" i="9"/>
  <c r="B1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E90" i="9"/>
  <c r="B5" i="1"/>
  <c r="B5"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B4" i="9"/>
  <c r="F90" i="9"/>
  <c r="B3" i="9"/>
  <c r="H33" i="9"/>
  <c r="B2" i="9"/>
  <c r="B5" i="9"/>
  <c r="D90" i="9"/>
  <c r="A48" i="3"/>
  <c r="B35" i="3"/>
  <c r="B34" i="3"/>
  <c r="B36" i="3"/>
  <c r="B38" i="3"/>
  <c r="E62" i="2"/>
  <c r="F61" i="2"/>
  <c r="C95" i="2"/>
</calcChain>
</file>

<file path=xl/sharedStrings.xml><?xml version="1.0" encoding="utf-8"?>
<sst xmlns="http://schemas.openxmlformats.org/spreadsheetml/2006/main" count="503" uniqueCount="164">
  <si>
    <t>Account Reconciliation From FY16</t>
  </si>
  <si>
    <t>Addressable FY17 Total Budget</t>
  </si>
  <si>
    <t>FY17 GUSA Allocation</t>
  </si>
  <si>
    <r>
      <t>Transfer to Total Budget</t>
    </r>
    <r>
      <rPr>
        <vertAlign val="subscript"/>
        <sz val="11"/>
        <color theme="1"/>
        <rFont val="Arial"/>
        <family val="2"/>
      </rPr>
      <t>1</t>
    </r>
  </si>
  <si>
    <r>
      <t>Gift Account</t>
    </r>
    <r>
      <rPr>
        <vertAlign val="subscript"/>
        <sz val="11"/>
        <color theme="1"/>
        <rFont val="Arial"/>
        <family val="2"/>
      </rPr>
      <t>2</t>
    </r>
  </si>
  <si>
    <t>Allocation Date</t>
  </si>
  <si>
    <t>Event Date</t>
  </si>
  <si>
    <t>Rolling Total Balance</t>
  </si>
  <si>
    <t>Generated Value</t>
  </si>
  <si>
    <t>FY17 Addressable Balance</t>
  </si>
  <si>
    <t>Net Cost</t>
  </si>
  <si>
    <t>Line Item</t>
  </si>
  <si>
    <t>Addressable Balance</t>
  </si>
  <si>
    <t>Event Budget</t>
  </si>
  <si>
    <t>Operating Budget</t>
  </si>
  <si>
    <t>MailChimp Newsletter Cost</t>
  </si>
  <si>
    <t>Starting Budget Left for Operating Costs</t>
  </si>
  <si>
    <t>JP Morgan Career Panel</t>
  </si>
  <si>
    <t>Environmental Futures Initiative</t>
  </si>
  <si>
    <t>Notes</t>
  </si>
  <si>
    <t>Established a year-long sponsorship agreement with the organization</t>
  </si>
  <si>
    <t>Ali Stroker</t>
  </si>
  <si>
    <t>9/11 Speaking Panel</t>
  </si>
  <si>
    <t xml:space="preserve">Edward Snowden </t>
  </si>
  <si>
    <t>Cost Category</t>
  </si>
  <si>
    <t>Co-sponsorship</t>
  </si>
  <si>
    <t>Honorarium</t>
  </si>
  <si>
    <t>Marketing</t>
  </si>
  <si>
    <t>Daniel Jones</t>
  </si>
  <si>
    <t>Urvashi Vaid</t>
  </si>
  <si>
    <t>Assorted Costs</t>
  </si>
  <si>
    <t>9/11 Speaking Panel (Water)</t>
  </si>
  <si>
    <t>Alveda King Co-sponsorship</t>
  </si>
  <si>
    <t>LF Interview Board Breakfast</t>
  </si>
  <si>
    <t>Website</t>
  </si>
  <si>
    <t>Food</t>
  </si>
  <si>
    <t>LF Interview Board Lunch</t>
  </si>
  <si>
    <t>Constant Contact August</t>
  </si>
  <si>
    <t>Listserv</t>
  </si>
  <si>
    <t xml:space="preserve">Rupi Kaur </t>
  </si>
  <si>
    <t>Women &amp; Sports</t>
  </si>
  <si>
    <t>Logistics</t>
  </si>
  <si>
    <t>LF Meeting Snacks</t>
  </si>
  <si>
    <t>Co-sponsored with an individual Georgetown student and negotiated the event to be free.</t>
  </si>
  <si>
    <t>Peter Beinart</t>
  </si>
  <si>
    <t>Shaun King</t>
  </si>
  <si>
    <t>Derek Black</t>
  </si>
  <si>
    <t>Speaker Accomodations</t>
  </si>
  <si>
    <t>TEDx</t>
  </si>
  <si>
    <t>TEDx Ticket Sales to Outside Community</t>
  </si>
  <si>
    <t>Sold tickets to the outside Georgetown community to make the event free for Georgetown community members.</t>
  </si>
  <si>
    <t>Constant Contact September</t>
  </si>
  <si>
    <t>Strikingly August</t>
  </si>
  <si>
    <t>Strikingly September</t>
  </si>
  <si>
    <t>Stikingly Web Domain</t>
  </si>
  <si>
    <t>Georgetown College Dean's Office TEDx</t>
  </si>
  <si>
    <t>Strikingly October</t>
  </si>
  <si>
    <t>Advisor's Uber</t>
  </si>
  <si>
    <t>Advisor</t>
  </si>
  <si>
    <t>NHS Dean's Office TEDx</t>
  </si>
  <si>
    <t>Red House Initiative TEDx</t>
  </si>
  <si>
    <t>TEDx Gaston Reservation</t>
  </si>
  <si>
    <t>TEDx Stage Design and Marketing</t>
  </si>
  <si>
    <t>MailChimp October</t>
  </si>
  <si>
    <t>Blue Tape for Welcoming New Members</t>
  </si>
  <si>
    <t>Jonah Reider Train</t>
  </si>
  <si>
    <t>SFS Dean's Office TEDx</t>
  </si>
  <si>
    <t>MSB Dean's Office TEDx</t>
  </si>
  <si>
    <t>Rupi Kaur Co-sponsorship</t>
  </si>
  <si>
    <t>Narcos</t>
  </si>
  <si>
    <t>McCourt Conference</t>
  </si>
  <si>
    <t>Josh Rosencranz Speaking Event</t>
  </si>
  <si>
    <t>Negotiated a non-honorarium event and absorbed the marketing aspect of the event.</t>
  </si>
  <si>
    <t>Prisons/Palestine Solidarity (SJP)</t>
  </si>
  <si>
    <t>EFI--Gus Speth</t>
  </si>
  <si>
    <t>Anne Garrels and Foreign Correspondents Panel</t>
  </si>
  <si>
    <t>Negotiated a free event for 3 award-winning female foreign correspondents.</t>
  </si>
  <si>
    <t>MailChimp December</t>
  </si>
  <si>
    <t>Strikingly December</t>
  </si>
  <si>
    <t>Edward Snowden Security</t>
  </si>
  <si>
    <t>Security</t>
  </si>
  <si>
    <t>Shaun King Security</t>
  </si>
  <si>
    <t>Mailchimp November</t>
  </si>
  <si>
    <t>Strikingly November</t>
  </si>
  <si>
    <t>Advisor's Gift</t>
  </si>
  <si>
    <t>Shaun King Pre-event</t>
  </si>
  <si>
    <t>LF Sweatshirts</t>
  </si>
  <si>
    <t>Apparel</t>
  </si>
  <si>
    <t>LF Sweatshirts Return Contribution</t>
  </si>
  <si>
    <t>Michael Meltsner</t>
  </si>
  <si>
    <t>Ended up paying no honorarium for this speaker after negotiations reduced to travel</t>
  </si>
  <si>
    <t>OWN IT</t>
  </si>
  <si>
    <t>Could end up making the conference open to the public, waiting for further direction from OWNIT</t>
  </si>
  <si>
    <t>BRAVE Summit</t>
  </si>
  <si>
    <t>Alexander Marquardt</t>
  </si>
  <si>
    <t>Negotiated down speaking fee and travel costs covered by LF entirely.</t>
  </si>
  <si>
    <t>Derek Black Venue Coverage</t>
  </si>
  <si>
    <t>Shaun King GUSA Fund</t>
  </si>
  <si>
    <t>Derek Black GUPD</t>
  </si>
  <si>
    <t>Diplomatic Ball</t>
  </si>
  <si>
    <t>Michael Lang and Daniel Ek</t>
  </si>
  <si>
    <t>Reverend Sharon Risher</t>
  </si>
  <si>
    <t>J.D. Vance</t>
  </si>
  <si>
    <t>GAMBLE Conference</t>
  </si>
  <si>
    <t>Worked with speakers and made keynote completely free for Georgetown students allowing 200 georgetown students to attend the keynote free of charge (valued at $2,400.00)</t>
  </si>
  <si>
    <t>Scott Van Pelt</t>
  </si>
  <si>
    <t>Negotiated down honorarium.</t>
  </si>
  <si>
    <t>Dinesh D'Souza</t>
  </si>
  <si>
    <t>Total Operating Costs</t>
  </si>
  <si>
    <t>Row Labels</t>
  </si>
  <si>
    <t>Grand Total</t>
  </si>
  <si>
    <t>Sum of Net Cost</t>
  </si>
  <si>
    <t>Negotiated down value, made sure the event wasn't cancelled, took the event under our wing and handled logistics that ensured accessibility</t>
  </si>
  <si>
    <t>Contractually not obligated to say what his cost was, but conservative estimate is just representative of our total costs for the two events which we negotiated over the summer. Value driven is higher, but this will serve as a proxy.</t>
  </si>
  <si>
    <t>Negotiated away travel and accomodations as well as honorarium.</t>
  </si>
  <si>
    <t>An emergency funding request, without our sponsorship, the LGBTQ center would not have had a keynote event for OUTober 2016. Co-sponsorship is of a university department.</t>
  </si>
  <si>
    <t>$910.00 of the honorarium stems from a foreign tax for speaking honorarium assessed in Canada. Drastically negotiated honorarium and fully eliminated travel obligations.</t>
  </si>
  <si>
    <t>Negotiated costs of A/V services for a second-time offering from Bluestreet Productions.</t>
  </si>
  <si>
    <t>Negotiated down costs of first-class travel and accomodations as well as off of his ever-growing honorarium.</t>
  </si>
  <si>
    <t>Negotiated down all marketing costs/production costs and saved just under $1,000.00</t>
  </si>
  <si>
    <t>Negotiated down honorarium by $14,000 for our own event with the Narcos speakers, but then incorporated it with Por Columbia Conference and allowed the conference to be entirely free for GU ID holders saving hundreds of dollars for Georgetown students. Additionally, negotiated away first class travel and accomodations for two people.</t>
  </si>
  <si>
    <t>Helped negotiate down honorariums and manage co-sponsorships for our year-long partnership wth the Environmental Futures Initiative.</t>
  </si>
  <si>
    <t>Not only did we help with the event, but our contribution made the event more accessible by making the keynote address free for students with a GUID amounting in a conservative total savings of $1,500 in ticket costs to students.</t>
  </si>
  <si>
    <t>Negotiated speaking fee and first class travel and accomodations.</t>
  </si>
  <si>
    <t>Negotiated speaking fee and eliminated travel/accomodations.</t>
  </si>
  <si>
    <t>Frances Kissling</t>
  </si>
  <si>
    <t>Total Spent on Core Services:</t>
  </si>
  <si>
    <t>Negotiated her down to be completely free.</t>
  </si>
  <si>
    <t>Core Event Budget:</t>
  </si>
  <si>
    <t>Operating Budget:</t>
  </si>
  <si>
    <t>High Level Statistics</t>
  </si>
  <si>
    <t>Event Allocations</t>
  </si>
  <si>
    <t>Operating Allocations</t>
  </si>
  <si>
    <t>Total Allocations</t>
  </si>
  <si>
    <r>
      <t>Operating Allocations as Percentage of Total Allocations</t>
    </r>
    <r>
      <rPr>
        <b/>
        <vertAlign val="subscript"/>
        <sz val="10"/>
        <color theme="1"/>
        <rFont val="Arial"/>
        <family val="2"/>
      </rPr>
      <t>1</t>
    </r>
  </si>
  <si>
    <r>
      <t>Ratio of Generated Value to Event Allocations</t>
    </r>
    <r>
      <rPr>
        <b/>
        <vertAlign val="subscript"/>
        <sz val="10"/>
        <color theme="1"/>
        <rFont val="Arial"/>
        <family val="2"/>
      </rPr>
      <t>2</t>
    </r>
  </si>
  <si>
    <t>Potential Value LF Generates per Dollar</t>
  </si>
  <si>
    <r>
      <t>Scenario Analysis</t>
    </r>
    <r>
      <rPr>
        <b/>
        <vertAlign val="subscript"/>
        <sz val="11"/>
        <color theme="1"/>
        <rFont val="Arial"/>
        <family val="2"/>
      </rPr>
      <t>1</t>
    </r>
  </si>
  <si>
    <t>Venue and A/V</t>
  </si>
  <si>
    <t>Edward Snowden Operational Costs</t>
  </si>
  <si>
    <t>Rupi Kaur Operational</t>
  </si>
  <si>
    <t>Edward Snowden Operational</t>
  </si>
  <si>
    <t>Summary</t>
  </si>
  <si>
    <t>Total Generated Value</t>
  </si>
  <si>
    <t>Travel and speaking fees agreed to be 0.</t>
  </si>
  <si>
    <t>Projected FY18 Operating Budget</t>
  </si>
  <si>
    <t>Projected FY18 February YTD Budget</t>
  </si>
  <si>
    <t>Total Remaining FY17 Budget</t>
  </si>
  <si>
    <t>Total FY18 Request</t>
  </si>
  <si>
    <t>FY18 Inputs</t>
  </si>
  <si>
    <t>FY17 Value Generated per Dollar</t>
  </si>
  <si>
    <r>
      <t>Potential Decrease</t>
    </r>
    <r>
      <rPr>
        <b/>
        <vertAlign val="subscript"/>
        <sz val="10"/>
        <color theme="1"/>
        <rFont val="Arial"/>
        <family val="2"/>
      </rPr>
      <t xml:space="preserve">2 </t>
    </r>
  </si>
  <si>
    <t>FY18 Value Generated per Dollar</t>
  </si>
  <si>
    <t>FY18</t>
  </si>
  <si>
    <t>FY17 Cost</t>
  </si>
  <si>
    <t>Remaining FY17 Cost</t>
  </si>
  <si>
    <t>-</t>
  </si>
  <si>
    <t>FY17 Net Cost</t>
  </si>
  <si>
    <t>FY18 Net Cost</t>
  </si>
  <si>
    <r>
      <t>FY18 ProjectedOperating Budget</t>
    </r>
    <r>
      <rPr>
        <b/>
        <u/>
        <vertAlign val="subscript"/>
        <sz val="10"/>
        <color theme="1"/>
        <rFont val="Arial"/>
        <family val="2"/>
      </rPr>
      <t>1</t>
    </r>
  </si>
  <si>
    <t>Totals:</t>
  </si>
  <si>
    <r>
      <t>FY18 Projected Event Budget</t>
    </r>
    <r>
      <rPr>
        <b/>
        <u/>
        <vertAlign val="subscript"/>
        <sz val="10"/>
        <color theme="1"/>
        <rFont val="Arial"/>
        <family val="2"/>
      </rPr>
      <t>3</t>
    </r>
  </si>
  <si>
    <t>Table to Calculate Total Potential Value on our FY18 Allocation</t>
  </si>
  <si>
    <t>Amount Available to Allocate for FY18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</si>
</sst>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0.000%"/>
  </numFmts>
  <fonts count="15" x14ac:knownFonts="1">
    <font>
      <sz val="11"/>
      <color theme="1"/>
      <name val="Calibri"/>
      <family val="2"/>
      <scheme val="minor"/>
    </font>
    <font>
      <sz val="11"/>
      <color theme="1"/>
      <name val="Calibri"/>
      <family val="2"/>
      <scheme val="minor"/>
    </font>
    <font>
      <b/>
      <u/>
      <sz val="11"/>
      <color theme="1"/>
      <name val="Arial"/>
      <family val="2"/>
    </font>
    <font>
      <sz val="11"/>
      <color theme="1"/>
      <name val="Arial"/>
      <family val="2"/>
    </font>
    <font>
      <b/>
      <sz val="11"/>
      <color theme="1"/>
      <name val="Arial"/>
      <family val="2"/>
    </font>
    <font>
      <vertAlign val="subscript"/>
      <sz val="11"/>
      <color theme="1"/>
      <name val="Arial"/>
      <family val="2"/>
    </font>
    <font>
      <sz val="10"/>
      <name val="Arial"/>
      <family val="2"/>
    </font>
    <font>
      <b/>
      <sz val="10"/>
      <color theme="1"/>
      <name val="Arial"/>
      <family val="2"/>
    </font>
    <font>
      <sz val="10"/>
      <color theme="1"/>
      <name val="Arial"/>
      <family val="2"/>
    </font>
    <font>
      <b/>
      <u/>
      <sz val="13"/>
      <color theme="1"/>
      <name val="Arial"/>
      <family val="2"/>
    </font>
    <font>
      <b/>
      <vertAlign val="subscript"/>
      <sz val="10"/>
      <color theme="1"/>
      <name val="Arial"/>
      <family val="2"/>
    </font>
    <font>
      <b/>
      <sz val="10"/>
      <color theme="0"/>
      <name val="Arial"/>
      <family val="2"/>
    </font>
    <font>
      <b/>
      <vertAlign val="subscript"/>
      <sz val="11"/>
      <color theme="1"/>
      <name val="Arial"/>
      <family val="2"/>
    </font>
    <font>
      <b/>
      <u/>
      <sz val="10"/>
      <color theme="1"/>
      <name val="Arial"/>
      <family val="2"/>
    </font>
    <font>
      <b/>
      <u/>
      <vertAlign val="subscript"/>
      <sz val="10"/>
      <color theme="1"/>
      <name val="Arial"/>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right/>
      <top style="thin">
        <color indexed="64"/>
      </top>
      <bottom/>
      <diagonal/>
    </border>
    <border>
      <left/>
      <right/>
      <top/>
      <bottom style="thin">
        <color indexed="64"/>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6">
    <xf numFmtId="0" fontId="0" fillId="0" borderId="0" xfId="0"/>
    <xf numFmtId="0" fontId="2" fillId="0" borderId="0" xfId="0" applyFont="1"/>
    <xf numFmtId="0" fontId="3" fillId="0" borderId="0" xfId="0" applyFont="1"/>
    <xf numFmtId="44" fontId="3" fillId="0" borderId="0" xfId="1" applyFont="1"/>
    <xf numFmtId="44" fontId="4" fillId="0" borderId="0" xfId="1" applyFont="1"/>
    <xf numFmtId="0" fontId="3" fillId="0" borderId="1" xfId="0" applyFont="1" applyBorder="1"/>
    <xf numFmtId="44" fontId="4" fillId="0" borderId="1" xfId="1" applyFont="1" applyBorder="1" applyAlignment="1">
      <alignment horizontal="left"/>
    </xf>
    <xf numFmtId="44" fontId="3" fillId="0" borderId="0" xfId="0" applyNumberFormat="1" applyFont="1"/>
    <xf numFmtId="0" fontId="4" fillId="0" borderId="0" xfId="0" applyFont="1"/>
    <xf numFmtId="14" fontId="6" fillId="0" borderId="0" xfId="0" applyNumberFormat="1" applyFont="1" applyAlignment="1"/>
    <xf numFmtId="0" fontId="6" fillId="0" borderId="0" xfId="0" applyFont="1" applyFill="1" applyAlignment="1"/>
    <xf numFmtId="0" fontId="7" fillId="0" borderId="0" xfId="0" applyFont="1"/>
    <xf numFmtId="0" fontId="8" fillId="0" borderId="0" xfId="0" applyFont="1"/>
    <xf numFmtId="44" fontId="8" fillId="0" borderId="0" xfId="0" applyNumberFormat="1" applyFont="1"/>
    <xf numFmtId="14" fontId="8" fillId="0" borderId="0" xfId="0" applyNumberFormat="1" applyFont="1"/>
    <xf numFmtId="44" fontId="7" fillId="0" borderId="0" xfId="1" applyFont="1"/>
    <xf numFmtId="44" fontId="8" fillId="0" borderId="0" xfId="1" applyFont="1"/>
    <xf numFmtId="0" fontId="9" fillId="0" borderId="0" xfId="0" applyFont="1"/>
    <xf numFmtId="0" fontId="3" fillId="0" borderId="0" xfId="0" applyFont="1" applyAlignment="1">
      <alignment wrapText="1"/>
    </xf>
    <xf numFmtId="0" fontId="4" fillId="0" borderId="2" xfId="0" applyFont="1" applyBorder="1"/>
    <xf numFmtId="0" fontId="4" fillId="0" borderId="2" xfId="0" applyFont="1" applyBorder="1" applyAlignment="1">
      <alignment wrapText="1"/>
    </xf>
    <xf numFmtId="0" fontId="8" fillId="0" borderId="0" xfId="0" applyFont="1" applyAlignment="1">
      <alignment wrapText="1"/>
    </xf>
    <xf numFmtId="44" fontId="7" fillId="0" borderId="1" xfId="1" applyFont="1" applyBorder="1"/>
    <xf numFmtId="164" fontId="8" fillId="0" borderId="0" xfId="2" applyNumberFormat="1" applyFont="1"/>
    <xf numFmtId="0" fontId="3" fillId="0" borderId="0" xfId="0" applyFont="1" applyAlignment="1">
      <alignment horizontal="left"/>
    </xf>
    <xf numFmtId="0" fontId="7" fillId="2" borderId="3" xfId="0" applyFont="1" applyFill="1" applyBorder="1"/>
    <xf numFmtId="0" fontId="8" fillId="0" borderId="0" xfId="0" applyFont="1" applyAlignment="1">
      <alignment horizontal="left"/>
    </xf>
    <xf numFmtId="0" fontId="7" fillId="2" borderId="4" xfId="0" applyFont="1" applyFill="1" applyBorder="1" applyAlignment="1">
      <alignment horizontal="left"/>
    </xf>
    <xf numFmtId="44" fontId="7" fillId="2" borderId="4" xfId="1" applyFont="1" applyFill="1" applyBorder="1"/>
    <xf numFmtId="0" fontId="3" fillId="0" borderId="0" xfId="0" applyNumberFormat="1" applyFont="1"/>
    <xf numFmtId="0" fontId="8" fillId="0" borderId="1" xfId="0" applyFont="1" applyBorder="1"/>
    <xf numFmtId="44" fontId="8" fillId="0" borderId="1" xfId="0" applyNumberFormat="1" applyFont="1" applyBorder="1"/>
    <xf numFmtId="0" fontId="3" fillId="0" borderId="0" xfId="0" pivotButton="1" applyFont="1"/>
    <xf numFmtId="0" fontId="7" fillId="0" borderId="5" xfId="0" applyFont="1" applyBorder="1" applyAlignment="1">
      <alignment wrapText="1"/>
    </xf>
    <xf numFmtId="0" fontId="7" fillId="0" borderId="5" xfId="0" applyFont="1" applyBorder="1"/>
    <xf numFmtId="44" fontId="7" fillId="0" borderId="5" xfId="0" applyNumberFormat="1" applyFont="1" applyBorder="1"/>
    <xf numFmtId="44" fontId="11" fillId="0" borderId="0" xfId="1" applyFont="1"/>
    <xf numFmtId="44" fontId="7" fillId="3" borderId="0" xfId="1" applyFont="1" applyFill="1"/>
    <xf numFmtId="164" fontId="7" fillId="3" borderId="5" xfId="2" applyNumberFormat="1" applyFont="1" applyFill="1" applyBorder="1"/>
    <xf numFmtId="44" fontId="7" fillId="3" borderId="5" xfId="1" applyFont="1" applyFill="1" applyBorder="1"/>
    <xf numFmtId="44" fontId="8" fillId="0" borderId="1" xfId="1" applyFont="1" applyBorder="1"/>
    <xf numFmtId="0" fontId="13" fillId="0" borderId="0" xfId="0" applyFont="1"/>
    <xf numFmtId="0" fontId="7" fillId="0" borderId="2" xfId="0" applyFont="1" applyBorder="1"/>
    <xf numFmtId="0" fontId="13" fillId="3" borderId="6" xfId="0" applyFont="1" applyFill="1" applyBorder="1"/>
    <xf numFmtId="0" fontId="8" fillId="3" borderId="6" xfId="0" applyFont="1" applyFill="1" applyBorder="1"/>
    <xf numFmtId="44" fontId="8" fillId="3" borderId="6" xfId="1" applyFont="1" applyFill="1" applyBorder="1"/>
    <xf numFmtId="0" fontId="7" fillId="4" borderId="6" xfId="0" applyFont="1" applyFill="1" applyBorder="1"/>
    <xf numFmtId="44" fontId="8" fillId="4" borderId="6" xfId="0" applyNumberFormat="1" applyFont="1" applyFill="1" applyBorder="1"/>
    <xf numFmtId="9" fontId="8" fillId="4" borderId="6" xfId="2" applyFont="1" applyFill="1" applyBorder="1"/>
    <xf numFmtId="0" fontId="8" fillId="4" borderId="6" xfId="0" applyFont="1" applyFill="1" applyBorder="1"/>
    <xf numFmtId="0" fontId="7" fillId="3" borderId="6" xfId="0" applyFont="1" applyFill="1" applyBorder="1"/>
    <xf numFmtId="44" fontId="7" fillId="3" borderId="6" xfId="1" applyFont="1" applyFill="1" applyBorder="1"/>
    <xf numFmtId="0" fontId="7" fillId="0" borderId="1" xfId="0" applyFont="1" applyBorder="1"/>
    <xf numFmtId="14" fontId="7" fillId="0" borderId="0" xfId="0" applyNumberFormat="1" applyFont="1"/>
    <xf numFmtId="0" fontId="13" fillId="4" borderId="6" xfId="0" applyFont="1" applyFill="1" applyBorder="1"/>
    <xf numFmtId="0" fontId="8" fillId="0" borderId="0" xfId="0" applyFont="1" applyAlignment="1">
      <alignment horizontal="center"/>
    </xf>
  </cellXfs>
  <cellStyles count="3">
    <cellStyle name="Currency" xfId="1" builtinId="4"/>
    <cellStyle name="Normal" xfId="0" builtinId="0"/>
    <cellStyle name="Percent" xfId="2" builtinId="5"/>
  </cellStyles>
  <dxfs count="23">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Core Event Budget Net Costs</a:t>
            </a:r>
          </a:p>
        </c:rich>
      </c:tx>
      <c:layout>
        <c:manualLayout>
          <c:xMode val="edge"/>
          <c:yMode val="edge"/>
          <c:x val="0.32752837636866078"/>
          <c:y val="2.8957826054875667E-3"/>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0.11529321148454585"/>
          <c:y val="0.12532113632854716"/>
          <c:w val="0.8646840368217974"/>
          <c:h val="0.73162343677628527"/>
        </c:manualLayout>
      </c:layout>
      <c:barChart>
        <c:barDir val="col"/>
        <c:grouping val="clustered"/>
        <c:varyColors val="1"/>
        <c:ser>
          <c:idx val="0"/>
          <c:order val="0"/>
          <c:tx>
            <c:strRef>
              <c:f>'C. Summary Tables'!$B$2</c:f>
              <c:strCache>
                <c:ptCount val="1"/>
                <c:pt idx="0">
                  <c:v>Sum of Net Cost</c:v>
                </c:pt>
              </c:strCache>
            </c:strRef>
          </c:tx>
          <c:spPr>
            <a:solidFill>
              <a:schemeClr val="accent1"/>
            </a:solidFill>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2A9-418B-9D58-3BF1A196C610}"/>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B2A9-418B-9D58-3BF1A196C610}"/>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B2A9-418B-9D58-3BF1A196C610}"/>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B2A9-418B-9D58-3BF1A196C610}"/>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B2A9-418B-9D58-3BF1A196C610}"/>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B2A9-418B-9D58-3BF1A196C610}"/>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B2A9-418B-9D58-3BF1A196C610}"/>
              </c:ext>
            </c:extLst>
          </c:dPt>
          <c:dLbls>
            <c:dLbl>
              <c:idx val="0"/>
              <c:layout>
                <c:manualLayout>
                  <c:x val="8.4532283898458415E-3"/>
                  <c:y val="-0.10430803292445587"/>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B2A9-418B-9D58-3BF1A196C610}"/>
                </c:ext>
              </c:extLst>
            </c:dLbl>
            <c:dLbl>
              <c:idx val="1"/>
              <c:layout>
                <c:manualLayout>
                  <c:x val="2.8414065034405182E-2"/>
                  <c:y val="-4.5350759726462762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B2A9-418B-9D58-3BF1A196C610}"/>
                </c:ext>
              </c:extLst>
            </c:dLbl>
            <c:dLbl>
              <c:idx val="4"/>
              <c:layout>
                <c:manualLayout>
                  <c:x val="-4.0312418065803829E-3"/>
                  <c:y val="-9.523738104165542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B2A9-418B-9D58-3BF1A196C610}"/>
                </c:ext>
              </c:extLst>
            </c:dLbl>
            <c:dLbl>
              <c:idx val="5"/>
              <c:layout>
                <c:manualLayout>
                  <c:x val="1.9091646124046097E-2"/>
                  <c:y val="-1.1887833873706963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B2A9-418B-9D58-3BF1A196C610}"/>
                </c:ext>
              </c:extLst>
            </c:dLbl>
            <c:dLbl>
              <c:idx val="6"/>
              <c:layout>
                <c:manualLayout>
                  <c:x val="1.8203177493433548E-3"/>
                  <c:y val="1.786841644794396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B2A9-418B-9D58-3BF1A196C6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'C. Summary Tables'!$A$3:$A$9</c:f>
              <c:strCache>
                <c:ptCount val="7"/>
                <c:pt idx="0">
                  <c:v>Assorted Costs</c:v>
                </c:pt>
                <c:pt idx="1">
                  <c:v>Co-sponsorship</c:v>
                </c:pt>
                <c:pt idx="2">
                  <c:v>Honorarium</c:v>
                </c:pt>
                <c:pt idx="3">
                  <c:v>Security</c:v>
                </c:pt>
                <c:pt idx="4">
                  <c:v>Speaker Accomodations</c:v>
                </c:pt>
                <c:pt idx="5">
                  <c:v>TEDx</c:v>
                </c:pt>
                <c:pt idx="6">
                  <c:v>Venue and A/V</c:v>
                </c:pt>
              </c:strCache>
            </c:strRef>
          </c:cat>
          <c:val>
            <c:numRef>
              <c:f>'C. Summary Tables'!$B$3:$B$9</c:f>
              <c:numCache>
                <c:formatCode>_("$"* #,##0.00_);_("$"* \(#,##0.00\);_("$"* "-"??_);_(@_)</c:formatCode>
                <c:ptCount val="7"/>
                <c:pt idx="0">
                  <c:v>-40.450000000000003</c:v>
                </c:pt>
                <c:pt idx="1">
                  <c:v>-21842.6</c:v>
                </c:pt>
                <c:pt idx="2">
                  <c:v>-50660</c:v>
                </c:pt>
                <c:pt idx="3">
                  <c:v>-3532.75</c:v>
                </c:pt>
                <c:pt idx="4">
                  <c:v>-1236.4000000000001</c:v>
                </c:pt>
                <c:pt idx="5">
                  <c:v>6320.8</c:v>
                </c:pt>
                <c:pt idx="6">
                  <c:v>-1908</c:v>
                </c:pt>
              </c:numCache>
            </c:numRef>
          </c:val>
          <c:extLst>
            <c:ext xmlns:c16="http://schemas.microsoft.com/office/drawing/2014/chart" uri="{C3380CC4-5D6E-409C-BE32-E72D297353CC}">
              <c16:uniqueId val="{0000000E-B2A9-418B-9D58-3BF1A196C610}"/>
            </c:ext>
          </c:extLst>
        </c:ser>
        <c:dLbls>
          <c:dLblPos val="outEnd"/>
          <c:showLegendKey val="0"/>
          <c:showVal val="1"/>
          <c:showCatName val="0"/>
          <c:showSerName val="0"/>
          <c:showPercent val="0"/>
          <c:showBubbleSize val="0"/>
        </c:dLbls>
        <c:gapWidth val="267"/>
        <c:overlap val="-43"/>
        <c:axId val="260816360"/>
        <c:axId val="260816752"/>
      </c:barChart>
      <c:catAx>
        <c:axId val="26081636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60816752"/>
        <c:crosses val="autoZero"/>
        <c:auto val="1"/>
        <c:lblAlgn val="ctr"/>
        <c:lblOffset val="100"/>
        <c:noMultiLvlLbl val="0"/>
      </c:catAx>
      <c:valAx>
        <c:axId val="260816752"/>
        <c:scaling>
          <c:orientation val="minMax"/>
        </c:scaling>
        <c:delete val="0"/>
        <c:axPos val="l"/>
        <c:majorGridlines>
          <c:spPr>
            <a:ln w="9525" cap="flat" cmpd="sng" algn="ctr">
              <a:solidFill>
                <a:schemeClr val="dk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6081636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Operating Budget</a:t>
            </a:r>
            <a:r>
              <a:rPr lang="en-US" baseline="0"/>
              <a:t> Net Costs</a:t>
            </a:r>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'C. Summary Tables'!$B$18</c:f>
              <c:strCache>
                <c:ptCount val="1"/>
                <c:pt idx="0">
                  <c:v>Sum of Net Cost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'C. Summary Tables'!$A$19:$A$24</c:f>
              <c:strCache>
                <c:ptCount val="6"/>
                <c:pt idx="0">
                  <c:v>Advisor</c:v>
                </c:pt>
                <c:pt idx="1">
                  <c:v>Apparel</c:v>
                </c:pt>
                <c:pt idx="2">
                  <c:v>Food</c:v>
                </c:pt>
                <c:pt idx="3">
                  <c:v>Listserv</c:v>
                </c:pt>
                <c:pt idx="4">
                  <c:v>Logistics</c:v>
                </c:pt>
                <c:pt idx="5">
                  <c:v>Website</c:v>
                </c:pt>
              </c:strCache>
            </c:strRef>
          </c:cat>
          <c:val>
            <c:numRef>
              <c:f>'C. Summary Tables'!$B$19:$B$24</c:f>
              <c:numCache>
                <c:formatCode>_("$"* #,##0.00_);_("$"* \(#,##0.00\);_("$"* "-"??_);_(@_)</c:formatCode>
                <c:ptCount val="6"/>
                <c:pt idx="0">
                  <c:v>-121.23</c:v>
                </c:pt>
                <c:pt idx="1">
                  <c:v>-140</c:v>
                </c:pt>
                <c:pt idx="2">
                  <c:v>-141.69</c:v>
                </c:pt>
                <c:pt idx="3">
                  <c:v>-188</c:v>
                </c:pt>
                <c:pt idx="4">
                  <c:v>-86.61</c:v>
                </c:pt>
                <c:pt idx="5">
                  <c:v>-96.95</c:v>
                </c:pt>
              </c:numCache>
            </c:numRef>
          </c:val>
          <c:extLst>
            <c:ext xmlns:c16="http://schemas.microsoft.com/office/drawing/2014/chart" uri="{C3380CC4-5D6E-409C-BE32-E72D297353CC}">
              <c16:uniqueId val="{00000000-4A01-4C4B-8BBF-7F5ADD38926A}"/>
            </c:ext>
          </c:extLst>
        </c:ser>
        <c:dLbls>
          <c:showLegendKey val="0"/>
          <c:showVal val="0"/>
          <c:showCatName val="0"/>
          <c:showSerName val="0"/>
          <c:showPercent val="0"/>
          <c:showBubbleSize val="0"/>
        </c:dLbls>
        <c:gapWidth val="267"/>
        <c:overlap val="-43"/>
        <c:axId val="260817536"/>
        <c:axId val="260817928"/>
      </c:barChart>
      <c:catAx>
        <c:axId val="26081753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60817928"/>
        <c:crosses val="autoZero"/>
        <c:auto val="1"/>
        <c:lblAlgn val="ctr"/>
        <c:lblOffset val="100"/>
        <c:noMultiLvlLbl val="0"/>
      </c:catAx>
      <c:valAx>
        <c:axId val="260817928"/>
        <c:scaling>
          <c:orientation val="minMax"/>
        </c:scaling>
        <c:delete val="0"/>
        <c:axPos val="l"/>
        <c:majorGridlines>
          <c:spPr>
            <a:ln w="9525" cap="flat" cmpd="sng" algn="ctr">
              <a:solidFill>
                <a:schemeClr val="dk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60817536"/>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85725</xdr:colOff>
      <xdr:row>8</xdr:row>
      <xdr:rowOff>161924</xdr:rowOff>
    </xdr:from>
    <xdr:to>
      <xdr:col>6</xdr:col>
      <xdr:colOff>19050</xdr:colOff>
      <xdr:row>17</xdr:row>
      <xdr:rowOff>133350</xdr:rowOff>
    </xdr:to>
    <xdr:sp macro="" textlink="">
      <xdr:nvSpPr>
        <xdr:cNvPr id="2" name="TextBox 1"/>
        <xdr:cNvSpPr txBox="1"/>
      </xdr:nvSpPr>
      <xdr:spPr>
        <a:xfrm>
          <a:off x="85725" y="1695449"/>
          <a:ext cx="5715000" cy="160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u="sng">
              <a:latin typeface="Arial" panose="020B0604020202020204" pitchFamily="34" charset="0"/>
              <a:cs typeface="Arial" panose="020B0604020202020204" pitchFamily="34" charset="0"/>
            </a:rPr>
            <a:t>Notes:</a:t>
          </a:r>
        </a:p>
        <a:p>
          <a:endParaRPr lang="en-US" sz="900">
            <a:latin typeface="Arial" panose="020B0604020202020204" pitchFamily="34" charset="0"/>
            <a:cs typeface="Arial" panose="020B0604020202020204" pitchFamily="34" charset="0"/>
          </a:endParaRPr>
        </a:p>
        <a:p>
          <a:r>
            <a:rPr lang="en-US" sz="900">
              <a:latin typeface="Arial" panose="020B0604020202020204" pitchFamily="34" charset="0"/>
              <a:cs typeface="Arial" panose="020B0604020202020204" pitchFamily="34" charset="0"/>
            </a:rPr>
            <a:t>1.</a:t>
          </a:r>
          <a:r>
            <a:rPr lang="en-US" sz="900" baseline="0">
              <a:latin typeface="Arial" panose="020B0604020202020204" pitchFamily="34" charset="0"/>
              <a:cs typeface="Arial" panose="020B0604020202020204" pitchFamily="34" charset="0"/>
            </a:rPr>
            <a:t> </a:t>
          </a:r>
          <a:r>
            <a:rPr lang="en-US" sz="900">
              <a:latin typeface="Arial" panose="020B0604020202020204" pitchFamily="34" charset="0"/>
              <a:cs typeface="Arial" panose="020B0604020202020204" pitchFamily="34" charset="0"/>
            </a:rPr>
            <a:t>The</a:t>
          </a:r>
          <a:r>
            <a:rPr lang="en-US" sz="900" baseline="0">
              <a:latin typeface="Arial" panose="020B0604020202020204" pitchFamily="34" charset="0"/>
              <a:cs typeface="Arial" panose="020B0604020202020204" pitchFamily="34" charset="0"/>
            </a:rPr>
            <a:t> </a:t>
          </a:r>
          <a:r>
            <a:rPr lang="en-US" sz="900" b="1" i="1" baseline="0">
              <a:latin typeface="Arial" panose="020B0604020202020204" pitchFamily="34" charset="0"/>
              <a:cs typeface="Arial" panose="020B0604020202020204" pitchFamily="34" charset="0"/>
            </a:rPr>
            <a:t>Transfer to Total Budget </a:t>
          </a:r>
          <a:r>
            <a:rPr lang="en-US" sz="900" b="1" i="0" baseline="0">
              <a:latin typeface="Arial" panose="020B0604020202020204" pitchFamily="34" charset="0"/>
              <a:cs typeface="Arial" panose="020B0604020202020204" pitchFamily="34" charset="0"/>
            </a:rPr>
            <a:t> </a:t>
          </a:r>
          <a:r>
            <a:rPr lang="en-US" sz="900" i="0" baseline="0">
              <a:latin typeface="Arial" panose="020B0604020202020204" pitchFamily="34" charset="0"/>
              <a:cs typeface="Arial" panose="020B0604020202020204" pitchFamily="34" charset="0"/>
            </a:rPr>
            <a:t>line item stems from an innovative strategy where Lecture Fund's Executive Board was able to work with an agency to extend a financial allocation of last year's Edward Snowden event to make this lecture a two-part lecture series. The $8,954.67 is representative of that leftover allocation with our renegotiated Fall 2016 contract which encompassed the Spring 2016 and Fall 2016 honorarium costs. That renegotiation allowed us to pay for two events for the price of one.</a:t>
          </a:r>
        </a:p>
        <a:p>
          <a:r>
            <a:rPr lang="en-US" sz="900" i="0" baseline="0">
              <a:latin typeface="Arial" panose="020B0604020202020204" pitchFamily="34" charset="0"/>
              <a:cs typeface="Arial" panose="020B0604020202020204" pitchFamily="34" charset="0"/>
            </a:rPr>
            <a:t>2. The </a:t>
          </a:r>
          <a:r>
            <a:rPr lang="en-US" sz="900" b="1" i="1" baseline="0">
              <a:latin typeface="Arial" panose="020B0604020202020204" pitchFamily="34" charset="0"/>
              <a:cs typeface="Arial" panose="020B0604020202020204" pitchFamily="34" charset="0"/>
            </a:rPr>
            <a:t>Gift Account</a:t>
          </a:r>
          <a:r>
            <a:rPr lang="en-US" sz="900" b="0" i="0" baseline="0">
              <a:latin typeface="Arial" panose="020B0604020202020204" pitchFamily="34" charset="0"/>
              <a:cs typeface="Arial" panose="020B0604020202020204" pitchFamily="34" charset="0"/>
            </a:rPr>
            <a:t> line item is not included in our </a:t>
          </a:r>
          <a:r>
            <a:rPr lang="en-US" sz="900" b="1" i="1" baseline="0">
              <a:latin typeface="Arial" panose="020B0604020202020204" pitchFamily="34" charset="0"/>
              <a:cs typeface="Arial" panose="020B0604020202020204" pitchFamily="34" charset="0"/>
            </a:rPr>
            <a:t>Addressable FY17 Total Budget</a:t>
          </a:r>
          <a:r>
            <a:rPr lang="en-US" sz="900" b="0" i="0" baseline="0">
              <a:latin typeface="Arial" panose="020B0604020202020204" pitchFamily="34" charset="0"/>
              <a:cs typeface="Arial" panose="020B0604020202020204" pitchFamily="34" charset="0"/>
            </a:rPr>
            <a:t> Calculation because this account will be representative of our expected reserves we'd like to carry into FY18 given any potential payments hitting our accounts late. Payments of this nature include, but are not limited to, honoraria, venue costs, GUPD security costs, travel costs, etc.</a:t>
          </a:r>
          <a:endParaRPr lang="en-US" sz="900" i="1">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1</xdr:rowOff>
    </xdr:from>
    <xdr:to>
      <xdr:col>8</xdr:col>
      <xdr:colOff>200025</xdr:colOff>
      <xdr:row>3</xdr:row>
      <xdr:rowOff>47626</xdr:rowOff>
    </xdr:to>
    <xdr:sp macro="" textlink="">
      <xdr:nvSpPr>
        <xdr:cNvPr id="2" name="TextBox 1"/>
        <xdr:cNvSpPr txBox="1"/>
      </xdr:nvSpPr>
      <xdr:spPr>
        <a:xfrm>
          <a:off x="19050" y="1"/>
          <a:ext cx="779145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u="sng">
              <a:latin typeface="Arial" panose="020B0604020202020204" pitchFamily="34" charset="0"/>
              <a:cs typeface="Arial" panose="020B0604020202020204" pitchFamily="34" charset="0"/>
            </a:rPr>
            <a:t>Notes: </a:t>
          </a:r>
        </a:p>
        <a:p>
          <a:r>
            <a:rPr lang="en-US" sz="1000">
              <a:latin typeface="Arial" panose="020B0604020202020204" pitchFamily="34" charset="0"/>
              <a:cs typeface="Arial" panose="020B0604020202020204" pitchFamily="34" charset="0"/>
            </a:rPr>
            <a:t>On this sheet, we will present a complete</a:t>
          </a:r>
          <a:r>
            <a:rPr lang="en-US" sz="1000" baseline="0">
              <a:latin typeface="Arial" panose="020B0604020202020204" pitchFamily="34" charset="0"/>
              <a:cs typeface="Arial" panose="020B0604020202020204" pitchFamily="34" charset="0"/>
            </a:rPr>
            <a:t> event breakdown for YTD FY17. This budget will note the Allocation Date the Line Item, the Event Date,the Net Cost (Allocation Amount + Incoming Sponsorship), a Rolling Total Balance, and Generated Value (Pre-negotiated Price Presented by a Speaking Agency + Financial Benefits to Students.) We will additionally include notes commenting on the line item.</a:t>
          </a:r>
          <a:endParaRPr lang="en-US" sz="1000">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14287</xdr:colOff>
      <xdr:row>0</xdr:row>
      <xdr:rowOff>76200</xdr:rowOff>
    </xdr:from>
    <xdr:to>
      <xdr:col>11</xdr:col>
      <xdr:colOff>438150</xdr:colOff>
      <xdr:row>16</xdr:row>
      <xdr:rowOff>47625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xdr:colOff>
      <xdr:row>16</xdr:row>
      <xdr:rowOff>180976</xdr:rowOff>
    </xdr:from>
    <xdr:to>
      <xdr:col>11</xdr:col>
      <xdr:colOff>371475</xdr:colOff>
      <xdr:row>30</xdr:row>
      <xdr:rowOff>152401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800099</xdr:colOff>
      <xdr:row>33</xdr:row>
      <xdr:rowOff>9525</xdr:rowOff>
    </xdr:from>
    <xdr:to>
      <xdr:col>11</xdr:col>
      <xdr:colOff>400050</xdr:colOff>
      <xdr:row>42</xdr:row>
      <xdr:rowOff>152400</xdr:rowOff>
    </xdr:to>
    <xdr:sp macro="" textlink="">
      <xdr:nvSpPr>
        <xdr:cNvPr id="8" name="TextBox 7"/>
        <xdr:cNvSpPr txBox="1"/>
      </xdr:nvSpPr>
      <xdr:spPr>
        <a:xfrm>
          <a:off x="4610099" y="5276850"/>
          <a:ext cx="6134101"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Notes</a:t>
          </a:r>
        </a:p>
        <a:p>
          <a:r>
            <a:rPr lang="en-US" sz="900" b="0">
              <a:latin typeface="Arial" panose="020B0604020202020204" pitchFamily="34" charset="0"/>
              <a:cs typeface="Arial" panose="020B0604020202020204" pitchFamily="34" charset="0"/>
            </a:rPr>
            <a:t>1.</a:t>
          </a:r>
          <a:r>
            <a:rPr lang="en-US" sz="900" b="0" baseline="0">
              <a:latin typeface="Arial" panose="020B0604020202020204" pitchFamily="34" charset="0"/>
              <a:cs typeface="Arial" panose="020B0604020202020204" pitchFamily="34" charset="0"/>
            </a:rPr>
            <a:t> The Operating Allocations as Percentage of Total Allocations indicates how much of our budget is spent outside of our normal event costs. As you can see, these costs are only </a:t>
          </a:r>
          <a:r>
            <a:rPr lang="en-US" sz="900" b="1" baseline="0">
              <a:latin typeface="Arial" panose="020B0604020202020204" pitchFamily="34" charset="0"/>
              <a:cs typeface="Arial" panose="020B0604020202020204" pitchFamily="34" charset="0"/>
            </a:rPr>
            <a:t>1.051%</a:t>
          </a:r>
          <a:r>
            <a:rPr lang="en-US" sz="900" b="0" baseline="0">
              <a:latin typeface="Arial" panose="020B0604020202020204" pitchFamily="34" charset="0"/>
              <a:cs typeface="Arial" panose="020B0604020202020204" pitchFamily="34" charset="0"/>
            </a:rPr>
            <a:t> of our total budget and are spread evenly among many categories. Our advisor category is extremely important to us because it allows our advisor to attend our late-night meetings and take an Uber home if the bus in not running at the time. Additionally, our Website and Listserv are important for our organization's brand and to provide access to information for undergraduate students.</a:t>
          </a:r>
        </a:p>
        <a:p>
          <a:endParaRPr lang="en-US" sz="900" b="0">
            <a:latin typeface="Arial" panose="020B0604020202020204" pitchFamily="34" charset="0"/>
            <a:cs typeface="Arial" panose="020B0604020202020204" pitchFamily="34" charset="0"/>
          </a:endParaRPr>
        </a:p>
        <a:p>
          <a:r>
            <a:rPr lang="en-US" sz="900" b="0">
              <a:latin typeface="Arial" panose="020B0604020202020204" pitchFamily="34" charset="0"/>
              <a:cs typeface="Arial" panose="020B0604020202020204" pitchFamily="34" charset="0"/>
            </a:rPr>
            <a:t>2. The Ratio of Generated Value to Event Allocations</a:t>
          </a:r>
          <a:r>
            <a:rPr lang="en-US" sz="900" b="0" baseline="0">
              <a:latin typeface="Arial" panose="020B0604020202020204" pitchFamily="34" charset="0"/>
              <a:cs typeface="Arial" panose="020B0604020202020204" pitchFamily="34" charset="0"/>
            </a:rPr>
            <a:t> indicates how much value is created from each dollar spent. This generated value factors in honorarium negoiations, providing access to previously-ticketed events and the negotiation of no travel or accomodation coverage. </a:t>
          </a:r>
          <a:r>
            <a:rPr lang="en-US" sz="900" b="1" baseline="0">
              <a:latin typeface="Arial" panose="020B0604020202020204" pitchFamily="34" charset="0"/>
              <a:cs typeface="Arial" panose="020B0604020202020204" pitchFamily="34" charset="0"/>
            </a:rPr>
            <a:t>This ratio is important. </a:t>
          </a:r>
          <a:r>
            <a:rPr lang="en-US" sz="900" b="0" baseline="0">
              <a:latin typeface="Arial" panose="020B0604020202020204" pitchFamily="34" charset="0"/>
              <a:cs typeface="Arial" panose="020B0604020202020204" pitchFamily="34" charset="0"/>
            </a:rPr>
            <a:t>This indicates that for every dollar given to us by FinApp, our organization takes that dollar and turns it into $3.65 of value going right back to students. Meaning, we make use of our talents and contributions to completely honor the funding provided by undergraduate students. On average, each student's dollar of contribution to our organization will amount in a total recoup of that investment with an additional </a:t>
          </a:r>
          <a:r>
            <a:rPr lang="en-US" sz="900" b="1" baseline="0">
              <a:latin typeface="Arial" panose="020B0604020202020204" pitchFamily="34" charset="0"/>
              <a:cs typeface="Arial" panose="020B0604020202020204" pitchFamily="34" charset="0"/>
            </a:rPr>
            <a:t>$2.65 </a:t>
          </a:r>
          <a:r>
            <a:rPr lang="en-US" sz="900" b="0" baseline="0">
              <a:latin typeface="Arial" panose="020B0604020202020204" pitchFamily="34" charset="0"/>
              <a:cs typeface="Arial" panose="020B0604020202020204" pitchFamily="34" charset="0"/>
            </a:rPr>
            <a:t>premium added onto that recoupment. </a:t>
          </a:r>
          <a:endParaRPr lang="en-US" sz="900" b="1">
            <a:latin typeface="Arial" panose="020B0604020202020204" pitchFamily="34" charset="0"/>
            <a:cs typeface="Arial" panose="020B0604020202020204" pitchFamily="34" charset="0"/>
          </a:endParaRPr>
        </a:p>
      </xdr:txBody>
    </xdr:sp>
    <xdr:clientData/>
  </xdr:twoCellAnchor>
  <xdr:twoCellAnchor>
    <xdr:from>
      <xdr:col>7</xdr:col>
      <xdr:colOff>142875</xdr:colOff>
      <xdr:row>46</xdr:row>
      <xdr:rowOff>142875</xdr:rowOff>
    </xdr:from>
    <xdr:to>
      <xdr:col>14</xdr:col>
      <xdr:colOff>561974</xdr:colOff>
      <xdr:row>54</xdr:row>
      <xdr:rowOff>0</xdr:rowOff>
    </xdr:to>
    <xdr:sp macro="" textlink="">
      <xdr:nvSpPr>
        <xdr:cNvPr id="9" name="TextBox 8"/>
        <xdr:cNvSpPr txBox="1"/>
      </xdr:nvSpPr>
      <xdr:spPr>
        <a:xfrm>
          <a:off x="8048625" y="7924800"/>
          <a:ext cx="4686299"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Notes</a:t>
          </a:r>
        </a:p>
        <a:p>
          <a:r>
            <a:rPr lang="en-US" sz="900" b="0">
              <a:latin typeface="Arial" panose="020B0604020202020204" pitchFamily="34" charset="0"/>
              <a:cs typeface="Arial" panose="020B0604020202020204" pitchFamily="34" charset="0"/>
            </a:rPr>
            <a:t>1.</a:t>
          </a:r>
          <a:r>
            <a:rPr lang="en-US" sz="900" b="0" baseline="0">
              <a:latin typeface="Arial" panose="020B0604020202020204" pitchFamily="34" charset="0"/>
              <a:cs typeface="Arial" panose="020B0604020202020204" pitchFamily="34" charset="0"/>
            </a:rPr>
            <a:t> We created a Scenario Analysis to indicate potential generated value given changes in Value LF Generates per Allocated Dollar and Amount Available to Allocate. The analysis, intuitively, shows that as each increases, the overall value generated value for students drastically increases. We have a minimum potential value of $212,400.00 and a maximum of $412,500.00. (Ex. If GUSA decides to grant us $100,000.00 and LF generates a consistent $3.25 of value per dollar allocation, our total value to Georgetown students would be $325,000.00.</a:t>
          </a:r>
        </a:p>
        <a:p>
          <a:endParaRPr lang="en-US" sz="900" b="0" baseline="0">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22679</xdr:colOff>
      <xdr:row>10</xdr:row>
      <xdr:rowOff>22679</xdr:rowOff>
    </xdr:from>
    <xdr:to>
      <xdr:col>4</xdr:col>
      <xdr:colOff>1088572</xdr:colOff>
      <xdr:row>33</xdr:row>
      <xdr:rowOff>147411</xdr:rowOff>
    </xdr:to>
    <xdr:sp macro="" textlink="">
      <xdr:nvSpPr>
        <xdr:cNvPr id="3" name="TextBox 2"/>
        <xdr:cNvSpPr txBox="1"/>
      </xdr:nvSpPr>
      <xdr:spPr>
        <a:xfrm>
          <a:off x="22679" y="1655536"/>
          <a:ext cx="9887857" cy="3775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u="sng">
              <a:latin typeface="Arial" panose="020B0604020202020204" pitchFamily="34" charset="0"/>
              <a:cs typeface="Arial" panose="020B0604020202020204" pitchFamily="34" charset="0"/>
            </a:rPr>
            <a:t>Notes:</a:t>
          </a:r>
          <a:endParaRPr lang="en-US" sz="1000" b="0" u="none">
            <a:latin typeface="Arial" panose="020B0604020202020204" pitchFamily="34" charset="0"/>
            <a:cs typeface="Arial" panose="020B0604020202020204" pitchFamily="34" charset="0"/>
          </a:endParaRPr>
        </a:p>
        <a:p>
          <a:r>
            <a:rPr lang="en-US" sz="1000" b="1" u="none">
              <a:latin typeface="Arial" panose="020B0604020202020204" pitchFamily="34" charset="0"/>
              <a:cs typeface="Arial" panose="020B0604020202020204" pitchFamily="34" charset="0"/>
            </a:rPr>
            <a:t>1.</a:t>
          </a:r>
          <a:r>
            <a:rPr lang="en-US" sz="1000" b="1" u="none" baseline="0">
              <a:latin typeface="Arial" panose="020B0604020202020204" pitchFamily="34" charset="0"/>
              <a:cs typeface="Arial" panose="020B0604020202020204" pitchFamily="34" charset="0"/>
            </a:rPr>
            <a:t> Operating Budget: </a:t>
          </a:r>
          <a:r>
            <a:rPr lang="en-US" sz="1000" b="0" u="none" baseline="0">
              <a:latin typeface="Arial" panose="020B0604020202020204" pitchFamily="34" charset="0"/>
              <a:cs typeface="Arial" panose="020B0604020202020204" pitchFamily="34" charset="0"/>
            </a:rPr>
            <a:t>We feel that the FY17 Operating Budget is very reflective of costs for operations in FY18. Therefore, we simply used the FY17 line items and added a provision for what we expect to spend on operations through the end of this year. This totaled our FY18 projections for operating expenses to be </a:t>
          </a:r>
          <a:r>
            <a:rPr lang="en-US" sz="1000" b="1" u="none" baseline="0">
              <a:latin typeface="Arial" panose="020B0604020202020204" pitchFamily="34" charset="0"/>
              <a:cs typeface="Arial" panose="020B0604020202020204" pitchFamily="34" charset="0"/>
            </a:rPr>
            <a:t>$1,174.48.</a:t>
          </a:r>
        </a:p>
        <a:p>
          <a:endParaRPr lang="en-US" sz="1000" b="1" u="none" baseline="0">
            <a:latin typeface="Arial" panose="020B0604020202020204" pitchFamily="34" charset="0"/>
            <a:cs typeface="Arial" panose="020B0604020202020204" pitchFamily="34" charset="0"/>
          </a:endParaRPr>
        </a:p>
        <a:p>
          <a:r>
            <a:rPr lang="en-US" sz="1000" b="1" u="none" baseline="0">
              <a:latin typeface="Arial" panose="020B0604020202020204" pitchFamily="34" charset="0"/>
              <a:cs typeface="Arial" panose="020B0604020202020204" pitchFamily="34" charset="0"/>
            </a:rPr>
            <a:t>2. Potential Decrease: </a:t>
          </a:r>
          <a:r>
            <a:rPr lang="en-US" sz="1000" b="0" u="none" baseline="0">
              <a:latin typeface="Arial" panose="020B0604020202020204" pitchFamily="34" charset="0"/>
              <a:cs typeface="Arial" panose="020B0604020202020204" pitchFamily="34" charset="0"/>
            </a:rPr>
            <a:t>The potential decrease listed above is reflective of our expected loss of borrowing power over the next year. As the enconomy improves, speaker costs rise and the ability of our peer institutions to cover total costs increases, the willingness of agents to bargain on honoraria greatly decreases. We've been feeling that pressure </a:t>
          </a:r>
          <a:r>
            <a:rPr lang="en-US" sz="1000" b="1" i="1" u="none" baseline="0">
              <a:latin typeface="Arial" panose="020B0604020202020204" pitchFamily="34" charset="0"/>
              <a:cs typeface="Arial" panose="020B0604020202020204" pitchFamily="34" charset="0"/>
            </a:rPr>
            <a:t>extensively</a:t>
          </a:r>
          <a:r>
            <a:rPr lang="en-US" sz="1000" b="0" i="0" u="none" baseline="0">
              <a:latin typeface="Arial" panose="020B0604020202020204" pitchFamily="34" charset="0"/>
              <a:cs typeface="Arial" panose="020B0604020202020204" pitchFamily="34" charset="0"/>
            </a:rPr>
            <a:t> this year and it will only get worse.  This doesn't mean that we won't continue to work dilligently to reach the bare minimum costs a speaker is willing to take to speak haer, but the </a:t>
          </a:r>
          <a:r>
            <a:rPr lang="en-US" sz="1000" b="1" i="0" u="none" baseline="0">
              <a:latin typeface="Arial" panose="020B0604020202020204" pitchFamily="34" charset="0"/>
              <a:cs typeface="Arial" panose="020B0604020202020204" pitchFamily="34" charset="0"/>
            </a:rPr>
            <a:t>-20%</a:t>
          </a:r>
          <a:r>
            <a:rPr lang="en-US" sz="1000" b="0" i="0" u="none" baseline="0">
              <a:latin typeface="Arial" panose="020B0604020202020204" pitchFamily="34" charset="0"/>
              <a:cs typeface="Arial" panose="020B0604020202020204" pitchFamily="34" charset="0"/>
            </a:rPr>
            <a:t> figure represents the idea that we are 20% less confident that we will be able to score the same negotiations on average as we are compared to this year. This is an extremely conservative estimate. (More realistic numbers are explored on Sheet B under Scenario Analysis at $2.50 and $2.75). The FY 18 Value Generated per Dollar, therefore, is  used to back into how a FY17 Net Cost will be reflected in FY18</a:t>
          </a:r>
        </a:p>
        <a:p>
          <a:endParaRPr lang="en-US" sz="1000" b="0" i="0" u="none" baseline="0">
            <a:latin typeface="Arial" panose="020B0604020202020204" pitchFamily="34" charset="0"/>
            <a:cs typeface="Arial" panose="020B0604020202020204" pitchFamily="34" charset="0"/>
          </a:endParaRPr>
        </a:p>
        <a:p>
          <a:r>
            <a:rPr lang="en-US" sz="1000" b="1" i="0" u="none" baseline="0">
              <a:latin typeface="Arial" panose="020B0604020202020204" pitchFamily="34" charset="0"/>
              <a:cs typeface="Arial" panose="020B0604020202020204" pitchFamily="34" charset="0"/>
            </a:rPr>
            <a:t>3. Projected Event Budget: </a:t>
          </a:r>
          <a:r>
            <a:rPr lang="en-US" sz="1000" b="0" i="0" u="none" baseline="0">
              <a:latin typeface="Arial" panose="020B0604020202020204" pitchFamily="34" charset="0"/>
              <a:cs typeface="Arial" panose="020B0604020202020204" pitchFamily="34" charset="0"/>
            </a:rPr>
            <a:t>To calculate a FY18 Projected Net Cost we made the assumption that we'd want to generate the same value for students in FY18 as we would in FY 17. We used this as a conservative proxy, even though we are constantly looking to improve our value. We used the following logic to calculate our FY18 Net Cost:</a:t>
          </a:r>
        </a:p>
        <a:p>
          <a:r>
            <a:rPr lang="en-US" sz="1000" b="0" i="0" u="none" baseline="0">
              <a:latin typeface="Arial" panose="020B0604020202020204" pitchFamily="34" charset="0"/>
              <a:cs typeface="Arial" panose="020B0604020202020204" pitchFamily="34" charset="0"/>
            </a:rPr>
            <a:t>     If Generated Value = FY17 Net Cost -OR- Generated Value = 0</a:t>
          </a:r>
        </a:p>
        <a:p>
          <a:r>
            <a:rPr lang="en-US" sz="1000" b="0" i="0" u="none" baseline="0">
              <a:latin typeface="Arial" panose="020B0604020202020204" pitchFamily="34" charset="0"/>
              <a:cs typeface="Arial" panose="020B0604020202020204" pitchFamily="34" charset="0"/>
            </a:rPr>
            <a:t>          Then FY18 Net Cost = FY17 Net Cost</a:t>
          </a:r>
        </a:p>
        <a:p>
          <a:r>
            <a:rPr lang="en-US" sz="1000" b="1" i="1" u="none">
              <a:latin typeface="Arial" panose="020B0604020202020204" pitchFamily="34" charset="0"/>
              <a:cs typeface="Arial" panose="020B0604020202020204" pitchFamily="34" charset="0"/>
            </a:rPr>
            <a:t>This</a:t>
          </a:r>
          <a:r>
            <a:rPr lang="en-US" sz="1000" b="1" i="1" u="none" baseline="0">
              <a:latin typeface="Arial" panose="020B0604020202020204" pitchFamily="34" charset="0"/>
              <a:cs typeface="Arial" panose="020B0604020202020204" pitchFamily="34" charset="0"/>
            </a:rPr>
            <a:t> means that if we didn't have any negotiating power in FY17, we probably wouldn't have any power to negotiate in FY18.</a:t>
          </a:r>
          <a:endParaRPr lang="en-US" sz="1000" b="0" i="1" u="none" baseline="0">
            <a:latin typeface="Arial" panose="020B0604020202020204" pitchFamily="34" charset="0"/>
            <a:cs typeface="Arial" panose="020B0604020202020204" pitchFamily="34" charset="0"/>
          </a:endParaRPr>
        </a:p>
        <a:p>
          <a:r>
            <a:rPr lang="en-US" sz="1000" b="0" i="1" u="none" baseline="0">
              <a:latin typeface="Arial" panose="020B0604020202020204" pitchFamily="34" charset="0"/>
              <a:cs typeface="Arial" panose="020B0604020202020204" pitchFamily="34" charset="0"/>
            </a:rPr>
            <a:t>     </a:t>
          </a:r>
          <a:r>
            <a:rPr lang="en-US" sz="1000" b="0" i="0" u="none" baseline="0">
              <a:latin typeface="Arial" panose="020B0604020202020204" pitchFamily="34" charset="0"/>
              <a:cs typeface="Arial" panose="020B0604020202020204" pitchFamily="34" charset="0"/>
            </a:rPr>
            <a:t>If Generated Value &gt; FY17 Net Cost</a:t>
          </a:r>
        </a:p>
        <a:p>
          <a:r>
            <a:rPr lang="en-US" sz="1000" b="0" i="0" u="none" baseline="0">
              <a:latin typeface="Arial" panose="020B0604020202020204" pitchFamily="34" charset="0"/>
              <a:cs typeface="Arial" panose="020B0604020202020204" pitchFamily="34" charset="0"/>
            </a:rPr>
            <a:t>          Then FY18 Net Cost = (Generated Value / FY18 Value Generated per Dollar)</a:t>
          </a:r>
        </a:p>
        <a:p>
          <a:r>
            <a:rPr lang="en-US" sz="1000" b="1" i="1" u="none" baseline="0">
              <a:latin typeface="Arial" panose="020B0604020202020204" pitchFamily="34" charset="0"/>
              <a:cs typeface="Arial" panose="020B0604020202020204" pitchFamily="34" charset="0"/>
            </a:rPr>
            <a:t>This gives an accurate estimate of what an average cost would look in a negotiated state relative to the Generated Value using the Generated per Dollar value.</a:t>
          </a:r>
        </a:p>
        <a:p>
          <a:endParaRPr lang="en-US" sz="1000" b="1" i="1" u="none" baseline="0">
            <a:latin typeface="Arial" panose="020B0604020202020204" pitchFamily="34" charset="0"/>
            <a:cs typeface="Arial" panose="020B0604020202020204" pitchFamily="34" charset="0"/>
          </a:endParaRPr>
        </a:p>
        <a:p>
          <a:r>
            <a:rPr lang="en-US" sz="1000" b="0" i="0" u="none" baseline="0">
              <a:latin typeface="Arial" panose="020B0604020202020204" pitchFamily="34" charset="0"/>
              <a:cs typeface="Arial" panose="020B0604020202020204" pitchFamily="34" charset="0"/>
            </a:rPr>
            <a:t>This is an </a:t>
          </a:r>
          <a:r>
            <a:rPr lang="en-US" sz="1000" b="0" i="0" u="sng" baseline="0">
              <a:latin typeface="Arial" panose="020B0604020202020204" pitchFamily="34" charset="0"/>
              <a:cs typeface="Arial" panose="020B0604020202020204" pitchFamily="34" charset="0"/>
            </a:rPr>
            <a:t>extremely conservative estimate. </a:t>
          </a:r>
          <a:r>
            <a:rPr lang="en-US" sz="1000" b="0" i="0" u="none" baseline="0">
              <a:latin typeface="Arial" panose="020B0604020202020204" pitchFamily="34" charset="0"/>
              <a:cs typeface="Arial" panose="020B0604020202020204" pitchFamily="34" charset="0"/>
            </a:rPr>
            <a:t>We really should have taken the minimum of those two numbers , but we wanted to reflect what each cost would look like on average to give a conservative outlook on what our FY18 budget request should look like. If we took the minimum, our ask would be around $120,000. While we value ourselves at that value, we understand the scope of funds available to FinApp, so our average estimate is more in line with an increase FinApp could accomodate in 1 year.</a:t>
          </a:r>
          <a:endParaRPr lang="en-US" sz="1000" b="1" i="1" u="none">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2782.943302893516" createdVersion="5" refreshedVersion="5" minRefreshableVersion="3" recordCount="53">
  <cacheSource type="worksheet">
    <worksheetSource ref="A8:H61" sheet="B. FY17 Budgetary Breakdown"/>
  </cacheSource>
  <cacheFields count="10">
    <cacheField name="Allocation Date" numFmtId="0">
      <sharedItems containsNonDate="0" containsDate="1" containsString="0" containsBlank="1" minDate="2016-08-30T00:00:00" maxDate="2017-12-07T00:00:00"/>
    </cacheField>
    <cacheField name="Line Item" numFmtId="0">
      <sharedItems/>
    </cacheField>
    <cacheField name="Event Date" numFmtId="0">
      <sharedItems containsNonDate="0" containsDate="1" containsString="0" containsBlank="1" minDate="2016-09-06T00:00:00" maxDate="2017-10-06T00:00:00"/>
    </cacheField>
    <cacheField name="Cost Category" numFmtId="0">
      <sharedItems containsBlank="1" count="11">
        <m/>
        <s v="Co-sponsorship"/>
        <s v="Marketing"/>
        <s v="Honorarium"/>
        <s v="Assorted Costs"/>
        <s v="Venue and A/V"/>
        <s v="Speaker Accomodations"/>
        <s v="TEDx"/>
        <s v="Security"/>
        <s v="Audiovisual" u="1"/>
        <s v="Venue" u="1"/>
      </sharedItems>
    </cacheField>
    <cacheField name="Net Cost" numFmtId="44">
      <sharedItems containsString="0" containsBlank="1" containsNumber="1" minValue="-15000" maxValue="2900"/>
    </cacheField>
    <cacheField name="Rolling Total Balance" numFmtId="44">
      <sharedItems containsSemiMixedTypes="0" containsString="0" containsNumber="1" minValue="10705.270000000004" maxValue="83604.67"/>
    </cacheField>
    <cacheField name="Co-sponsored Groups" numFmtId="0">
      <sharedItems containsBlank="1"/>
    </cacheField>
    <cacheField name="Generated Value" numFmtId="0">
      <sharedItems containsString="0" containsBlank="1" containsNumber="1" minValue="0" maxValue="50000"/>
    </cacheField>
    <cacheField name="# of Groups" numFmtId="0">
      <sharedItems containsString="0" containsBlank="1" containsNumber="1" containsInteger="1" minValue="1"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2782.951386689812" createdVersion="5" refreshedVersion="5" minRefreshableVersion="3" recordCount="30">
  <cacheSource type="worksheet">
    <worksheetSource ref="A64:E94" sheet="B. FY17 Budgetary Breakdown"/>
  </cacheSource>
  <cacheFields count="5">
    <cacheField name="Allocation Date" numFmtId="14">
      <sharedItems containsNonDate="0" containsDate="1" containsString="0" containsBlank="1" minDate="2016-09-01T00:00:00" maxDate="2017-01-25T00:00:00"/>
    </cacheField>
    <cacheField name="Line Item" numFmtId="0">
      <sharedItems/>
    </cacheField>
    <cacheField name="Net Cost" numFmtId="0">
      <sharedItems containsString="0" containsBlank="1" containsNumber="1" minValue="-840" maxValue="700"/>
    </cacheField>
    <cacheField name="Cost Category" numFmtId="44">
      <sharedItems containsBlank="1" count="7">
        <m/>
        <s v="Listserv"/>
        <s v="Food"/>
        <s v="Website"/>
        <s v="Logistics"/>
        <s v="Advisor"/>
        <s v="Apparel"/>
      </sharedItems>
    </cacheField>
    <cacheField name="Rolling Total Balance" numFmtId="44">
      <sharedItems containsSemiMixedTypes="0" containsString="0" containsNumber="1" minValue="9230.7900000000009" maxValue="10705.27000000000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3">
  <r>
    <m/>
    <s v="Addressable Balance"/>
    <m/>
    <x v="0"/>
    <m/>
    <n v="83604.67"/>
    <m/>
    <m/>
    <m/>
    <m/>
  </r>
  <r>
    <d v="2016-08-30T00:00:00"/>
    <s v="Alveda King Co-sponsorship"/>
    <d v="2016-09-06T00:00:00"/>
    <x v="1"/>
    <n v="-300"/>
    <n v="83304.67"/>
    <s v="GU Right to Life"/>
    <n v="300"/>
    <n v="1"/>
    <m/>
  </r>
  <r>
    <d v="2016-09-06T00:00:00"/>
    <s v="JP Morgan Career Panel"/>
    <d v="2016-09-13T00:00:00"/>
    <x v="2"/>
    <n v="0"/>
    <n v="83304.67"/>
    <s v="GUASFCU"/>
    <m/>
    <n v="1"/>
    <m/>
  </r>
  <r>
    <d v="2016-09-06T00:00:00"/>
    <s v="Environmental Futures Initiative"/>
    <d v="2016-11-14T00:00:00"/>
    <x v="2"/>
    <n v="0"/>
    <n v="83304.67"/>
    <s v="Environmental Futures Initiative"/>
    <m/>
    <n v="1"/>
    <s v="Established a year-long sponsorship agreement with the organization"/>
  </r>
  <r>
    <d v="2016-09-06T00:00:00"/>
    <s v="Ali Stroker"/>
    <d v="2016-10-04T00:00:00"/>
    <x v="1"/>
    <n v="-2000"/>
    <n v="81304.67"/>
    <s v="GUSA"/>
    <n v="4500"/>
    <n v="1"/>
    <s v="Negotiated down value, made sure the event wasn't cancelled, took the event under our wing and handled logistics that ensured accessibility"/>
  </r>
  <r>
    <d v="2016-09-06T00:00:00"/>
    <s v="9/11 Speaking Panel"/>
    <d v="2016-09-07T00:00:00"/>
    <x v="3"/>
    <n v="0"/>
    <n v="81304.67"/>
    <m/>
    <n v="24000"/>
    <m/>
    <s v="Co-sponsored with an individual Georgetown student and negotiated the event to be free."/>
  </r>
  <r>
    <d v="2016-09-06T00:00:00"/>
    <s v="Edward Snowden "/>
    <d v="2016-10-05T00:00:00"/>
    <x v="3"/>
    <n v="-15000"/>
    <n v="66304.67"/>
    <m/>
    <n v="40000"/>
    <m/>
    <s v="Contractually not obligated to say what his cost was, but conservative estimate is just representative of our total costs for the two events which we negotiated over the summer. Value driven is higher, but this will serve as a proxy."/>
  </r>
  <r>
    <d v="2016-09-06T00:00:00"/>
    <s v="Daniel Jones"/>
    <d v="2016-10-11T00:00:00"/>
    <x v="3"/>
    <n v="-2000"/>
    <n v="64304.67"/>
    <m/>
    <n v="4000"/>
    <m/>
    <s v="Negotiated away travel and accomodations as well as honorarium."/>
  </r>
  <r>
    <d v="2016-09-13T00:00:00"/>
    <s v="Urvashi Vaid"/>
    <d v="2016-10-26T00:00:00"/>
    <x v="1"/>
    <n v="-2000"/>
    <n v="62304.67"/>
    <s v="LGBTQ Center"/>
    <n v="2000"/>
    <n v="1"/>
    <s v="An emergency funding request, without our sponsorship, the LGBTQ center would not have had a keynote event for OUTober 2016. Co-sponsorship is of a university department."/>
  </r>
  <r>
    <d v="2016-09-20T00:00:00"/>
    <s v="9/11 Speaking Panel (Water)"/>
    <d v="2016-09-07T00:00:00"/>
    <x v="4"/>
    <n v="-4.5"/>
    <n v="62300.17"/>
    <m/>
    <n v="4.5"/>
    <m/>
    <m/>
  </r>
  <r>
    <d v="2016-09-27T00:00:00"/>
    <s v="Rupi Kaur "/>
    <d v="2016-10-18T00:00:00"/>
    <x v="3"/>
    <n v="-7910"/>
    <n v="54390.17"/>
    <m/>
    <n v="16000"/>
    <m/>
    <s v="$910.00 of the honorarium stems from a foreign tax for speaking honorarium assessed in Canada. Drastically negotiated honorarium and fully eliminated travel obligations."/>
  </r>
  <r>
    <d v="2016-10-04T00:00:00"/>
    <s v="Women &amp; Sports"/>
    <d v="2016-11-16T00:00:00"/>
    <x v="1"/>
    <n v="-600"/>
    <n v="53790.17"/>
    <s v="Women's Center"/>
    <n v="600"/>
    <n v="1"/>
    <m/>
  </r>
  <r>
    <d v="2016-10-11T00:00:00"/>
    <s v="Edward Snowden Operational Costs"/>
    <d v="2016-10-05T00:00:00"/>
    <x v="5"/>
    <n v="-1300"/>
    <n v="52490.17"/>
    <m/>
    <n v="2000"/>
    <m/>
    <s v="Negotiated costs of A/V services for a second-time offering from Bluestreet Productions."/>
  </r>
  <r>
    <d v="2016-10-11T00:00:00"/>
    <s v="Peter Beinart"/>
    <d v="2016-11-29T00:00:00"/>
    <x v="1"/>
    <n v="-2500"/>
    <n v="49990.17"/>
    <s v="J Street"/>
    <n v="2500"/>
    <n v="1"/>
    <m/>
  </r>
  <r>
    <d v="2016-10-25T00:00:00"/>
    <s v="Shaun King"/>
    <d v="2016-11-15T00:00:00"/>
    <x v="3"/>
    <n v="-8000"/>
    <n v="41990.17"/>
    <m/>
    <n v="10000"/>
    <m/>
    <s v="Negotiated down costs of first-class travel and accomodations as well as off of his ever-growing honorarium."/>
  </r>
  <r>
    <d v="2017-01-26T00:00:00"/>
    <s v="Derek Black"/>
    <d v="2017-01-26T00:00:00"/>
    <x v="6"/>
    <n v="-1000"/>
    <n v="40990.17"/>
    <m/>
    <n v="1000"/>
    <m/>
    <m/>
  </r>
  <r>
    <d v="2016-12-06T00:00:00"/>
    <s v="TEDx Ticket Sales to Outside Community"/>
    <d v="2016-10-22T00:00:00"/>
    <x v="7"/>
    <n v="2840"/>
    <n v="43830.17"/>
    <m/>
    <n v="0"/>
    <m/>
    <s v="Sold tickets to the outside Georgetown community to make the event free for Georgetown community members."/>
  </r>
  <r>
    <d v="2016-12-06T00:00:00"/>
    <s v="Georgetown College Dean's Office TEDx"/>
    <d v="2016-10-22T00:00:00"/>
    <x v="7"/>
    <n v="1500"/>
    <n v="45330.17"/>
    <m/>
    <n v="0"/>
    <m/>
    <m/>
  </r>
  <r>
    <d v="2016-11-07T00:00:00"/>
    <s v="NHS Dean's Office TEDx"/>
    <d v="2016-10-22T00:00:00"/>
    <x v="7"/>
    <n v="1500"/>
    <n v="46830.17"/>
    <m/>
    <n v="0"/>
    <m/>
    <m/>
  </r>
  <r>
    <d v="2016-11-07T00:00:00"/>
    <s v="Red House Initiative TEDx"/>
    <d v="2016-10-22T00:00:00"/>
    <x v="7"/>
    <n v="500"/>
    <n v="47330.17"/>
    <m/>
    <n v="0"/>
    <m/>
    <m/>
  </r>
  <r>
    <d v="2016-11-07T00:00:00"/>
    <s v="TEDx Gaston Reservation"/>
    <d v="2016-10-22T00:00:00"/>
    <x v="7"/>
    <n v="-325"/>
    <n v="47005.17"/>
    <m/>
    <n v="325"/>
    <m/>
    <m/>
  </r>
  <r>
    <d v="2016-11-07T00:00:00"/>
    <s v="TEDx Stage Design and Marketing"/>
    <d v="2016-10-22T00:00:00"/>
    <x v="7"/>
    <n v="-2505.1999999999998"/>
    <n v="44499.97"/>
    <m/>
    <n v="3400"/>
    <m/>
    <s v="Negotiated down all marketing costs/production costs and saved just under $1,000.00"/>
  </r>
  <r>
    <d v="2016-11-07T00:00:00"/>
    <s v="Jonah Reider Train"/>
    <d v="2016-10-22T00:00:00"/>
    <x v="7"/>
    <n v="-189"/>
    <n v="44310.97"/>
    <m/>
    <n v="189"/>
    <m/>
    <m/>
  </r>
  <r>
    <d v="2016-11-07T00:00:00"/>
    <s v="SFS Dean's Office TEDx"/>
    <d v="2016-10-22T00:00:00"/>
    <x v="7"/>
    <n v="1500"/>
    <n v="45810.97"/>
    <m/>
    <n v="0"/>
    <m/>
    <m/>
  </r>
  <r>
    <d v="2016-11-07T00:00:00"/>
    <s v="MSB Dean's Office TEDx"/>
    <d v="2016-10-22T00:00:00"/>
    <x v="7"/>
    <n v="1500"/>
    <n v="47310.97"/>
    <m/>
    <n v="0"/>
    <m/>
    <m/>
  </r>
  <r>
    <d v="2016-11-07T00:00:00"/>
    <s v="Rupi Kaur Co-sponsorship"/>
    <d v="2016-10-22T00:00:00"/>
    <x v="3"/>
    <n v="2900"/>
    <n v="50210.97"/>
    <s v="SAS, GU India Initiative, GUWOC, WGST, GUSA Fund, BSFS Dean's Undergraduate Fund"/>
    <n v="0"/>
    <m/>
    <m/>
  </r>
  <r>
    <d v="2017-12-06T00:00:00"/>
    <s v="Narcos"/>
    <d v="2017-02-10T00:00:00"/>
    <x v="1"/>
    <n v="-6000"/>
    <n v="44210.97"/>
    <m/>
    <n v="21000"/>
    <m/>
    <s v="Negotiated down honorarium by $14,000 for our own event with the Narcos speakers, but then incorporated it with Por Columbia Conference and allowed the conference to be entirely free for GU ID holders saving hundreds of dollars for Georgetown students. Additionally, negotiated away first class travel and accomodations for two people."/>
  </r>
  <r>
    <d v="2017-12-06T00:00:00"/>
    <s v="McCourt Conference"/>
    <d v="2017-02-12T00:00:00"/>
    <x v="1"/>
    <n v="-442.6"/>
    <n v="43768.37"/>
    <m/>
    <n v="442.6"/>
    <m/>
    <m/>
  </r>
  <r>
    <d v="2017-12-06T00:00:00"/>
    <s v="Josh Rosencranz Speaking Event"/>
    <d v="2017-02-22T00:00:00"/>
    <x v="1"/>
    <n v="0"/>
    <n v="43768.37"/>
    <m/>
    <n v="0"/>
    <m/>
    <s v="Negotiated a non-honorarium event and absorbed the marketing aspect of the event."/>
  </r>
  <r>
    <d v="2017-01-17T00:00:00"/>
    <s v="Prisons/Palestine Solidarity (SJP)"/>
    <d v="2017-02-23T00:00:00"/>
    <x v="1"/>
    <n v="-500"/>
    <n v="43268.37"/>
    <m/>
    <n v="500"/>
    <m/>
    <m/>
  </r>
  <r>
    <d v="2017-01-17T00:00:00"/>
    <s v="EFI--Gus Speth"/>
    <d v="2017-04-10T00:00:00"/>
    <x v="1"/>
    <n v="-1500"/>
    <n v="41768.370000000003"/>
    <m/>
    <n v="4000"/>
    <m/>
    <s v="Helped negotiate down honorariums and manage co-sponsorships for our year-long partnership wth the Environmental Futures Initiative."/>
  </r>
  <r>
    <d v="2017-01-17T00:00:00"/>
    <s v="Anne Garrels and Foreign Correspondents Panel"/>
    <d v="2017-03-27T00:00:00"/>
    <x v="3"/>
    <n v="0"/>
    <n v="41768.370000000003"/>
    <m/>
    <n v="3000"/>
    <m/>
    <s v="Negotiated a free event for 3 award-winning female foreign correspondents."/>
  </r>
  <r>
    <d v="2017-01-24T00:00:00"/>
    <s v="Edward Snowden Security"/>
    <d v="2017-10-05T00:00:00"/>
    <x v="8"/>
    <n v="-597"/>
    <n v="41171.370000000003"/>
    <m/>
    <n v="597"/>
    <m/>
    <m/>
  </r>
  <r>
    <d v="2017-01-24T00:00:00"/>
    <s v="Shaun King Security"/>
    <d v="2016-11-15T00:00:00"/>
    <x v="8"/>
    <n v="-1940.75"/>
    <n v="39230.620000000003"/>
    <m/>
    <n v="1940.75"/>
    <m/>
    <m/>
  </r>
  <r>
    <d v="2017-01-24T00:00:00"/>
    <s v="Rupi Kaur Operational"/>
    <d v="2016-10-22T00:00:00"/>
    <x v="5"/>
    <n v="-250"/>
    <n v="38980.620000000003"/>
    <m/>
    <n v="250"/>
    <m/>
    <m/>
  </r>
  <r>
    <d v="2017-01-24T00:00:00"/>
    <s v="Edward Snowden Operational"/>
    <d v="2017-10-05T00:00:00"/>
    <x v="5"/>
    <n v="-508"/>
    <n v="38472.620000000003"/>
    <m/>
    <n v="508"/>
    <m/>
    <m/>
  </r>
  <r>
    <d v="2017-01-24T00:00:00"/>
    <s v="Shaun King Pre-event"/>
    <d v="2016-11-15T00:00:00"/>
    <x v="4"/>
    <n v="-35.950000000000003"/>
    <n v="38436.670000000006"/>
    <m/>
    <n v="35.950000000000003"/>
    <m/>
    <m/>
  </r>
  <r>
    <d v="2017-01-24T00:00:00"/>
    <s v="Michael Meltsner"/>
    <d v="2017-02-14T00:00:00"/>
    <x v="3"/>
    <n v="0"/>
    <n v="38436.670000000006"/>
    <m/>
    <n v="2500"/>
    <m/>
    <s v="Ended up paying no honorarium for this speaker after negotiations reduced to travel"/>
  </r>
  <r>
    <d v="2017-01-24T00:00:00"/>
    <s v="Michael Meltsner"/>
    <d v="2017-02-14T00:00:00"/>
    <x v="6"/>
    <n v="-236.4"/>
    <n v="38200.270000000004"/>
    <m/>
    <n v="236.4"/>
    <m/>
    <m/>
  </r>
  <r>
    <d v="2017-01-24T00:00:00"/>
    <s v="OWN IT"/>
    <d v="2017-03-18T00:00:00"/>
    <x v="1"/>
    <n v="0"/>
    <n v="38200.270000000004"/>
    <m/>
    <n v="0"/>
    <m/>
    <s v="Could end up making the conference open to the public, waiting for further direction from OWNIT"/>
  </r>
  <r>
    <d v="2017-01-24T00:00:00"/>
    <s v="BRAVE Summit"/>
    <d v="2017-03-25T00:00:00"/>
    <x v="1"/>
    <n v="-3000"/>
    <n v="35200.270000000004"/>
    <m/>
    <n v="4500"/>
    <m/>
    <s v="Not only did we help with the event, but our contribution made the event more accessible by making the keynote address free for students with a GUID amounting in a conservative total savings of $1,500 in ticket costs to students."/>
  </r>
  <r>
    <d v="2017-01-24T00:00:00"/>
    <s v="Alexander Marquardt"/>
    <d v="2017-02-13T00:00:00"/>
    <x v="3"/>
    <n v="0"/>
    <n v="35200.270000000004"/>
    <m/>
    <n v="2500"/>
    <m/>
    <s v="Negotiated down speaking fee and travel costs covered by LF entirely."/>
  </r>
  <r>
    <d v="2017-01-31T00:00:00"/>
    <s v="Derek Black Venue Coverage"/>
    <d v="2017-01-26T00:00:00"/>
    <x v="5"/>
    <n v="150"/>
    <n v="35350.270000000004"/>
    <m/>
    <n v="0"/>
    <m/>
    <m/>
  </r>
  <r>
    <d v="2017-01-31T00:00:00"/>
    <s v="Shaun King GUSA Fund"/>
    <d v="2016-11-15T00:00:00"/>
    <x v="3"/>
    <n v="350"/>
    <n v="35700.270000000004"/>
    <m/>
    <n v="0"/>
    <m/>
    <m/>
  </r>
  <r>
    <d v="2017-01-31T00:00:00"/>
    <s v="Derek Black GUPD"/>
    <d v="2017-01-26T00:00:00"/>
    <x v="8"/>
    <n v="-995"/>
    <n v="34705.270000000004"/>
    <m/>
    <n v="995"/>
    <m/>
    <m/>
  </r>
  <r>
    <d v="2017-01-31T00:00:00"/>
    <s v="Diplomatic Ball"/>
    <d v="2017-04-01T00:00:00"/>
    <x v="1"/>
    <n v="0"/>
    <n v="34705.270000000004"/>
    <m/>
    <n v="0"/>
    <m/>
    <m/>
  </r>
  <r>
    <d v="2017-01-31T00:00:00"/>
    <s v="Michael Lang and Daniel Ek"/>
    <d v="2017-04-01T00:00:00"/>
    <x v="3"/>
    <n v="0"/>
    <n v="34705.270000000004"/>
    <m/>
    <n v="50000"/>
    <m/>
    <s v="Negotiated travel and speaking fee to 0."/>
  </r>
  <r>
    <d v="2017-01-31T00:00:00"/>
    <s v="Reverend Sharon Risher"/>
    <d v="2017-02-21T00:00:00"/>
    <x v="3"/>
    <n v="-5000"/>
    <n v="29705.270000000004"/>
    <m/>
    <n v="7000"/>
    <m/>
    <s v="Negotiated speaking fee and first class travel and accomodations."/>
  </r>
  <r>
    <d v="2017-02-07T00:00:00"/>
    <s v="J.D. Vance"/>
    <d v="2017-02-28T00:00:00"/>
    <x v="3"/>
    <n v="-10000"/>
    <n v="19705.270000000004"/>
    <m/>
    <n v="26500"/>
    <m/>
    <s v="Negotiated speaking fee and eliminated travel/accomodations."/>
  </r>
  <r>
    <d v="2017-02-07T00:00:00"/>
    <s v="GAMBLE Conference"/>
    <d v="2017-02-25T00:00:00"/>
    <x v="1"/>
    <n v="-2000"/>
    <n v="17705.270000000004"/>
    <m/>
    <n v="4400"/>
    <m/>
    <s v="Worked with speakers and made keynote completely free for Georgetown students allowing 200 georgetown students to attend the keynote free of charge (valued at $2,400.00)"/>
  </r>
  <r>
    <d v="2017-02-07T00:00:00"/>
    <s v="Scott Van Pelt"/>
    <d v="2017-03-10T00:00:00"/>
    <x v="3"/>
    <n v="-6000"/>
    <n v="11705.270000000004"/>
    <m/>
    <n v="22000"/>
    <m/>
    <s v="Negotiated down honorarium."/>
  </r>
  <r>
    <d v="2017-02-14T00:00:00"/>
    <s v="Dinesh D'Souza"/>
    <d v="2017-04-25T00:00:00"/>
    <x v="1"/>
    <n v="-1000"/>
    <n v="10705.270000000004"/>
    <m/>
    <n v="1000"/>
    <m/>
    <m/>
  </r>
  <r>
    <d v="2017-02-14T00:00:00"/>
    <s v="Frances Kissling"/>
    <d v="2017-04-25T00:00:00"/>
    <x v="3"/>
    <n v="0"/>
    <n v="10705.270000000004"/>
    <m/>
    <n v="1000"/>
    <m/>
    <s v="Negotiated her down to be completely free."/>
  </r>
</pivotCacheRecords>
</file>

<file path=xl/pivotCache/pivotCacheRecords2.xml><?xml version="1.0" encoding="utf-8"?>
<pivotCacheRecords xmlns="http://schemas.openxmlformats.org/spreadsheetml/2006/main" xmlns:r="http://schemas.openxmlformats.org/officeDocument/2006/relationships" count="30">
  <r>
    <m/>
    <s v="Starting Budget Left for Operating Costs"/>
    <m/>
    <x v="0"/>
    <n v="10705.270000000004"/>
  </r>
  <r>
    <d v="2016-09-01T00:00:00"/>
    <s v="MailChimp Newsletter Cost"/>
    <n v="-27"/>
    <x v="1"/>
    <n v="10678.270000000004"/>
  </r>
  <r>
    <d v="2016-09-20T00:00:00"/>
    <s v="LF Interview Board Breakfast"/>
    <n v="-40.85"/>
    <x v="2"/>
    <n v="10637.420000000004"/>
  </r>
  <r>
    <d v="2016-09-20T00:00:00"/>
    <s v="LF Interview Board Lunch"/>
    <n v="-58.01"/>
    <x v="2"/>
    <n v="10579.410000000003"/>
  </r>
  <r>
    <d v="2016-09-20T00:00:00"/>
    <s v="LF Interview Board Breakfast"/>
    <n v="-33.1"/>
    <x v="2"/>
    <n v="10546.310000000003"/>
  </r>
  <r>
    <d v="2016-09-20T00:00:00"/>
    <s v="Strikingly August"/>
    <n v="-12"/>
    <x v="3"/>
    <n v="10534.310000000003"/>
  </r>
  <r>
    <d v="2016-09-20T00:00:00"/>
    <s v="Constant Contact August"/>
    <n v="-40"/>
    <x v="1"/>
    <n v="10494.310000000003"/>
  </r>
  <r>
    <d v="2016-09-21T00:00:00"/>
    <s v="Blue Tape for Welcoming New Members"/>
    <n v="-86.61"/>
    <x v="4"/>
    <n v="10407.700000000003"/>
  </r>
  <r>
    <d v="2016-09-21T00:00:00"/>
    <s v="LF Meeting Snacks"/>
    <n v="-9.73"/>
    <x v="2"/>
    <n v="10397.970000000003"/>
  </r>
  <r>
    <d v="2016-10-06T00:00:00"/>
    <s v="Constant Contact September"/>
    <n v="-40"/>
    <x v="1"/>
    <n v="10357.970000000003"/>
  </r>
  <r>
    <d v="2016-10-06T00:00:00"/>
    <s v="Strikingly September"/>
    <n v="-12"/>
    <x v="3"/>
    <n v="10345.970000000003"/>
  </r>
  <r>
    <d v="2016-11-07T00:00:00"/>
    <s v="Stikingly Web Domain"/>
    <n v="-24.95"/>
    <x v="3"/>
    <n v="10321.020000000002"/>
  </r>
  <r>
    <d v="2016-11-07T00:00:00"/>
    <s v="Strikingly October"/>
    <n v="-12"/>
    <x v="3"/>
    <n v="10309.020000000002"/>
  </r>
  <r>
    <d v="2016-11-07T00:00:00"/>
    <s v="Advisor's Uber"/>
    <n v="-9.33"/>
    <x v="5"/>
    <n v="10299.690000000002"/>
  </r>
  <r>
    <d v="2016-11-07T00:00:00"/>
    <s v="MailChimp October"/>
    <n v="-27"/>
    <x v="1"/>
    <n v="10272.690000000002"/>
  </r>
  <r>
    <d v="2016-11-07T00:00:00"/>
    <s v="Strikingly October"/>
    <n v="-12"/>
    <x v="3"/>
    <n v="10260.690000000002"/>
  </r>
  <r>
    <d v="2016-11-07T00:00:00"/>
    <s v="Advisor's Uber"/>
    <n v="-6.84"/>
    <x v="5"/>
    <n v="10253.850000000002"/>
  </r>
  <r>
    <d v="2016-11-07T00:00:00"/>
    <s v="Advisor's Uber"/>
    <n v="-8.67"/>
    <x v="5"/>
    <n v="10245.180000000002"/>
  </r>
  <r>
    <d v="2016-11-07T00:00:00"/>
    <s v="Advisor's Uber"/>
    <n v="-6.92"/>
    <x v="5"/>
    <n v="10238.260000000002"/>
  </r>
  <r>
    <d v="2016-11-07T00:00:00"/>
    <s v="Advisor's Uber"/>
    <n v="-7.76"/>
    <x v="5"/>
    <n v="10230.500000000002"/>
  </r>
  <r>
    <d v="2016-11-07T00:00:00"/>
    <s v="Advisor's Uber"/>
    <n v="-7.44"/>
    <x v="5"/>
    <n v="10223.060000000001"/>
  </r>
  <r>
    <d v="2017-01-24T00:00:00"/>
    <s v="MailChimp December"/>
    <n v="-27"/>
    <x v="1"/>
    <n v="10196.060000000001"/>
  </r>
  <r>
    <d v="2017-01-24T00:00:00"/>
    <s v="Strikingly December"/>
    <n v="-12"/>
    <x v="3"/>
    <n v="10184.060000000001"/>
  </r>
  <r>
    <d v="2017-01-24T00:00:00"/>
    <s v="Advisor's Gift"/>
    <n v="-33.9"/>
    <x v="5"/>
    <n v="10150.160000000002"/>
  </r>
  <r>
    <d v="2017-01-24T00:00:00"/>
    <s v="Advisor's Gift"/>
    <n v="-33.42"/>
    <x v="5"/>
    <n v="10116.740000000002"/>
  </r>
  <r>
    <d v="2017-01-24T00:00:00"/>
    <s v="Mailchimp November"/>
    <n v="-27"/>
    <x v="1"/>
    <n v="10089.740000000002"/>
  </r>
  <r>
    <d v="2017-01-24T00:00:00"/>
    <s v="Strikingly November"/>
    <n v="-12"/>
    <x v="3"/>
    <n v="10077.740000000002"/>
  </r>
  <r>
    <d v="2017-01-24T00:00:00"/>
    <s v="Advisor's Uber"/>
    <n v="-6.95"/>
    <x v="5"/>
    <n v="10070.790000000001"/>
  </r>
  <r>
    <d v="2017-01-24T00:00:00"/>
    <s v="LF Sweatshirts"/>
    <n v="-840"/>
    <x v="6"/>
    <n v="9230.7900000000009"/>
  </r>
  <r>
    <d v="2017-01-24T00:00:00"/>
    <s v="LF Sweatshirts Return Contribution"/>
    <n v="700"/>
    <x v="6"/>
    <n v="9930.7900000000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1" firstHeaderRow="1" firstDataRow="1" firstDataCol="1"/>
  <pivotFields count="10">
    <pivotField showAll="0"/>
    <pivotField showAll="0"/>
    <pivotField showAll="0"/>
    <pivotField axis="axisRow" showAll="0">
      <items count="12">
        <item x="4"/>
        <item m="1" x="9"/>
        <item x="1"/>
        <item x="3"/>
        <item h="1" x="2"/>
        <item x="8"/>
        <item x="6"/>
        <item x="7"/>
        <item h="1" m="1" x="10"/>
        <item h="1" x="0"/>
        <item x="5"/>
        <item t="default"/>
      </items>
    </pivotField>
    <pivotField dataField="1" showAll="0"/>
    <pivotField numFmtId="44" showAll="0"/>
    <pivotField showAll="0"/>
    <pivotField showAll="0"/>
    <pivotField showAll="0"/>
    <pivotField showAll="0"/>
  </pivotFields>
  <rowFields count="1">
    <field x="3"/>
  </rowFields>
  <rowItems count="8">
    <i>
      <x/>
    </i>
    <i>
      <x v="2"/>
    </i>
    <i>
      <x v="3"/>
    </i>
    <i>
      <x v="5"/>
    </i>
    <i>
      <x v="6"/>
    </i>
    <i>
      <x v="7"/>
    </i>
    <i>
      <x v="10"/>
    </i>
    <i t="grand">
      <x/>
    </i>
  </rowItems>
  <colItems count="1">
    <i/>
  </colItems>
  <dataFields count="1">
    <dataField name="Sum of Net Cost" fld="4" baseField="3" baseItem="0"/>
  </dataFields>
  <formats count="5">
    <format dxfId="10">
      <pivotArea type="all" dataOnly="0" outline="0" fieldPosition="0"/>
    </format>
    <format dxfId="9">
      <pivotArea outline="0" collapsedLevelsAreSubtotals="1" fieldPosition="0"/>
    </format>
    <format dxfId="8">
      <pivotArea field="3" type="button" dataOnly="0" labelOnly="1" outline="0" axis="axisRow" fieldPosition="0"/>
    </format>
    <format dxfId="7">
      <pivotArea dataOnly="0" labelOnly="1" outline="0" axis="axisValues" fieldPosition="0"/>
    </format>
    <format dxfId="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0" firstHeaderRow="1" firstDataRow="1" firstDataCol="1"/>
  <pivotFields count="5">
    <pivotField showAll="0"/>
    <pivotField showAll="0"/>
    <pivotField dataField="1" showAll="0"/>
    <pivotField axis="axisRow" showAll="0">
      <items count="8">
        <item x="5"/>
        <item x="6"/>
        <item x="2"/>
        <item x="1"/>
        <item x="4"/>
        <item x="3"/>
        <item h="1" x="0"/>
        <item t="default"/>
      </items>
    </pivotField>
    <pivotField numFmtId="44" showAll="0"/>
  </pivotFields>
  <rowFields count="1">
    <field x="3"/>
  </rowFields>
  <rowItems count="7">
    <i>
      <x/>
    </i>
    <i>
      <x v="1"/>
    </i>
    <i>
      <x v="2"/>
    </i>
    <i>
      <x v="3"/>
    </i>
    <i>
      <x v="4"/>
    </i>
    <i>
      <x v="5"/>
    </i>
    <i t="grand">
      <x/>
    </i>
  </rowItems>
  <colItems count="1">
    <i/>
  </colItems>
  <dataFields count="1">
    <dataField name="Sum of Net Cost" fld="2" baseField="3" baseItem="0"/>
  </dataFields>
  <formats count="6">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outline="0" axis="axisValues" fieldPosition="0"/>
    </format>
    <format dxfId="1">
      <pivotArea dataOnly="0" labelOnly="1" fieldPosition="0">
        <references count="1">
          <reference field="3" count="0"/>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25" sqref="E25"/>
    </sheetView>
  </sheetViews>
  <sheetFormatPr defaultColWidth="10.7109375" defaultRowHeight="14.25" x14ac:dyDescent="0.2"/>
  <cols>
    <col min="1" max="1" width="36.28515625" style="2" bestFit="1" customWidth="1"/>
    <col min="2" max="2" width="12.7109375" style="2" bestFit="1" customWidth="1"/>
    <col min="3" max="3" width="10.42578125" style="2" customWidth="1"/>
    <col min="4" max="16384" width="10.7109375" style="2"/>
  </cols>
  <sheetData>
    <row r="1" spans="1:2" ht="15" x14ac:dyDescent="0.25">
      <c r="A1" s="1" t="s">
        <v>0</v>
      </c>
    </row>
    <row r="3" spans="1:2" x14ac:dyDescent="0.2">
      <c r="A3" s="2" t="s">
        <v>2</v>
      </c>
      <c r="B3" s="3">
        <v>74650</v>
      </c>
    </row>
    <row r="4" spans="1:2" ht="18.75" x14ac:dyDescent="0.35">
      <c r="A4" s="2" t="s">
        <v>3</v>
      </c>
      <c r="B4" s="3">
        <v>8954.67</v>
      </c>
    </row>
    <row r="5" spans="1:2" ht="15" x14ac:dyDescent="0.25">
      <c r="A5" s="5" t="s">
        <v>1</v>
      </c>
      <c r="B5" s="6">
        <f>SUM(B3:B4)</f>
        <v>83604.67</v>
      </c>
    </row>
    <row r="6" spans="1:2" x14ac:dyDescent="0.2">
      <c r="B6" s="3"/>
    </row>
    <row r="7" spans="1:2" ht="18.75" x14ac:dyDescent="0.35">
      <c r="A7" s="2" t="s">
        <v>4</v>
      </c>
      <c r="B7" s="4">
        <v>4982.38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zoomScale="82" zoomScaleNormal="82" workbookViewId="0">
      <selection activeCell="D1" sqref="D1"/>
    </sheetView>
  </sheetViews>
  <sheetFormatPr defaultColWidth="12.85546875" defaultRowHeight="14.25" x14ac:dyDescent="0.2"/>
  <cols>
    <col min="1" max="1" width="28.42578125" style="12" bestFit="1" customWidth="1"/>
    <col min="2" max="2" width="43.28515625" style="12" bestFit="1" customWidth="1"/>
    <col min="3" max="3" width="12.28515625" style="12" bestFit="1" customWidth="1"/>
    <col min="4" max="4" width="30.28515625" style="12" bestFit="1" customWidth="1"/>
    <col min="5" max="5" width="23" style="16" bestFit="1" customWidth="1"/>
    <col min="6" max="6" width="23" style="12" bestFit="1" customWidth="1"/>
    <col min="7" max="7" width="18.28515625" style="12" bestFit="1" customWidth="1"/>
    <col min="8" max="8" width="59.140625" style="16" bestFit="1" customWidth="1"/>
    <col min="9" max="9" width="59.140625" style="2" bestFit="1" customWidth="1"/>
    <col min="10" max="10" width="99.28515625" style="18" bestFit="1" customWidth="1"/>
    <col min="11" max="15" width="12.85546875" style="2"/>
    <col min="16" max="16" width="12.140625" style="2" bestFit="1" customWidth="1"/>
    <col min="17" max="17" width="12.85546875" style="2"/>
    <col min="18" max="18" width="12.140625" style="2" bestFit="1" customWidth="1"/>
    <col min="19" max="16384" width="12.85546875" style="2"/>
  </cols>
  <sheetData>
    <row r="1" spans="1:10" x14ac:dyDescent="0.2">
      <c r="A1" s="2"/>
      <c r="B1" s="2"/>
      <c r="C1" s="2"/>
      <c r="D1" s="2"/>
      <c r="E1" s="2"/>
      <c r="F1" s="2"/>
      <c r="G1" s="2"/>
      <c r="H1" s="2"/>
    </row>
    <row r="2" spans="1:10" x14ac:dyDescent="0.2">
      <c r="A2" s="2"/>
      <c r="B2" s="2"/>
      <c r="C2" s="2"/>
      <c r="D2" s="2"/>
      <c r="E2" s="2"/>
      <c r="F2" s="2"/>
      <c r="G2" s="2"/>
      <c r="H2" s="2"/>
    </row>
    <row r="3" spans="1:10" x14ac:dyDescent="0.2">
      <c r="A3" s="2"/>
      <c r="B3" s="2"/>
      <c r="C3" s="2"/>
      <c r="D3" s="2"/>
      <c r="E3" s="2"/>
      <c r="F3" s="2"/>
      <c r="G3" s="2"/>
      <c r="H3" s="2"/>
    </row>
    <row r="4" spans="1:10" x14ac:dyDescent="0.2">
      <c r="A4" s="2"/>
      <c r="B4" s="2"/>
      <c r="C4" s="2"/>
      <c r="D4" s="2"/>
      <c r="E4" s="2"/>
      <c r="F4" s="2"/>
      <c r="G4" s="2"/>
      <c r="H4" s="2"/>
    </row>
    <row r="5" spans="1:10" ht="15" x14ac:dyDescent="0.25">
      <c r="A5" s="8" t="s">
        <v>9</v>
      </c>
      <c r="B5" s="7">
        <f>'A. Initial Acct. Reconciliation'!$B$5</f>
        <v>83604.67</v>
      </c>
      <c r="D5" s="7"/>
      <c r="E5" s="2"/>
      <c r="F5" s="2"/>
      <c r="G5" s="2"/>
      <c r="H5" s="2"/>
    </row>
    <row r="6" spans="1:10" ht="15" x14ac:dyDescent="0.25">
      <c r="A6" s="8"/>
      <c r="B6" s="2"/>
      <c r="C6" s="7"/>
      <c r="D6" s="7"/>
      <c r="E6" s="2"/>
      <c r="F6" s="2"/>
      <c r="G6" s="2"/>
      <c r="H6" s="2"/>
    </row>
    <row r="7" spans="1:10" ht="16.5" x14ac:dyDescent="0.25">
      <c r="A7" s="17" t="s">
        <v>13</v>
      </c>
      <c r="B7" s="2"/>
      <c r="C7" s="2"/>
      <c r="D7" s="2"/>
      <c r="E7" s="2"/>
      <c r="F7" s="2"/>
      <c r="G7" s="2"/>
      <c r="H7" s="2"/>
    </row>
    <row r="8" spans="1:10" ht="15" x14ac:dyDescent="0.25">
      <c r="A8" s="19" t="s">
        <v>5</v>
      </c>
      <c r="B8" s="19" t="s">
        <v>11</v>
      </c>
      <c r="C8" s="19" t="s">
        <v>6</v>
      </c>
      <c r="D8" s="19" t="s">
        <v>24</v>
      </c>
      <c r="E8" s="19" t="s">
        <v>10</v>
      </c>
      <c r="F8" s="19" t="s">
        <v>7</v>
      </c>
      <c r="G8" s="19" t="s">
        <v>8</v>
      </c>
      <c r="H8" s="20" t="s">
        <v>19</v>
      </c>
      <c r="J8" s="2"/>
    </row>
    <row r="9" spans="1:10" x14ac:dyDescent="0.2">
      <c r="A9" s="11"/>
      <c r="B9" s="12" t="s">
        <v>12</v>
      </c>
      <c r="C9" s="11"/>
      <c r="D9" s="11"/>
      <c r="E9" s="15"/>
      <c r="F9" s="13">
        <f>B5</f>
        <v>83604.67</v>
      </c>
      <c r="G9" s="11"/>
      <c r="H9" s="21"/>
      <c r="J9" s="2"/>
    </row>
    <row r="10" spans="1:10" x14ac:dyDescent="0.2">
      <c r="A10" s="9">
        <v>42612</v>
      </c>
      <c r="B10" s="10" t="s">
        <v>32</v>
      </c>
      <c r="C10" s="14">
        <v>42619</v>
      </c>
      <c r="D10" s="14" t="s">
        <v>25</v>
      </c>
      <c r="E10" s="16">
        <v>-300</v>
      </c>
      <c r="F10" s="13">
        <f>SUM(F9,E10)</f>
        <v>83304.67</v>
      </c>
      <c r="G10" s="16">
        <v>300</v>
      </c>
      <c r="H10" s="21"/>
      <c r="J10" s="2"/>
    </row>
    <row r="11" spans="1:10" x14ac:dyDescent="0.2">
      <c r="A11" s="14">
        <v>42619</v>
      </c>
      <c r="B11" s="12" t="s">
        <v>17</v>
      </c>
      <c r="C11" s="14">
        <v>42626</v>
      </c>
      <c r="D11" s="14" t="s">
        <v>27</v>
      </c>
      <c r="E11" s="16">
        <v>0</v>
      </c>
      <c r="F11" s="13">
        <f t="shared" ref="F11:F59" si="0">SUM(F10,E11)</f>
        <v>83304.67</v>
      </c>
      <c r="G11" s="16"/>
      <c r="H11" s="21"/>
      <c r="J11" s="2"/>
    </row>
    <row r="12" spans="1:10" ht="25.5" x14ac:dyDescent="0.2">
      <c r="A12" s="14">
        <v>42619</v>
      </c>
      <c r="B12" s="12" t="s">
        <v>18</v>
      </c>
      <c r="C12" s="14">
        <v>42688</v>
      </c>
      <c r="D12" s="14" t="s">
        <v>27</v>
      </c>
      <c r="E12" s="16">
        <v>0</v>
      </c>
      <c r="F12" s="13">
        <f t="shared" si="0"/>
        <v>83304.67</v>
      </c>
      <c r="G12" s="16"/>
      <c r="H12" s="21" t="s">
        <v>20</v>
      </c>
      <c r="J12" s="2"/>
    </row>
    <row r="13" spans="1:10" ht="38.25" x14ac:dyDescent="0.2">
      <c r="A13" s="14">
        <v>42619</v>
      </c>
      <c r="B13" s="12" t="s">
        <v>21</v>
      </c>
      <c r="C13" s="14">
        <v>42647</v>
      </c>
      <c r="D13" s="14" t="s">
        <v>25</v>
      </c>
      <c r="E13" s="16">
        <v>-2000</v>
      </c>
      <c r="F13" s="13">
        <f t="shared" si="0"/>
        <v>81304.67</v>
      </c>
      <c r="G13" s="16">
        <v>4500</v>
      </c>
      <c r="H13" s="21" t="s">
        <v>112</v>
      </c>
      <c r="J13" s="2"/>
    </row>
    <row r="14" spans="1:10" ht="25.5" x14ac:dyDescent="0.2">
      <c r="A14" s="14">
        <v>42619</v>
      </c>
      <c r="B14" s="12" t="s">
        <v>22</v>
      </c>
      <c r="C14" s="14">
        <v>42620</v>
      </c>
      <c r="D14" s="14" t="s">
        <v>26</v>
      </c>
      <c r="E14" s="16">
        <v>0</v>
      </c>
      <c r="F14" s="13">
        <f t="shared" si="0"/>
        <v>81304.67</v>
      </c>
      <c r="G14" s="16">
        <v>24000</v>
      </c>
      <c r="H14" s="21" t="s">
        <v>43</v>
      </c>
      <c r="J14" s="2"/>
    </row>
    <row r="15" spans="1:10" ht="51" x14ac:dyDescent="0.2">
      <c r="A15" s="14">
        <v>42619</v>
      </c>
      <c r="B15" s="12" t="s">
        <v>23</v>
      </c>
      <c r="C15" s="14">
        <v>42648</v>
      </c>
      <c r="D15" s="14" t="s">
        <v>26</v>
      </c>
      <c r="E15" s="16">
        <v>-15000</v>
      </c>
      <c r="F15" s="13">
        <f t="shared" si="0"/>
        <v>66304.67</v>
      </c>
      <c r="G15" s="16">
        <v>40000</v>
      </c>
      <c r="H15" s="21" t="s">
        <v>113</v>
      </c>
      <c r="J15" s="2"/>
    </row>
    <row r="16" spans="1:10" x14ac:dyDescent="0.2">
      <c r="A16" s="14">
        <v>42619</v>
      </c>
      <c r="B16" s="12" t="s">
        <v>28</v>
      </c>
      <c r="C16" s="14">
        <v>42654</v>
      </c>
      <c r="D16" s="12" t="s">
        <v>26</v>
      </c>
      <c r="E16" s="16">
        <v>-2000</v>
      </c>
      <c r="F16" s="13">
        <f t="shared" si="0"/>
        <v>64304.67</v>
      </c>
      <c r="G16" s="16">
        <v>4000</v>
      </c>
      <c r="H16" s="12" t="s">
        <v>114</v>
      </c>
      <c r="J16" s="2"/>
    </row>
    <row r="17" spans="1:10" ht="38.25" x14ac:dyDescent="0.2">
      <c r="A17" s="14">
        <v>42626</v>
      </c>
      <c r="B17" s="12" t="s">
        <v>29</v>
      </c>
      <c r="C17" s="14">
        <v>42669</v>
      </c>
      <c r="D17" s="12" t="s">
        <v>25</v>
      </c>
      <c r="E17" s="16">
        <v>-2000</v>
      </c>
      <c r="F17" s="13">
        <f t="shared" si="0"/>
        <v>62304.67</v>
      </c>
      <c r="G17" s="16">
        <v>2000</v>
      </c>
      <c r="H17" s="21" t="s">
        <v>115</v>
      </c>
      <c r="J17" s="2"/>
    </row>
    <row r="18" spans="1:10" x14ac:dyDescent="0.2">
      <c r="A18" s="14">
        <v>42633</v>
      </c>
      <c r="B18" s="12" t="s">
        <v>31</v>
      </c>
      <c r="C18" s="14">
        <v>42620</v>
      </c>
      <c r="D18" s="12" t="s">
        <v>30</v>
      </c>
      <c r="E18" s="16">
        <v>-4.5</v>
      </c>
      <c r="F18" s="13">
        <f t="shared" si="0"/>
        <v>62300.17</v>
      </c>
      <c r="G18" s="16">
        <v>4.5</v>
      </c>
      <c r="H18" s="21"/>
      <c r="J18" s="2"/>
    </row>
    <row r="19" spans="1:10" ht="38.25" x14ac:dyDescent="0.2">
      <c r="A19" s="14">
        <v>42640</v>
      </c>
      <c r="B19" s="12" t="s">
        <v>39</v>
      </c>
      <c r="C19" s="14">
        <v>42661</v>
      </c>
      <c r="D19" s="12" t="s">
        <v>26</v>
      </c>
      <c r="E19" s="16">
        <v>-7910</v>
      </c>
      <c r="F19" s="13">
        <f t="shared" si="0"/>
        <v>54390.17</v>
      </c>
      <c r="G19" s="16">
        <v>16000</v>
      </c>
      <c r="H19" s="21" t="s">
        <v>116</v>
      </c>
      <c r="J19" s="2"/>
    </row>
    <row r="20" spans="1:10" x14ac:dyDescent="0.2">
      <c r="A20" s="14">
        <v>42647</v>
      </c>
      <c r="B20" s="12" t="s">
        <v>40</v>
      </c>
      <c r="C20" s="14">
        <v>42690</v>
      </c>
      <c r="D20" s="12" t="s">
        <v>25</v>
      </c>
      <c r="E20" s="16">
        <v>-600</v>
      </c>
      <c r="F20" s="13">
        <f t="shared" si="0"/>
        <v>53790.17</v>
      </c>
      <c r="G20" s="16">
        <v>600</v>
      </c>
      <c r="H20" s="21"/>
      <c r="J20" s="2"/>
    </row>
    <row r="21" spans="1:10" ht="25.5" x14ac:dyDescent="0.2">
      <c r="A21" s="14">
        <v>42654</v>
      </c>
      <c r="B21" s="12" t="s">
        <v>139</v>
      </c>
      <c r="C21" s="14">
        <v>42648</v>
      </c>
      <c r="D21" s="12" t="s">
        <v>138</v>
      </c>
      <c r="E21" s="16">
        <v>-1300</v>
      </c>
      <c r="F21" s="13">
        <f t="shared" si="0"/>
        <v>52490.17</v>
      </c>
      <c r="G21" s="16">
        <v>2000</v>
      </c>
      <c r="H21" s="21" t="s">
        <v>117</v>
      </c>
      <c r="J21" s="2"/>
    </row>
    <row r="22" spans="1:10" x14ac:dyDescent="0.2">
      <c r="A22" s="14">
        <v>42654</v>
      </c>
      <c r="B22" s="12" t="s">
        <v>44</v>
      </c>
      <c r="C22" s="14">
        <v>42703</v>
      </c>
      <c r="D22" s="12" t="s">
        <v>25</v>
      </c>
      <c r="E22" s="16">
        <v>-2500</v>
      </c>
      <c r="F22" s="13">
        <f>SUM(F21,E22)</f>
        <v>49990.17</v>
      </c>
      <c r="G22" s="16">
        <v>2500</v>
      </c>
      <c r="H22" s="21"/>
      <c r="J22" s="2"/>
    </row>
    <row r="23" spans="1:10" ht="25.5" x14ac:dyDescent="0.2">
      <c r="A23" s="14">
        <v>42668</v>
      </c>
      <c r="B23" s="12" t="s">
        <v>45</v>
      </c>
      <c r="C23" s="14">
        <v>42689</v>
      </c>
      <c r="D23" s="12" t="s">
        <v>26</v>
      </c>
      <c r="E23" s="16">
        <v>-8000</v>
      </c>
      <c r="F23" s="13">
        <f t="shared" si="0"/>
        <v>41990.17</v>
      </c>
      <c r="G23" s="16">
        <v>10000</v>
      </c>
      <c r="H23" s="21" t="s">
        <v>118</v>
      </c>
      <c r="J23" s="2"/>
    </row>
    <row r="24" spans="1:10" x14ac:dyDescent="0.2">
      <c r="A24" s="14">
        <v>42761</v>
      </c>
      <c r="B24" s="12" t="s">
        <v>46</v>
      </c>
      <c r="C24" s="14">
        <v>42761</v>
      </c>
      <c r="D24" s="12" t="s">
        <v>47</v>
      </c>
      <c r="E24" s="16">
        <v>-1000</v>
      </c>
      <c r="F24" s="13">
        <f t="shared" si="0"/>
        <v>40990.17</v>
      </c>
      <c r="G24" s="16">
        <v>1000</v>
      </c>
      <c r="H24" s="21"/>
      <c r="J24" s="2"/>
    </row>
    <row r="25" spans="1:10" ht="25.5" x14ac:dyDescent="0.2">
      <c r="A25" s="14">
        <v>42710</v>
      </c>
      <c r="B25" s="12" t="s">
        <v>49</v>
      </c>
      <c r="C25" s="14">
        <v>42665</v>
      </c>
      <c r="D25" s="12" t="s">
        <v>48</v>
      </c>
      <c r="E25" s="16">
        <v>2840</v>
      </c>
      <c r="F25" s="13">
        <f t="shared" si="0"/>
        <v>43830.17</v>
      </c>
      <c r="G25" s="16">
        <v>0</v>
      </c>
      <c r="H25" s="21" t="s">
        <v>50</v>
      </c>
      <c r="J25" s="2"/>
    </row>
    <row r="26" spans="1:10" x14ac:dyDescent="0.2">
      <c r="A26" s="14">
        <v>42710</v>
      </c>
      <c r="B26" s="12" t="s">
        <v>55</v>
      </c>
      <c r="C26" s="14">
        <v>42665</v>
      </c>
      <c r="D26" s="12" t="s">
        <v>48</v>
      </c>
      <c r="E26" s="16">
        <v>1500</v>
      </c>
      <c r="F26" s="13">
        <f t="shared" si="0"/>
        <v>45330.17</v>
      </c>
      <c r="G26" s="16">
        <v>0</v>
      </c>
      <c r="H26" s="21"/>
      <c r="J26" s="2"/>
    </row>
    <row r="27" spans="1:10" x14ac:dyDescent="0.2">
      <c r="A27" s="14">
        <v>42681</v>
      </c>
      <c r="B27" s="12" t="s">
        <v>59</v>
      </c>
      <c r="C27" s="14">
        <v>42665</v>
      </c>
      <c r="D27" s="12" t="s">
        <v>48</v>
      </c>
      <c r="E27" s="16">
        <v>1500</v>
      </c>
      <c r="F27" s="13">
        <f t="shared" si="0"/>
        <v>46830.17</v>
      </c>
      <c r="G27" s="16">
        <v>0</v>
      </c>
      <c r="H27" s="21"/>
      <c r="J27" s="2"/>
    </row>
    <row r="28" spans="1:10" x14ac:dyDescent="0.2">
      <c r="A28" s="14">
        <v>42681</v>
      </c>
      <c r="B28" s="12" t="s">
        <v>60</v>
      </c>
      <c r="C28" s="14">
        <v>42665</v>
      </c>
      <c r="D28" s="12" t="s">
        <v>48</v>
      </c>
      <c r="E28" s="16">
        <v>500</v>
      </c>
      <c r="F28" s="13">
        <f t="shared" si="0"/>
        <v>47330.17</v>
      </c>
      <c r="G28" s="16">
        <v>0</v>
      </c>
      <c r="H28" s="21"/>
      <c r="J28" s="2"/>
    </row>
    <row r="29" spans="1:10" x14ac:dyDescent="0.2">
      <c r="A29" s="14">
        <v>42681</v>
      </c>
      <c r="B29" s="12" t="s">
        <v>61</v>
      </c>
      <c r="C29" s="14">
        <v>42665</v>
      </c>
      <c r="D29" s="12" t="s">
        <v>48</v>
      </c>
      <c r="E29" s="16">
        <v>-325</v>
      </c>
      <c r="F29" s="13">
        <f t="shared" si="0"/>
        <v>47005.17</v>
      </c>
      <c r="G29" s="16">
        <v>325</v>
      </c>
      <c r="H29" s="21"/>
      <c r="J29" s="2"/>
    </row>
    <row r="30" spans="1:10" ht="25.5" x14ac:dyDescent="0.2">
      <c r="A30" s="14">
        <v>42681</v>
      </c>
      <c r="B30" s="12" t="s">
        <v>62</v>
      </c>
      <c r="C30" s="14">
        <v>42665</v>
      </c>
      <c r="D30" s="12" t="s">
        <v>48</v>
      </c>
      <c r="E30" s="16">
        <v>-2505.1999999999998</v>
      </c>
      <c r="F30" s="13">
        <f t="shared" si="0"/>
        <v>44499.97</v>
      </c>
      <c r="G30" s="16">
        <v>3400</v>
      </c>
      <c r="H30" s="21" t="s">
        <v>119</v>
      </c>
      <c r="J30" s="2"/>
    </row>
    <row r="31" spans="1:10" x14ac:dyDescent="0.2">
      <c r="A31" s="14">
        <v>42681</v>
      </c>
      <c r="B31" s="12" t="s">
        <v>65</v>
      </c>
      <c r="C31" s="14">
        <v>42665</v>
      </c>
      <c r="D31" s="12" t="s">
        <v>48</v>
      </c>
      <c r="E31" s="16">
        <v>-189</v>
      </c>
      <c r="F31" s="13">
        <f t="shared" si="0"/>
        <v>44310.97</v>
      </c>
      <c r="G31" s="16">
        <v>189</v>
      </c>
      <c r="H31" s="21"/>
      <c r="J31" s="2"/>
    </row>
    <row r="32" spans="1:10" x14ac:dyDescent="0.2">
      <c r="A32" s="14">
        <v>42681</v>
      </c>
      <c r="B32" s="12" t="s">
        <v>66</v>
      </c>
      <c r="C32" s="14">
        <v>42665</v>
      </c>
      <c r="D32" s="12" t="s">
        <v>48</v>
      </c>
      <c r="E32" s="16">
        <v>1500</v>
      </c>
      <c r="F32" s="13">
        <f t="shared" si="0"/>
        <v>45810.97</v>
      </c>
      <c r="G32" s="16">
        <v>0</v>
      </c>
      <c r="H32" s="21"/>
      <c r="J32" s="2"/>
    </row>
    <row r="33" spans="1:10" x14ac:dyDescent="0.2">
      <c r="A33" s="14">
        <v>42681</v>
      </c>
      <c r="B33" s="12" t="s">
        <v>67</v>
      </c>
      <c r="C33" s="14">
        <v>42665</v>
      </c>
      <c r="D33" s="12" t="s">
        <v>48</v>
      </c>
      <c r="E33" s="16">
        <v>1500</v>
      </c>
      <c r="F33" s="13">
        <f t="shared" si="0"/>
        <v>47310.97</v>
      </c>
      <c r="G33" s="16">
        <v>0</v>
      </c>
      <c r="H33" s="21"/>
      <c r="J33" s="2"/>
    </row>
    <row r="34" spans="1:10" x14ac:dyDescent="0.2">
      <c r="A34" s="14">
        <v>42681</v>
      </c>
      <c r="B34" s="12" t="s">
        <v>68</v>
      </c>
      <c r="C34" s="14">
        <v>42665</v>
      </c>
      <c r="D34" s="12" t="s">
        <v>26</v>
      </c>
      <c r="E34" s="16">
        <v>2900</v>
      </c>
      <c r="F34" s="13">
        <f t="shared" si="0"/>
        <v>50210.97</v>
      </c>
      <c r="G34" s="16">
        <v>0</v>
      </c>
      <c r="H34" s="21"/>
      <c r="J34" s="2"/>
    </row>
    <row r="35" spans="1:10" ht="76.5" x14ac:dyDescent="0.2">
      <c r="A35" s="14">
        <v>43075</v>
      </c>
      <c r="B35" s="12" t="s">
        <v>69</v>
      </c>
      <c r="C35" s="14">
        <v>42776</v>
      </c>
      <c r="D35" s="12" t="s">
        <v>25</v>
      </c>
      <c r="E35" s="16">
        <v>-6000</v>
      </c>
      <c r="F35" s="13">
        <f t="shared" si="0"/>
        <v>44210.97</v>
      </c>
      <c r="G35" s="16">
        <v>21000</v>
      </c>
      <c r="H35" s="21" t="s">
        <v>120</v>
      </c>
      <c r="J35" s="2"/>
    </row>
    <row r="36" spans="1:10" x14ac:dyDescent="0.2">
      <c r="A36" s="14">
        <v>43075</v>
      </c>
      <c r="B36" s="12" t="s">
        <v>70</v>
      </c>
      <c r="C36" s="14">
        <v>42778</v>
      </c>
      <c r="D36" s="12" t="s">
        <v>25</v>
      </c>
      <c r="E36" s="16">
        <v>-442.6</v>
      </c>
      <c r="F36" s="13">
        <f t="shared" si="0"/>
        <v>43768.37</v>
      </c>
      <c r="G36" s="16">
        <v>442.6</v>
      </c>
      <c r="H36" s="21"/>
      <c r="J36" s="2"/>
    </row>
    <row r="37" spans="1:10" ht="25.5" x14ac:dyDescent="0.2">
      <c r="A37" s="14">
        <v>43075</v>
      </c>
      <c r="B37" s="12" t="s">
        <v>71</v>
      </c>
      <c r="C37" s="14">
        <v>42788</v>
      </c>
      <c r="D37" s="12" t="s">
        <v>25</v>
      </c>
      <c r="E37" s="16">
        <v>0</v>
      </c>
      <c r="F37" s="13">
        <f t="shared" si="0"/>
        <v>43768.37</v>
      </c>
      <c r="G37" s="16">
        <v>0</v>
      </c>
      <c r="H37" s="21" t="s">
        <v>72</v>
      </c>
      <c r="J37" s="2"/>
    </row>
    <row r="38" spans="1:10" x14ac:dyDescent="0.2">
      <c r="A38" s="14">
        <v>42752</v>
      </c>
      <c r="B38" s="12" t="s">
        <v>73</v>
      </c>
      <c r="C38" s="14">
        <v>42789</v>
      </c>
      <c r="D38" s="12" t="s">
        <v>25</v>
      </c>
      <c r="E38" s="16">
        <v>-500</v>
      </c>
      <c r="F38" s="13">
        <f t="shared" si="0"/>
        <v>43268.37</v>
      </c>
      <c r="G38" s="16">
        <v>500</v>
      </c>
      <c r="H38" s="21"/>
      <c r="J38" s="2"/>
    </row>
    <row r="39" spans="1:10" ht="25.5" x14ac:dyDescent="0.2">
      <c r="A39" s="14">
        <v>42752</v>
      </c>
      <c r="B39" s="12" t="s">
        <v>74</v>
      </c>
      <c r="C39" s="14">
        <v>42835</v>
      </c>
      <c r="D39" s="12" t="s">
        <v>25</v>
      </c>
      <c r="E39" s="16">
        <v>-1500</v>
      </c>
      <c r="F39" s="13">
        <f t="shared" si="0"/>
        <v>41768.370000000003</v>
      </c>
      <c r="G39" s="16">
        <v>4000</v>
      </c>
      <c r="H39" s="21" t="s">
        <v>121</v>
      </c>
      <c r="J39" s="2"/>
    </row>
    <row r="40" spans="1:10" ht="25.5" x14ac:dyDescent="0.2">
      <c r="A40" s="14">
        <v>42752</v>
      </c>
      <c r="B40" s="12" t="s">
        <v>75</v>
      </c>
      <c r="C40" s="14">
        <v>42821</v>
      </c>
      <c r="D40" s="12" t="s">
        <v>26</v>
      </c>
      <c r="E40" s="16">
        <v>0</v>
      </c>
      <c r="F40" s="13">
        <f t="shared" si="0"/>
        <v>41768.370000000003</v>
      </c>
      <c r="G40" s="16">
        <v>3000</v>
      </c>
      <c r="H40" s="21" t="s">
        <v>76</v>
      </c>
      <c r="J40" s="2"/>
    </row>
    <row r="41" spans="1:10" x14ac:dyDescent="0.2">
      <c r="A41" s="14">
        <v>42759</v>
      </c>
      <c r="B41" s="12" t="s">
        <v>79</v>
      </c>
      <c r="C41" s="14">
        <v>43013</v>
      </c>
      <c r="D41" s="12" t="s">
        <v>80</v>
      </c>
      <c r="E41" s="16">
        <v>-597</v>
      </c>
      <c r="F41" s="13">
        <f t="shared" si="0"/>
        <v>41171.370000000003</v>
      </c>
      <c r="G41" s="16">
        <v>597</v>
      </c>
      <c r="H41" s="21"/>
      <c r="J41" s="2"/>
    </row>
    <row r="42" spans="1:10" x14ac:dyDescent="0.2">
      <c r="A42" s="14">
        <v>42759</v>
      </c>
      <c r="B42" s="12" t="s">
        <v>81</v>
      </c>
      <c r="C42" s="14">
        <v>42689</v>
      </c>
      <c r="D42" s="12" t="s">
        <v>80</v>
      </c>
      <c r="E42" s="16">
        <v>-1940.75</v>
      </c>
      <c r="F42" s="13">
        <f t="shared" si="0"/>
        <v>39230.620000000003</v>
      </c>
      <c r="G42" s="16">
        <v>1940.75</v>
      </c>
      <c r="H42" s="21"/>
      <c r="J42" s="2"/>
    </row>
    <row r="43" spans="1:10" x14ac:dyDescent="0.2">
      <c r="A43" s="14">
        <v>42759</v>
      </c>
      <c r="B43" s="12" t="s">
        <v>140</v>
      </c>
      <c r="C43" s="14">
        <v>42665</v>
      </c>
      <c r="D43" s="12" t="s">
        <v>138</v>
      </c>
      <c r="E43" s="16">
        <v>-250</v>
      </c>
      <c r="F43" s="13">
        <f t="shared" si="0"/>
        <v>38980.620000000003</v>
      </c>
      <c r="G43" s="16">
        <v>250</v>
      </c>
      <c r="H43" s="21"/>
      <c r="J43" s="2"/>
    </row>
    <row r="44" spans="1:10" x14ac:dyDescent="0.2">
      <c r="A44" s="14">
        <v>42759</v>
      </c>
      <c r="B44" s="12" t="s">
        <v>141</v>
      </c>
      <c r="C44" s="14">
        <v>43013</v>
      </c>
      <c r="D44" s="12" t="s">
        <v>138</v>
      </c>
      <c r="E44" s="16">
        <v>-508</v>
      </c>
      <c r="F44" s="13">
        <f t="shared" si="0"/>
        <v>38472.620000000003</v>
      </c>
      <c r="G44" s="16">
        <v>508</v>
      </c>
      <c r="H44" s="21"/>
      <c r="J44" s="2"/>
    </row>
    <row r="45" spans="1:10" x14ac:dyDescent="0.2">
      <c r="A45" s="14">
        <v>42759</v>
      </c>
      <c r="B45" s="12" t="s">
        <v>85</v>
      </c>
      <c r="C45" s="14">
        <v>42689</v>
      </c>
      <c r="D45" s="12" t="s">
        <v>30</v>
      </c>
      <c r="E45" s="16">
        <v>-35.950000000000003</v>
      </c>
      <c r="F45" s="13">
        <f t="shared" si="0"/>
        <v>38436.670000000006</v>
      </c>
      <c r="G45" s="16">
        <v>35.950000000000003</v>
      </c>
      <c r="H45" s="21"/>
      <c r="J45" s="2"/>
    </row>
    <row r="46" spans="1:10" ht="25.5" x14ac:dyDescent="0.2">
      <c r="A46" s="14">
        <v>42759</v>
      </c>
      <c r="B46" s="12" t="s">
        <v>89</v>
      </c>
      <c r="C46" s="14">
        <v>42780</v>
      </c>
      <c r="D46" s="12" t="s">
        <v>26</v>
      </c>
      <c r="E46" s="16">
        <v>0</v>
      </c>
      <c r="F46" s="13">
        <f t="shared" si="0"/>
        <v>38436.670000000006</v>
      </c>
      <c r="G46" s="16">
        <v>2500</v>
      </c>
      <c r="H46" s="21" t="s">
        <v>90</v>
      </c>
      <c r="J46" s="2"/>
    </row>
    <row r="47" spans="1:10" x14ac:dyDescent="0.2">
      <c r="A47" s="14">
        <v>42759</v>
      </c>
      <c r="B47" s="12" t="s">
        <v>89</v>
      </c>
      <c r="C47" s="14">
        <v>42780</v>
      </c>
      <c r="D47" s="12" t="s">
        <v>47</v>
      </c>
      <c r="E47" s="16">
        <v>-236.4</v>
      </c>
      <c r="F47" s="13">
        <f t="shared" si="0"/>
        <v>38200.270000000004</v>
      </c>
      <c r="G47" s="16">
        <v>236.4</v>
      </c>
      <c r="H47" s="21"/>
      <c r="J47" s="2"/>
    </row>
    <row r="48" spans="1:10" ht="25.5" x14ac:dyDescent="0.2">
      <c r="A48" s="14">
        <v>42759</v>
      </c>
      <c r="B48" s="12" t="s">
        <v>91</v>
      </c>
      <c r="C48" s="14">
        <v>42812</v>
      </c>
      <c r="D48" s="12" t="s">
        <v>25</v>
      </c>
      <c r="E48" s="16">
        <v>0</v>
      </c>
      <c r="F48" s="13">
        <f t="shared" si="0"/>
        <v>38200.270000000004</v>
      </c>
      <c r="G48" s="16">
        <v>0</v>
      </c>
      <c r="H48" s="21" t="s">
        <v>92</v>
      </c>
      <c r="J48" s="2"/>
    </row>
    <row r="49" spans="1:10" ht="51" x14ac:dyDescent="0.2">
      <c r="A49" s="14">
        <v>42759</v>
      </c>
      <c r="B49" s="12" t="s">
        <v>93</v>
      </c>
      <c r="C49" s="14">
        <v>42819</v>
      </c>
      <c r="D49" s="12" t="s">
        <v>25</v>
      </c>
      <c r="E49" s="16">
        <v>-3000</v>
      </c>
      <c r="F49" s="13">
        <f t="shared" si="0"/>
        <v>35200.270000000004</v>
      </c>
      <c r="G49" s="16">
        <v>4500</v>
      </c>
      <c r="H49" s="21" t="s">
        <v>122</v>
      </c>
      <c r="J49" s="2"/>
    </row>
    <row r="50" spans="1:10" ht="25.5" x14ac:dyDescent="0.2">
      <c r="A50" s="14">
        <v>42759</v>
      </c>
      <c r="B50" s="12" t="s">
        <v>94</v>
      </c>
      <c r="C50" s="14">
        <v>42779</v>
      </c>
      <c r="D50" s="12" t="s">
        <v>26</v>
      </c>
      <c r="E50" s="16">
        <v>0</v>
      </c>
      <c r="F50" s="13">
        <f t="shared" si="0"/>
        <v>35200.270000000004</v>
      </c>
      <c r="G50" s="16">
        <v>2500</v>
      </c>
      <c r="H50" s="21" t="s">
        <v>95</v>
      </c>
      <c r="J50" s="2"/>
    </row>
    <row r="51" spans="1:10" x14ac:dyDescent="0.2">
      <c r="A51" s="14">
        <v>42766</v>
      </c>
      <c r="B51" s="12" t="s">
        <v>96</v>
      </c>
      <c r="C51" s="14">
        <v>42761</v>
      </c>
      <c r="D51" s="12" t="s">
        <v>138</v>
      </c>
      <c r="E51" s="16">
        <v>150</v>
      </c>
      <c r="F51" s="13">
        <f t="shared" si="0"/>
        <v>35350.270000000004</v>
      </c>
      <c r="G51" s="16">
        <v>0</v>
      </c>
      <c r="H51" s="21"/>
      <c r="J51" s="2"/>
    </row>
    <row r="52" spans="1:10" x14ac:dyDescent="0.2">
      <c r="A52" s="14">
        <v>42766</v>
      </c>
      <c r="B52" s="12" t="s">
        <v>97</v>
      </c>
      <c r="C52" s="14">
        <v>42689</v>
      </c>
      <c r="D52" s="12" t="s">
        <v>26</v>
      </c>
      <c r="E52" s="16">
        <v>350</v>
      </c>
      <c r="F52" s="13">
        <f t="shared" si="0"/>
        <v>35700.270000000004</v>
      </c>
      <c r="G52" s="16">
        <v>0</v>
      </c>
      <c r="H52" s="21"/>
      <c r="J52" s="2"/>
    </row>
    <row r="53" spans="1:10" x14ac:dyDescent="0.2">
      <c r="A53" s="14">
        <v>42766</v>
      </c>
      <c r="B53" s="12" t="s">
        <v>98</v>
      </c>
      <c r="C53" s="14">
        <v>42761</v>
      </c>
      <c r="D53" s="12" t="s">
        <v>80</v>
      </c>
      <c r="E53" s="16">
        <v>-995</v>
      </c>
      <c r="F53" s="13">
        <f t="shared" si="0"/>
        <v>34705.270000000004</v>
      </c>
      <c r="G53" s="16">
        <v>995</v>
      </c>
      <c r="H53" s="21"/>
      <c r="J53" s="2"/>
    </row>
    <row r="54" spans="1:10" x14ac:dyDescent="0.2">
      <c r="A54" s="9">
        <v>42766</v>
      </c>
      <c r="B54" s="12" t="s">
        <v>99</v>
      </c>
      <c r="C54" s="14">
        <v>42826</v>
      </c>
      <c r="D54" s="12" t="s">
        <v>25</v>
      </c>
      <c r="E54" s="16">
        <v>0</v>
      </c>
      <c r="F54" s="13">
        <f t="shared" si="0"/>
        <v>34705.270000000004</v>
      </c>
      <c r="G54" s="16">
        <v>0</v>
      </c>
      <c r="H54" s="21"/>
      <c r="J54" s="2"/>
    </row>
    <row r="55" spans="1:10" x14ac:dyDescent="0.2">
      <c r="A55" s="9">
        <v>42766</v>
      </c>
      <c r="B55" s="12" t="s">
        <v>100</v>
      </c>
      <c r="C55" s="14">
        <v>42826</v>
      </c>
      <c r="D55" s="12" t="s">
        <v>26</v>
      </c>
      <c r="E55" s="16">
        <v>0</v>
      </c>
      <c r="F55" s="13">
        <f t="shared" si="0"/>
        <v>34705.270000000004</v>
      </c>
      <c r="G55" s="16">
        <v>50000</v>
      </c>
      <c r="H55" s="21" t="s">
        <v>144</v>
      </c>
      <c r="J55" s="2"/>
    </row>
    <row r="56" spans="1:10" x14ac:dyDescent="0.2">
      <c r="A56" s="9">
        <v>42766</v>
      </c>
      <c r="B56" s="12" t="s">
        <v>101</v>
      </c>
      <c r="C56" s="14">
        <v>42787</v>
      </c>
      <c r="D56" s="12" t="s">
        <v>26</v>
      </c>
      <c r="E56" s="16">
        <v>-5000</v>
      </c>
      <c r="F56" s="13">
        <f t="shared" si="0"/>
        <v>29705.270000000004</v>
      </c>
      <c r="G56" s="16">
        <v>7000</v>
      </c>
      <c r="H56" s="21" t="s">
        <v>123</v>
      </c>
      <c r="J56" s="2"/>
    </row>
    <row r="57" spans="1:10" x14ac:dyDescent="0.2">
      <c r="A57" s="9">
        <v>42773</v>
      </c>
      <c r="B57" s="12" t="s">
        <v>102</v>
      </c>
      <c r="C57" s="14">
        <v>42794</v>
      </c>
      <c r="D57" s="12" t="s">
        <v>26</v>
      </c>
      <c r="E57" s="16">
        <v>-10000</v>
      </c>
      <c r="F57" s="13">
        <f t="shared" si="0"/>
        <v>19705.270000000004</v>
      </c>
      <c r="G57" s="16">
        <v>26500</v>
      </c>
      <c r="H57" s="21" t="s">
        <v>124</v>
      </c>
      <c r="J57" s="2"/>
    </row>
    <row r="58" spans="1:10" ht="38.25" x14ac:dyDescent="0.2">
      <c r="A58" s="14">
        <v>42773</v>
      </c>
      <c r="B58" s="12" t="s">
        <v>103</v>
      </c>
      <c r="C58" s="14">
        <v>42791</v>
      </c>
      <c r="D58" s="12" t="s">
        <v>25</v>
      </c>
      <c r="E58" s="16">
        <v>-2000</v>
      </c>
      <c r="F58" s="13">
        <f t="shared" si="0"/>
        <v>17705.270000000004</v>
      </c>
      <c r="G58" s="16">
        <v>4400</v>
      </c>
      <c r="H58" s="21" t="s">
        <v>104</v>
      </c>
      <c r="J58" s="2"/>
    </row>
    <row r="59" spans="1:10" x14ac:dyDescent="0.2">
      <c r="A59" s="14">
        <v>42773</v>
      </c>
      <c r="B59" s="12" t="s">
        <v>105</v>
      </c>
      <c r="C59" s="14">
        <v>42804</v>
      </c>
      <c r="D59" s="12" t="s">
        <v>26</v>
      </c>
      <c r="E59" s="16">
        <v>-6000</v>
      </c>
      <c r="F59" s="13">
        <f t="shared" si="0"/>
        <v>11705.270000000004</v>
      </c>
      <c r="G59" s="16">
        <v>22000</v>
      </c>
      <c r="H59" s="21" t="s">
        <v>106</v>
      </c>
      <c r="J59" s="2"/>
    </row>
    <row r="60" spans="1:10" x14ac:dyDescent="0.2">
      <c r="A60" s="14">
        <v>42780</v>
      </c>
      <c r="B60" s="12" t="s">
        <v>107</v>
      </c>
      <c r="C60" s="14">
        <v>42850</v>
      </c>
      <c r="D60" s="12" t="s">
        <v>25</v>
      </c>
      <c r="E60" s="16">
        <v>-1000</v>
      </c>
      <c r="F60" s="13">
        <f>SUM(F59,E60)</f>
        <v>10705.270000000004</v>
      </c>
      <c r="G60" s="16">
        <v>1000</v>
      </c>
      <c r="H60" s="21"/>
      <c r="J60" s="2"/>
    </row>
    <row r="61" spans="1:10" x14ac:dyDescent="0.2">
      <c r="A61" s="14">
        <v>42780</v>
      </c>
      <c r="B61" s="12" t="s">
        <v>125</v>
      </c>
      <c r="C61" s="14">
        <v>42850</v>
      </c>
      <c r="D61" s="12" t="s">
        <v>26</v>
      </c>
      <c r="E61" s="16">
        <v>0</v>
      </c>
      <c r="F61" s="13">
        <f>SUM(E61,F60)</f>
        <v>10705.270000000004</v>
      </c>
      <c r="G61" s="16">
        <v>1000</v>
      </c>
      <c r="H61" s="21" t="s">
        <v>127</v>
      </c>
      <c r="J61" s="2"/>
    </row>
    <row r="62" spans="1:10" x14ac:dyDescent="0.2">
      <c r="D62" s="11" t="s">
        <v>126</v>
      </c>
      <c r="E62" s="22">
        <f>SUM(E10:E61)</f>
        <v>-72899.399999999994</v>
      </c>
      <c r="F62" s="52" t="s">
        <v>143</v>
      </c>
      <c r="G62" s="40">
        <f>SUM(G9:G61)</f>
        <v>265724.2</v>
      </c>
      <c r="H62" s="18"/>
      <c r="J62" s="2"/>
    </row>
    <row r="63" spans="1:10" ht="16.5" x14ac:dyDescent="0.25">
      <c r="A63" s="17" t="s">
        <v>14</v>
      </c>
      <c r="B63" s="2"/>
      <c r="C63" s="2"/>
      <c r="D63" s="2"/>
      <c r="E63" s="2"/>
      <c r="F63" s="2"/>
      <c r="G63" s="2"/>
    </row>
    <row r="64" spans="1:10" ht="15" x14ac:dyDescent="0.25">
      <c r="A64" s="19" t="s">
        <v>5</v>
      </c>
      <c r="B64" s="19" t="s">
        <v>11</v>
      </c>
      <c r="C64" s="19" t="s">
        <v>10</v>
      </c>
      <c r="D64" s="19" t="s">
        <v>24</v>
      </c>
      <c r="E64" s="19" t="s">
        <v>7</v>
      </c>
      <c r="F64" s="2"/>
      <c r="G64" s="2"/>
      <c r="H64" s="2"/>
      <c r="I64" s="18"/>
      <c r="J64" s="2"/>
    </row>
    <row r="65" spans="1:10" x14ac:dyDescent="0.2">
      <c r="A65" s="14"/>
      <c r="B65" s="12" t="s">
        <v>16</v>
      </c>
      <c r="D65" s="16"/>
      <c r="E65" s="13">
        <f>F60</f>
        <v>10705.270000000004</v>
      </c>
      <c r="G65" s="16"/>
      <c r="H65" s="2"/>
      <c r="I65" s="18"/>
      <c r="J65" s="2"/>
    </row>
    <row r="66" spans="1:10" x14ac:dyDescent="0.2">
      <c r="A66" s="14">
        <v>42614</v>
      </c>
      <c r="B66" s="12" t="s">
        <v>15</v>
      </c>
      <c r="C66" s="16">
        <v>-27</v>
      </c>
      <c r="D66" s="16" t="s">
        <v>38</v>
      </c>
      <c r="E66" s="13">
        <f>SUM(E65,C66)</f>
        <v>10678.270000000004</v>
      </c>
      <c r="G66" s="16"/>
      <c r="H66" s="2"/>
      <c r="I66" s="18"/>
      <c r="J66" s="2"/>
    </row>
    <row r="67" spans="1:10" x14ac:dyDescent="0.2">
      <c r="A67" s="14">
        <v>42633</v>
      </c>
      <c r="B67" s="12" t="s">
        <v>33</v>
      </c>
      <c r="C67" s="16">
        <v>-40.85</v>
      </c>
      <c r="D67" s="16" t="s">
        <v>35</v>
      </c>
      <c r="E67" s="13">
        <f t="shared" ref="E67:E94" si="1">SUM(E66,C67)</f>
        <v>10637.420000000004</v>
      </c>
      <c r="G67" s="16"/>
      <c r="H67" s="2"/>
      <c r="I67" s="18"/>
      <c r="J67" s="2"/>
    </row>
    <row r="68" spans="1:10" x14ac:dyDescent="0.2">
      <c r="A68" s="14">
        <v>42633</v>
      </c>
      <c r="B68" s="12" t="s">
        <v>36</v>
      </c>
      <c r="C68" s="16">
        <v>-58.01</v>
      </c>
      <c r="D68" s="16" t="s">
        <v>35</v>
      </c>
      <c r="E68" s="13">
        <f t="shared" si="1"/>
        <v>10579.410000000003</v>
      </c>
      <c r="G68" s="16"/>
      <c r="H68" s="2"/>
      <c r="I68" s="18"/>
      <c r="J68" s="2"/>
    </row>
    <row r="69" spans="1:10" x14ac:dyDescent="0.2">
      <c r="A69" s="14">
        <v>42633</v>
      </c>
      <c r="B69" s="12" t="s">
        <v>33</v>
      </c>
      <c r="C69" s="16">
        <v>-33.1</v>
      </c>
      <c r="D69" s="16" t="s">
        <v>35</v>
      </c>
      <c r="E69" s="13">
        <f t="shared" si="1"/>
        <v>10546.310000000003</v>
      </c>
      <c r="G69" s="16"/>
      <c r="H69" s="2"/>
      <c r="I69" s="18"/>
      <c r="J69" s="2"/>
    </row>
    <row r="70" spans="1:10" x14ac:dyDescent="0.2">
      <c r="A70" s="14">
        <v>42633</v>
      </c>
      <c r="B70" s="12" t="s">
        <v>52</v>
      </c>
      <c r="C70" s="16">
        <v>-12</v>
      </c>
      <c r="D70" s="16" t="s">
        <v>34</v>
      </c>
      <c r="E70" s="13">
        <f t="shared" si="1"/>
        <v>10534.310000000003</v>
      </c>
      <c r="G70" s="16"/>
      <c r="H70" s="2"/>
      <c r="I70" s="18"/>
      <c r="J70" s="2"/>
    </row>
    <row r="71" spans="1:10" x14ac:dyDescent="0.2">
      <c r="A71" s="14">
        <v>42633</v>
      </c>
      <c r="B71" s="12" t="s">
        <v>37</v>
      </c>
      <c r="C71" s="16">
        <v>-40</v>
      </c>
      <c r="D71" s="16" t="s">
        <v>38</v>
      </c>
      <c r="E71" s="13">
        <f t="shared" si="1"/>
        <v>10494.310000000003</v>
      </c>
      <c r="G71" s="16"/>
      <c r="H71" s="2"/>
      <c r="I71" s="18"/>
      <c r="J71" s="2"/>
    </row>
    <row r="72" spans="1:10" x14ac:dyDescent="0.2">
      <c r="A72" s="14">
        <v>42634</v>
      </c>
      <c r="B72" s="12" t="s">
        <v>64</v>
      </c>
      <c r="C72" s="16">
        <v>-86.61</v>
      </c>
      <c r="D72" s="16" t="s">
        <v>41</v>
      </c>
      <c r="E72" s="13">
        <f t="shared" si="1"/>
        <v>10407.700000000003</v>
      </c>
    </row>
    <row r="73" spans="1:10" x14ac:dyDescent="0.2">
      <c r="A73" s="14">
        <v>42634</v>
      </c>
      <c r="B73" s="12" t="s">
        <v>42</v>
      </c>
      <c r="C73" s="16">
        <v>-9.73</v>
      </c>
      <c r="D73" s="16" t="s">
        <v>35</v>
      </c>
      <c r="E73" s="13">
        <f t="shared" si="1"/>
        <v>10397.970000000003</v>
      </c>
    </row>
    <row r="74" spans="1:10" x14ac:dyDescent="0.2">
      <c r="A74" s="14">
        <v>42649</v>
      </c>
      <c r="B74" s="12" t="s">
        <v>51</v>
      </c>
      <c r="C74" s="16">
        <v>-40</v>
      </c>
      <c r="D74" s="16" t="s">
        <v>38</v>
      </c>
      <c r="E74" s="13">
        <f t="shared" si="1"/>
        <v>10357.970000000003</v>
      </c>
    </row>
    <row r="75" spans="1:10" x14ac:dyDescent="0.2">
      <c r="A75" s="14">
        <v>42649</v>
      </c>
      <c r="B75" s="12" t="s">
        <v>53</v>
      </c>
      <c r="C75" s="16">
        <v>-12</v>
      </c>
      <c r="D75" s="16" t="s">
        <v>34</v>
      </c>
      <c r="E75" s="13">
        <f t="shared" si="1"/>
        <v>10345.970000000003</v>
      </c>
    </row>
    <row r="76" spans="1:10" x14ac:dyDescent="0.2">
      <c r="A76" s="14">
        <v>42681</v>
      </c>
      <c r="B76" s="12" t="s">
        <v>54</v>
      </c>
      <c r="C76" s="16">
        <v>-24.95</v>
      </c>
      <c r="D76" s="16" t="s">
        <v>34</v>
      </c>
      <c r="E76" s="13">
        <f t="shared" si="1"/>
        <v>10321.020000000002</v>
      </c>
    </row>
    <row r="77" spans="1:10" x14ac:dyDescent="0.2">
      <c r="A77" s="14">
        <v>42681</v>
      </c>
      <c r="B77" s="12" t="s">
        <v>56</v>
      </c>
      <c r="C77" s="16">
        <v>-12</v>
      </c>
      <c r="D77" s="16" t="s">
        <v>34</v>
      </c>
      <c r="E77" s="13">
        <f t="shared" si="1"/>
        <v>10309.020000000002</v>
      </c>
    </row>
    <row r="78" spans="1:10" x14ac:dyDescent="0.2">
      <c r="A78" s="14">
        <v>42681</v>
      </c>
      <c r="B78" s="12" t="s">
        <v>57</v>
      </c>
      <c r="C78" s="16">
        <v>-9.33</v>
      </c>
      <c r="D78" s="16" t="s">
        <v>58</v>
      </c>
      <c r="E78" s="13">
        <f t="shared" si="1"/>
        <v>10299.690000000002</v>
      </c>
    </row>
    <row r="79" spans="1:10" x14ac:dyDescent="0.2">
      <c r="A79" s="14">
        <v>42681</v>
      </c>
      <c r="B79" s="12" t="s">
        <v>63</v>
      </c>
      <c r="C79" s="16">
        <v>-27</v>
      </c>
      <c r="D79" s="16" t="s">
        <v>38</v>
      </c>
      <c r="E79" s="13">
        <f t="shared" si="1"/>
        <v>10272.690000000002</v>
      </c>
    </row>
    <row r="80" spans="1:10" x14ac:dyDescent="0.2">
      <c r="A80" s="14">
        <v>42681</v>
      </c>
      <c r="B80" s="12" t="s">
        <v>56</v>
      </c>
      <c r="C80" s="16">
        <v>-12</v>
      </c>
      <c r="D80" s="16" t="s">
        <v>34</v>
      </c>
      <c r="E80" s="13">
        <f t="shared" si="1"/>
        <v>10260.690000000002</v>
      </c>
    </row>
    <row r="81" spans="1:5" x14ac:dyDescent="0.2">
      <c r="A81" s="14">
        <v>42681</v>
      </c>
      <c r="B81" s="12" t="s">
        <v>57</v>
      </c>
      <c r="C81" s="16">
        <v>-6.84</v>
      </c>
      <c r="D81" s="16" t="s">
        <v>58</v>
      </c>
      <c r="E81" s="13">
        <f t="shared" si="1"/>
        <v>10253.850000000002</v>
      </c>
    </row>
    <row r="82" spans="1:5" x14ac:dyDescent="0.2">
      <c r="A82" s="14">
        <v>42681</v>
      </c>
      <c r="B82" s="12" t="s">
        <v>57</v>
      </c>
      <c r="C82" s="16">
        <v>-8.67</v>
      </c>
      <c r="D82" s="16" t="s">
        <v>58</v>
      </c>
      <c r="E82" s="13">
        <f t="shared" si="1"/>
        <v>10245.180000000002</v>
      </c>
    </row>
    <row r="83" spans="1:5" x14ac:dyDescent="0.2">
      <c r="A83" s="14">
        <v>42681</v>
      </c>
      <c r="B83" s="12" t="s">
        <v>57</v>
      </c>
      <c r="C83" s="16">
        <v>-6.92</v>
      </c>
      <c r="D83" s="16" t="s">
        <v>58</v>
      </c>
      <c r="E83" s="13">
        <f t="shared" si="1"/>
        <v>10238.260000000002</v>
      </c>
    </row>
    <row r="84" spans="1:5" x14ac:dyDescent="0.2">
      <c r="A84" s="14">
        <v>42681</v>
      </c>
      <c r="B84" s="12" t="s">
        <v>57</v>
      </c>
      <c r="C84" s="16">
        <v>-7.76</v>
      </c>
      <c r="D84" s="16" t="s">
        <v>58</v>
      </c>
      <c r="E84" s="13">
        <f t="shared" si="1"/>
        <v>10230.500000000002</v>
      </c>
    </row>
    <row r="85" spans="1:5" x14ac:dyDescent="0.2">
      <c r="A85" s="14">
        <v>42681</v>
      </c>
      <c r="B85" s="12" t="s">
        <v>57</v>
      </c>
      <c r="C85" s="16">
        <v>-7.44</v>
      </c>
      <c r="D85" s="16" t="s">
        <v>58</v>
      </c>
      <c r="E85" s="13">
        <f t="shared" si="1"/>
        <v>10223.060000000001</v>
      </c>
    </row>
    <row r="86" spans="1:5" x14ac:dyDescent="0.2">
      <c r="A86" s="14">
        <v>42759</v>
      </c>
      <c r="B86" s="12" t="s">
        <v>77</v>
      </c>
      <c r="C86" s="16">
        <v>-27</v>
      </c>
      <c r="D86" s="16" t="s">
        <v>38</v>
      </c>
      <c r="E86" s="13">
        <f t="shared" si="1"/>
        <v>10196.060000000001</v>
      </c>
    </row>
    <row r="87" spans="1:5" x14ac:dyDescent="0.2">
      <c r="A87" s="14">
        <v>42759</v>
      </c>
      <c r="B87" s="12" t="s">
        <v>78</v>
      </c>
      <c r="C87" s="16">
        <v>-12</v>
      </c>
      <c r="D87" s="16" t="s">
        <v>34</v>
      </c>
      <c r="E87" s="13">
        <f t="shared" si="1"/>
        <v>10184.060000000001</v>
      </c>
    </row>
    <row r="88" spans="1:5" x14ac:dyDescent="0.2">
      <c r="A88" s="14">
        <v>42759</v>
      </c>
      <c r="B88" s="12" t="s">
        <v>84</v>
      </c>
      <c r="C88" s="16">
        <v>-33.9</v>
      </c>
      <c r="D88" s="16" t="s">
        <v>58</v>
      </c>
      <c r="E88" s="13">
        <f t="shared" si="1"/>
        <v>10150.160000000002</v>
      </c>
    </row>
    <row r="89" spans="1:5" x14ac:dyDescent="0.2">
      <c r="A89" s="14">
        <v>42759</v>
      </c>
      <c r="B89" s="12" t="s">
        <v>84</v>
      </c>
      <c r="C89" s="16">
        <v>-33.42</v>
      </c>
      <c r="D89" s="16" t="s">
        <v>58</v>
      </c>
      <c r="E89" s="13">
        <f t="shared" si="1"/>
        <v>10116.740000000002</v>
      </c>
    </row>
    <row r="90" spans="1:5" x14ac:dyDescent="0.2">
      <c r="A90" s="14">
        <v>42759</v>
      </c>
      <c r="B90" s="12" t="s">
        <v>82</v>
      </c>
      <c r="C90" s="16">
        <v>-27</v>
      </c>
      <c r="D90" s="16" t="s">
        <v>38</v>
      </c>
      <c r="E90" s="13">
        <f t="shared" si="1"/>
        <v>10089.740000000002</v>
      </c>
    </row>
    <row r="91" spans="1:5" x14ac:dyDescent="0.2">
      <c r="A91" s="14">
        <v>42759</v>
      </c>
      <c r="B91" s="12" t="s">
        <v>83</v>
      </c>
      <c r="C91" s="16">
        <v>-12</v>
      </c>
      <c r="D91" s="16" t="s">
        <v>34</v>
      </c>
      <c r="E91" s="13">
        <f t="shared" si="1"/>
        <v>10077.740000000002</v>
      </c>
    </row>
    <row r="92" spans="1:5" x14ac:dyDescent="0.2">
      <c r="A92" s="14">
        <v>42759</v>
      </c>
      <c r="B92" s="12" t="s">
        <v>57</v>
      </c>
      <c r="C92" s="16">
        <v>-6.95</v>
      </c>
      <c r="D92" s="16" t="s">
        <v>58</v>
      </c>
      <c r="E92" s="13">
        <f t="shared" si="1"/>
        <v>10070.790000000001</v>
      </c>
    </row>
    <row r="93" spans="1:5" x14ac:dyDescent="0.2">
      <c r="A93" s="14">
        <v>42759</v>
      </c>
      <c r="B93" s="12" t="s">
        <v>86</v>
      </c>
      <c r="C93" s="16">
        <v>-840</v>
      </c>
      <c r="D93" s="16" t="s">
        <v>87</v>
      </c>
      <c r="E93" s="13">
        <f t="shared" si="1"/>
        <v>9230.7900000000009</v>
      </c>
    </row>
    <row r="94" spans="1:5" x14ac:dyDescent="0.2">
      <c r="A94" s="14">
        <v>42759</v>
      </c>
      <c r="B94" s="12" t="s">
        <v>88</v>
      </c>
      <c r="C94" s="16">
        <v>700</v>
      </c>
      <c r="D94" s="16" t="s">
        <v>87</v>
      </c>
      <c r="E94" s="13">
        <f t="shared" si="1"/>
        <v>9930.7900000000009</v>
      </c>
    </row>
    <row r="95" spans="1:5" x14ac:dyDescent="0.2">
      <c r="B95" s="12" t="s">
        <v>108</v>
      </c>
      <c r="C95" s="22">
        <f>SUM(C66:C94)</f>
        <v>-774.48</v>
      </c>
      <c r="D95" s="23"/>
    </row>
    <row r="96" spans="1:5" x14ac:dyDescent="0.2">
      <c r="C96" s="16"/>
      <c r="D96" s="16"/>
    </row>
    <row r="97" spans="3:4" x14ac:dyDescent="0.2">
      <c r="C97" s="16"/>
      <c r="D97" s="16"/>
    </row>
    <row r="98" spans="3:4" x14ac:dyDescent="0.2">
      <c r="C98" s="16"/>
      <c r="D98" s="16"/>
    </row>
    <row r="99" spans="3:4" x14ac:dyDescent="0.2">
      <c r="C99" s="16"/>
      <c r="D99" s="16"/>
    </row>
    <row r="100" spans="3:4" x14ac:dyDescent="0.2">
      <c r="C100" s="16"/>
      <c r="D100" s="16"/>
    </row>
    <row r="101" spans="3:4" x14ac:dyDescent="0.2">
      <c r="C101" s="16"/>
      <c r="D101" s="16"/>
    </row>
    <row r="102" spans="3:4" x14ac:dyDescent="0.2">
      <c r="C102" s="16"/>
      <c r="D102" s="16"/>
    </row>
    <row r="103" spans="3:4" x14ac:dyDescent="0.2">
      <c r="C103" s="16"/>
      <c r="D103" s="16"/>
    </row>
    <row r="104" spans="3:4" x14ac:dyDescent="0.2">
      <c r="C104" s="16"/>
      <c r="D104" s="16"/>
    </row>
    <row r="105" spans="3:4" x14ac:dyDescent="0.2">
      <c r="C105" s="16"/>
      <c r="D105" s="16"/>
    </row>
    <row r="106" spans="3:4" x14ac:dyDescent="0.2">
      <c r="C106" s="16"/>
    </row>
    <row r="107" spans="3:4" x14ac:dyDescent="0.2">
      <c r="C107" s="16"/>
    </row>
    <row r="108" spans="3:4" x14ac:dyDescent="0.2">
      <c r="C108" s="16"/>
    </row>
    <row r="109" spans="3:4" x14ac:dyDescent="0.2">
      <c r="C109" s="16"/>
    </row>
    <row r="110" spans="3:4" x14ac:dyDescent="0.2">
      <c r="C110" s="16"/>
    </row>
    <row r="111" spans="3:4" x14ac:dyDescent="0.2">
      <c r="C111" s="16"/>
    </row>
  </sheetData>
  <conditionalFormatting sqref="E29:E61 E10:E27">
    <cfRule type="cellIs" dxfId="22" priority="6" operator="lessThan">
      <formula>0</formula>
    </cfRule>
  </conditionalFormatting>
  <conditionalFormatting sqref="E29:E61 E9:E27">
    <cfRule type="cellIs" dxfId="21" priority="5" operator="greaterThan">
      <formula>0</formula>
    </cfRule>
  </conditionalFormatting>
  <conditionalFormatting sqref="C65:C137">
    <cfRule type="cellIs" dxfId="20" priority="4" operator="lessThan">
      <formula>0</formula>
    </cfRule>
  </conditionalFormatting>
  <conditionalFormatting sqref="E28">
    <cfRule type="cellIs" dxfId="19" priority="3" operator="lessThan">
      <formula>0</formula>
    </cfRule>
  </conditionalFormatting>
  <conditionalFormatting sqref="E28">
    <cfRule type="cellIs" dxfId="18" priority="2" operator="greaterThan">
      <formula>0</formula>
    </cfRule>
  </conditionalFormatting>
  <conditionalFormatting sqref="C65:C154">
    <cfRule type="cellIs" dxfId="17" priority="1"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23" workbookViewId="0">
      <selection activeCell="A56" sqref="A56"/>
    </sheetView>
  </sheetViews>
  <sheetFormatPr defaultRowHeight="12.75" x14ac:dyDescent="0.2"/>
  <cols>
    <col min="1" max="1" width="41.140625" style="12" bestFit="1" customWidth="1"/>
    <col min="2" max="2" width="16" style="12" bestFit="1" customWidth="1"/>
    <col min="3" max="7" width="12.28515625" style="12" bestFit="1" customWidth="1"/>
    <col min="8" max="16384" width="9.140625" style="12"/>
  </cols>
  <sheetData>
    <row r="1" spans="1:2" ht="15" x14ac:dyDescent="0.25">
      <c r="A1" s="1" t="s">
        <v>128</v>
      </c>
    </row>
    <row r="2" spans="1:2" x14ac:dyDescent="0.2">
      <c r="A2" s="25" t="s">
        <v>24</v>
      </c>
      <c r="B2" s="25" t="s">
        <v>111</v>
      </c>
    </row>
    <row r="3" spans="1:2" x14ac:dyDescent="0.2">
      <c r="A3" s="26" t="s">
        <v>30</v>
      </c>
      <c r="B3" s="16">
        <v>-40.450000000000003</v>
      </c>
    </row>
    <row r="4" spans="1:2" x14ac:dyDescent="0.2">
      <c r="A4" s="26" t="s">
        <v>25</v>
      </c>
      <c r="B4" s="16">
        <v>-21842.6</v>
      </c>
    </row>
    <row r="5" spans="1:2" x14ac:dyDescent="0.2">
      <c r="A5" s="26" t="s">
        <v>26</v>
      </c>
      <c r="B5" s="16">
        <v>-50660</v>
      </c>
    </row>
    <row r="6" spans="1:2" x14ac:dyDescent="0.2">
      <c r="A6" s="26" t="s">
        <v>80</v>
      </c>
      <c r="B6" s="16">
        <v>-3532.75</v>
      </c>
    </row>
    <row r="7" spans="1:2" x14ac:dyDescent="0.2">
      <c r="A7" s="26" t="s">
        <v>47</v>
      </c>
      <c r="B7" s="16">
        <v>-1236.4000000000001</v>
      </c>
    </row>
    <row r="8" spans="1:2" x14ac:dyDescent="0.2">
      <c r="A8" s="26" t="s">
        <v>48</v>
      </c>
      <c r="B8" s="16">
        <v>6320.8</v>
      </c>
    </row>
    <row r="9" spans="1:2" x14ac:dyDescent="0.2">
      <c r="A9" s="26" t="s">
        <v>138</v>
      </c>
      <c r="B9" s="16">
        <v>-1908</v>
      </c>
    </row>
    <row r="10" spans="1:2" hidden="1" x14ac:dyDescent="0.2">
      <c r="A10" s="26"/>
      <c r="B10" s="16"/>
    </row>
    <row r="11" spans="1:2" x14ac:dyDescent="0.2">
      <c r="A11" s="27" t="s">
        <v>110</v>
      </c>
      <c r="B11" s="28">
        <v>-72899.399999999994</v>
      </c>
    </row>
    <row r="17" spans="1:2" ht="15" x14ac:dyDescent="0.25">
      <c r="A17" s="1" t="s">
        <v>129</v>
      </c>
    </row>
    <row r="18" spans="1:2" x14ac:dyDescent="0.2">
      <c r="A18" s="25" t="s">
        <v>24</v>
      </c>
      <c r="B18" s="25" t="s">
        <v>111</v>
      </c>
    </row>
    <row r="19" spans="1:2" x14ac:dyDescent="0.2">
      <c r="A19" s="26" t="s">
        <v>58</v>
      </c>
      <c r="B19" s="16">
        <v>-121.23</v>
      </c>
    </row>
    <row r="20" spans="1:2" x14ac:dyDescent="0.2">
      <c r="A20" s="26" t="s">
        <v>87</v>
      </c>
      <c r="B20" s="16">
        <v>-140</v>
      </c>
    </row>
    <row r="21" spans="1:2" x14ac:dyDescent="0.2">
      <c r="A21" s="26" t="s">
        <v>35</v>
      </c>
      <c r="B21" s="16">
        <v>-141.69</v>
      </c>
    </row>
    <row r="22" spans="1:2" x14ac:dyDescent="0.2">
      <c r="A22" s="26" t="s">
        <v>38</v>
      </c>
      <c r="B22" s="16">
        <v>-188</v>
      </c>
    </row>
    <row r="23" spans="1:2" x14ac:dyDescent="0.2">
      <c r="A23" s="26" t="s">
        <v>41</v>
      </c>
      <c r="B23" s="16">
        <v>-86.61</v>
      </c>
    </row>
    <row r="24" spans="1:2" x14ac:dyDescent="0.2">
      <c r="A24" s="26" t="s">
        <v>34</v>
      </c>
      <c r="B24" s="16">
        <v>-96.95</v>
      </c>
    </row>
    <row r="25" spans="1:2" x14ac:dyDescent="0.2">
      <c r="A25" s="27" t="s">
        <v>110</v>
      </c>
      <c r="B25" s="28">
        <v>-774.48000000000013</v>
      </c>
    </row>
    <row r="33" spans="1:7" ht="15" x14ac:dyDescent="0.25">
      <c r="A33" s="8" t="s">
        <v>130</v>
      </c>
    </row>
    <row r="34" spans="1:7" x14ac:dyDescent="0.2">
      <c r="A34" s="30" t="s">
        <v>131</v>
      </c>
      <c r="B34" s="31">
        <f>B11</f>
        <v>-72899.399999999994</v>
      </c>
    </row>
    <row r="35" spans="1:7" x14ac:dyDescent="0.2">
      <c r="A35" s="12" t="s">
        <v>132</v>
      </c>
      <c r="B35" s="13">
        <f>B25</f>
        <v>-774.48000000000013</v>
      </c>
    </row>
    <row r="36" spans="1:7" x14ac:dyDescent="0.2">
      <c r="A36" s="34" t="s">
        <v>133</v>
      </c>
      <c r="B36" s="35">
        <f>SUM(B34:B35)</f>
        <v>-73673.87999999999</v>
      </c>
    </row>
    <row r="38" spans="1:7" ht="27" x14ac:dyDescent="0.25">
      <c r="A38" s="33" t="s">
        <v>134</v>
      </c>
      <c r="B38" s="38">
        <f>B35/B36</f>
        <v>1.0512273820789678E-2</v>
      </c>
    </row>
    <row r="40" spans="1:7" x14ac:dyDescent="0.2">
      <c r="A40" s="30" t="s">
        <v>131</v>
      </c>
      <c r="B40" s="31">
        <f>B11</f>
        <v>-72899.399999999994</v>
      </c>
    </row>
    <row r="41" spans="1:7" x14ac:dyDescent="0.2">
      <c r="A41" s="12" t="s">
        <v>8</v>
      </c>
      <c r="B41" s="13">
        <f>'B. FY17 Budgetary Breakdown'!G62</f>
        <v>265724.2</v>
      </c>
    </row>
    <row r="42" spans="1:7" ht="27" x14ac:dyDescent="0.25">
      <c r="A42" s="33" t="s">
        <v>135</v>
      </c>
      <c r="B42" s="39">
        <f>B41/(-B40)</f>
        <v>3.6450807551228137</v>
      </c>
    </row>
    <row r="46" spans="1:7" ht="16.5" x14ac:dyDescent="0.3">
      <c r="A46" s="8" t="s">
        <v>137</v>
      </c>
    </row>
    <row r="47" spans="1:7" x14ac:dyDescent="0.2">
      <c r="A47" s="12" t="s">
        <v>162</v>
      </c>
      <c r="C47" s="55" t="s">
        <v>136</v>
      </c>
      <c r="D47" s="55"/>
      <c r="E47" s="55"/>
    </row>
    <row r="48" spans="1:7" x14ac:dyDescent="0.2">
      <c r="A48" s="36">
        <f>-B42*B40</f>
        <v>265724.2</v>
      </c>
      <c r="B48" s="15">
        <v>2.5</v>
      </c>
      <c r="C48" s="15">
        <v>2.75</v>
      </c>
      <c r="D48" s="15">
        <v>3</v>
      </c>
      <c r="E48" s="15">
        <v>3.25</v>
      </c>
      <c r="F48" s="15">
        <v>3.5</v>
      </c>
      <c r="G48" s="15">
        <v>3.75</v>
      </c>
    </row>
    <row r="49" spans="1:7" x14ac:dyDescent="0.2">
      <c r="A49" s="15">
        <v>-85000</v>
      </c>
      <c r="B49" s="16">
        <f t="dataTable" ref="B49:G54" dt2D="1" dtr="1" r1="B42" r2="B40"/>
        <v>212500</v>
      </c>
      <c r="C49" s="16">
        <v>233750</v>
      </c>
      <c r="D49" s="16">
        <v>255000</v>
      </c>
      <c r="E49" s="16">
        <v>276250</v>
      </c>
      <c r="F49" s="16">
        <v>297500</v>
      </c>
      <c r="G49" s="16">
        <v>318750</v>
      </c>
    </row>
    <row r="50" spans="1:7" x14ac:dyDescent="0.2">
      <c r="A50" s="15">
        <v>-90000</v>
      </c>
      <c r="B50" s="16">
        <v>225000</v>
      </c>
      <c r="C50" s="16">
        <v>247500</v>
      </c>
      <c r="D50" s="16">
        <v>270000</v>
      </c>
      <c r="E50" s="16">
        <v>292500</v>
      </c>
      <c r="F50" s="16">
        <v>315000</v>
      </c>
      <c r="G50" s="16">
        <v>337500</v>
      </c>
    </row>
    <row r="51" spans="1:7" x14ac:dyDescent="0.2">
      <c r="A51" s="15">
        <v>-95000</v>
      </c>
      <c r="B51" s="16">
        <v>237500</v>
      </c>
      <c r="C51" s="16">
        <v>261250</v>
      </c>
      <c r="D51" s="16">
        <v>285000</v>
      </c>
      <c r="E51" s="16">
        <v>308750</v>
      </c>
      <c r="F51" s="16">
        <v>332500</v>
      </c>
      <c r="G51" s="16">
        <v>356250</v>
      </c>
    </row>
    <row r="52" spans="1:7" x14ac:dyDescent="0.2">
      <c r="A52" s="37">
        <v>-100000</v>
      </c>
      <c r="B52" s="16">
        <v>250000</v>
      </c>
      <c r="C52" s="16">
        <v>275000</v>
      </c>
      <c r="D52" s="16">
        <v>300000</v>
      </c>
      <c r="E52" s="16">
        <v>325000</v>
      </c>
      <c r="F52" s="16">
        <v>350000</v>
      </c>
      <c r="G52" s="16">
        <v>375000</v>
      </c>
    </row>
    <row r="53" spans="1:7" x14ac:dyDescent="0.2">
      <c r="A53" s="37">
        <v>-105000</v>
      </c>
      <c r="B53" s="16">
        <v>262500</v>
      </c>
      <c r="C53" s="16">
        <v>288750</v>
      </c>
      <c r="D53" s="16">
        <v>315000</v>
      </c>
      <c r="E53" s="16">
        <v>341250</v>
      </c>
      <c r="F53" s="16">
        <v>367500</v>
      </c>
      <c r="G53" s="16">
        <v>393750</v>
      </c>
    </row>
    <row r="54" spans="1:7" x14ac:dyDescent="0.2">
      <c r="A54" s="37">
        <v>-110000</v>
      </c>
      <c r="B54" s="16">
        <v>275000</v>
      </c>
      <c r="C54" s="16">
        <v>302500</v>
      </c>
      <c r="D54" s="16">
        <v>330000</v>
      </c>
      <c r="E54" s="16">
        <v>357500</v>
      </c>
      <c r="F54" s="16">
        <v>385000</v>
      </c>
      <c r="G54" s="16">
        <v>412500</v>
      </c>
    </row>
    <row r="55" spans="1:7" x14ac:dyDescent="0.2">
      <c r="A55" s="12" t="s">
        <v>163</v>
      </c>
    </row>
  </sheetData>
  <mergeCells count="1">
    <mergeCell ref="C47:E47"/>
  </mergeCells>
  <conditionalFormatting sqref="B49:G54">
    <cfRule type="colorScale" priority="1">
      <colorScale>
        <cfvo type="num" val="265724.2"/>
        <cfvo type="max"/>
        <color theme="0"/>
        <color theme="9"/>
      </colorScale>
    </cfRule>
    <cfRule type="colorScale" priority="2">
      <colorScale>
        <cfvo type="min"/>
        <cfvo type="max"/>
        <color rgb="FFFCFCFF"/>
        <color rgb="FF63BE7B"/>
      </colorScale>
    </cfRule>
    <cfRule type="aboveAverage" priority="3"/>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zoomScale="84" zoomScaleNormal="84" workbookViewId="0">
      <selection activeCell="F27" sqref="F27"/>
    </sheetView>
  </sheetViews>
  <sheetFormatPr defaultRowHeight="12.75" x14ac:dyDescent="0.2"/>
  <cols>
    <col min="1" max="1" width="38.140625" style="12" bestFit="1" customWidth="1"/>
    <col min="2" max="2" width="46.140625" style="12" bestFit="1" customWidth="1"/>
    <col min="3" max="3" width="13.42578125" style="12" bestFit="1" customWidth="1"/>
    <col min="4" max="4" width="34.7109375" style="12" bestFit="1" customWidth="1"/>
    <col min="5" max="5" width="16.7109375" style="12" bestFit="1" customWidth="1"/>
    <col min="6" max="6" width="30.7109375" style="12" bestFit="1" customWidth="1"/>
    <col min="7" max="7" width="29.140625" style="12" bestFit="1" customWidth="1"/>
    <col min="8" max="8" width="32.5703125" style="12" bestFit="1" customWidth="1"/>
    <col min="9" max="9" width="20.28515625" style="12" bestFit="1" customWidth="1"/>
    <col min="10" max="16384" width="9.140625" style="12"/>
  </cols>
  <sheetData>
    <row r="1" spans="1:8" ht="14.25" x14ac:dyDescent="0.25">
      <c r="A1" s="43" t="s">
        <v>142</v>
      </c>
      <c r="B1" s="44"/>
      <c r="F1" s="41" t="s">
        <v>159</v>
      </c>
    </row>
    <row r="2" spans="1:8" x14ac:dyDescent="0.2">
      <c r="A2" s="44" t="s">
        <v>145</v>
      </c>
      <c r="B2" s="45">
        <f>H33</f>
        <v>-1174.48</v>
      </c>
      <c r="F2" s="42" t="s">
        <v>5</v>
      </c>
      <c r="G2" s="42" t="s">
        <v>11</v>
      </c>
      <c r="H2" s="42" t="s">
        <v>10</v>
      </c>
    </row>
    <row r="3" spans="1:8" x14ac:dyDescent="0.2">
      <c r="A3" s="44" t="s">
        <v>146</v>
      </c>
      <c r="B3" s="45">
        <f>F90</f>
        <v>-87204.916874864954</v>
      </c>
      <c r="F3" s="14" t="s">
        <v>153</v>
      </c>
      <c r="G3" s="12" t="s">
        <v>154</v>
      </c>
      <c r="H3" s="16">
        <v>-27</v>
      </c>
    </row>
    <row r="4" spans="1:8" x14ac:dyDescent="0.2">
      <c r="A4" s="44" t="s">
        <v>147</v>
      </c>
      <c r="B4" s="45">
        <f>'B. FY17 Budgetary Breakdown'!E94</f>
        <v>9930.7900000000009</v>
      </c>
      <c r="F4" s="14" t="s">
        <v>153</v>
      </c>
      <c r="G4" s="12" t="s">
        <v>154</v>
      </c>
      <c r="H4" s="16">
        <v>-40.85</v>
      </c>
    </row>
    <row r="5" spans="1:8" x14ac:dyDescent="0.2">
      <c r="A5" s="50" t="s">
        <v>148</v>
      </c>
      <c r="B5" s="51">
        <f>B2+B3-B4</f>
        <v>-98310.186874864943</v>
      </c>
      <c r="F5" s="14" t="s">
        <v>153</v>
      </c>
      <c r="G5" s="12" t="s">
        <v>154</v>
      </c>
      <c r="H5" s="16">
        <v>-58.01</v>
      </c>
    </row>
    <row r="6" spans="1:8" x14ac:dyDescent="0.2">
      <c r="F6" s="14" t="s">
        <v>153</v>
      </c>
      <c r="G6" s="12" t="s">
        <v>154</v>
      </c>
      <c r="H6" s="16">
        <v>-33.1</v>
      </c>
    </row>
    <row r="7" spans="1:8" x14ac:dyDescent="0.2">
      <c r="A7" s="54" t="s">
        <v>149</v>
      </c>
      <c r="B7" s="49"/>
      <c r="F7" s="14" t="s">
        <v>153</v>
      </c>
      <c r="G7" s="12" t="s">
        <v>154</v>
      </c>
      <c r="H7" s="16">
        <v>-12</v>
      </c>
    </row>
    <row r="8" spans="1:8" x14ac:dyDescent="0.2">
      <c r="A8" s="46" t="s">
        <v>150</v>
      </c>
      <c r="B8" s="47">
        <f>'C. Summary Tables'!B42</f>
        <v>3.6450807551228137</v>
      </c>
      <c r="F8" s="14" t="s">
        <v>153</v>
      </c>
      <c r="G8" s="12" t="s">
        <v>154</v>
      </c>
      <c r="H8" s="16">
        <v>-40</v>
      </c>
    </row>
    <row r="9" spans="1:8" ht="14.25" x14ac:dyDescent="0.25">
      <c r="A9" s="46" t="s">
        <v>151</v>
      </c>
      <c r="B9" s="48">
        <v>-0.2</v>
      </c>
      <c r="F9" s="14" t="s">
        <v>153</v>
      </c>
      <c r="G9" s="12" t="s">
        <v>154</v>
      </c>
      <c r="H9" s="16">
        <v>-86.61</v>
      </c>
    </row>
    <row r="10" spans="1:8" x14ac:dyDescent="0.2">
      <c r="A10" s="46" t="s">
        <v>152</v>
      </c>
      <c r="B10" s="49">
        <f>B8*(1+B9)</f>
        <v>2.916064604098251</v>
      </c>
      <c r="F10" s="14" t="s">
        <v>153</v>
      </c>
      <c r="G10" s="12" t="s">
        <v>154</v>
      </c>
      <c r="H10" s="16">
        <v>-9.73</v>
      </c>
    </row>
    <row r="11" spans="1:8" x14ac:dyDescent="0.2">
      <c r="F11" s="14" t="s">
        <v>153</v>
      </c>
      <c r="G11" s="12" t="s">
        <v>154</v>
      </c>
      <c r="H11" s="16">
        <v>-40</v>
      </c>
    </row>
    <row r="12" spans="1:8" x14ac:dyDescent="0.2">
      <c r="F12" s="14" t="s">
        <v>153</v>
      </c>
      <c r="G12" s="12" t="s">
        <v>154</v>
      </c>
      <c r="H12" s="16">
        <v>-12</v>
      </c>
    </row>
    <row r="13" spans="1:8" x14ac:dyDescent="0.2">
      <c r="F13" s="14" t="s">
        <v>153</v>
      </c>
      <c r="G13" s="12" t="s">
        <v>154</v>
      </c>
      <c r="H13" s="16">
        <v>-24.95</v>
      </c>
    </row>
    <row r="14" spans="1:8" x14ac:dyDescent="0.2">
      <c r="F14" s="14" t="s">
        <v>153</v>
      </c>
      <c r="G14" s="12" t="s">
        <v>154</v>
      </c>
      <c r="H14" s="16">
        <v>-12</v>
      </c>
    </row>
    <row r="15" spans="1:8" x14ac:dyDescent="0.2">
      <c r="F15" s="14" t="s">
        <v>153</v>
      </c>
      <c r="G15" s="12" t="s">
        <v>154</v>
      </c>
      <c r="H15" s="16">
        <v>-9.33</v>
      </c>
    </row>
    <row r="16" spans="1:8" x14ac:dyDescent="0.2">
      <c r="F16" s="14" t="s">
        <v>153</v>
      </c>
      <c r="G16" s="12" t="s">
        <v>154</v>
      </c>
      <c r="H16" s="16">
        <v>-27</v>
      </c>
    </row>
    <row r="17" spans="6:8" x14ac:dyDescent="0.2">
      <c r="F17" s="14" t="s">
        <v>153</v>
      </c>
      <c r="G17" s="12" t="s">
        <v>154</v>
      </c>
      <c r="H17" s="16">
        <v>-12</v>
      </c>
    </row>
    <row r="18" spans="6:8" x14ac:dyDescent="0.2">
      <c r="F18" s="14" t="s">
        <v>153</v>
      </c>
      <c r="G18" s="12" t="s">
        <v>154</v>
      </c>
      <c r="H18" s="16">
        <v>-6.84</v>
      </c>
    </row>
    <row r="19" spans="6:8" x14ac:dyDescent="0.2">
      <c r="F19" s="14" t="s">
        <v>153</v>
      </c>
      <c r="G19" s="12" t="s">
        <v>154</v>
      </c>
      <c r="H19" s="16">
        <v>-8.67</v>
      </c>
    </row>
    <row r="20" spans="6:8" x14ac:dyDescent="0.2">
      <c r="F20" s="14" t="s">
        <v>153</v>
      </c>
      <c r="G20" s="12" t="s">
        <v>154</v>
      </c>
      <c r="H20" s="16">
        <v>-6.92</v>
      </c>
    </row>
    <row r="21" spans="6:8" x14ac:dyDescent="0.2">
      <c r="F21" s="14" t="s">
        <v>153</v>
      </c>
      <c r="G21" s="12" t="s">
        <v>154</v>
      </c>
      <c r="H21" s="16">
        <v>-7.76</v>
      </c>
    </row>
    <row r="22" spans="6:8" x14ac:dyDescent="0.2">
      <c r="F22" s="14" t="s">
        <v>153</v>
      </c>
      <c r="G22" s="12" t="s">
        <v>154</v>
      </c>
      <c r="H22" s="16">
        <v>-7.44</v>
      </c>
    </row>
    <row r="23" spans="6:8" x14ac:dyDescent="0.2">
      <c r="F23" s="14" t="s">
        <v>153</v>
      </c>
      <c r="G23" s="12" t="s">
        <v>154</v>
      </c>
      <c r="H23" s="16">
        <v>-27</v>
      </c>
    </row>
    <row r="24" spans="6:8" x14ac:dyDescent="0.2">
      <c r="F24" s="14" t="s">
        <v>153</v>
      </c>
      <c r="G24" s="12" t="s">
        <v>154</v>
      </c>
      <c r="H24" s="16">
        <v>-12</v>
      </c>
    </row>
    <row r="25" spans="6:8" x14ac:dyDescent="0.2">
      <c r="F25" s="14" t="s">
        <v>153</v>
      </c>
      <c r="G25" s="12" t="s">
        <v>154</v>
      </c>
      <c r="H25" s="16">
        <v>-33.9</v>
      </c>
    </row>
    <row r="26" spans="6:8" x14ac:dyDescent="0.2">
      <c r="F26" s="14" t="s">
        <v>153</v>
      </c>
      <c r="G26" s="12" t="s">
        <v>154</v>
      </c>
      <c r="H26" s="16">
        <v>-33.42</v>
      </c>
    </row>
    <row r="27" spans="6:8" x14ac:dyDescent="0.2">
      <c r="F27" s="14" t="s">
        <v>153</v>
      </c>
      <c r="G27" s="12" t="s">
        <v>154</v>
      </c>
      <c r="H27" s="16">
        <v>-27</v>
      </c>
    </row>
    <row r="28" spans="6:8" x14ac:dyDescent="0.2">
      <c r="F28" s="14" t="s">
        <v>153</v>
      </c>
      <c r="G28" s="12" t="s">
        <v>154</v>
      </c>
      <c r="H28" s="16">
        <v>-12</v>
      </c>
    </row>
    <row r="29" spans="6:8" x14ac:dyDescent="0.2">
      <c r="F29" s="14" t="s">
        <v>153</v>
      </c>
      <c r="G29" s="12" t="s">
        <v>154</v>
      </c>
      <c r="H29" s="16">
        <v>-6.95</v>
      </c>
    </row>
    <row r="30" spans="6:8" x14ac:dyDescent="0.2">
      <c r="F30" s="14" t="s">
        <v>153</v>
      </c>
      <c r="G30" s="12" t="s">
        <v>154</v>
      </c>
      <c r="H30" s="16">
        <v>-840</v>
      </c>
    </row>
    <row r="31" spans="6:8" x14ac:dyDescent="0.2">
      <c r="F31" s="14" t="s">
        <v>153</v>
      </c>
      <c r="G31" s="12" t="s">
        <v>154</v>
      </c>
      <c r="H31" s="16">
        <v>700</v>
      </c>
    </row>
    <row r="32" spans="6:8" x14ac:dyDescent="0.2">
      <c r="F32" s="14" t="s">
        <v>153</v>
      </c>
      <c r="G32" s="12" t="s">
        <v>155</v>
      </c>
      <c r="H32" s="16">
        <v>-400</v>
      </c>
    </row>
    <row r="33" spans="1:8" x14ac:dyDescent="0.2">
      <c r="G33" s="30" t="s">
        <v>108</v>
      </c>
      <c r="H33" s="22">
        <f>SUM(H3:H32)</f>
        <v>-1174.48</v>
      </c>
    </row>
    <row r="35" spans="1:8" ht="14.25" x14ac:dyDescent="0.25">
      <c r="A35" s="41" t="s">
        <v>161</v>
      </c>
    </row>
    <row r="36" spans="1:8" x14ac:dyDescent="0.2">
      <c r="A36" s="42" t="s">
        <v>5</v>
      </c>
      <c r="B36" s="42" t="s">
        <v>11</v>
      </c>
      <c r="C36" s="42" t="s">
        <v>6</v>
      </c>
      <c r="D36" s="42" t="s">
        <v>157</v>
      </c>
      <c r="E36" s="42" t="s">
        <v>8</v>
      </c>
      <c r="F36" s="42" t="s">
        <v>158</v>
      </c>
    </row>
    <row r="37" spans="1:8" x14ac:dyDescent="0.2">
      <c r="A37" s="11"/>
      <c r="C37" s="11"/>
      <c r="D37" s="15"/>
      <c r="E37" s="11"/>
      <c r="F37" s="15"/>
    </row>
    <row r="38" spans="1:8" x14ac:dyDescent="0.2">
      <c r="A38" s="9" t="s">
        <v>153</v>
      </c>
      <c r="B38" s="10" t="s">
        <v>154</v>
      </c>
      <c r="C38" s="14" t="s">
        <v>156</v>
      </c>
      <c r="D38" s="16">
        <v>-300</v>
      </c>
      <c r="E38" s="16">
        <v>300</v>
      </c>
      <c r="F38" s="16">
        <f t="shared" ref="F38:F69" si="0">IF(OR(E38=-D38,E38=0),D38,-(E38/$B$10))</f>
        <v>-300</v>
      </c>
    </row>
    <row r="39" spans="1:8" x14ac:dyDescent="0.2">
      <c r="A39" s="9" t="s">
        <v>153</v>
      </c>
      <c r="B39" s="10" t="s">
        <v>154</v>
      </c>
      <c r="C39" s="14" t="s">
        <v>156</v>
      </c>
      <c r="D39" s="16">
        <v>0</v>
      </c>
      <c r="E39" s="16"/>
      <c r="F39" s="16">
        <f t="shared" si="0"/>
        <v>0</v>
      </c>
    </row>
    <row r="40" spans="1:8" x14ac:dyDescent="0.2">
      <c r="A40" s="9" t="s">
        <v>153</v>
      </c>
      <c r="B40" s="10" t="s">
        <v>154</v>
      </c>
      <c r="C40" s="14" t="s">
        <v>156</v>
      </c>
      <c r="D40" s="16">
        <v>0</v>
      </c>
      <c r="E40" s="16"/>
      <c r="F40" s="16">
        <f t="shared" si="0"/>
        <v>0</v>
      </c>
    </row>
    <row r="41" spans="1:8" x14ac:dyDescent="0.2">
      <c r="A41" s="9" t="s">
        <v>153</v>
      </c>
      <c r="B41" s="10" t="s">
        <v>154</v>
      </c>
      <c r="C41" s="14" t="s">
        <v>156</v>
      </c>
      <c r="D41" s="16">
        <v>-2000</v>
      </c>
      <c r="E41" s="16">
        <v>4500</v>
      </c>
      <c r="F41" s="16">
        <f t="shared" si="0"/>
        <v>-1543.1756874232753</v>
      </c>
    </row>
    <row r="42" spans="1:8" x14ac:dyDescent="0.2">
      <c r="A42" s="9" t="s">
        <v>153</v>
      </c>
      <c r="B42" s="10" t="s">
        <v>154</v>
      </c>
      <c r="C42" s="14" t="s">
        <v>156</v>
      </c>
      <c r="D42" s="16">
        <v>0</v>
      </c>
      <c r="E42" s="16">
        <v>24000</v>
      </c>
      <c r="F42" s="16">
        <f t="shared" si="0"/>
        <v>-8230.2703329241358</v>
      </c>
    </row>
    <row r="43" spans="1:8" x14ac:dyDescent="0.2">
      <c r="A43" s="9" t="s">
        <v>153</v>
      </c>
      <c r="B43" s="10" t="s">
        <v>154</v>
      </c>
      <c r="C43" s="14" t="s">
        <v>156</v>
      </c>
      <c r="D43" s="16">
        <v>-15000</v>
      </c>
      <c r="E43" s="16">
        <v>40000</v>
      </c>
      <c r="F43" s="16">
        <f t="shared" si="0"/>
        <v>-13717.117221540226</v>
      </c>
    </row>
    <row r="44" spans="1:8" x14ac:dyDescent="0.2">
      <c r="A44" s="9" t="s">
        <v>153</v>
      </c>
      <c r="B44" s="10" t="s">
        <v>154</v>
      </c>
      <c r="C44" s="14" t="s">
        <v>156</v>
      </c>
      <c r="D44" s="16">
        <v>-2000</v>
      </c>
      <c r="E44" s="16">
        <v>4000</v>
      </c>
      <c r="F44" s="16">
        <f t="shared" si="0"/>
        <v>-1371.7117221540227</v>
      </c>
    </row>
    <row r="45" spans="1:8" x14ac:dyDescent="0.2">
      <c r="A45" s="9" t="s">
        <v>153</v>
      </c>
      <c r="B45" s="10" t="s">
        <v>154</v>
      </c>
      <c r="C45" s="14" t="s">
        <v>156</v>
      </c>
      <c r="D45" s="16">
        <v>-2000</v>
      </c>
      <c r="E45" s="16">
        <v>2000</v>
      </c>
      <c r="F45" s="16">
        <f t="shared" si="0"/>
        <v>-2000</v>
      </c>
    </row>
    <row r="46" spans="1:8" x14ac:dyDescent="0.2">
      <c r="A46" s="9" t="s">
        <v>153</v>
      </c>
      <c r="B46" s="10" t="s">
        <v>154</v>
      </c>
      <c r="C46" s="14" t="s">
        <v>156</v>
      </c>
      <c r="D46" s="16">
        <v>-4.5</v>
      </c>
      <c r="E46" s="16">
        <v>4.5</v>
      </c>
      <c r="F46" s="16">
        <f t="shared" si="0"/>
        <v>-4.5</v>
      </c>
    </row>
    <row r="47" spans="1:8" x14ac:dyDescent="0.2">
      <c r="A47" s="9" t="s">
        <v>153</v>
      </c>
      <c r="B47" s="10" t="s">
        <v>154</v>
      </c>
      <c r="C47" s="14" t="s">
        <v>156</v>
      </c>
      <c r="D47" s="16">
        <v>-7910</v>
      </c>
      <c r="E47" s="16">
        <v>16000</v>
      </c>
      <c r="F47" s="16">
        <f t="shared" si="0"/>
        <v>-5486.8468886160908</v>
      </c>
    </row>
    <row r="48" spans="1:8" x14ac:dyDescent="0.2">
      <c r="A48" s="9" t="s">
        <v>153</v>
      </c>
      <c r="B48" s="10" t="s">
        <v>154</v>
      </c>
      <c r="C48" s="14" t="s">
        <v>156</v>
      </c>
      <c r="D48" s="16">
        <v>-600</v>
      </c>
      <c r="E48" s="16">
        <v>600</v>
      </c>
      <c r="F48" s="16">
        <f t="shared" si="0"/>
        <v>-600</v>
      </c>
    </row>
    <row r="49" spans="1:6" x14ac:dyDescent="0.2">
      <c r="A49" s="9" t="s">
        <v>153</v>
      </c>
      <c r="B49" s="10" t="s">
        <v>154</v>
      </c>
      <c r="C49" s="14" t="s">
        <v>156</v>
      </c>
      <c r="D49" s="16">
        <v>-1300</v>
      </c>
      <c r="E49" s="16">
        <v>2000</v>
      </c>
      <c r="F49" s="16">
        <f t="shared" si="0"/>
        <v>-685.85586107701135</v>
      </c>
    </row>
    <row r="50" spans="1:6" x14ac:dyDescent="0.2">
      <c r="A50" s="9" t="s">
        <v>153</v>
      </c>
      <c r="B50" s="10" t="s">
        <v>154</v>
      </c>
      <c r="C50" s="14" t="s">
        <v>156</v>
      </c>
      <c r="D50" s="16">
        <v>-2500</v>
      </c>
      <c r="E50" s="16">
        <v>2500</v>
      </c>
      <c r="F50" s="16">
        <f t="shared" si="0"/>
        <v>-2500</v>
      </c>
    </row>
    <row r="51" spans="1:6" x14ac:dyDescent="0.2">
      <c r="A51" s="9" t="s">
        <v>153</v>
      </c>
      <c r="B51" s="10" t="s">
        <v>154</v>
      </c>
      <c r="C51" s="14" t="s">
        <v>156</v>
      </c>
      <c r="D51" s="16">
        <v>-8000</v>
      </c>
      <c r="E51" s="16">
        <v>10000</v>
      </c>
      <c r="F51" s="16">
        <f t="shared" si="0"/>
        <v>-3429.2793053850564</v>
      </c>
    </row>
    <row r="52" spans="1:6" x14ac:dyDescent="0.2">
      <c r="A52" s="9" t="s">
        <v>153</v>
      </c>
      <c r="B52" s="10" t="s">
        <v>154</v>
      </c>
      <c r="C52" s="14" t="s">
        <v>156</v>
      </c>
      <c r="D52" s="16">
        <v>-1000</v>
      </c>
      <c r="E52" s="16">
        <v>1000</v>
      </c>
      <c r="F52" s="16">
        <f t="shared" si="0"/>
        <v>-1000</v>
      </c>
    </row>
    <row r="53" spans="1:6" x14ac:dyDescent="0.2">
      <c r="A53" s="9" t="s">
        <v>153</v>
      </c>
      <c r="B53" s="10" t="s">
        <v>154</v>
      </c>
      <c r="C53" s="14" t="s">
        <v>156</v>
      </c>
      <c r="D53" s="16">
        <v>2840</v>
      </c>
      <c r="E53" s="16">
        <v>0</v>
      </c>
      <c r="F53" s="16">
        <f t="shared" si="0"/>
        <v>2840</v>
      </c>
    </row>
    <row r="54" spans="1:6" x14ac:dyDescent="0.2">
      <c r="A54" s="9" t="s">
        <v>153</v>
      </c>
      <c r="B54" s="10" t="s">
        <v>154</v>
      </c>
      <c r="C54" s="14" t="s">
        <v>156</v>
      </c>
      <c r="D54" s="16">
        <v>1500</v>
      </c>
      <c r="E54" s="16">
        <v>0</v>
      </c>
      <c r="F54" s="16">
        <f t="shared" si="0"/>
        <v>1500</v>
      </c>
    </row>
    <row r="55" spans="1:6" x14ac:dyDescent="0.2">
      <c r="A55" s="9" t="s">
        <v>153</v>
      </c>
      <c r="B55" s="10" t="s">
        <v>154</v>
      </c>
      <c r="C55" s="14" t="s">
        <v>156</v>
      </c>
      <c r="D55" s="16">
        <v>1500</v>
      </c>
      <c r="E55" s="16">
        <v>0</v>
      </c>
      <c r="F55" s="16">
        <f t="shared" si="0"/>
        <v>1500</v>
      </c>
    </row>
    <row r="56" spans="1:6" x14ac:dyDescent="0.2">
      <c r="A56" s="9" t="s">
        <v>153</v>
      </c>
      <c r="B56" s="10" t="s">
        <v>154</v>
      </c>
      <c r="C56" s="14" t="s">
        <v>156</v>
      </c>
      <c r="D56" s="16">
        <v>500</v>
      </c>
      <c r="E56" s="16">
        <v>0</v>
      </c>
      <c r="F56" s="16">
        <f t="shared" si="0"/>
        <v>500</v>
      </c>
    </row>
    <row r="57" spans="1:6" x14ac:dyDescent="0.2">
      <c r="A57" s="9" t="s">
        <v>153</v>
      </c>
      <c r="B57" s="10" t="s">
        <v>154</v>
      </c>
      <c r="C57" s="14" t="s">
        <v>156</v>
      </c>
      <c r="D57" s="16">
        <v>-325</v>
      </c>
      <c r="E57" s="16">
        <v>325</v>
      </c>
      <c r="F57" s="16">
        <f t="shared" si="0"/>
        <v>-325</v>
      </c>
    </row>
    <row r="58" spans="1:6" x14ac:dyDescent="0.2">
      <c r="A58" s="9" t="s">
        <v>153</v>
      </c>
      <c r="B58" s="10" t="s">
        <v>154</v>
      </c>
      <c r="C58" s="14" t="s">
        <v>156</v>
      </c>
      <c r="D58" s="16">
        <v>-2505.1999999999998</v>
      </c>
      <c r="E58" s="16">
        <v>3400</v>
      </c>
      <c r="F58" s="16">
        <f t="shared" si="0"/>
        <v>-1165.9549638309193</v>
      </c>
    </row>
    <row r="59" spans="1:6" x14ac:dyDescent="0.2">
      <c r="A59" s="9" t="s">
        <v>153</v>
      </c>
      <c r="B59" s="10" t="s">
        <v>154</v>
      </c>
      <c r="C59" s="14" t="s">
        <v>156</v>
      </c>
      <c r="D59" s="16">
        <v>-189</v>
      </c>
      <c r="E59" s="16">
        <v>189</v>
      </c>
      <c r="F59" s="16">
        <f t="shared" si="0"/>
        <v>-189</v>
      </c>
    </row>
    <row r="60" spans="1:6" x14ac:dyDescent="0.2">
      <c r="A60" s="9" t="s">
        <v>153</v>
      </c>
      <c r="B60" s="10" t="s">
        <v>154</v>
      </c>
      <c r="C60" s="14" t="s">
        <v>156</v>
      </c>
      <c r="D60" s="16">
        <v>1500</v>
      </c>
      <c r="E60" s="16">
        <v>0</v>
      </c>
      <c r="F60" s="16">
        <f t="shared" si="0"/>
        <v>1500</v>
      </c>
    </row>
    <row r="61" spans="1:6" x14ac:dyDescent="0.2">
      <c r="A61" s="9" t="s">
        <v>153</v>
      </c>
      <c r="B61" s="10" t="s">
        <v>154</v>
      </c>
      <c r="C61" s="14" t="s">
        <v>156</v>
      </c>
      <c r="D61" s="16">
        <v>1500</v>
      </c>
      <c r="E61" s="16">
        <v>0</v>
      </c>
      <c r="F61" s="16">
        <f t="shared" si="0"/>
        <v>1500</v>
      </c>
    </row>
    <row r="62" spans="1:6" x14ac:dyDescent="0.2">
      <c r="A62" s="9" t="s">
        <v>153</v>
      </c>
      <c r="B62" s="10" t="s">
        <v>154</v>
      </c>
      <c r="C62" s="14" t="s">
        <v>156</v>
      </c>
      <c r="D62" s="16">
        <v>2900</v>
      </c>
      <c r="E62" s="16">
        <v>0</v>
      </c>
      <c r="F62" s="16">
        <f t="shared" si="0"/>
        <v>2900</v>
      </c>
    </row>
    <row r="63" spans="1:6" x14ac:dyDescent="0.2">
      <c r="A63" s="9" t="s">
        <v>153</v>
      </c>
      <c r="B63" s="10" t="s">
        <v>154</v>
      </c>
      <c r="C63" s="14" t="s">
        <v>156</v>
      </c>
      <c r="D63" s="16">
        <v>-6000</v>
      </c>
      <c r="E63" s="16">
        <v>21000</v>
      </c>
      <c r="F63" s="16">
        <f t="shared" si="0"/>
        <v>-7201.4865413086191</v>
      </c>
    </row>
    <row r="64" spans="1:6" x14ac:dyDescent="0.2">
      <c r="A64" s="9" t="s">
        <v>153</v>
      </c>
      <c r="B64" s="10" t="s">
        <v>154</v>
      </c>
      <c r="C64" s="14" t="s">
        <v>156</v>
      </c>
      <c r="D64" s="16">
        <v>-442.6</v>
      </c>
      <c r="E64" s="16">
        <v>442.6</v>
      </c>
      <c r="F64" s="16">
        <f t="shared" si="0"/>
        <v>-442.6</v>
      </c>
    </row>
    <row r="65" spans="1:6" x14ac:dyDescent="0.2">
      <c r="A65" s="9" t="s">
        <v>153</v>
      </c>
      <c r="B65" s="10" t="s">
        <v>154</v>
      </c>
      <c r="C65" s="14" t="s">
        <v>156</v>
      </c>
      <c r="D65" s="16">
        <v>0</v>
      </c>
      <c r="E65" s="16">
        <v>0</v>
      </c>
      <c r="F65" s="16">
        <f t="shared" si="0"/>
        <v>0</v>
      </c>
    </row>
    <row r="66" spans="1:6" x14ac:dyDescent="0.2">
      <c r="A66" s="9" t="s">
        <v>153</v>
      </c>
      <c r="B66" s="10" t="s">
        <v>154</v>
      </c>
      <c r="C66" s="14" t="s">
        <v>156</v>
      </c>
      <c r="D66" s="16">
        <v>-500</v>
      </c>
      <c r="E66" s="16">
        <v>500</v>
      </c>
      <c r="F66" s="16">
        <f t="shared" si="0"/>
        <v>-500</v>
      </c>
    </row>
    <row r="67" spans="1:6" x14ac:dyDescent="0.2">
      <c r="A67" s="9" t="s">
        <v>153</v>
      </c>
      <c r="B67" s="10" t="s">
        <v>154</v>
      </c>
      <c r="C67" s="14" t="s">
        <v>156</v>
      </c>
      <c r="D67" s="16">
        <v>-1500</v>
      </c>
      <c r="E67" s="16">
        <v>4000</v>
      </c>
      <c r="F67" s="16">
        <f t="shared" si="0"/>
        <v>-1371.7117221540227</v>
      </c>
    </row>
    <row r="68" spans="1:6" x14ac:dyDescent="0.2">
      <c r="A68" s="9" t="s">
        <v>153</v>
      </c>
      <c r="B68" s="10" t="s">
        <v>154</v>
      </c>
      <c r="C68" s="14" t="s">
        <v>156</v>
      </c>
      <c r="D68" s="16">
        <v>0</v>
      </c>
      <c r="E68" s="16">
        <v>3000</v>
      </c>
      <c r="F68" s="16">
        <f t="shared" si="0"/>
        <v>-1028.783791615517</v>
      </c>
    </row>
    <row r="69" spans="1:6" x14ac:dyDescent="0.2">
      <c r="A69" s="9" t="s">
        <v>153</v>
      </c>
      <c r="B69" s="10" t="s">
        <v>154</v>
      </c>
      <c r="C69" s="14" t="s">
        <v>156</v>
      </c>
      <c r="D69" s="16">
        <v>-597</v>
      </c>
      <c r="E69" s="16">
        <v>597</v>
      </c>
      <c r="F69" s="16">
        <f t="shared" si="0"/>
        <v>-597</v>
      </c>
    </row>
    <row r="70" spans="1:6" x14ac:dyDescent="0.2">
      <c r="A70" s="9" t="s">
        <v>153</v>
      </c>
      <c r="B70" s="10" t="s">
        <v>154</v>
      </c>
      <c r="C70" s="14" t="s">
        <v>156</v>
      </c>
      <c r="D70" s="16">
        <v>-1940.75</v>
      </c>
      <c r="E70" s="16">
        <v>1940.75</v>
      </c>
      <c r="F70" s="16">
        <f t="shared" ref="F70:F89" si="1">IF(OR(E70=-D70,E70=0),D70,-(E70/$B$10))</f>
        <v>-1940.75</v>
      </c>
    </row>
    <row r="71" spans="1:6" x14ac:dyDescent="0.2">
      <c r="A71" s="9" t="s">
        <v>153</v>
      </c>
      <c r="B71" s="10" t="s">
        <v>154</v>
      </c>
      <c r="C71" s="14" t="s">
        <v>156</v>
      </c>
      <c r="D71" s="16">
        <v>-250</v>
      </c>
      <c r="E71" s="16">
        <v>250</v>
      </c>
      <c r="F71" s="16">
        <f t="shared" si="1"/>
        <v>-250</v>
      </c>
    </row>
    <row r="72" spans="1:6" x14ac:dyDescent="0.2">
      <c r="A72" s="9" t="s">
        <v>153</v>
      </c>
      <c r="B72" s="10" t="s">
        <v>154</v>
      </c>
      <c r="C72" s="14" t="s">
        <v>156</v>
      </c>
      <c r="D72" s="16">
        <v>-508</v>
      </c>
      <c r="E72" s="16">
        <v>508</v>
      </c>
      <c r="F72" s="16">
        <f t="shared" si="1"/>
        <v>-508</v>
      </c>
    </row>
    <row r="73" spans="1:6" x14ac:dyDescent="0.2">
      <c r="A73" s="9" t="s">
        <v>153</v>
      </c>
      <c r="B73" s="10" t="s">
        <v>154</v>
      </c>
      <c r="C73" s="14" t="s">
        <v>156</v>
      </c>
      <c r="D73" s="16">
        <v>-35.950000000000003</v>
      </c>
      <c r="E73" s="16">
        <v>35.950000000000003</v>
      </c>
      <c r="F73" s="16">
        <f t="shared" si="1"/>
        <v>-35.950000000000003</v>
      </c>
    </row>
    <row r="74" spans="1:6" x14ac:dyDescent="0.2">
      <c r="A74" s="9" t="s">
        <v>153</v>
      </c>
      <c r="B74" s="10" t="s">
        <v>154</v>
      </c>
      <c r="C74" s="14" t="s">
        <v>156</v>
      </c>
      <c r="D74" s="16">
        <v>0</v>
      </c>
      <c r="E74" s="16">
        <v>2500</v>
      </c>
      <c r="F74" s="16">
        <f t="shared" si="1"/>
        <v>-857.31982634626411</v>
      </c>
    </row>
    <row r="75" spans="1:6" x14ac:dyDescent="0.2">
      <c r="A75" s="9" t="s">
        <v>153</v>
      </c>
      <c r="B75" s="10" t="s">
        <v>154</v>
      </c>
      <c r="C75" s="14" t="s">
        <v>156</v>
      </c>
      <c r="D75" s="16">
        <v>-236.4</v>
      </c>
      <c r="E75" s="16">
        <v>236.4</v>
      </c>
      <c r="F75" s="16">
        <f t="shared" si="1"/>
        <v>-236.4</v>
      </c>
    </row>
    <row r="76" spans="1:6" x14ac:dyDescent="0.2">
      <c r="A76" s="9" t="s">
        <v>153</v>
      </c>
      <c r="B76" s="10" t="s">
        <v>154</v>
      </c>
      <c r="C76" s="14" t="s">
        <v>156</v>
      </c>
      <c r="D76" s="16">
        <v>0</v>
      </c>
      <c r="E76" s="16">
        <v>0</v>
      </c>
      <c r="F76" s="16">
        <f t="shared" si="1"/>
        <v>0</v>
      </c>
    </row>
    <row r="77" spans="1:6" x14ac:dyDescent="0.2">
      <c r="A77" s="9" t="s">
        <v>153</v>
      </c>
      <c r="B77" s="10" t="s">
        <v>154</v>
      </c>
      <c r="C77" s="14" t="s">
        <v>156</v>
      </c>
      <c r="D77" s="16">
        <v>-3000</v>
      </c>
      <c r="E77" s="16">
        <v>4500</v>
      </c>
      <c r="F77" s="16">
        <f t="shared" si="1"/>
        <v>-1543.1756874232753</v>
      </c>
    </row>
    <row r="78" spans="1:6" x14ac:dyDescent="0.2">
      <c r="A78" s="9" t="s">
        <v>153</v>
      </c>
      <c r="B78" s="10" t="s">
        <v>154</v>
      </c>
      <c r="C78" s="14" t="s">
        <v>156</v>
      </c>
      <c r="D78" s="16">
        <v>0</v>
      </c>
      <c r="E78" s="16">
        <v>2500</v>
      </c>
      <c r="F78" s="16">
        <f t="shared" si="1"/>
        <v>-857.31982634626411</v>
      </c>
    </row>
    <row r="79" spans="1:6" x14ac:dyDescent="0.2">
      <c r="A79" s="9" t="s">
        <v>153</v>
      </c>
      <c r="B79" s="10" t="s">
        <v>154</v>
      </c>
      <c r="C79" s="14" t="s">
        <v>156</v>
      </c>
      <c r="D79" s="16">
        <v>150</v>
      </c>
      <c r="E79" s="16">
        <v>0</v>
      </c>
      <c r="F79" s="16">
        <f t="shared" si="1"/>
        <v>150</v>
      </c>
    </row>
    <row r="80" spans="1:6" x14ac:dyDescent="0.2">
      <c r="A80" s="9" t="s">
        <v>153</v>
      </c>
      <c r="B80" s="10" t="s">
        <v>154</v>
      </c>
      <c r="C80" s="14" t="s">
        <v>156</v>
      </c>
      <c r="D80" s="16">
        <v>350</v>
      </c>
      <c r="E80" s="16">
        <v>0</v>
      </c>
      <c r="F80" s="16">
        <f t="shared" si="1"/>
        <v>350</v>
      </c>
    </row>
    <row r="81" spans="1:6" x14ac:dyDescent="0.2">
      <c r="A81" s="9" t="s">
        <v>153</v>
      </c>
      <c r="B81" s="10" t="s">
        <v>154</v>
      </c>
      <c r="C81" s="14" t="s">
        <v>156</v>
      </c>
      <c r="D81" s="16">
        <v>-995</v>
      </c>
      <c r="E81" s="16">
        <v>995</v>
      </c>
      <c r="F81" s="16">
        <f t="shared" si="1"/>
        <v>-995</v>
      </c>
    </row>
    <row r="82" spans="1:6" x14ac:dyDescent="0.2">
      <c r="A82" s="9" t="s">
        <v>153</v>
      </c>
      <c r="B82" s="10" t="s">
        <v>154</v>
      </c>
      <c r="C82" s="14" t="s">
        <v>156</v>
      </c>
      <c r="D82" s="16">
        <v>0</v>
      </c>
      <c r="E82" s="16">
        <v>0</v>
      </c>
      <c r="F82" s="16">
        <f t="shared" si="1"/>
        <v>0</v>
      </c>
    </row>
    <row r="83" spans="1:6" x14ac:dyDescent="0.2">
      <c r="A83" s="9" t="s">
        <v>153</v>
      </c>
      <c r="B83" s="10" t="s">
        <v>154</v>
      </c>
      <c r="C83" s="14" t="s">
        <v>156</v>
      </c>
      <c r="D83" s="16">
        <v>0</v>
      </c>
      <c r="E83" s="16">
        <v>50000</v>
      </c>
      <c r="F83" s="16">
        <f t="shared" si="1"/>
        <v>-17146.396526925284</v>
      </c>
    </row>
    <row r="84" spans="1:6" x14ac:dyDescent="0.2">
      <c r="A84" s="9" t="s">
        <v>153</v>
      </c>
      <c r="B84" s="10" t="s">
        <v>154</v>
      </c>
      <c r="C84" s="14" t="s">
        <v>156</v>
      </c>
      <c r="D84" s="16">
        <v>-5000</v>
      </c>
      <c r="E84" s="16">
        <v>7000</v>
      </c>
      <c r="F84" s="16">
        <f t="shared" si="1"/>
        <v>-2400.4955137695397</v>
      </c>
    </row>
    <row r="85" spans="1:6" x14ac:dyDescent="0.2">
      <c r="A85" s="9" t="s">
        <v>153</v>
      </c>
      <c r="B85" s="10" t="s">
        <v>154</v>
      </c>
      <c r="C85" s="14" t="s">
        <v>156</v>
      </c>
      <c r="D85" s="16">
        <v>-10000</v>
      </c>
      <c r="E85" s="16">
        <v>26500</v>
      </c>
      <c r="F85" s="16">
        <f t="shared" si="1"/>
        <v>-9087.5901592703995</v>
      </c>
    </row>
    <row r="86" spans="1:6" x14ac:dyDescent="0.2">
      <c r="A86" s="9" t="s">
        <v>153</v>
      </c>
      <c r="B86" s="10" t="s">
        <v>154</v>
      </c>
      <c r="C86" s="14" t="s">
        <v>156</v>
      </c>
      <c r="D86" s="16">
        <v>-2000</v>
      </c>
      <c r="E86" s="16">
        <v>4400</v>
      </c>
      <c r="F86" s="16">
        <f t="shared" si="1"/>
        <v>-1508.8828943694248</v>
      </c>
    </row>
    <row r="87" spans="1:6" x14ac:dyDescent="0.2">
      <c r="A87" s="9" t="s">
        <v>153</v>
      </c>
      <c r="B87" s="10" t="s">
        <v>154</v>
      </c>
      <c r="C87" s="14" t="s">
        <v>156</v>
      </c>
      <c r="D87" s="16">
        <v>-6000</v>
      </c>
      <c r="E87" s="16">
        <v>22000</v>
      </c>
      <c r="F87" s="16">
        <f t="shared" si="1"/>
        <v>-7544.4144718471243</v>
      </c>
    </row>
    <row r="88" spans="1:6" x14ac:dyDescent="0.2">
      <c r="A88" s="9" t="s">
        <v>153</v>
      </c>
      <c r="B88" s="10" t="s">
        <v>154</v>
      </c>
      <c r="C88" s="14" t="s">
        <v>156</v>
      </c>
      <c r="D88" s="16">
        <v>-1000</v>
      </c>
      <c r="E88" s="16">
        <v>1000</v>
      </c>
      <c r="F88" s="16">
        <f t="shared" si="1"/>
        <v>-1000</v>
      </c>
    </row>
    <row r="89" spans="1:6" x14ac:dyDescent="0.2">
      <c r="A89" s="9" t="s">
        <v>153</v>
      </c>
      <c r="B89" s="10" t="s">
        <v>154</v>
      </c>
      <c r="C89" s="14" t="s">
        <v>156</v>
      </c>
      <c r="D89" s="16">
        <v>0</v>
      </c>
      <c r="E89" s="16">
        <v>1000</v>
      </c>
      <c r="F89" s="16">
        <f t="shared" si="1"/>
        <v>-342.92793053850568</v>
      </c>
    </row>
    <row r="90" spans="1:6" x14ac:dyDescent="0.2">
      <c r="C90" s="53" t="s">
        <v>160</v>
      </c>
      <c r="D90" s="22">
        <f>SUM(D38:D89)</f>
        <v>-72899.399999999994</v>
      </c>
      <c r="E90" s="22">
        <f>SUM(E37:E89)</f>
        <v>265724.2</v>
      </c>
      <c r="F90" s="22">
        <f>SUM(F37:F89)</f>
        <v>-87204.916874864954</v>
      </c>
    </row>
    <row r="95" spans="1:6" x14ac:dyDescent="0.2">
      <c r="A95" s="11"/>
    </row>
  </sheetData>
  <conditionalFormatting sqref="H3:H33 D38 F38">
    <cfRule type="cellIs" dxfId="16" priority="8" operator="lessThan">
      <formula>0</formula>
    </cfRule>
  </conditionalFormatting>
  <conditionalFormatting sqref="H3:H33 D37:D38 F37:F38">
    <cfRule type="cellIs" dxfId="15" priority="7" operator="greaterThan">
      <formula>0</formula>
    </cfRule>
  </conditionalFormatting>
  <conditionalFormatting sqref="D56">
    <cfRule type="cellIs" dxfId="14" priority="3" operator="greaterThan">
      <formula>0</formula>
    </cfRule>
  </conditionalFormatting>
  <conditionalFormatting sqref="D57:D89 D39:D55 F39:F89">
    <cfRule type="cellIs" dxfId="13" priority="6" operator="lessThan">
      <formula>0</formula>
    </cfRule>
  </conditionalFormatting>
  <conditionalFormatting sqref="D57:D89 D39:D55 F39:F89">
    <cfRule type="cellIs" dxfId="12" priority="5" operator="greaterThan">
      <formula>0</formula>
    </cfRule>
  </conditionalFormatting>
  <conditionalFormatting sqref="D56">
    <cfRule type="cellIs" dxfId="11" priority="4" operator="lessThan">
      <formula>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4" sqref="A4:B10"/>
    </sheetView>
  </sheetViews>
  <sheetFormatPr defaultRowHeight="15" x14ac:dyDescent="0.25"/>
  <cols>
    <col min="1" max="1" width="24.140625" customWidth="1"/>
    <col min="2" max="2" width="17.7109375" customWidth="1"/>
    <col min="3" max="3" width="26.140625" bestFit="1" customWidth="1"/>
  </cols>
  <sheetData>
    <row r="3" spans="1:2" x14ac:dyDescent="0.25">
      <c r="A3" s="32" t="s">
        <v>109</v>
      </c>
      <c r="B3" s="2" t="s">
        <v>111</v>
      </c>
    </row>
    <row r="4" spans="1:2" x14ac:dyDescent="0.25">
      <c r="A4" s="24" t="s">
        <v>30</v>
      </c>
      <c r="B4" s="29">
        <v>-40.450000000000003</v>
      </c>
    </row>
    <row r="5" spans="1:2" x14ac:dyDescent="0.25">
      <c r="A5" s="24" t="s">
        <v>25</v>
      </c>
      <c r="B5" s="29">
        <v>-21842.6</v>
      </c>
    </row>
    <row r="6" spans="1:2" x14ac:dyDescent="0.25">
      <c r="A6" s="24" t="s">
        <v>26</v>
      </c>
      <c r="B6" s="29">
        <v>-50660</v>
      </c>
    </row>
    <row r="7" spans="1:2" x14ac:dyDescent="0.25">
      <c r="A7" s="24" t="s">
        <v>80</v>
      </c>
      <c r="B7" s="29">
        <v>-3532.75</v>
      </c>
    </row>
    <row r="8" spans="1:2" x14ac:dyDescent="0.25">
      <c r="A8" s="24" t="s">
        <v>47</v>
      </c>
      <c r="B8" s="29">
        <v>-1236.4000000000001</v>
      </c>
    </row>
    <row r="9" spans="1:2" x14ac:dyDescent="0.25">
      <c r="A9" s="24" t="s">
        <v>48</v>
      </c>
      <c r="B9" s="29">
        <v>6320.8</v>
      </c>
    </row>
    <row r="10" spans="1:2" x14ac:dyDescent="0.25">
      <c r="A10" s="24" t="s">
        <v>138</v>
      </c>
      <c r="B10" s="29">
        <v>-1908</v>
      </c>
    </row>
    <row r="11" spans="1:2" x14ac:dyDescent="0.25">
      <c r="A11" s="24" t="s">
        <v>110</v>
      </c>
      <c r="B11" s="29">
        <v>-72899.399999999994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H10" sqref="H10"/>
    </sheetView>
  </sheetViews>
  <sheetFormatPr defaultRowHeight="15" x14ac:dyDescent="0.25"/>
  <cols>
    <col min="1" max="1" width="15" bestFit="1" customWidth="1"/>
    <col min="2" max="2" width="17.7109375" bestFit="1" customWidth="1"/>
  </cols>
  <sheetData>
    <row r="3" spans="1:2" x14ac:dyDescent="0.25">
      <c r="A3" s="32" t="s">
        <v>109</v>
      </c>
      <c r="B3" s="2" t="s">
        <v>111</v>
      </c>
    </row>
    <row r="4" spans="1:2" x14ac:dyDescent="0.25">
      <c r="A4" s="24" t="s">
        <v>58</v>
      </c>
      <c r="B4" s="29">
        <v>-121.23</v>
      </c>
    </row>
    <row r="5" spans="1:2" x14ac:dyDescent="0.25">
      <c r="A5" s="24" t="s">
        <v>87</v>
      </c>
      <c r="B5" s="29">
        <v>-140</v>
      </c>
    </row>
    <row r="6" spans="1:2" x14ac:dyDescent="0.25">
      <c r="A6" s="24" t="s">
        <v>35</v>
      </c>
      <c r="B6" s="29">
        <v>-141.69</v>
      </c>
    </row>
    <row r="7" spans="1:2" x14ac:dyDescent="0.25">
      <c r="A7" s="24" t="s">
        <v>38</v>
      </c>
      <c r="B7" s="29">
        <v>-188</v>
      </c>
    </row>
    <row r="8" spans="1:2" x14ac:dyDescent="0.25">
      <c r="A8" s="24" t="s">
        <v>41</v>
      </c>
      <c r="B8" s="29">
        <v>-86.61</v>
      </c>
    </row>
    <row r="9" spans="1:2" x14ac:dyDescent="0.25">
      <c r="A9" s="24" t="s">
        <v>34</v>
      </c>
      <c r="B9" s="29">
        <v>-96.95</v>
      </c>
    </row>
    <row r="10" spans="1:2" x14ac:dyDescent="0.25">
      <c r="A10" s="24" t="s">
        <v>110</v>
      </c>
      <c r="B10" s="29">
        <v>-774.48000000000013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 Initial Acct. Reconciliation</vt:lpstr>
      <vt:lpstr>B. FY17 Budgetary Breakdown</vt:lpstr>
      <vt:lpstr>C. Summary Tables</vt:lpstr>
      <vt:lpstr>D. FY18 Projected Budget </vt:lpstr>
      <vt:lpstr>D. Event Pivot Table</vt:lpstr>
      <vt:lpstr>E. Operating Budget 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GU Politics</cp:lastModifiedBy>
  <dcterms:created xsi:type="dcterms:W3CDTF">2017-02-13T23:12:07Z</dcterms:created>
  <dcterms:modified xsi:type="dcterms:W3CDTF">2017-02-17T21:34:02Z</dcterms:modified>
</cp:coreProperties>
</file>