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mc:AlternateContent xmlns:mc="http://schemas.openxmlformats.org/markup-compatibility/2006">
    <mc:Choice Requires="x15">
      <x15ac:absPath xmlns:x15ac="http://schemas.microsoft.com/office/spreadsheetml/2010/11/ac" url="/Users/Isabelle/Documents/Lecture Fund/FY19 Application /"/>
    </mc:Choice>
  </mc:AlternateContent>
  <bookViews>
    <workbookView xWindow="1520" yWindow="960" windowWidth="22740" windowHeight="13760" activeTab="1"/>
  </bookViews>
  <sheets>
    <sheet name="A. Initial Acct. Reconciliation" sheetId="1" r:id="rId1"/>
    <sheet name="B. FY18 Budgetary Breakdown" sheetId="2" r:id="rId2"/>
    <sheet name="C. Summary Tables" sheetId="3" r:id="rId3"/>
    <sheet name="D. Event Pivot Table" sheetId="7" state="hidden" r:id="rId4"/>
    <sheet name="E. Operating Budget Pivot Table" sheetId="8" state="hidden" r:id="rId5"/>
  </sheets>
  <calcPr calcId="150001" concurrentCalc="0"/>
  <pivotCaches>
    <pivotCache cacheId="20" r:id="rId6"/>
    <pivotCache cacheId="21" r:id="rId7"/>
  </pivotCaches>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E66" i="2" l="1"/>
  <c r="E67" i="2"/>
  <c r="E68" i="2"/>
  <c r="E69" i="2"/>
  <c r="E70" i="2"/>
  <c r="E71" i="2"/>
  <c r="E72" i="2"/>
  <c r="E73" i="2"/>
  <c r="E74" i="2"/>
  <c r="E75" i="2"/>
  <c r="E76" i="2"/>
  <c r="E77" i="2"/>
  <c r="E78" i="2"/>
  <c r="E79" i="2"/>
  <c r="E80" i="2"/>
  <c r="E81" i="2"/>
  <c r="E82" i="2"/>
  <c r="E83" i="2"/>
  <c r="E84" i="2"/>
  <c r="E85" i="2"/>
  <c r="E86" i="2"/>
  <c r="E87" i="2"/>
  <c r="E88" i="2"/>
  <c r="E89" i="2"/>
  <c r="E90" i="2"/>
  <c r="E91" i="2"/>
  <c r="E92" i="2"/>
  <c r="E93" i="2"/>
  <c r="E61" i="2"/>
  <c r="E62" i="2"/>
  <c r="B24" i="3"/>
  <c r="B6" i="1"/>
  <c r="B5"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B12" i="3"/>
  <c r="B34" i="3"/>
  <c r="B33" i="3"/>
  <c r="B35" i="3"/>
  <c r="B37" i="3"/>
  <c r="C94" i="2"/>
</calcChain>
</file>

<file path=xl/sharedStrings.xml><?xml version="1.0" encoding="utf-8"?>
<sst xmlns="http://schemas.openxmlformats.org/spreadsheetml/2006/main" count="253" uniqueCount="148">
  <si>
    <r>
      <t>Transfer to Total Budget</t>
    </r>
    <r>
      <rPr>
        <vertAlign val="subscript"/>
        <sz val="11"/>
        <color theme="1"/>
        <rFont val="Arial"/>
        <family val="2"/>
      </rPr>
      <t>1</t>
    </r>
  </si>
  <si>
    <r>
      <t>Gift Account</t>
    </r>
    <r>
      <rPr>
        <vertAlign val="subscript"/>
        <sz val="11"/>
        <color theme="1"/>
        <rFont val="Arial"/>
        <family val="2"/>
      </rPr>
      <t>2</t>
    </r>
  </si>
  <si>
    <t>Allocation Date</t>
  </si>
  <si>
    <t>Event Date</t>
  </si>
  <si>
    <t>Rolling Total Balance</t>
  </si>
  <si>
    <t>Net Cost</t>
  </si>
  <si>
    <t>Line Item</t>
  </si>
  <si>
    <t>Addressable Balance</t>
  </si>
  <si>
    <t>Event Budget</t>
  </si>
  <si>
    <t>Operating Budget</t>
  </si>
  <si>
    <t>Starting Budget Left for Operating Costs</t>
  </si>
  <si>
    <t>Notes</t>
  </si>
  <si>
    <t>Cost Category</t>
  </si>
  <si>
    <t>Co-sponsorship</t>
  </si>
  <si>
    <t>Honorarium</t>
  </si>
  <si>
    <t>Assorted Costs</t>
  </si>
  <si>
    <t>Website</t>
  </si>
  <si>
    <t>Food</t>
  </si>
  <si>
    <t>Listserv</t>
  </si>
  <si>
    <t>Logistics</t>
  </si>
  <si>
    <t>Speaker Accomodations</t>
  </si>
  <si>
    <t>TEDx</t>
  </si>
  <si>
    <t>Strikingly August</t>
  </si>
  <si>
    <t>Advisor</t>
  </si>
  <si>
    <t>TEDx Gaston Reservation</t>
  </si>
  <si>
    <t>Security</t>
  </si>
  <si>
    <t>Apparel</t>
  </si>
  <si>
    <t>Total Operating Costs</t>
  </si>
  <si>
    <t>Row Labels</t>
  </si>
  <si>
    <t>Grand Total</t>
  </si>
  <si>
    <t>Sum of Net Cost</t>
  </si>
  <si>
    <t>Total Spent on Core Services:</t>
  </si>
  <si>
    <t>Core Event Budget:</t>
  </si>
  <si>
    <t>Operating Budget:</t>
  </si>
  <si>
    <t>High Level Statistics</t>
  </si>
  <si>
    <t>Event Allocations</t>
  </si>
  <si>
    <t>Operating Allocations</t>
  </si>
  <si>
    <t>Total Allocations</t>
  </si>
  <si>
    <r>
      <t>Operating Allocations as Percentage of Total Allocations</t>
    </r>
    <r>
      <rPr>
        <b/>
        <vertAlign val="subscript"/>
        <sz val="10"/>
        <color theme="1"/>
        <rFont val="Arial"/>
        <family val="2"/>
      </rPr>
      <t>1</t>
    </r>
  </si>
  <si>
    <t>Venue and A/V</t>
  </si>
  <si>
    <t>FY18 GUSA Allocation</t>
  </si>
  <si>
    <t>Addressable FY18 Total Budget</t>
  </si>
  <si>
    <t>Account Reconciliation From FY18</t>
  </si>
  <si>
    <t>FY18 Addressable Balance</t>
  </si>
  <si>
    <t>Scott Schoettes</t>
  </si>
  <si>
    <t>Lourdes Ashley Hunter</t>
  </si>
  <si>
    <t>Co-Sponsorship</t>
  </si>
  <si>
    <t>Charles Cooke</t>
  </si>
  <si>
    <t>Heather Thomson</t>
  </si>
  <si>
    <t>Co-sponsored with PJI</t>
  </si>
  <si>
    <t>Full Honorarium $4500 for GU Pride. Originally allocated $3500 and then October 17 allocated additional $250 to ensure speaker could come</t>
  </si>
  <si>
    <t xml:space="preserve">General Body </t>
  </si>
  <si>
    <t>Ed Cunningham</t>
  </si>
  <si>
    <t>Strikingly July</t>
  </si>
  <si>
    <t>MailChimp Newsletter July</t>
  </si>
  <si>
    <t>MailChimp Newsletter August</t>
  </si>
  <si>
    <t>LF Interview Committee Dinner</t>
  </si>
  <si>
    <t>Dascha Polanco</t>
  </si>
  <si>
    <t xml:space="preserve">Caribbean Culture Circle </t>
  </si>
  <si>
    <t>Natasha Lyonne</t>
  </si>
  <si>
    <t>Ward Connerly</t>
  </si>
  <si>
    <t>Innovative Foam Letters</t>
  </si>
  <si>
    <t>400 sticker mule stickers</t>
  </si>
  <si>
    <t>Theme Reveal Items</t>
  </si>
  <si>
    <t>Vistaprint Banner</t>
  </si>
  <si>
    <t>Georgetown Cupcakes</t>
  </si>
  <si>
    <t>Facebook Ads</t>
  </si>
  <si>
    <t>1400 sticker mule stickers</t>
  </si>
  <si>
    <t>Snapchat Geofilter</t>
  </si>
  <si>
    <t>Saxbys Coffee</t>
  </si>
  <si>
    <t>Shane Floral</t>
  </si>
  <si>
    <t>Veteran Compost</t>
  </si>
  <si>
    <t>TEDx Ticket Sales</t>
  </si>
  <si>
    <t>Chloe Valdary</t>
  </si>
  <si>
    <t>Lauren Stricker Reimbursement Supplies for TEDx</t>
  </si>
  <si>
    <t>Anthony Fantano</t>
  </si>
  <si>
    <t>Travel</t>
  </si>
  <si>
    <t>Food Truck Fee</t>
  </si>
  <si>
    <t>Ben Shapiro</t>
  </si>
  <si>
    <t>Nelson Malden MLK Barber</t>
  </si>
  <si>
    <t>Jodi Kantor</t>
  </si>
  <si>
    <t>Pete Souza</t>
  </si>
  <si>
    <t>Senator Duckworth</t>
  </si>
  <si>
    <t>Graduate Event</t>
  </si>
  <si>
    <t>The Rohingya Crisis: A Conversation on Genocide
 in the Modern World</t>
  </si>
  <si>
    <t>Paul Bissonette</t>
  </si>
  <si>
    <t xml:space="preserve">Junot Diaz </t>
  </si>
  <si>
    <t>Scott Schoettes Chair Set-Up</t>
  </si>
  <si>
    <t>Venue and AV</t>
  </si>
  <si>
    <t>Editor of National Review Online</t>
  </si>
  <si>
    <t xml:space="preserve">Dr. Alaa Murabit </t>
  </si>
  <si>
    <t>TEDx Venue and AV</t>
  </si>
  <si>
    <t>TedXGeorgetown Booklets</t>
  </si>
  <si>
    <t>Speaker Travel</t>
  </si>
  <si>
    <t>Ticket Sales for outside members of the Georgetown Community</t>
  </si>
  <si>
    <t>NHS Support for TEDx</t>
  </si>
  <si>
    <t>College Support for TEDx</t>
  </si>
  <si>
    <t>MailChimp Newsletter September</t>
  </si>
  <si>
    <t>Strikingly September</t>
  </si>
  <si>
    <t>MailChimp Newsletter October</t>
  </si>
  <si>
    <t>Strikingly October</t>
  </si>
  <si>
    <t>Strikingly November</t>
  </si>
  <si>
    <t xml:space="preserve">Strikingly December </t>
  </si>
  <si>
    <t>Strikingly January</t>
  </si>
  <si>
    <t>MailChimp Newsletter January</t>
  </si>
  <si>
    <t xml:space="preserve">MailChimp Newsletter December </t>
  </si>
  <si>
    <t>MailChimp Newsletter November</t>
  </si>
  <si>
    <t>Interview Committee Breakfast</t>
  </si>
  <si>
    <t>Interview Committee Lunch</t>
  </si>
  <si>
    <t>Georgetown Isarael Alliance brought Ms. Valdry to talk about her unique perspective on Israel and Zionism, and how they relate to her identity as an African-American woman.</t>
  </si>
  <si>
    <t>Martin Luther King's Barber as part of Black History Month</t>
  </si>
  <si>
    <t>BRAVE Summit -- Amanda Seales</t>
  </si>
  <si>
    <t xml:space="preserve">Theme this year is “2018: Artistically, Authentically, Unapologetically Black.” This is the 3rd year that LF is supporting the BRAVE Summit, which continues to grow and attract more students from the Georgetown community. </t>
  </si>
  <si>
    <t xml:space="preserve">Marketing &amp; Logistics </t>
  </si>
  <si>
    <t>Amazon Subscription</t>
  </si>
  <si>
    <t xml:space="preserve">Amazon Subscription </t>
  </si>
  <si>
    <t>Amazon</t>
  </si>
  <si>
    <t xml:space="preserve">Allocated portion of our budget to support the General Body, which is a Lecture Fund Board Open to All Members (no need to apply). This new initiative seeks to promote club inclusiveness and to equip students with the necessary skills and tools to put on a Lecture of their own. The General Body decided to allocate 3k to Junot Diaz and 3k to Paul Bissonette. By working alongside Associate Board members, students in the General Body benefit from the experience of Associate Board members. </t>
  </si>
  <si>
    <t>Former HIV/AIDS Council Member of Trump's administration</t>
  </si>
  <si>
    <t>Carmen Perez</t>
  </si>
  <si>
    <t xml:space="preserve">Center for Social Justice. Pre-Alternative Break Program Lecture Series. Unfortunately, this event was cancelled as the speaker's required increased security measures </t>
  </si>
  <si>
    <t xml:space="preserve">Photojournalist and former White House photographer for President Reagean &amp; Obama. GU Politics will cover Gaston and very expensive specialized AV costs </t>
  </si>
  <si>
    <t xml:space="preserve">Negotiated down honorarium from 10K to 2K plus travel. Quit ESPN college football coverage to take a principled stand on concussion trauma </t>
  </si>
  <si>
    <t>Interview Committee Food</t>
  </si>
  <si>
    <t>Expected Security Costs Charged at Year End (3 x $995)</t>
  </si>
  <si>
    <t>MailChimpp Newsletter February</t>
  </si>
  <si>
    <t>MailChimpp Newsletter March</t>
  </si>
  <si>
    <t>MailChimpp Newsletter April</t>
  </si>
  <si>
    <t>MailChimpp Newsletter May</t>
  </si>
  <si>
    <t>Strikingly February</t>
  </si>
  <si>
    <t>Strikingly March</t>
  </si>
  <si>
    <t>Strikingly April</t>
  </si>
  <si>
    <t>Strikingly May</t>
  </si>
  <si>
    <t xml:space="preserve">Co-Sponshorship with the Center for Jewish Civilization. Unfortunately, the speaker was ultimately changed at the last minute due to additional unforeseen costs that could not be covered. We originally allocated 5k. </t>
  </si>
  <si>
    <t>Former professional hockey player who, since retirement, has developed a one-of-a-kind social media brand and cult of personality.</t>
  </si>
  <si>
    <t xml:space="preserve">UN High-Level Commissioner on Health Employment and Economic Growth. </t>
  </si>
  <si>
    <t>On October 5, 2017, Kantor and Megan Twohey (Georgetown Alumni who may also come, still negotiating with agent) broke the story of three decades of allegations of sexual harassment and abuse by film producer Harvey Weinstein.</t>
  </si>
  <si>
    <t xml:space="preserve">Music critic and self-described as the Internet's Busiest Music Nerd </t>
  </si>
  <si>
    <t>Spring kick off event with junior US Senator Tammy Duckworth from Illinois 3 days after returning from South Korea. Addressed the potential for a nuclear war with North Korea. AV System covered by the Presidents Office</t>
  </si>
  <si>
    <t>$410 already spent &amp; estimated 3k allocation till year end</t>
  </si>
  <si>
    <t>Expected Travel for speakers + AV/Venue (Bissonette, Diaz, Murabit)</t>
  </si>
  <si>
    <t>Estimated 3 x $ 995</t>
  </si>
  <si>
    <t>Fixed Costs till End of Year</t>
  </si>
  <si>
    <t>Expected Travel for Bissonette (500), Accomocations for Diaz (200) and Travel + Accomodation for Connerly (1500) Plus Venue/AV (700)</t>
  </si>
  <si>
    <t>Dominican-American author Junot Diaz to campus. He in award-winning best-selling author and currently a professor in the English Department at MIT. Negotiated down from 20K to 13K + accomodation.</t>
  </si>
  <si>
    <t>4/12/18 &amp; 4/16/18</t>
  </si>
  <si>
    <t>Travel/AV Allocation</t>
  </si>
  <si>
    <t xml:space="preserve">Security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</si>
</sst>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0.000%"/>
  </numFmts>
  <fonts count="15" x14ac:knownFonts="1">
    <font>
      <sz val="11"/>
      <color theme="1"/>
      <name val="Calibri"/>
      <family val="2"/>
      <scheme val="minor"/>
    </font>
    <font>
      <sz val="11"/>
      <color theme="1"/>
      <name val="Calibri"/>
      <family val="2"/>
      <scheme val="minor"/>
    </font>
    <font>
      <b/>
      <u/>
      <sz val="11"/>
      <color theme="1"/>
      <name val="Arial"/>
      <family val="2"/>
    </font>
    <font>
      <sz val="11"/>
      <color theme="1"/>
      <name val="Arial"/>
      <family val="2"/>
    </font>
    <font>
      <b/>
      <sz val="11"/>
      <color theme="1"/>
      <name val="Arial"/>
      <family val="2"/>
    </font>
    <font>
      <vertAlign val="subscript"/>
      <sz val="11"/>
      <color theme="1"/>
      <name val="Arial"/>
      <family val="2"/>
    </font>
    <font>
      <sz val="10"/>
      <name val="Arial"/>
      <family val="2"/>
    </font>
    <font>
      <b/>
      <sz val="10"/>
      <color theme="1"/>
      <name val="Arial"/>
      <family val="2"/>
    </font>
    <font>
      <sz val="10"/>
      <color theme="1"/>
      <name val="Arial"/>
      <family val="2"/>
    </font>
    <font>
      <b/>
      <u/>
      <sz val="13"/>
      <color theme="1"/>
      <name val="Arial"/>
      <family val="2"/>
    </font>
    <font>
      <b/>
      <vertAlign val="subscript"/>
      <sz val="10"/>
      <color theme="1"/>
      <name val="Arial"/>
      <family val="2"/>
    </font>
    <font>
      <u/>
      <sz val="11"/>
      <color theme="10"/>
      <name val="Calibri"/>
      <family val="2"/>
      <scheme val="minor"/>
    </font>
    <font>
      <u/>
      <sz val="11"/>
      <color theme="11"/>
      <name val="Calibri"/>
      <family val="2"/>
      <scheme val="minor"/>
    </font>
    <font>
      <sz val="10"/>
      <color rgb="FF000000"/>
      <name val="Arial"/>
      <family val="2"/>
    </font>
    <font>
      <sz val="10"/>
      <color rgb="FF111111"/>
      <name val="Arial "/>
    </font>
  </fonts>
  <fills count="5">
    <fill>
      <patternFill patternType="none"/>
    </fill>
    <fill>
      <patternFill patternType="gray125"/>
    </fill>
    <fill>
      <patternFill patternType="solid">
        <fgColor theme="4" tint="0.79998168889431442"/>
        <bgColor theme="4" tint="0.79998168889431442"/>
      </patternFill>
    </fill>
    <fill>
      <patternFill patternType="solid">
        <fgColor theme="7" tint="0.79998168889431442"/>
        <bgColor indexed="64"/>
      </patternFill>
    </fill>
    <fill>
      <patternFill patternType="solid">
        <fgColor theme="0"/>
        <bgColor indexed="64"/>
      </patternFill>
    </fill>
  </fills>
  <borders count="7">
    <border>
      <left/>
      <right/>
      <top/>
      <bottom/>
      <diagonal/>
    </border>
    <border>
      <left/>
      <right/>
      <top style="thin">
        <color auto="1"/>
      </top>
      <bottom/>
      <diagonal/>
    </border>
    <border>
      <left/>
      <right/>
      <top/>
      <bottom style="thin">
        <color auto="1"/>
      </bottom>
      <diagonal/>
    </border>
    <border>
      <left/>
      <right/>
      <top/>
      <bottom style="thin">
        <color theme="4" tint="0.39997558519241921"/>
      </bottom>
      <diagonal/>
    </border>
    <border>
      <left/>
      <right/>
      <top style="thin">
        <color theme="4" tint="0.39997558519241921"/>
      </top>
      <bottom/>
      <diagonal/>
    </border>
    <border>
      <left/>
      <right/>
      <top style="thin">
        <color auto="1"/>
      </top>
      <bottom style="thin">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47">
    <xf numFmtId="0" fontId="0" fillId="0" borderId="0" xfId="0"/>
    <xf numFmtId="0" fontId="2" fillId="0" borderId="0" xfId="0" applyFont="1"/>
    <xf numFmtId="0" fontId="3" fillId="0" borderId="0" xfId="0" applyFont="1"/>
    <xf numFmtId="44" fontId="3" fillId="0" borderId="0" xfId="1" applyFont="1"/>
    <xf numFmtId="44" fontId="4" fillId="0" borderId="0" xfId="1" applyFont="1"/>
    <xf numFmtId="0" fontId="3" fillId="0" borderId="1" xfId="0" applyFont="1" applyBorder="1"/>
    <xf numFmtId="44" fontId="4" fillId="0" borderId="1" xfId="1" applyFont="1" applyBorder="1" applyAlignment="1">
      <alignment horizontal="left"/>
    </xf>
    <xf numFmtId="44" fontId="3" fillId="0" borderId="0" xfId="0" applyNumberFormat="1" applyFont="1"/>
    <xf numFmtId="0" fontId="4" fillId="0" borderId="0" xfId="0" applyFont="1"/>
    <xf numFmtId="14" fontId="6" fillId="0" borderId="0" xfId="0" applyNumberFormat="1" applyFont="1" applyAlignment="1"/>
    <xf numFmtId="0" fontId="6" fillId="0" borderId="0" xfId="0" applyFont="1" applyFill="1" applyAlignment="1"/>
    <xf numFmtId="0" fontId="7" fillId="0" borderId="0" xfId="0" applyFont="1"/>
    <xf numFmtId="0" fontId="8" fillId="0" borderId="0" xfId="0" applyFont="1"/>
    <xf numFmtId="44" fontId="8" fillId="0" borderId="0" xfId="0" applyNumberFormat="1" applyFont="1"/>
    <xf numFmtId="14" fontId="8" fillId="0" borderId="0" xfId="0" applyNumberFormat="1" applyFont="1"/>
    <xf numFmtId="44" fontId="7" fillId="0" borderId="0" xfId="1" applyFont="1"/>
    <xf numFmtId="44" fontId="8" fillId="0" borderId="0" xfId="1" applyFont="1"/>
    <xf numFmtId="0" fontId="9" fillId="0" borderId="0" xfId="0" applyFont="1"/>
    <xf numFmtId="0" fontId="3" fillId="0" borderId="0" xfId="0" applyFont="1" applyAlignment="1">
      <alignment wrapText="1"/>
    </xf>
    <xf numFmtId="0" fontId="4" fillId="0" borderId="2" xfId="0" applyFont="1" applyBorder="1"/>
    <xf numFmtId="0" fontId="4" fillId="0" borderId="2" xfId="0" applyFont="1" applyBorder="1" applyAlignment="1">
      <alignment wrapText="1"/>
    </xf>
    <xf numFmtId="0" fontId="8" fillId="0" borderId="0" xfId="0" applyFont="1" applyAlignment="1">
      <alignment wrapText="1"/>
    </xf>
    <xf numFmtId="44" fontId="7" fillId="0" borderId="1" xfId="1" applyFont="1" applyBorder="1"/>
    <xf numFmtId="164" fontId="8" fillId="0" borderId="0" xfId="2" applyNumberFormat="1" applyFont="1"/>
    <xf numFmtId="0" fontId="3" fillId="0" borderId="0" xfId="0" applyFont="1" applyAlignment="1">
      <alignment horizontal="left"/>
    </xf>
    <xf numFmtId="0" fontId="7" fillId="2" borderId="3" xfId="0" applyFont="1" applyFill="1" applyBorder="1"/>
    <xf numFmtId="0" fontId="8" fillId="0" borderId="0" xfId="0" applyFont="1" applyAlignment="1">
      <alignment horizontal="left"/>
    </xf>
    <xf numFmtId="0" fontId="7" fillId="2" borderId="4" xfId="0" applyFont="1" applyFill="1" applyBorder="1" applyAlignment="1">
      <alignment horizontal="left"/>
    </xf>
    <xf numFmtId="44" fontId="7" fillId="2" borderId="4" xfId="1" applyFont="1" applyFill="1" applyBorder="1"/>
    <xf numFmtId="0" fontId="3" fillId="0" borderId="0" xfId="0" applyNumberFormat="1" applyFont="1"/>
    <xf numFmtId="0" fontId="8" fillId="0" borderId="1" xfId="0" applyFont="1" applyBorder="1"/>
    <xf numFmtId="44" fontId="8" fillId="0" borderId="1" xfId="0" applyNumberFormat="1" applyFont="1" applyBorder="1"/>
    <xf numFmtId="0" fontId="3" fillId="0" borderId="0" xfId="0" pivotButton="1" applyFont="1"/>
    <xf numFmtId="0" fontId="7" fillId="0" borderId="5" xfId="0" applyFont="1" applyBorder="1" applyAlignment="1">
      <alignment wrapText="1"/>
    </xf>
    <xf numFmtId="0" fontId="7" fillId="0" borderId="5" xfId="0" applyFont="1" applyBorder="1"/>
    <xf numFmtId="44" fontId="7" fillId="0" borderId="5" xfId="0" applyNumberFormat="1" applyFont="1" applyBorder="1"/>
    <xf numFmtId="164" fontId="7" fillId="3" borderId="5" xfId="2" applyNumberFormat="1" applyFont="1" applyFill="1" applyBorder="1"/>
    <xf numFmtId="0" fontId="7" fillId="0" borderId="1" xfId="0" applyFont="1" applyBorder="1"/>
    <xf numFmtId="14" fontId="13" fillId="0" borderId="0" xfId="0" applyNumberFormat="1" applyFont="1"/>
    <xf numFmtId="0" fontId="8" fillId="0" borderId="0" xfId="0" applyFont="1" applyBorder="1" applyAlignment="1">
      <alignment wrapText="1"/>
    </xf>
    <xf numFmtId="44" fontId="7" fillId="0" borderId="0" xfId="1" applyFont="1" applyFill="1" applyBorder="1"/>
    <xf numFmtId="0" fontId="14" fillId="0" borderId="0" xfId="0" applyFont="1"/>
    <xf numFmtId="0" fontId="8" fillId="0" borderId="0" xfId="0" applyFont="1" applyFill="1"/>
    <xf numFmtId="0" fontId="8" fillId="0" borderId="0" xfId="0" applyFont="1" applyBorder="1"/>
    <xf numFmtId="0" fontId="8" fillId="4" borderId="6" xfId="0" applyFont="1" applyFill="1" applyBorder="1"/>
    <xf numFmtId="14" fontId="7" fillId="0" borderId="0" xfId="0" applyNumberFormat="1" applyFont="1" applyFill="1"/>
    <xf numFmtId="44" fontId="8" fillId="0" borderId="0" xfId="1" applyFont="1" applyBorder="1"/>
  </cellXfs>
  <cellStyles count="5">
    <cellStyle name="Currency" xfId="1" builtinId="4"/>
    <cellStyle name="Followed Hyperlink" xfId="4" builtinId="9" hidden="1"/>
    <cellStyle name="Hyperlink" xfId="3" builtinId="8" hidden="1"/>
    <cellStyle name="Normal" xfId="0" builtinId="0"/>
    <cellStyle name="Percent" xfId="2" builtinId="5"/>
  </cellStyles>
  <dxfs count="25">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pivotCacheDefinition" Target="pivotCache/pivotCacheDefinition1.xml"/><Relationship Id="rId7" Type="http://schemas.openxmlformats.org/officeDocument/2006/relationships/pivotCacheDefinition" Target="pivotCache/pivotCacheDefinition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Core Event Budget Net Costs</a:t>
            </a:r>
          </a:p>
        </c:rich>
      </c:tx>
      <c:layout>
        <c:manualLayout>
          <c:xMode val="edge"/>
          <c:yMode val="edge"/>
          <c:x val="0.327528376368661"/>
          <c:y val="0.00289578260548757"/>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manualLayout>
          <c:layoutTarget val="inner"/>
          <c:xMode val="edge"/>
          <c:yMode val="edge"/>
          <c:x val="0.115293211484546"/>
          <c:y val="0.125321136328547"/>
          <c:w val="0.864684036821798"/>
          <c:h val="0.731623436776285"/>
        </c:manualLayout>
      </c:layout>
      <c:barChart>
        <c:barDir val="col"/>
        <c:grouping val="clustered"/>
        <c:varyColors val="1"/>
        <c:ser>
          <c:idx val="0"/>
          <c:order val="0"/>
          <c:tx>
            <c:strRef>
              <c:f>'C. Summary Tables'!$B$4</c:f>
              <c:strCache>
                <c:ptCount val="1"/>
                <c:pt idx="0">
                  <c:v>Sum of Net Cost</c:v>
                </c:pt>
              </c:strCache>
            </c:strRef>
          </c:tx>
          <c:spPr>
            <a:solidFill>
              <a:schemeClr val="accent1"/>
            </a:solidFill>
          </c:spPr>
          <c:invertIfNegative val="0"/>
          <c:dPt>
            <c:idx val="0"/>
            <c:invertIfNegative val="0"/>
            <c:bubble3D val="0"/>
            <c:spPr>
              <a:solidFill>
                <a:schemeClr val="accent1"/>
              </a:solidFill>
              <a:ln>
                <a:noFill/>
              </a:ln>
              <a:effectLst/>
            </c:spPr>
            <c:extLst xmlns:c16r2="http://schemas.microsoft.com/office/drawing/2015/06/chart">
              <c:ext xmlns:c16="http://schemas.microsoft.com/office/drawing/2014/chart" uri="{C3380CC4-5D6E-409C-BE32-E72D297353CC}">
                <c16:uniqueId val="{00000001-B2A9-418B-9D58-3BF1A196C610}"/>
              </c:ext>
            </c:extLst>
          </c:dPt>
          <c:dPt>
            <c:idx val="1"/>
            <c:invertIfNegative val="0"/>
            <c:bubble3D val="0"/>
            <c:spPr>
              <a:solidFill>
                <a:schemeClr val="accent1"/>
              </a:solidFill>
              <a:ln>
                <a:noFill/>
              </a:ln>
              <a:effectLst/>
            </c:spPr>
            <c:extLst xmlns:c16r2="http://schemas.microsoft.com/office/drawing/2015/06/chart">
              <c:ext xmlns:c16="http://schemas.microsoft.com/office/drawing/2014/chart" uri="{C3380CC4-5D6E-409C-BE32-E72D297353CC}">
                <c16:uniqueId val="{00000003-B2A9-418B-9D58-3BF1A196C610}"/>
              </c:ext>
            </c:extLst>
          </c:dPt>
          <c:dPt>
            <c:idx val="2"/>
            <c:invertIfNegative val="0"/>
            <c:bubble3D val="0"/>
            <c:spPr>
              <a:solidFill>
                <a:schemeClr val="accent1"/>
              </a:solidFill>
              <a:ln>
                <a:noFill/>
              </a:ln>
              <a:effectLst/>
            </c:spPr>
            <c:extLst xmlns:c16r2="http://schemas.microsoft.com/office/drawing/2015/06/chart">
              <c:ext xmlns:c16="http://schemas.microsoft.com/office/drawing/2014/chart" uri="{C3380CC4-5D6E-409C-BE32-E72D297353CC}">
                <c16:uniqueId val="{00000005-B2A9-418B-9D58-3BF1A196C610}"/>
              </c:ext>
            </c:extLst>
          </c:dPt>
          <c:dPt>
            <c:idx val="3"/>
            <c:invertIfNegative val="0"/>
            <c:bubble3D val="0"/>
            <c:spPr>
              <a:solidFill>
                <a:schemeClr val="accent1"/>
              </a:solidFill>
              <a:ln>
                <a:noFill/>
              </a:ln>
              <a:effectLst/>
            </c:spPr>
            <c:extLst xmlns:c16r2="http://schemas.microsoft.com/office/drawing/2015/06/chart">
              <c:ext xmlns:c16="http://schemas.microsoft.com/office/drawing/2014/chart" uri="{C3380CC4-5D6E-409C-BE32-E72D297353CC}">
                <c16:uniqueId val="{00000007-B2A9-418B-9D58-3BF1A196C610}"/>
              </c:ext>
            </c:extLst>
          </c:dPt>
          <c:dPt>
            <c:idx val="4"/>
            <c:invertIfNegative val="0"/>
            <c:bubble3D val="0"/>
            <c:spPr>
              <a:solidFill>
                <a:schemeClr val="accent1"/>
              </a:solidFill>
              <a:ln>
                <a:noFill/>
              </a:ln>
              <a:effectLst/>
            </c:spPr>
            <c:extLst xmlns:c16r2="http://schemas.microsoft.com/office/drawing/2015/06/chart">
              <c:ext xmlns:c16="http://schemas.microsoft.com/office/drawing/2014/chart" uri="{C3380CC4-5D6E-409C-BE32-E72D297353CC}">
                <c16:uniqueId val="{00000009-B2A9-418B-9D58-3BF1A196C610}"/>
              </c:ext>
            </c:extLst>
          </c:dPt>
          <c:dPt>
            <c:idx val="5"/>
            <c:invertIfNegative val="0"/>
            <c:bubble3D val="0"/>
            <c:spPr>
              <a:solidFill>
                <a:schemeClr val="accent1"/>
              </a:solidFill>
              <a:ln>
                <a:noFill/>
              </a:ln>
              <a:effectLst/>
            </c:spPr>
            <c:extLst xmlns:c16r2="http://schemas.microsoft.com/office/drawing/2015/06/chart">
              <c:ext xmlns:c16="http://schemas.microsoft.com/office/drawing/2014/chart" uri="{C3380CC4-5D6E-409C-BE32-E72D297353CC}">
                <c16:uniqueId val="{0000000B-B2A9-418B-9D58-3BF1A196C610}"/>
              </c:ext>
            </c:extLst>
          </c:dPt>
          <c:dLbls>
            <c:dLbl>
              <c:idx val="0"/>
              <c:layout>
                <c:manualLayout>
                  <c:x val="0.0284140650344052"/>
                  <c:y val="-0.0453507597264628"/>
                </c:manualLayout>
              </c:layout>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B2A9-418B-9D58-3BF1A196C610}"/>
                </c:ext>
                <c:ext xmlns:c15="http://schemas.microsoft.com/office/drawing/2012/chart" uri="{CE6537A1-D6FC-4f65-9D91-7224C49458BB}"/>
              </c:extLst>
            </c:dLbl>
            <c:dLbl>
              <c:idx val="3"/>
              <c:layout>
                <c:manualLayout>
                  <c:x val="-0.00403124180658038"/>
                  <c:y val="-0.0952373810416554"/>
                </c:manualLayout>
              </c:layout>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9-B2A9-418B-9D58-3BF1A196C610}"/>
                </c:ext>
                <c:ext xmlns:c15="http://schemas.microsoft.com/office/drawing/2012/chart" uri="{CE6537A1-D6FC-4f65-9D91-7224C49458BB}"/>
              </c:extLst>
            </c:dLbl>
            <c:dLbl>
              <c:idx val="4"/>
              <c:layout>
                <c:manualLayout>
                  <c:x val="0.0190916461240461"/>
                  <c:y val="-0.011887833873707"/>
                </c:manualLayout>
              </c:layout>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B-B2A9-418B-9D58-3BF1A196C610}"/>
                </c:ext>
                <c:ext xmlns:c15="http://schemas.microsoft.com/office/drawing/2012/chart" uri="{CE6537A1-D6FC-4f65-9D91-7224C49458BB}"/>
              </c:extLst>
            </c:dLbl>
            <c:dLbl>
              <c:idx val="5"/>
              <c:layout>
                <c:manualLayout>
                  <c:x val="0.00182031774934335"/>
                  <c:y val="0.017868416447944"/>
                </c:manualLayout>
              </c:layout>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D-B2A9-418B-9D58-3BF1A196C610}"/>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'C. Summary Tables'!$A$5:$A$10</c:f>
              <c:strCache>
                <c:ptCount val="6"/>
                <c:pt idx="0">
                  <c:v>Co-sponsorship</c:v>
                </c:pt>
                <c:pt idx="1">
                  <c:v>Honorarium</c:v>
                </c:pt>
                <c:pt idx="2">
                  <c:v>Security</c:v>
                </c:pt>
                <c:pt idx="3">
                  <c:v>Speaker Travel</c:v>
                </c:pt>
                <c:pt idx="4">
                  <c:v>TEDx</c:v>
                </c:pt>
                <c:pt idx="5">
                  <c:v>Venue and A/V</c:v>
                </c:pt>
              </c:strCache>
            </c:strRef>
          </c:cat>
          <c:val>
            <c:numRef>
              <c:f>'C. Summary Tables'!$B$5:$B$10</c:f>
              <c:numCache>
                <c:formatCode>_("$"* #,##0.00_);_("$"* \(#,##0.00\);_("$"* "-"??_);_(@_)</c:formatCode>
                <c:ptCount val="6"/>
                <c:pt idx="0">
                  <c:v>-17500.0</c:v>
                </c:pt>
                <c:pt idx="1">
                  <c:v>-64500.0</c:v>
                </c:pt>
                <c:pt idx="2">
                  <c:v>-2985.0</c:v>
                </c:pt>
                <c:pt idx="3">
                  <c:v>-3410.0</c:v>
                </c:pt>
                <c:pt idx="4">
                  <c:v>-2100.13</c:v>
                </c:pt>
                <c:pt idx="5">
                  <c:v>-533.0</c:v>
                </c:pt>
              </c:numCache>
            </c:numRef>
          </c:val>
          <c:extLst xmlns:c16r2="http://schemas.microsoft.com/office/drawing/2015/06/chart">
            <c:ext xmlns:c16="http://schemas.microsoft.com/office/drawing/2014/chart" uri="{C3380CC4-5D6E-409C-BE32-E72D297353CC}">
              <c16:uniqueId val="{0000000E-B2A9-418B-9D58-3BF1A196C610}"/>
            </c:ext>
          </c:extLst>
        </c:ser>
        <c:dLbls>
          <c:dLblPos val="outEnd"/>
          <c:showLegendKey val="0"/>
          <c:showVal val="1"/>
          <c:showCatName val="0"/>
          <c:showSerName val="0"/>
          <c:showPercent val="0"/>
          <c:showBubbleSize val="0"/>
        </c:dLbls>
        <c:gapWidth val="267"/>
        <c:overlap val="-43"/>
        <c:axId val="493082160"/>
        <c:axId val="493084480"/>
      </c:barChart>
      <c:catAx>
        <c:axId val="49308216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low"/>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93084480"/>
        <c:crosses val="autoZero"/>
        <c:auto val="1"/>
        <c:lblAlgn val="ctr"/>
        <c:lblOffset val="100"/>
        <c:noMultiLvlLbl val="0"/>
      </c:catAx>
      <c:valAx>
        <c:axId val="493084480"/>
        <c:scaling>
          <c:orientation val="minMax"/>
        </c:scaling>
        <c:delete val="0"/>
        <c:axPos val="l"/>
        <c:majorGridlines>
          <c:spPr>
            <a:ln w="9525" cap="flat" cmpd="sng" algn="ctr">
              <a:solidFill>
                <a:schemeClr val="dk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93082160"/>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Operating Budget</a:t>
            </a:r>
            <a:r>
              <a:rPr lang="en-US" baseline="0"/>
              <a:t> Net Costs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strRef>
              <c:f>'C. Summary Tables'!$B$19</c:f>
              <c:strCache>
                <c:ptCount val="1"/>
                <c:pt idx="0">
                  <c:v>Sum of Net Cost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'C. Summary Tables'!$A$20:$A$23</c:f>
              <c:strCache>
                <c:ptCount val="4"/>
                <c:pt idx="0">
                  <c:v>Interview Committee Food</c:v>
                </c:pt>
                <c:pt idx="1">
                  <c:v>Listserv</c:v>
                </c:pt>
                <c:pt idx="2">
                  <c:v>Logistics</c:v>
                </c:pt>
                <c:pt idx="3">
                  <c:v>Website</c:v>
                </c:pt>
              </c:strCache>
            </c:strRef>
          </c:cat>
          <c:val>
            <c:numRef>
              <c:f>'C. Summary Tables'!$B$20:$B$23</c:f>
              <c:numCache>
                <c:formatCode>_("$"* #,##0.00_);_("$"* \(#,##0.00\);_("$"* "-"??_);_(@_)</c:formatCode>
                <c:ptCount val="4"/>
                <c:pt idx="0">
                  <c:v>-141.1</c:v>
                </c:pt>
                <c:pt idx="1">
                  <c:v>-207.0</c:v>
                </c:pt>
                <c:pt idx="2">
                  <c:v>-24.61</c:v>
                </c:pt>
                <c:pt idx="3">
                  <c:v>-84.0</c:v>
                </c:pt>
              </c:numCache>
            </c:numRef>
          </c:val>
          <c:extLst xmlns:c16r2="http://schemas.microsoft.com/office/drawing/2015/06/chart">
            <c:ext xmlns:c16="http://schemas.microsoft.com/office/drawing/2014/chart" uri="{C3380CC4-5D6E-409C-BE32-E72D297353CC}">
              <c16:uniqueId val="{00000000-4A01-4C4B-8BBF-7F5ADD38926A}"/>
            </c:ext>
          </c:extLst>
        </c:ser>
        <c:dLbls>
          <c:showLegendKey val="0"/>
          <c:showVal val="0"/>
          <c:showCatName val="0"/>
          <c:showSerName val="0"/>
          <c:showPercent val="0"/>
          <c:showBubbleSize val="0"/>
        </c:dLbls>
        <c:gapWidth val="267"/>
        <c:overlap val="-43"/>
        <c:axId val="457112848"/>
        <c:axId val="456973440"/>
      </c:barChart>
      <c:catAx>
        <c:axId val="45711284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low"/>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56973440"/>
        <c:crosses val="autoZero"/>
        <c:auto val="1"/>
        <c:lblAlgn val="ctr"/>
        <c:lblOffset val="100"/>
        <c:noMultiLvlLbl val="0"/>
      </c:catAx>
      <c:valAx>
        <c:axId val="456973440"/>
        <c:scaling>
          <c:orientation val="minMax"/>
        </c:scaling>
        <c:delete val="0"/>
        <c:axPos val="l"/>
        <c:majorGridlines>
          <c:spPr>
            <a:ln w="9525" cap="flat" cmpd="sng" algn="ctr">
              <a:solidFill>
                <a:schemeClr val="dk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57112848"/>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85725</xdr:colOff>
      <xdr:row>9</xdr:row>
      <xdr:rowOff>161924</xdr:rowOff>
    </xdr:from>
    <xdr:to>
      <xdr:col>6</xdr:col>
      <xdr:colOff>19050</xdr:colOff>
      <xdr:row>18</xdr:row>
      <xdr:rowOff>133350</xdr:rowOff>
    </xdr:to>
    <xdr:sp macro="" textlink="">
      <xdr:nvSpPr>
        <xdr:cNvPr id="2" name="TextBox 1"/>
        <xdr:cNvSpPr txBox="1"/>
      </xdr:nvSpPr>
      <xdr:spPr>
        <a:xfrm>
          <a:off x="85725" y="1695449"/>
          <a:ext cx="5715000" cy="16002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u="sng">
              <a:latin typeface="Arial" panose="020B0604020202020204" pitchFamily="34" charset="0"/>
              <a:cs typeface="Arial" panose="020B0604020202020204" pitchFamily="34" charset="0"/>
            </a:rPr>
            <a:t>Notes:</a:t>
          </a:r>
        </a:p>
        <a:p>
          <a:endParaRPr lang="en-US" sz="900">
            <a:latin typeface="Arial" panose="020B0604020202020204" pitchFamily="34" charset="0"/>
            <a:cs typeface="Arial" panose="020B0604020202020204" pitchFamily="34" charset="0"/>
          </a:endParaRPr>
        </a:p>
        <a:p>
          <a:r>
            <a:rPr lang="en-US" sz="900">
              <a:latin typeface="Arial" panose="020B0604020202020204" pitchFamily="34" charset="0"/>
              <a:cs typeface="Arial" panose="020B0604020202020204" pitchFamily="34" charset="0"/>
            </a:rPr>
            <a:t>1.</a:t>
          </a:r>
          <a:r>
            <a:rPr lang="en-US" sz="900" baseline="0">
              <a:latin typeface="Arial" panose="020B0604020202020204" pitchFamily="34" charset="0"/>
              <a:cs typeface="Arial" panose="020B0604020202020204" pitchFamily="34" charset="0"/>
            </a:rPr>
            <a:t> </a:t>
          </a:r>
          <a:r>
            <a:rPr lang="en-US" sz="900">
              <a:latin typeface="Arial" panose="020B0604020202020204" pitchFamily="34" charset="0"/>
              <a:cs typeface="Arial" panose="020B0604020202020204" pitchFamily="34" charset="0"/>
            </a:rPr>
            <a:t>The</a:t>
          </a:r>
          <a:r>
            <a:rPr lang="en-US" sz="900" baseline="0">
              <a:latin typeface="Arial" panose="020B0604020202020204" pitchFamily="34" charset="0"/>
              <a:cs typeface="Arial" panose="020B0604020202020204" pitchFamily="34" charset="0"/>
            </a:rPr>
            <a:t> </a:t>
          </a:r>
          <a:r>
            <a:rPr lang="en-US" sz="900" b="1" i="1" baseline="0">
              <a:latin typeface="Arial" panose="020B0604020202020204" pitchFamily="34" charset="0"/>
              <a:cs typeface="Arial" panose="020B0604020202020204" pitchFamily="34" charset="0"/>
            </a:rPr>
            <a:t>Transfer to Total Budget </a:t>
          </a:r>
          <a:r>
            <a:rPr lang="en-US" sz="900" b="1" i="0" baseline="0">
              <a:latin typeface="Arial" panose="020B0604020202020204" pitchFamily="34" charset="0"/>
              <a:cs typeface="Arial" panose="020B0604020202020204" pitchFamily="34" charset="0"/>
            </a:rPr>
            <a:t> </a:t>
          </a:r>
          <a:r>
            <a:rPr lang="en-US" sz="900" i="0" baseline="0">
              <a:latin typeface="Arial" panose="020B0604020202020204" pitchFamily="34" charset="0"/>
              <a:cs typeface="Arial" panose="020B0604020202020204" pitchFamily="34" charset="0"/>
            </a:rPr>
            <a:t>line item stems from an innovative strategy where Lecture Fund's Executive Board was able to work with an agency to extend a financial allocation of2016 for the Edward Snowden event to make this lecture a two-part lecture series. The $8,423 is representative of that leftover allocation with our renegotiated Fall 2016 contract which encompassed the Spring 2016 and Fall 2016 honorarium costs. That renegotiation allowed us to pay for two events for the price of one.</a:t>
          </a:r>
        </a:p>
        <a:p>
          <a:r>
            <a:rPr lang="en-US" sz="900" i="0" baseline="0">
              <a:latin typeface="Arial" panose="020B0604020202020204" pitchFamily="34" charset="0"/>
              <a:cs typeface="Arial" panose="020B0604020202020204" pitchFamily="34" charset="0"/>
            </a:rPr>
            <a:t>2. In previous years, the </a:t>
          </a:r>
          <a:r>
            <a:rPr lang="en-US" sz="900" b="1" i="1" baseline="0">
              <a:latin typeface="Arial" panose="020B0604020202020204" pitchFamily="34" charset="0"/>
              <a:cs typeface="Arial" panose="020B0604020202020204" pitchFamily="34" charset="0"/>
            </a:rPr>
            <a:t>Gift Account</a:t>
          </a:r>
          <a:r>
            <a:rPr lang="en-US" sz="900" b="0" i="0" baseline="0">
              <a:latin typeface="Arial" panose="020B0604020202020204" pitchFamily="34" charset="0"/>
              <a:cs typeface="Arial" panose="020B0604020202020204" pitchFamily="34" charset="0"/>
            </a:rPr>
            <a:t> line item was not included in our </a:t>
          </a:r>
          <a:r>
            <a:rPr lang="en-US" sz="900" b="1" i="1" baseline="0">
              <a:latin typeface="Arial" panose="020B0604020202020204" pitchFamily="34" charset="0"/>
              <a:cs typeface="Arial" panose="020B0604020202020204" pitchFamily="34" charset="0"/>
            </a:rPr>
            <a:t>Addressable FY18 Total Budget</a:t>
          </a:r>
          <a:r>
            <a:rPr lang="en-US" sz="900" b="0" i="0" baseline="0">
              <a:latin typeface="Arial" panose="020B0604020202020204" pitchFamily="34" charset="0"/>
              <a:cs typeface="Arial" panose="020B0604020202020204" pitchFamily="34" charset="0"/>
            </a:rPr>
            <a:t> Calculation because this account represented our expected reserves that gave us a buffer for potential payments hitting our accounts late. Payments of this nature include, but are not limited to, honoraria, venue costs, GUPD security costs, travel costs, etc. However, due to the new CSE policy which requires that the entire Addressable FY18 Total Budget be spent in FY18, the </a:t>
          </a:r>
          <a:r>
            <a:rPr lang="en-US" sz="900" b="1" i="1" baseline="0">
              <a:latin typeface="Arial" panose="020B0604020202020204" pitchFamily="34" charset="0"/>
              <a:cs typeface="Arial" panose="020B0604020202020204" pitchFamily="34" charset="0"/>
            </a:rPr>
            <a:t>Gift Account</a:t>
          </a:r>
          <a:r>
            <a:rPr lang="en-US" sz="900" b="0" i="0" baseline="0">
              <a:latin typeface="Arial" panose="020B0604020202020204" pitchFamily="34" charset="0"/>
              <a:cs typeface="Arial" panose="020B0604020202020204" pitchFamily="34" charset="0"/>
            </a:rPr>
            <a:t> was included as part of this year's budget. </a:t>
          </a:r>
          <a:endParaRPr lang="en-US" sz="900" i="1">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0</xdr:row>
      <xdr:rowOff>1</xdr:rowOff>
    </xdr:from>
    <xdr:to>
      <xdr:col>7</xdr:col>
      <xdr:colOff>200025</xdr:colOff>
      <xdr:row>3</xdr:row>
      <xdr:rowOff>47626</xdr:rowOff>
    </xdr:to>
    <xdr:sp macro="" textlink="">
      <xdr:nvSpPr>
        <xdr:cNvPr id="2" name="TextBox 1"/>
        <xdr:cNvSpPr txBox="1"/>
      </xdr:nvSpPr>
      <xdr:spPr>
        <a:xfrm>
          <a:off x="19050" y="1"/>
          <a:ext cx="7791450" cy="590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u="sng">
              <a:latin typeface="Arial" panose="020B0604020202020204" pitchFamily="34" charset="0"/>
              <a:cs typeface="Arial" panose="020B0604020202020204" pitchFamily="34" charset="0"/>
            </a:rPr>
            <a:t>Notes: </a:t>
          </a:r>
        </a:p>
        <a:p>
          <a:r>
            <a:rPr lang="en-US" sz="1000">
              <a:latin typeface="Arial" panose="020B0604020202020204" pitchFamily="34" charset="0"/>
              <a:cs typeface="Arial" panose="020B0604020202020204" pitchFamily="34" charset="0"/>
            </a:rPr>
            <a:t>On this sheet, we will present a complete</a:t>
          </a:r>
          <a:r>
            <a:rPr lang="en-US" sz="1000" baseline="0">
              <a:latin typeface="Arial" panose="020B0604020202020204" pitchFamily="34" charset="0"/>
              <a:cs typeface="Arial" panose="020B0604020202020204" pitchFamily="34" charset="0"/>
            </a:rPr>
            <a:t> event breakdown for YTD FY18. This budget will note the Allocation Date the Line Item, the Event Date,the Net Cost (Allocation Amount + Incoming Sponsorship), a Rolling Total Balance, and Generated Value (Pre-negotiated Price Presented by a Speaking Agency + Financial Benefits to Students.) We will additionally include notes commenting on the line item.</a:t>
          </a:r>
          <a:endParaRPr lang="en-US" sz="1000">
            <a:latin typeface="Arial" panose="020B0604020202020204" pitchFamily="34" charset="0"/>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39687</xdr:colOff>
      <xdr:row>1</xdr:row>
      <xdr:rowOff>50800</xdr:rowOff>
    </xdr:from>
    <xdr:to>
      <xdr:col>13</xdr:col>
      <xdr:colOff>133350</xdr:colOff>
      <xdr:row>16</xdr:row>
      <xdr:rowOff>22225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17462</xdr:colOff>
      <xdr:row>16</xdr:row>
      <xdr:rowOff>155576</xdr:rowOff>
    </xdr:from>
    <xdr:to>
      <xdr:col>13</xdr:col>
      <xdr:colOff>53975</xdr:colOff>
      <xdr:row>28</xdr:row>
      <xdr:rowOff>127001</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774699</xdr:colOff>
      <xdr:row>30</xdr:row>
      <xdr:rowOff>34925</xdr:rowOff>
    </xdr:from>
    <xdr:to>
      <xdr:col>13</xdr:col>
      <xdr:colOff>57150</xdr:colOff>
      <xdr:row>34</xdr:row>
      <xdr:rowOff>50800</xdr:rowOff>
    </xdr:to>
    <xdr:sp macro="" textlink="">
      <xdr:nvSpPr>
        <xdr:cNvPr id="8" name="TextBox 7"/>
        <xdr:cNvSpPr txBox="1"/>
      </xdr:nvSpPr>
      <xdr:spPr>
        <a:xfrm>
          <a:off x="5194299" y="4848225"/>
          <a:ext cx="5784851" cy="688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latin typeface="Arial" panose="020B0604020202020204" pitchFamily="34" charset="0"/>
              <a:cs typeface="Arial" panose="020B0604020202020204" pitchFamily="34" charset="0"/>
            </a:rPr>
            <a:t>Notes</a:t>
          </a:r>
        </a:p>
        <a:p>
          <a:r>
            <a:rPr lang="en-US" sz="900" b="0">
              <a:latin typeface="Arial" panose="020B0604020202020204" pitchFamily="34" charset="0"/>
              <a:cs typeface="Arial" panose="020B0604020202020204" pitchFamily="34" charset="0"/>
            </a:rPr>
            <a:t>1.</a:t>
          </a:r>
          <a:r>
            <a:rPr lang="en-US" sz="900" b="0" baseline="0">
              <a:latin typeface="Arial" panose="020B0604020202020204" pitchFamily="34" charset="0"/>
              <a:cs typeface="Arial" panose="020B0604020202020204" pitchFamily="34" charset="0"/>
            </a:rPr>
            <a:t> The Operating Allocations as Percentage of Total Allocations indicates how much of our budget is spent outside of our normal event costs. As you can see, these costs are only </a:t>
          </a:r>
          <a:r>
            <a:rPr lang="en-US" sz="900" b="1" baseline="0">
              <a:latin typeface="Arial" panose="020B0604020202020204" pitchFamily="34" charset="0"/>
              <a:cs typeface="Arial" panose="020B0604020202020204" pitchFamily="34" charset="0"/>
            </a:rPr>
            <a:t>0.499%</a:t>
          </a:r>
          <a:r>
            <a:rPr lang="en-US" sz="900" b="0" baseline="0">
              <a:latin typeface="Arial" panose="020B0604020202020204" pitchFamily="34" charset="0"/>
              <a:cs typeface="Arial" panose="020B0604020202020204" pitchFamily="34" charset="0"/>
            </a:rPr>
            <a:t> of our total budget and are spread evenly among many categories. Our Website and Listserv are important fixed costs for our organization's brand and provide access to information for undergraduate students.</a:t>
          </a:r>
        </a:p>
        <a:p>
          <a:endParaRPr lang="en-US" sz="900" b="0">
            <a:latin typeface="Arial" panose="020B0604020202020204" pitchFamily="34" charset="0"/>
            <a:cs typeface="Arial" panose="020B0604020202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2782.943302893516" createdVersion="5" refreshedVersion="5" minRefreshableVersion="3" recordCount="53">
  <cacheSource type="worksheet">
    <worksheetSource ref="A8:G60" sheet="B. FY18 Budgetary Breakdown"/>
  </cacheSource>
  <cacheFields count="10">
    <cacheField name="Allocation Date" numFmtId="0">
      <sharedItems containsNonDate="0" containsDate="1" containsString="0" containsBlank="1" minDate="2016-08-30T00:00:00" maxDate="2017-12-07T00:00:00"/>
    </cacheField>
    <cacheField name="Line Item" numFmtId="0">
      <sharedItems/>
    </cacheField>
    <cacheField name="Event Date" numFmtId="0">
      <sharedItems containsNonDate="0" containsDate="1" containsString="0" containsBlank="1" minDate="2016-09-06T00:00:00" maxDate="2017-10-06T00:00:00"/>
    </cacheField>
    <cacheField name="Cost Category" numFmtId="0">
      <sharedItems containsBlank="1" count="11">
        <m/>
        <s v="Co-sponsorship"/>
        <s v="Marketing"/>
        <s v="Honorarium"/>
        <s v="Assorted Costs"/>
        <s v="Venue and A/V"/>
        <s v="Speaker Accomodations"/>
        <s v="TEDx"/>
        <s v="Security"/>
        <s v="Audiovisual" u="1"/>
        <s v="Venue" u="1"/>
      </sharedItems>
    </cacheField>
    <cacheField name="Net Cost" numFmtId="44">
      <sharedItems containsString="0" containsBlank="1" containsNumber="1" minValue="-15000" maxValue="2900"/>
    </cacheField>
    <cacheField name="Rolling Total Balance" numFmtId="44">
      <sharedItems containsSemiMixedTypes="0" containsString="0" containsNumber="1" minValue="10705.270000000004" maxValue="83604.67"/>
    </cacheField>
    <cacheField name="Co-sponsored Groups" numFmtId="0">
      <sharedItems containsBlank="1"/>
    </cacheField>
    <cacheField name="Generated Value" numFmtId="0">
      <sharedItems containsString="0" containsBlank="1" containsNumber="1" minValue="0" maxValue="50000"/>
    </cacheField>
    <cacheField name="# of Groups" numFmtId="0">
      <sharedItems containsString="0" containsBlank="1" containsNumber="1" containsInteger="1" minValue="1" maxValue="1"/>
    </cacheField>
    <cacheField name="Note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Windows User" refreshedDate="42782.951386689812" createdVersion="5" refreshedVersion="5" minRefreshableVersion="3" recordCount="30">
  <cacheSource type="worksheet">
    <worksheetSource ref="A64:E93" sheet="B. FY18 Budgetary Breakdown"/>
  </cacheSource>
  <cacheFields count="5">
    <cacheField name="Allocation Date" numFmtId="14">
      <sharedItems containsNonDate="0" containsDate="1" containsString="0" containsBlank="1" minDate="2016-09-01T00:00:00" maxDate="2017-01-25T00:00:00"/>
    </cacheField>
    <cacheField name="Line Item" numFmtId="0">
      <sharedItems/>
    </cacheField>
    <cacheField name="Net Cost" numFmtId="0">
      <sharedItems containsString="0" containsBlank="1" containsNumber="1" minValue="-840" maxValue="700"/>
    </cacheField>
    <cacheField name="Cost Category" numFmtId="44">
      <sharedItems containsBlank="1" count="7">
        <m/>
        <s v="Listserv"/>
        <s v="Food"/>
        <s v="Website"/>
        <s v="Logistics"/>
        <s v="Advisor"/>
        <s v="Apparel"/>
      </sharedItems>
    </cacheField>
    <cacheField name="Rolling Total Balance" numFmtId="44">
      <sharedItems containsSemiMixedTypes="0" containsString="0" containsNumber="1" minValue="9230.7900000000009" maxValue="10705.27000000000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3">
  <r>
    <m/>
    <s v="Addressable Balance"/>
    <m/>
    <x v="0"/>
    <m/>
    <n v="83604.67"/>
    <m/>
    <m/>
    <m/>
    <m/>
  </r>
  <r>
    <d v="2016-08-30T00:00:00"/>
    <s v="Alveda King Co-sponsorship"/>
    <d v="2016-09-06T00:00:00"/>
    <x v="1"/>
    <n v="-300"/>
    <n v="83304.67"/>
    <s v="GU Right to Life"/>
    <n v="300"/>
    <n v="1"/>
    <m/>
  </r>
  <r>
    <d v="2016-09-06T00:00:00"/>
    <s v="JP Morgan Career Panel"/>
    <d v="2016-09-13T00:00:00"/>
    <x v="2"/>
    <n v="0"/>
    <n v="83304.67"/>
    <s v="GUASFCU"/>
    <m/>
    <n v="1"/>
    <m/>
  </r>
  <r>
    <d v="2016-09-06T00:00:00"/>
    <s v="Environmental Futures Initiative"/>
    <d v="2016-11-14T00:00:00"/>
    <x v="2"/>
    <n v="0"/>
    <n v="83304.67"/>
    <s v="Environmental Futures Initiative"/>
    <m/>
    <n v="1"/>
    <s v="Established a year-long sponsorship agreement with the organization"/>
  </r>
  <r>
    <d v="2016-09-06T00:00:00"/>
    <s v="Ali Stroker"/>
    <d v="2016-10-04T00:00:00"/>
    <x v="1"/>
    <n v="-2000"/>
    <n v="81304.67"/>
    <s v="GUSA"/>
    <n v="4500"/>
    <n v="1"/>
    <s v="Negotiated down value, made sure the event wasn't cancelled, took the event under our wing and handled logistics that ensured accessibility"/>
  </r>
  <r>
    <d v="2016-09-06T00:00:00"/>
    <s v="9/11 Speaking Panel"/>
    <d v="2016-09-07T00:00:00"/>
    <x v="3"/>
    <n v="0"/>
    <n v="81304.67"/>
    <m/>
    <n v="24000"/>
    <m/>
    <s v="Co-sponsored with an individual Georgetown student and negotiated the event to be free."/>
  </r>
  <r>
    <d v="2016-09-06T00:00:00"/>
    <s v="Edward Snowden "/>
    <d v="2016-10-05T00:00:00"/>
    <x v="3"/>
    <n v="-15000"/>
    <n v="66304.67"/>
    <m/>
    <n v="40000"/>
    <m/>
    <s v="Contractually not obligated to say what his cost was, but conservative estimate is just representative of our total costs for the two events which we negotiated over the summer. Value driven is higher, but this will serve as a proxy."/>
  </r>
  <r>
    <d v="2016-09-06T00:00:00"/>
    <s v="Daniel Jones"/>
    <d v="2016-10-11T00:00:00"/>
    <x v="3"/>
    <n v="-2000"/>
    <n v="64304.67"/>
    <m/>
    <n v="4000"/>
    <m/>
    <s v="Negotiated away travel and accomodations as well as honorarium."/>
  </r>
  <r>
    <d v="2016-09-13T00:00:00"/>
    <s v="Urvashi Vaid"/>
    <d v="2016-10-26T00:00:00"/>
    <x v="1"/>
    <n v="-2000"/>
    <n v="62304.67"/>
    <s v="LGBTQ Center"/>
    <n v="2000"/>
    <n v="1"/>
    <s v="An emergency funding request, without our sponsorship, the LGBTQ center would not have had a keynote event for OUTober 2016. Co-sponsorship is of a university department."/>
  </r>
  <r>
    <d v="2016-09-20T00:00:00"/>
    <s v="9/11 Speaking Panel (Water)"/>
    <d v="2016-09-07T00:00:00"/>
    <x v="4"/>
    <n v="-4.5"/>
    <n v="62300.17"/>
    <m/>
    <n v="4.5"/>
    <m/>
    <m/>
  </r>
  <r>
    <d v="2016-09-27T00:00:00"/>
    <s v="Rupi Kaur "/>
    <d v="2016-10-18T00:00:00"/>
    <x v="3"/>
    <n v="-7910"/>
    <n v="54390.17"/>
    <m/>
    <n v="16000"/>
    <m/>
    <s v="$910.00 of the honorarium stems from a foreign tax for speaking honorarium assessed in Canada. Drastically negotiated honorarium and fully eliminated travel obligations."/>
  </r>
  <r>
    <d v="2016-10-04T00:00:00"/>
    <s v="Women &amp; Sports"/>
    <d v="2016-11-16T00:00:00"/>
    <x v="1"/>
    <n v="-600"/>
    <n v="53790.17"/>
    <s v="Women's Center"/>
    <n v="600"/>
    <n v="1"/>
    <m/>
  </r>
  <r>
    <d v="2016-10-11T00:00:00"/>
    <s v="Edward Snowden Operational Costs"/>
    <d v="2016-10-05T00:00:00"/>
    <x v="5"/>
    <n v="-1300"/>
    <n v="52490.17"/>
    <m/>
    <n v="2000"/>
    <m/>
    <s v="Negotiated costs of A/V services for a second-time offering from Bluestreet Productions."/>
  </r>
  <r>
    <d v="2016-10-11T00:00:00"/>
    <s v="Peter Beinart"/>
    <d v="2016-11-29T00:00:00"/>
    <x v="1"/>
    <n v="-2500"/>
    <n v="49990.17"/>
    <s v="J Street"/>
    <n v="2500"/>
    <n v="1"/>
    <m/>
  </r>
  <r>
    <d v="2016-10-25T00:00:00"/>
    <s v="Shaun King"/>
    <d v="2016-11-15T00:00:00"/>
    <x v="3"/>
    <n v="-8000"/>
    <n v="41990.17"/>
    <m/>
    <n v="10000"/>
    <m/>
    <s v="Negotiated down costs of first-class travel and accomodations as well as off of his ever-growing honorarium."/>
  </r>
  <r>
    <d v="2017-01-26T00:00:00"/>
    <s v="Derek Black"/>
    <d v="2017-01-26T00:00:00"/>
    <x v="6"/>
    <n v="-1000"/>
    <n v="40990.17"/>
    <m/>
    <n v="1000"/>
    <m/>
    <m/>
  </r>
  <r>
    <d v="2016-12-06T00:00:00"/>
    <s v="TEDx Ticket Sales to Outside Community"/>
    <d v="2016-10-22T00:00:00"/>
    <x v="7"/>
    <n v="2840"/>
    <n v="43830.17"/>
    <m/>
    <n v="0"/>
    <m/>
    <s v="Sold tickets to the outside Georgetown community to make the event free for Georgetown community members."/>
  </r>
  <r>
    <d v="2016-12-06T00:00:00"/>
    <s v="Georgetown College Dean's Office TEDx"/>
    <d v="2016-10-22T00:00:00"/>
    <x v="7"/>
    <n v="1500"/>
    <n v="45330.17"/>
    <m/>
    <n v="0"/>
    <m/>
    <m/>
  </r>
  <r>
    <d v="2016-11-07T00:00:00"/>
    <s v="NHS Dean's Office TEDx"/>
    <d v="2016-10-22T00:00:00"/>
    <x v="7"/>
    <n v="1500"/>
    <n v="46830.17"/>
    <m/>
    <n v="0"/>
    <m/>
    <m/>
  </r>
  <r>
    <d v="2016-11-07T00:00:00"/>
    <s v="Red House Initiative TEDx"/>
    <d v="2016-10-22T00:00:00"/>
    <x v="7"/>
    <n v="500"/>
    <n v="47330.17"/>
    <m/>
    <n v="0"/>
    <m/>
    <m/>
  </r>
  <r>
    <d v="2016-11-07T00:00:00"/>
    <s v="TEDx Gaston Reservation"/>
    <d v="2016-10-22T00:00:00"/>
    <x v="7"/>
    <n v="-325"/>
    <n v="47005.17"/>
    <m/>
    <n v="325"/>
    <m/>
    <m/>
  </r>
  <r>
    <d v="2016-11-07T00:00:00"/>
    <s v="TEDx Stage Design and Marketing"/>
    <d v="2016-10-22T00:00:00"/>
    <x v="7"/>
    <n v="-2505.1999999999998"/>
    <n v="44499.97"/>
    <m/>
    <n v="3400"/>
    <m/>
    <s v="Negotiated down all marketing costs/production costs and saved just under $1,000.00"/>
  </r>
  <r>
    <d v="2016-11-07T00:00:00"/>
    <s v="Jonah Reider Train"/>
    <d v="2016-10-22T00:00:00"/>
    <x v="7"/>
    <n v="-189"/>
    <n v="44310.97"/>
    <m/>
    <n v="189"/>
    <m/>
    <m/>
  </r>
  <r>
    <d v="2016-11-07T00:00:00"/>
    <s v="SFS Dean's Office TEDx"/>
    <d v="2016-10-22T00:00:00"/>
    <x v="7"/>
    <n v="1500"/>
    <n v="45810.97"/>
    <m/>
    <n v="0"/>
    <m/>
    <m/>
  </r>
  <r>
    <d v="2016-11-07T00:00:00"/>
    <s v="MSB Dean's Office TEDx"/>
    <d v="2016-10-22T00:00:00"/>
    <x v="7"/>
    <n v="1500"/>
    <n v="47310.97"/>
    <m/>
    <n v="0"/>
    <m/>
    <m/>
  </r>
  <r>
    <d v="2016-11-07T00:00:00"/>
    <s v="Rupi Kaur Co-sponsorship"/>
    <d v="2016-10-22T00:00:00"/>
    <x v="3"/>
    <n v="2900"/>
    <n v="50210.97"/>
    <s v="SAS, GU India Initiative, GUWOC, WGST, GUSA Fund, BSFS Dean's Undergraduate Fund"/>
    <n v="0"/>
    <m/>
    <m/>
  </r>
  <r>
    <d v="2017-12-06T00:00:00"/>
    <s v="Narcos"/>
    <d v="2017-02-10T00:00:00"/>
    <x v="1"/>
    <n v="-6000"/>
    <n v="44210.97"/>
    <m/>
    <n v="21000"/>
    <m/>
    <s v="Negotiated down honorarium by $14,000 for our own event with the Narcos speakers, but then incorporated it with Por Columbia Conference and allowed the conference to be entirely free for GU ID holders saving hundreds of dollars for Georgetown students. Additionally, negotiated away first class travel and accomodations for two people."/>
  </r>
  <r>
    <d v="2017-12-06T00:00:00"/>
    <s v="McCourt Conference"/>
    <d v="2017-02-12T00:00:00"/>
    <x v="1"/>
    <n v="-442.6"/>
    <n v="43768.37"/>
    <m/>
    <n v="442.6"/>
    <m/>
    <m/>
  </r>
  <r>
    <d v="2017-12-06T00:00:00"/>
    <s v="Josh Rosencranz Speaking Event"/>
    <d v="2017-02-22T00:00:00"/>
    <x v="1"/>
    <n v="0"/>
    <n v="43768.37"/>
    <m/>
    <n v="0"/>
    <m/>
    <s v="Negotiated a non-honorarium event and absorbed the marketing aspect of the event."/>
  </r>
  <r>
    <d v="2017-01-17T00:00:00"/>
    <s v="Prisons/Palestine Solidarity (SJP)"/>
    <d v="2017-02-23T00:00:00"/>
    <x v="1"/>
    <n v="-500"/>
    <n v="43268.37"/>
    <m/>
    <n v="500"/>
    <m/>
    <m/>
  </r>
  <r>
    <d v="2017-01-17T00:00:00"/>
    <s v="EFI--Gus Speth"/>
    <d v="2017-04-10T00:00:00"/>
    <x v="1"/>
    <n v="-1500"/>
    <n v="41768.370000000003"/>
    <m/>
    <n v="4000"/>
    <m/>
    <s v="Helped negotiate down honorariums and manage co-sponsorships for our year-long partnership wth the Environmental Futures Initiative."/>
  </r>
  <r>
    <d v="2017-01-17T00:00:00"/>
    <s v="Anne Garrels and Foreign Correspondents Panel"/>
    <d v="2017-03-27T00:00:00"/>
    <x v="3"/>
    <n v="0"/>
    <n v="41768.370000000003"/>
    <m/>
    <n v="3000"/>
    <m/>
    <s v="Negotiated a free event for 3 award-winning female foreign correspondents."/>
  </r>
  <r>
    <d v="2017-01-24T00:00:00"/>
    <s v="Edward Snowden Security"/>
    <d v="2017-10-05T00:00:00"/>
    <x v="8"/>
    <n v="-597"/>
    <n v="41171.370000000003"/>
    <m/>
    <n v="597"/>
    <m/>
    <m/>
  </r>
  <r>
    <d v="2017-01-24T00:00:00"/>
    <s v="Shaun King Security"/>
    <d v="2016-11-15T00:00:00"/>
    <x v="8"/>
    <n v="-1940.75"/>
    <n v="39230.620000000003"/>
    <m/>
    <n v="1940.75"/>
    <m/>
    <m/>
  </r>
  <r>
    <d v="2017-01-24T00:00:00"/>
    <s v="Rupi Kaur Operational"/>
    <d v="2016-10-22T00:00:00"/>
    <x v="5"/>
    <n v="-250"/>
    <n v="38980.620000000003"/>
    <m/>
    <n v="250"/>
    <m/>
    <m/>
  </r>
  <r>
    <d v="2017-01-24T00:00:00"/>
    <s v="Edward Snowden Operational"/>
    <d v="2017-10-05T00:00:00"/>
    <x v="5"/>
    <n v="-508"/>
    <n v="38472.620000000003"/>
    <m/>
    <n v="508"/>
    <m/>
    <m/>
  </r>
  <r>
    <d v="2017-01-24T00:00:00"/>
    <s v="Shaun King Pre-event"/>
    <d v="2016-11-15T00:00:00"/>
    <x v="4"/>
    <n v="-35.950000000000003"/>
    <n v="38436.670000000006"/>
    <m/>
    <n v="35.950000000000003"/>
    <m/>
    <m/>
  </r>
  <r>
    <d v="2017-01-24T00:00:00"/>
    <s v="Michael Meltsner"/>
    <d v="2017-02-14T00:00:00"/>
    <x v="3"/>
    <n v="0"/>
    <n v="38436.670000000006"/>
    <m/>
    <n v="2500"/>
    <m/>
    <s v="Ended up paying no honorarium for this speaker after negotiations reduced to travel"/>
  </r>
  <r>
    <d v="2017-01-24T00:00:00"/>
    <s v="Michael Meltsner"/>
    <d v="2017-02-14T00:00:00"/>
    <x v="6"/>
    <n v="-236.4"/>
    <n v="38200.270000000004"/>
    <m/>
    <n v="236.4"/>
    <m/>
    <m/>
  </r>
  <r>
    <d v="2017-01-24T00:00:00"/>
    <s v="OWN IT"/>
    <d v="2017-03-18T00:00:00"/>
    <x v="1"/>
    <n v="0"/>
    <n v="38200.270000000004"/>
    <m/>
    <n v="0"/>
    <m/>
    <s v="Could end up making the conference open to the public, waiting for further direction from OWNIT"/>
  </r>
  <r>
    <d v="2017-01-24T00:00:00"/>
    <s v="BRAVE Summit"/>
    <d v="2017-03-25T00:00:00"/>
    <x v="1"/>
    <n v="-3000"/>
    <n v="35200.270000000004"/>
    <m/>
    <n v="4500"/>
    <m/>
    <s v="Not only did we help with the event, but our contribution made the event more accessible by making the keynote address free for students with a GUID amounting in a conservative total savings of $1,500 in ticket costs to students."/>
  </r>
  <r>
    <d v="2017-01-24T00:00:00"/>
    <s v="Alexander Marquardt"/>
    <d v="2017-02-13T00:00:00"/>
    <x v="3"/>
    <n v="0"/>
    <n v="35200.270000000004"/>
    <m/>
    <n v="2500"/>
    <m/>
    <s v="Negotiated down speaking fee and travel costs covered by LF entirely."/>
  </r>
  <r>
    <d v="2017-01-31T00:00:00"/>
    <s v="Derek Black Venue Coverage"/>
    <d v="2017-01-26T00:00:00"/>
    <x v="5"/>
    <n v="150"/>
    <n v="35350.270000000004"/>
    <m/>
    <n v="0"/>
    <m/>
    <m/>
  </r>
  <r>
    <d v="2017-01-31T00:00:00"/>
    <s v="Shaun King GUSA Fund"/>
    <d v="2016-11-15T00:00:00"/>
    <x v="3"/>
    <n v="350"/>
    <n v="35700.270000000004"/>
    <m/>
    <n v="0"/>
    <m/>
    <m/>
  </r>
  <r>
    <d v="2017-01-31T00:00:00"/>
    <s v="Derek Black GUPD"/>
    <d v="2017-01-26T00:00:00"/>
    <x v="8"/>
    <n v="-995"/>
    <n v="34705.270000000004"/>
    <m/>
    <n v="995"/>
    <m/>
    <m/>
  </r>
  <r>
    <d v="2017-01-31T00:00:00"/>
    <s v="Diplomatic Ball"/>
    <d v="2017-04-01T00:00:00"/>
    <x v="1"/>
    <n v="0"/>
    <n v="34705.270000000004"/>
    <m/>
    <n v="0"/>
    <m/>
    <m/>
  </r>
  <r>
    <d v="2017-01-31T00:00:00"/>
    <s v="Michael Lang and Daniel Ek"/>
    <d v="2017-04-01T00:00:00"/>
    <x v="3"/>
    <n v="0"/>
    <n v="34705.270000000004"/>
    <m/>
    <n v="50000"/>
    <m/>
    <s v="Negotiated travel and speaking fee to 0."/>
  </r>
  <r>
    <d v="2017-01-31T00:00:00"/>
    <s v="Reverend Sharon Risher"/>
    <d v="2017-02-21T00:00:00"/>
    <x v="3"/>
    <n v="-5000"/>
    <n v="29705.270000000004"/>
    <m/>
    <n v="7000"/>
    <m/>
    <s v="Negotiated speaking fee and first class travel and accomodations."/>
  </r>
  <r>
    <d v="2017-02-07T00:00:00"/>
    <s v="J.D. Vance"/>
    <d v="2017-02-28T00:00:00"/>
    <x v="3"/>
    <n v="-10000"/>
    <n v="19705.270000000004"/>
    <m/>
    <n v="26500"/>
    <m/>
    <s v="Negotiated speaking fee and eliminated travel/accomodations."/>
  </r>
  <r>
    <d v="2017-02-07T00:00:00"/>
    <s v="GAMBLE Conference"/>
    <d v="2017-02-25T00:00:00"/>
    <x v="1"/>
    <n v="-2000"/>
    <n v="17705.270000000004"/>
    <m/>
    <n v="4400"/>
    <m/>
    <s v="Worked with speakers and made keynote completely free for Georgetown students allowing 200 georgetown students to attend the keynote free of charge (valued at $2,400.00)"/>
  </r>
  <r>
    <d v="2017-02-07T00:00:00"/>
    <s v="Scott Van Pelt"/>
    <d v="2017-03-10T00:00:00"/>
    <x v="3"/>
    <n v="-6000"/>
    <n v="11705.270000000004"/>
    <m/>
    <n v="22000"/>
    <m/>
    <s v="Negotiated down honorarium."/>
  </r>
  <r>
    <d v="2017-02-14T00:00:00"/>
    <s v="Dinesh D'Souza"/>
    <d v="2017-04-25T00:00:00"/>
    <x v="1"/>
    <n v="-1000"/>
    <n v="10705.270000000004"/>
    <m/>
    <n v="1000"/>
    <m/>
    <m/>
  </r>
  <r>
    <d v="2017-02-14T00:00:00"/>
    <s v="Frances Kissling"/>
    <d v="2017-04-25T00:00:00"/>
    <x v="3"/>
    <n v="0"/>
    <n v="10705.270000000004"/>
    <m/>
    <n v="1000"/>
    <m/>
    <s v="Negotiated her down to be completely free."/>
  </r>
</pivotCacheRecords>
</file>

<file path=xl/pivotCache/pivotCacheRecords2.xml><?xml version="1.0" encoding="utf-8"?>
<pivotCacheRecords xmlns="http://schemas.openxmlformats.org/spreadsheetml/2006/main" xmlns:r="http://schemas.openxmlformats.org/officeDocument/2006/relationships" count="30">
  <r>
    <m/>
    <s v="Starting Budget Left for Operating Costs"/>
    <m/>
    <x v="0"/>
    <n v="10705.270000000004"/>
  </r>
  <r>
    <d v="2016-09-01T00:00:00"/>
    <s v="MailChimp Newsletter Cost"/>
    <n v="-27"/>
    <x v="1"/>
    <n v="10678.270000000004"/>
  </r>
  <r>
    <d v="2016-09-20T00:00:00"/>
    <s v="LF Interview Board Breakfast"/>
    <n v="-40.85"/>
    <x v="2"/>
    <n v="10637.420000000004"/>
  </r>
  <r>
    <d v="2016-09-20T00:00:00"/>
    <s v="LF Interview Board Lunch"/>
    <n v="-58.01"/>
    <x v="2"/>
    <n v="10579.410000000003"/>
  </r>
  <r>
    <d v="2016-09-20T00:00:00"/>
    <s v="LF Interview Board Breakfast"/>
    <n v="-33.1"/>
    <x v="2"/>
    <n v="10546.310000000003"/>
  </r>
  <r>
    <d v="2016-09-20T00:00:00"/>
    <s v="Strikingly August"/>
    <n v="-12"/>
    <x v="3"/>
    <n v="10534.310000000003"/>
  </r>
  <r>
    <d v="2016-09-20T00:00:00"/>
    <s v="Constant Contact August"/>
    <n v="-40"/>
    <x v="1"/>
    <n v="10494.310000000003"/>
  </r>
  <r>
    <d v="2016-09-21T00:00:00"/>
    <s v="Blue Tape for Welcoming New Members"/>
    <n v="-86.61"/>
    <x v="4"/>
    <n v="10407.700000000003"/>
  </r>
  <r>
    <d v="2016-09-21T00:00:00"/>
    <s v="LF Meeting Snacks"/>
    <n v="-9.73"/>
    <x v="2"/>
    <n v="10397.970000000003"/>
  </r>
  <r>
    <d v="2016-10-06T00:00:00"/>
    <s v="Constant Contact September"/>
    <n v="-40"/>
    <x v="1"/>
    <n v="10357.970000000003"/>
  </r>
  <r>
    <d v="2016-10-06T00:00:00"/>
    <s v="Strikingly September"/>
    <n v="-12"/>
    <x v="3"/>
    <n v="10345.970000000003"/>
  </r>
  <r>
    <d v="2016-11-07T00:00:00"/>
    <s v="Stikingly Web Domain"/>
    <n v="-24.95"/>
    <x v="3"/>
    <n v="10321.020000000002"/>
  </r>
  <r>
    <d v="2016-11-07T00:00:00"/>
    <s v="Strikingly October"/>
    <n v="-12"/>
    <x v="3"/>
    <n v="10309.020000000002"/>
  </r>
  <r>
    <d v="2016-11-07T00:00:00"/>
    <s v="Advisor's Uber"/>
    <n v="-9.33"/>
    <x v="5"/>
    <n v="10299.690000000002"/>
  </r>
  <r>
    <d v="2016-11-07T00:00:00"/>
    <s v="MailChimp October"/>
    <n v="-27"/>
    <x v="1"/>
    <n v="10272.690000000002"/>
  </r>
  <r>
    <d v="2016-11-07T00:00:00"/>
    <s v="Strikingly October"/>
    <n v="-12"/>
    <x v="3"/>
    <n v="10260.690000000002"/>
  </r>
  <r>
    <d v="2016-11-07T00:00:00"/>
    <s v="Advisor's Uber"/>
    <n v="-6.84"/>
    <x v="5"/>
    <n v="10253.850000000002"/>
  </r>
  <r>
    <d v="2016-11-07T00:00:00"/>
    <s v="Advisor's Uber"/>
    <n v="-8.67"/>
    <x v="5"/>
    <n v="10245.180000000002"/>
  </r>
  <r>
    <d v="2016-11-07T00:00:00"/>
    <s v="Advisor's Uber"/>
    <n v="-6.92"/>
    <x v="5"/>
    <n v="10238.260000000002"/>
  </r>
  <r>
    <d v="2016-11-07T00:00:00"/>
    <s v="Advisor's Uber"/>
    <n v="-7.76"/>
    <x v="5"/>
    <n v="10230.500000000002"/>
  </r>
  <r>
    <d v="2016-11-07T00:00:00"/>
    <s v="Advisor's Uber"/>
    <n v="-7.44"/>
    <x v="5"/>
    <n v="10223.060000000001"/>
  </r>
  <r>
    <d v="2017-01-24T00:00:00"/>
    <s v="MailChimp December"/>
    <n v="-27"/>
    <x v="1"/>
    <n v="10196.060000000001"/>
  </r>
  <r>
    <d v="2017-01-24T00:00:00"/>
    <s v="Strikingly December"/>
    <n v="-12"/>
    <x v="3"/>
    <n v="10184.060000000001"/>
  </r>
  <r>
    <d v="2017-01-24T00:00:00"/>
    <s v="Advisor's Gift"/>
    <n v="-33.9"/>
    <x v="5"/>
    <n v="10150.160000000002"/>
  </r>
  <r>
    <d v="2017-01-24T00:00:00"/>
    <s v="Advisor's Gift"/>
    <n v="-33.42"/>
    <x v="5"/>
    <n v="10116.740000000002"/>
  </r>
  <r>
    <d v="2017-01-24T00:00:00"/>
    <s v="Mailchimp November"/>
    <n v="-27"/>
    <x v="1"/>
    <n v="10089.740000000002"/>
  </r>
  <r>
    <d v="2017-01-24T00:00:00"/>
    <s v="Strikingly November"/>
    <n v="-12"/>
    <x v="3"/>
    <n v="10077.740000000002"/>
  </r>
  <r>
    <d v="2017-01-24T00:00:00"/>
    <s v="Advisor's Uber"/>
    <n v="-6.95"/>
    <x v="5"/>
    <n v="10070.790000000001"/>
  </r>
  <r>
    <d v="2017-01-24T00:00:00"/>
    <s v="LF Sweatshirts"/>
    <n v="-840"/>
    <x v="6"/>
    <n v="9230.7900000000009"/>
  </r>
  <r>
    <d v="2017-01-24T00:00:00"/>
    <s v="LF Sweatshirts Return Contribution"/>
    <n v="700"/>
    <x v="6"/>
    <n v="9930.79000000000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6"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11" firstHeaderRow="1" firstDataRow="1" firstDataCol="1"/>
  <pivotFields count="10">
    <pivotField showAll="0"/>
    <pivotField showAll="0"/>
    <pivotField showAll="0"/>
    <pivotField axis="axisRow" showAll="0">
      <items count="12">
        <item x="4"/>
        <item m="1" x="9"/>
        <item x="1"/>
        <item x="3"/>
        <item h="1" x="2"/>
        <item x="8"/>
        <item x="6"/>
        <item x="7"/>
        <item h="1" m="1" x="10"/>
        <item h="1" x="0"/>
        <item x="5"/>
        <item t="default"/>
      </items>
    </pivotField>
    <pivotField dataField="1" showAll="0"/>
    <pivotField numFmtId="44" showAll="0"/>
    <pivotField showAll="0"/>
    <pivotField showAll="0"/>
    <pivotField showAll="0"/>
    <pivotField showAll="0"/>
  </pivotFields>
  <rowFields count="1">
    <field x="3"/>
  </rowFields>
  <rowItems count="8">
    <i>
      <x/>
    </i>
    <i>
      <x v="2"/>
    </i>
    <i>
      <x v="3"/>
    </i>
    <i>
      <x v="5"/>
    </i>
    <i>
      <x v="6"/>
    </i>
    <i>
      <x v="7"/>
    </i>
    <i>
      <x v="10"/>
    </i>
    <i t="grand">
      <x/>
    </i>
  </rowItems>
  <colItems count="1">
    <i/>
  </colItems>
  <dataFields count="1">
    <dataField name="Sum of Net Cost" fld="4" baseField="3" baseItem="0"/>
  </dataFields>
  <formats count="5">
    <format dxfId="24">
      <pivotArea type="all" dataOnly="0" outline="0" fieldPosition="0"/>
    </format>
    <format dxfId="23">
      <pivotArea outline="0" collapsedLevelsAreSubtotals="1" fieldPosition="0"/>
    </format>
    <format dxfId="22">
      <pivotArea field="3" type="button" dataOnly="0" labelOnly="1" outline="0" axis="axisRow" fieldPosition="0"/>
    </format>
    <format dxfId="21">
      <pivotArea dataOnly="0" labelOnly="1" outline="0" axis="axisValues" fieldPosition="0"/>
    </format>
    <format dxfId="2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3"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10" firstHeaderRow="1" firstDataRow="1" firstDataCol="1"/>
  <pivotFields count="5">
    <pivotField showAll="0"/>
    <pivotField showAll="0"/>
    <pivotField dataField="1" showAll="0"/>
    <pivotField axis="axisRow" showAll="0">
      <items count="8">
        <item x="5"/>
        <item x="6"/>
        <item x="2"/>
        <item x="1"/>
        <item x="4"/>
        <item x="3"/>
        <item h="1" x="0"/>
        <item t="default"/>
      </items>
    </pivotField>
    <pivotField numFmtId="44" showAll="0"/>
  </pivotFields>
  <rowFields count="1">
    <field x="3"/>
  </rowFields>
  <rowItems count="7">
    <i>
      <x/>
    </i>
    <i>
      <x v="1"/>
    </i>
    <i>
      <x v="2"/>
    </i>
    <i>
      <x v="3"/>
    </i>
    <i>
      <x v="4"/>
    </i>
    <i>
      <x v="5"/>
    </i>
    <i t="grand">
      <x/>
    </i>
  </rowItems>
  <colItems count="1">
    <i/>
  </colItems>
  <dataFields count="1">
    <dataField name="Sum of Net Cost" fld="2" baseField="3" baseItem="0"/>
  </dataFields>
  <formats count="6">
    <format dxfId="19">
      <pivotArea type="all" dataOnly="0" outline="0" fieldPosition="0"/>
    </format>
    <format dxfId="18">
      <pivotArea outline="0" collapsedLevelsAreSubtotals="1" fieldPosition="0"/>
    </format>
    <format dxfId="17">
      <pivotArea field="3" type="button" dataOnly="0" labelOnly="1" outline="0" axis="axisRow" fieldPosition="0"/>
    </format>
    <format dxfId="16">
      <pivotArea dataOnly="0" labelOnly="1" outline="0" axis="axisValues" fieldPosition="0"/>
    </format>
    <format dxfId="15">
      <pivotArea dataOnly="0" labelOnly="1" fieldPosition="0">
        <references count="1">
          <reference field="3" count="0"/>
        </references>
      </pivotArea>
    </format>
    <format dxfId="1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D25" sqref="D25"/>
    </sheetView>
  </sheetViews>
  <sheetFormatPr baseColWidth="10" defaultColWidth="10.6640625" defaultRowHeight="14" x14ac:dyDescent="0.15"/>
  <cols>
    <col min="1" max="1" width="36.33203125" style="2" bestFit="1" customWidth="1"/>
    <col min="2" max="2" width="12.6640625" style="2" bestFit="1" customWidth="1"/>
    <col min="3" max="3" width="10.33203125" style="2" customWidth="1"/>
    <col min="4" max="16384" width="10.6640625" style="2"/>
  </cols>
  <sheetData>
    <row r="1" spans="1:2" x14ac:dyDescent="0.15">
      <c r="A1" s="1" t="s">
        <v>42</v>
      </c>
    </row>
    <row r="3" spans="1:2" x14ac:dyDescent="0.15">
      <c r="A3" s="2" t="s">
        <v>40</v>
      </c>
      <c r="B3" s="3">
        <v>79200</v>
      </c>
    </row>
    <row r="4" spans="1:2" ht="16" x14ac:dyDescent="0.2">
      <c r="A4" s="2" t="s">
        <v>0</v>
      </c>
      <c r="B4" s="3">
        <v>8423</v>
      </c>
    </row>
    <row r="5" spans="1:2" ht="16" x14ac:dyDescent="0.2">
      <c r="A5" s="2" t="s">
        <v>1</v>
      </c>
      <c r="B5" s="4">
        <v>5242</v>
      </c>
    </row>
    <row r="6" spans="1:2" x14ac:dyDescent="0.15">
      <c r="A6" s="5" t="s">
        <v>41</v>
      </c>
      <c r="B6" s="6">
        <f>SUM(B3:B4:B5)</f>
        <v>92865</v>
      </c>
    </row>
    <row r="7" spans="1:2" x14ac:dyDescent="0.15">
      <c r="B7" s="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0"/>
  <sheetViews>
    <sheetView tabSelected="1" topLeftCell="B67" zoomScale="111" zoomScaleNormal="82" zoomScalePageLayoutView="82" workbookViewId="0">
      <selection activeCell="F99" sqref="F99"/>
    </sheetView>
  </sheetViews>
  <sheetFormatPr baseColWidth="10" defaultColWidth="12.83203125" defaultRowHeight="14" x14ac:dyDescent="0.15"/>
  <cols>
    <col min="1" max="1" width="28.33203125" style="12" bestFit="1" customWidth="1"/>
    <col min="2" max="2" width="53.33203125" style="12" customWidth="1"/>
    <col min="3" max="3" width="12.33203125" style="12" bestFit="1" customWidth="1"/>
    <col min="4" max="4" width="30.33203125" style="12" bestFit="1" customWidth="1"/>
    <col min="5" max="5" width="23" style="16" bestFit="1" customWidth="1"/>
    <col min="6" max="6" width="23" style="12" bestFit="1" customWidth="1"/>
    <col min="7" max="7" width="59.1640625" style="16" bestFit="1" customWidth="1"/>
    <col min="8" max="8" width="59.1640625" style="2" bestFit="1" customWidth="1"/>
    <col min="9" max="9" width="99.33203125" style="18" bestFit="1" customWidth="1"/>
    <col min="10" max="14" width="12.83203125" style="2"/>
    <col min="15" max="15" width="12.1640625" style="2" bestFit="1" customWidth="1"/>
    <col min="16" max="16" width="12.83203125" style="2"/>
    <col min="17" max="17" width="12.1640625" style="2" bestFit="1" customWidth="1"/>
    <col min="18" max="16384" width="12.83203125" style="2"/>
  </cols>
  <sheetData>
    <row r="1" spans="1:10" x14ac:dyDescent="0.15">
      <c r="A1" s="2"/>
      <c r="B1" s="2"/>
      <c r="C1" s="2"/>
      <c r="D1" s="2"/>
      <c r="E1" s="2"/>
      <c r="F1" s="2"/>
      <c r="G1" s="2"/>
    </row>
    <row r="2" spans="1:10" x14ac:dyDescent="0.15">
      <c r="A2" s="2"/>
      <c r="B2" s="2"/>
      <c r="C2" s="2"/>
      <c r="D2" s="2"/>
      <c r="E2" s="2"/>
      <c r="F2" s="2"/>
      <c r="G2" s="2"/>
    </row>
    <row r="3" spans="1:10" x14ac:dyDescent="0.15">
      <c r="A3" s="2"/>
      <c r="B3" s="2"/>
      <c r="C3" s="2"/>
      <c r="D3" s="2"/>
      <c r="E3" s="2"/>
      <c r="F3" s="2"/>
      <c r="G3" s="2"/>
    </row>
    <row r="4" spans="1:10" x14ac:dyDescent="0.15">
      <c r="A4" s="2"/>
      <c r="B4" s="2"/>
      <c r="C4" s="2"/>
      <c r="D4" s="2"/>
      <c r="E4" s="2"/>
      <c r="F4" s="2"/>
      <c r="G4" s="2"/>
    </row>
    <row r="5" spans="1:10" x14ac:dyDescent="0.15">
      <c r="A5" s="8" t="s">
        <v>43</v>
      </c>
      <c r="B5" s="7">
        <f>'A. Initial Acct. Reconciliation'!$B$6</f>
        <v>92865</v>
      </c>
      <c r="D5" s="7"/>
      <c r="E5" s="2"/>
      <c r="F5" s="2"/>
      <c r="G5" s="2"/>
    </row>
    <row r="6" spans="1:10" x14ac:dyDescent="0.15">
      <c r="A6" s="8"/>
      <c r="B6" s="2"/>
      <c r="C6" s="7"/>
      <c r="D6" s="7"/>
      <c r="E6" s="2"/>
      <c r="F6" s="2"/>
      <c r="G6" s="2"/>
    </row>
    <row r="7" spans="1:10" ht="17" x14ac:dyDescent="0.2">
      <c r="A7" s="17" t="s">
        <v>8</v>
      </c>
      <c r="B7" s="2"/>
      <c r="C7" s="2"/>
      <c r="D7" s="2"/>
      <c r="E7" s="2"/>
      <c r="F7" s="2"/>
      <c r="G7" s="2"/>
    </row>
    <row r="8" spans="1:10" x14ac:dyDescent="0.15">
      <c r="A8" s="19" t="s">
        <v>2</v>
      </c>
      <c r="B8" s="19" t="s">
        <v>6</v>
      </c>
      <c r="C8" s="19" t="s">
        <v>3</v>
      </c>
      <c r="D8" s="19" t="s">
        <v>12</v>
      </c>
      <c r="E8" s="19" t="s">
        <v>5</v>
      </c>
      <c r="F8" s="19" t="s">
        <v>4</v>
      </c>
      <c r="G8" s="20" t="s">
        <v>11</v>
      </c>
      <c r="I8" s="2"/>
    </row>
    <row r="9" spans="1:10" x14ac:dyDescent="0.15">
      <c r="A9" s="11"/>
      <c r="B9" s="12" t="s">
        <v>7</v>
      </c>
      <c r="C9" s="11"/>
      <c r="D9" s="11"/>
      <c r="E9" s="15"/>
      <c r="F9" s="13">
        <f>B5</f>
        <v>92865</v>
      </c>
      <c r="G9" s="21"/>
      <c r="I9" s="2"/>
    </row>
    <row r="10" spans="1:10" x14ac:dyDescent="0.15">
      <c r="A10" s="9">
        <v>42983</v>
      </c>
      <c r="B10" s="10" t="s">
        <v>44</v>
      </c>
      <c r="C10" s="14">
        <v>42987</v>
      </c>
      <c r="D10" s="14" t="s">
        <v>14</v>
      </c>
      <c r="E10" s="16">
        <v>0</v>
      </c>
      <c r="F10" s="13">
        <f>SUM(F9,E10)</f>
        <v>92865</v>
      </c>
      <c r="G10" s="41" t="s">
        <v>118</v>
      </c>
      <c r="I10" s="2"/>
    </row>
    <row r="11" spans="1:10" x14ac:dyDescent="0.15">
      <c r="A11" s="9">
        <v>42983</v>
      </c>
      <c r="B11" s="10" t="s">
        <v>87</v>
      </c>
      <c r="C11" s="14">
        <v>42987</v>
      </c>
      <c r="D11" s="14" t="s">
        <v>88</v>
      </c>
      <c r="E11" s="16">
        <v>-25</v>
      </c>
      <c r="F11" s="13">
        <f>SUM(F10,E11)</f>
        <v>92840</v>
      </c>
      <c r="I11" s="2"/>
    </row>
    <row r="12" spans="1:10" ht="26" x14ac:dyDescent="0.15">
      <c r="A12" s="14">
        <v>42983</v>
      </c>
      <c r="B12" s="12" t="s">
        <v>45</v>
      </c>
      <c r="C12" s="14">
        <v>43032</v>
      </c>
      <c r="D12" s="14" t="s">
        <v>46</v>
      </c>
      <c r="E12" s="16">
        <v>-3750</v>
      </c>
      <c r="F12" s="13">
        <f>SUM(F11,E12)</f>
        <v>89090</v>
      </c>
      <c r="G12" s="21" t="s">
        <v>50</v>
      </c>
      <c r="I12" s="2"/>
    </row>
    <row r="13" spans="1:10" x14ac:dyDescent="0.15">
      <c r="A13" s="14">
        <v>42983</v>
      </c>
      <c r="B13" s="12" t="s">
        <v>47</v>
      </c>
      <c r="C13" s="14">
        <v>43034</v>
      </c>
      <c r="D13" s="14" t="s">
        <v>14</v>
      </c>
      <c r="E13" s="16">
        <v>-2000</v>
      </c>
      <c r="F13" s="13">
        <f t="shared" ref="F13:F57" si="0">SUM(F12,E13)</f>
        <v>87090</v>
      </c>
      <c r="G13" s="21" t="s">
        <v>89</v>
      </c>
      <c r="I13" s="2"/>
    </row>
    <row r="14" spans="1:10" x14ac:dyDescent="0.15">
      <c r="A14" s="14">
        <v>42983</v>
      </c>
      <c r="B14" s="12" t="s">
        <v>47</v>
      </c>
      <c r="C14" s="14">
        <v>43034</v>
      </c>
      <c r="D14" s="14" t="s">
        <v>76</v>
      </c>
      <c r="E14" s="16">
        <v>-130</v>
      </c>
      <c r="F14" s="13">
        <f>SUM(F13,E14)</f>
        <v>86960</v>
      </c>
      <c r="G14" s="21"/>
      <c r="I14" s="2"/>
    </row>
    <row r="15" spans="1:10" x14ac:dyDescent="0.15">
      <c r="A15" s="14">
        <v>42983</v>
      </c>
      <c r="B15" s="12" t="s">
        <v>48</v>
      </c>
      <c r="C15" s="14">
        <v>43012</v>
      </c>
      <c r="D15" s="14" t="s">
        <v>13</v>
      </c>
      <c r="E15" s="16">
        <v>-2000</v>
      </c>
      <c r="F15" s="13">
        <f>SUM(F14,E15)</f>
        <v>84960</v>
      </c>
      <c r="G15" s="21" t="s">
        <v>49</v>
      </c>
      <c r="I15" s="2"/>
      <c r="J15" s="16"/>
    </row>
    <row r="16" spans="1:10" x14ac:dyDescent="0.15">
      <c r="A16" s="14">
        <v>42983</v>
      </c>
      <c r="B16" s="12" t="s">
        <v>48</v>
      </c>
      <c r="C16" s="14">
        <v>43012</v>
      </c>
      <c r="D16" s="14" t="s">
        <v>88</v>
      </c>
      <c r="E16" s="16">
        <v>-508</v>
      </c>
      <c r="F16" s="13">
        <f>SUM(F15,E16)</f>
        <v>84452</v>
      </c>
      <c r="G16" s="21"/>
      <c r="I16" s="2"/>
      <c r="J16" s="16"/>
    </row>
    <row r="17" spans="1:12" ht="91" x14ac:dyDescent="0.15">
      <c r="A17" s="14">
        <v>42983</v>
      </c>
      <c r="B17" s="12" t="s">
        <v>51</v>
      </c>
      <c r="C17" s="14" t="s">
        <v>145</v>
      </c>
      <c r="D17" s="14" t="s">
        <v>14</v>
      </c>
      <c r="E17" s="16">
        <v>-6000</v>
      </c>
      <c r="F17" s="13">
        <f>SUM(F16,E17)</f>
        <v>78452</v>
      </c>
      <c r="G17" s="21" t="s">
        <v>117</v>
      </c>
      <c r="I17" s="2"/>
      <c r="J17" s="16"/>
    </row>
    <row r="18" spans="1:12" ht="26" x14ac:dyDescent="0.15">
      <c r="A18" s="14">
        <v>42990</v>
      </c>
      <c r="B18" s="12" t="s">
        <v>52</v>
      </c>
      <c r="C18" s="14">
        <v>43040</v>
      </c>
      <c r="D18" s="14" t="s">
        <v>14</v>
      </c>
      <c r="E18" s="16">
        <v>-2000</v>
      </c>
      <c r="F18" s="13">
        <f t="shared" si="0"/>
        <v>76452</v>
      </c>
      <c r="G18" s="21" t="s">
        <v>122</v>
      </c>
      <c r="I18" s="2"/>
      <c r="J18" s="16"/>
    </row>
    <row r="19" spans="1:12" x14ac:dyDescent="0.15">
      <c r="A19" s="14">
        <v>42990</v>
      </c>
      <c r="B19" s="12" t="s">
        <v>52</v>
      </c>
      <c r="C19" s="14">
        <v>43040</v>
      </c>
      <c r="D19" s="14" t="s">
        <v>76</v>
      </c>
      <c r="E19" s="16">
        <v>-266</v>
      </c>
      <c r="F19" s="13">
        <f>SUM(F18,E19)</f>
        <v>76186</v>
      </c>
      <c r="G19" s="21"/>
      <c r="I19" s="2"/>
      <c r="J19" s="16"/>
    </row>
    <row r="20" spans="1:12" x14ac:dyDescent="0.15">
      <c r="A20" s="14">
        <v>43018</v>
      </c>
      <c r="B20" s="12" t="s">
        <v>57</v>
      </c>
      <c r="C20" s="14"/>
      <c r="D20" s="12" t="s">
        <v>46</v>
      </c>
      <c r="E20" s="16">
        <v>-4000</v>
      </c>
      <c r="F20" s="13">
        <f>SUM(F19,E20)</f>
        <v>72186</v>
      </c>
      <c r="G20" s="12" t="s">
        <v>58</v>
      </c>
      <c r="I20" s="2"/>
      <c r="J20" s="16"/>
    </row>
    <row r="21" spans="1:12" ht="39" x14ac:dyDescent="0.15">
      <c r="A21" s="14">
        <v>43032</v>
      </c>
      <c r="B21" s="12" t="s">
        <v>59</v>
      </c>
      <c r="C21" s="14">
        <v>43074</v>
      </c>
      <c r="D21" s="12" t="s">
        <v>13</v>
      </c>
      <c r="E21" s="16">
        <v>0</v>
      </c>
      <c r="F21" s="13">
        <f t="shared" si="0"/>
        <v>72186</v>
      </c>
      <c r="G21" s="21" t="s">
        <v>133</v>
      </c>
      <c r="I21" s="2"/>
      <c r="J21" s="16"/>
    </row>
    <row r="22" spans="1:12" x14ac:dyDescent="0.15">
      <c r="A22" s="14">
        <v>43039</v>
      </c>
      <c r="B22" s="12" t="s">
        <v>60</v>
      </c>
      <c r="C22" s="14">
        <v>43202</v>
      </c>
      <c r="D22" s="12" t="s">
        <v>14</v>
      </c>
      <c r="E22" s="16">
        <v>-3000</v>
      </c>
      <c r="F22" s="13">
        <f t="shared" si="0"/>
        <v>69186</v>
      </c>
      <c r="G22" s="21"/>
      <c r="I22" s="2"/>
      <c r="J22" s="16"/>
    </row>
    <row r="23" spans="1:12" x14ac:dyDescent="0.15">
      <c r="A23" s="14">
        <v>43039</v>
      </c>
      <c r="B23" s="12" t="s">
        <v>24</v>
      </c>
      <c r="C23" s="14">
        <v>43036</v>
      </c>
      <c r="D23" s="12" t="s">
        <v>91</v>
      </c>
      <c r="E23" s="16">
        <v>-650.9</v>
      </c>
      <c r="F23" s="13">
        <f t="shared" si="0"/>
        <v>68535.100000000006</v>
      </c>
      <c r="G23" s="21"/>
      <c r="I23" s="2"/>
      <c r="J23" s="16"/>
    </row>
    <row r="24" spans="1:12" x14ac:dyDescent="0.15">
      <c r="A24" s="14">
        <v>43039</v>
      </c>
      <c r="B24" s="12" t="s">
        <v>61</v>
      </c>
      <c r="C24" s="14">
        <v>43036</v>
      </c>
      <c r="D24" s="12" t="s">
        <v>21</v>
      </c>
      <c r="E24" s="16">
        <v>-2183.8000000000002</v>
      </c>
      <c r="F24" s="13">
        <f t="shared" si="0"/>
        <v>66351.3</v>
      </c>
      <c r="G24" s="21"/>
      <c r="I24" s="2"/>
      <c r="J24" s="16"/>
    </row>
    <row r="25" spans="1:12" x14ac:dyDescent="0.15">
      <c r="A25" s="14">
        <v>43039</v>
      </c>
      <c r="B25" s="12" t="s">
        <v>62</v>
      </c>
      <c r="C25" s="38">
        <v>43036</v>
      </c>
      <c r="D25" s="12" t="s">
        <v>21</v>
      </c>
      <c r="E25" s="16">
        <v>-185</v>
      </c>
      <c r="F25" s="13">
        <f t="shared" si="0"/>
        <v>66166.3</v>
      </c>
      <c r="G25" s="21"/>
      <c r="I25" s="2"/>
      <c r="J25" s="16"/>
    </row>
    <row r="26" spans="1:12" x14ac:dyDescent="0.15">
      <c r="A26" s="14">
        <v>43039</v>
      </c>
      <c r="B26" s="12" t="s">
        <v>63</v>
      </c>
      <c r="C26" s="38">
        <v>43036</v>
      </c>
      <c r="D26" s="12" t="s">
        <v>21</v>
      </c>
      <c r="E26" s="16">
        <v>-80.959999999999994</v>
      </c>
      <c r="F26" s="13">
        <f>SUM(F25,E26)</f>
        <v>66085.34</v>
      </c>
      <c r="G26" s="21"/>
      <c r="I26" s="2"/>
      <c r="J26" s="16"/>
    </row>
    <row r="27" spans="1:12" x14ac:dyDescent="0.15">
      <c r="A27" s="14">
        <v>43039</v>
      </c>
      <c r="B27" s="12" t="s">
        <v>64</v>
      </c>
      <c r="C27" s="38">
        <v>43036</v>
      </c>
      <c r="D27" s="12" t="s">
        <v>21</v>
      </c>
      <c r="E27" s="16">
        <v>-106.48</v>
      </c>
      <c r="F27" s="13">
        <f t="shared" si="0"/>
        <v>65978.86</v>
      </c>
      <c r="G27" s="21"/>
      <c r="I27" s="2"/>
      <c r="J27" s="16"/>
    </row>
    <row r="28" spans="1:12" x14ac:dyDescent="0.15">
      <c r="A28" s="14">
        <v>43039</v>
      </c>
      <c r="B28" s="12" t="s">
        <v>65</v>
      </c>
      <c r="C28" s="38">
        <v>43036</v>
      </c>
      <c r="D28" s="12" t="s">
        <v>21</v>
      </c>
      <c r="E28" s="16">
        <v>-70</v>
      </c>
      <c r="F28" s="13">
        <f t="shared" si="0"/>
        <v>65908.86</v>
      </c>
      <c r="G28" s="21"/>
      <c r="I28" s="2"/>
      <c r="J28" s="16"/>
      <c r="L28" s="16"/>
    </row>
    <row r="29" spans="1:12" x14ac:dyDescent="0.15">
      <c r="A29" s="14">
        <v>43039</v>
      </c>
      <c r="B29" s="12" t="s">
        <v>66</v>
      </c>
      <c r="C29" s="38">
        <v>43036</v>
      </c>
      <c r="D29" s="12" t="s">
        <v>21</v>
      </c>
      <c r="E29" s="16">
        <v>-25.02</v>
      </c>
      <c r="F29" s="13">
        <f t="shared" si="0"/>
        <v>65883.839999999997</v>
      </c>
      <c r="G29" s="21"/>
      <c r="I29" s="2"/>
      <c r="J29" s="16"/>
      <c r="L29" s="16"/>
    </row>
    <row r="30" spans="1:12" x14ac:dyDescent="0.15">
      <c r="A30" s="14">
        <v>43039</v>
      </c>
      <c r="B30" s="12" t="s">
        <v>66</v>
      </c>
      <c r="C30" s="38">
        <v>43036</v>
      </c>
      <c r="D30" s="12" t="s">
        <v>21</v>
      </c>
      <c r="E30" s="16">
        <v>-50.23</v>
      </c>
      <c r="F30" s="13">
        <f t="shared" si="0"/>
        <v>65833.61</v>
      </c>
      <c r="G30" s="21"/>
      <c r="I30" s="2"/>
      <c r="J30" s="16"/>
      <c r="L30" s="16"/>
    </row>
    <row r="31" spans="1:12" x14ac:dyDescent="0.15">
      <c r="A31" s="14">
        <v>43039</v>
      </c>
      <c r="B31" s="12" t="s">
        <v>67</v>
      </c>
      <c r="C31" s="38">
        <v>43036</v>
      </c>
      <c r="D31" s="12" t="s">
        <v>21</v>
      </c>
      <c r="E31" s="16">
        <v>-418</v>
      </c>
      <c r="F31" s="13">
        <f t="shared" si="0"/>
        <v>65415.61</v>
      </c>
      <c r="G31" s="21"/>
      <c r="I31" s="2"/>
      <c r="J31" s="16"/>
      <c r="L31" s="16"/>
    </row>
    <row r="32" spans="1:12" x14ac:dyDescent="0.15">
      <c r="A32" s="14">
        <v>43039</v>
      </c>
      <c r="B32" s="12" t="s">
        <v>66</v>
      </c>
      <c r="C32" s="38">
        <v>43036</v>
      </c>
      <c r="D32" s="12" t="s">
        <v>21</v>
      </c>
      <c r="E32" s="16">
        <v>-100.11</v>
      </c>
      <c r="F32" s="13">
        <f t="shared" si="0"/>
        <v>65315.5</v>
      </c>
      <c r="G32" s="21"/>
      <c r="I32" s="2"/>
      <c r="J32" s="16"/>
      <c r="L32" s="16"/>
    </row>
    <row r="33" spans="1:12" x14ac:dyDescent="0.15">
      <c r="A33" s="14">
        <v>43039</v>
      </c>
      <c r="B33" s="12" t="s">
        <v>68</v>
      </c>
      <c r="C33" s="38">
        <v>43036</v>
      </c>
      <c r="D33" s="12" t="s">
        <v>21</v>
      </c>
      <c r="E33" s="16">
        <v>-41.5</v>
      </c>
      <c r="F33" s="13">
        <f t="shared" si="0"/>
        <v>65274</v>
      </c>
      <c r="G33" s="21"/>
      <c r="I33" s="2"/>
      <c r="J33" s="16"/>
      <c r="L33" s="16"/>
    </row>
    <row r="34" spans="1:12" x14ac:dyDescent="0.15">
      <c r="A34" s="14">
        <v>43039</v>
      </c>
      <c r="B34" s="12" t="s">
        <v>69</v>
      </c>
      <c r="C34" s="38">
        <v>43036</v>
      </c>
      <c r="D34" s="12" t="s">
        <v>21</v>
      </c>
      <c r="E34" s="16">
        <v>-475</v>
      </c>
      <c r="F34" s="13">
        <f t="shared" si="0"/>
        <v>64799</v>
      </c>
      <c r="G34" s="21"/>
      <c r="I34" s="2"/>
      <c r="J34" s="16"/>
      <c r="L34" s="16"/>
    </row>
    <row r="35" spans="1:12" x14ac:dyDescent="0.15">
      <c r="A35" s="14">
        <v>43039</v>
      </c>
      <c r="B35" s="12" t="s">
        <v>69</v>
      </c>
      <c r="C35" s="38">
        <v>43036</v>
      </c>
      <c r="D35" s="12" t="s">
        <v>21</v>
      </c>
      <c r="E35" s="16">
        <v>-190</v>
      </c>
      <c r="F35" s="13">
        <f t="shared" si="0"/>
        <v>64609</v>
      </c>
      <c r="G35" s="21"/>
      <c r="I35" s="2"/>
      <c r="J35" s="16"/>
      <c r="L35" s="16"/>
    </row>
    <row r="36" spans="1:12" x14ac:dyDescent="0.15">
      <c r="A36" s="14">
        <v>43039</v>
      </c>
      <c r="B36" s="12" t="s">
        <v>70</v>
      </c>
      <c r="C36" s="38">
        <v>43036</v>
      </c>
      <c r="D36" s="12" t="s">
        <v>21</v>
      </c>
      <c r="E36" s="16">
        <v>-41.5</v>
      </c>
      <c r="F36" s="13">
        <f t="shared" si="0"/>
        <v>64567.5</v>
      </c>
      <c r="G36" s="21"/>
      <c r="I36" s="2"/>
      <c r="J36" s="16"/>
      <c r="L36" s="16"/>
    </row>
    <row r="37" spans="1:12" x14ac:dyDescent="0.15">
      <c r="A37" s="14">
        <v>43039</v>
      </c>
      <c r="B37" s="12" t="s">
        <v>71</v>
      </c>
      <c r="C37" s="38">
        <v>43036</v>
      </c>
      <c r="D37" s="12" t="s">
        <v>21</v>
      </c>
      <c r="E37" s="16">
        <v>-250</v>
      </c>
      <c r="F37" s="13">
        <f t="shared" si="0"/>
        <v>64317.5</v>
      </c>
      <c r="G37" s="21"/>
      <c r="I37" s="2"/>
      <c r="J37" s="16"/>
      <c r="L37" s="16"/>
    </row>
    <row r="38" spans="1:12" x14ac:dyDescent="0.15">
      <c r="A38" s="14">
        <v>43039</v>
      </c>
      <c r="B38" s="12" t="s">
        <v>77</v>
      </c>
      <c r="C38" s="38">
        <v>43036</v>
      </c>
      <c r="D38" s="12" t="s">
        <v>21</v>
      </c>
      <c r="E38" s="16">
        <v>-225</v>
      </c>
      <c r="F38" s="13">
        <f t="shared" ref="F38:F45" si="1">SUM(F37,E38)</f>
        <v>64092.5</v>
      </c>
      <c r="G38" s="21"/>
      <c r="I38" s="2"/>
      <c r="J38" s="16"/>
      <c r="L38" s="16"/>
    </row>
    <row r="39" spans="1:12" x14ac:dyDescent="0.15">
      <c r="A39" s="14">
        <v>43039</v>
      </c>
      <c r="B39" s="12" t="s">
        <v>74</v>
      </c>
      <c r="C39" s="38">
        <v>43036</v>
      </c>
      <c r="D39" s="12" t="s">
        <v>21</v>
      </c>
      <c r="E39" s="16">
        <v>-71.989999999999995</v>
      </c>
      <c r="F39" s="13">
        <f t="shared" si="1"/>
        <v>64020.51</v>
      </c>
      <c r="G39" s="21"/>
      <c r="I39" s="2"/>
      <c r="J39" s="16"/>
      <c r="L39" s="16"/>
    </row>
    <row r="40" spans="1:12" x14ac:dyDescent="0.15">
      <c r="A40" s="14">
        <v>43039</v>
      </c>
      <c r="B40" s="12" t="s">
        <v>66</v>
      </c>
      <c r="C40" s="38">
        <v>43036</v>
      </c>
      <c r="D40" s="12" t="s">
        <v>21</v>
      </c>
      <c r="E40" s="16">
        <v>-24.64</v>
      </c>
      <c r="F40" s="13">
        <f t="shared" si="1"/>
        <v>63995.87</v>
      </c>
      <c r="G40" s="21"/>
      <c r="I40" s="2"/>
      <c r="J40" s="16"/>
      <c r="L40" s="16"/>
    </row>
    <row r="41" spans="1:12" x14ac:dyDescent="0.15">
      <c r="A41" s="14">
        <v>43039</v>
      </c>
      <c r="B41" s="12" t="s">
        <v>92</v>
      </c>
      <c r="C41" s="38">
        <v>43036</v>
      </c>
      <c r="D41" s="12" t="s">
        <v>21</v>
      </c>
      <c r="E41" s="16">
        <v>-830</v>
      </c>
      <c r="F41" s="13">
        <f t="shared" si="1"/>
        <v>63165.87</v>
      </c>
      <c r="G41" s="21"/>
      <c r="I41" s="2"/>
      <c r="J41" s="16"/>
      <c r="L41" s="16"/>
    </row>
    <row r="42" spans="1:12" x14ac:dyDescent="0.15">
      <c r="A42" s="14">
        <v>43039</v>
      </c>
      <c r="B42" s="12" t="s">
        <v>72</v>
      </c>
      <c r="C42" s="38">
        <v>43036</v>
      </c>
      <c r="D42" s="12" t="s">
        <v>21</v>
      </c>
      <c r="E42" s="16">
        <v>1920</v>
      </c>
      <c r="F42" s="13">
        <f t="shared" si="1"/>
        <v>65085.87</v>
      </c>
      <c r="G42" s="21" t="s">
        <v>94</v>
      </c>
      <c r="I42" s="2"/>
      <c r="J42" s="16"/>
      <c r="L42" s="16"/>
    </row>
    <row r="43" spans="1:12" x14ac:dyDescent="0.15">
      <c r="A43" s="14">
        <v>43039</v>
      </c>
      <c r="B43" s="12" t="s">
        <v>95</v>
      </c>
      <c r="C43" s="38">
        <v>43036</v>
      </c>
      <c r="D43" s="12" t="s">
        <v>21</v>
      </c>
      <c r="E43" s="16">
        <v>1000</v>
      </c>
      <c r="F43" s="13">
        <f t="shared" si="1"/>
        <v>66085.87</v>
      </c>
      <c r="G43" s="21"/>
      <c r="I43" s="2"/>
      <c r="J43" s="16"/>
      <c r="L43" s="16"/>
    </row>
    <row r="44" spans="1:12" x14ac:dyDescent="0.15">
      <c r="A44" s="14">
        <v>43039</v>
      </c>
      <c r="B44" s="12" t="s">
        <v>96</v>
      </c>
      <c r="C44" s="38">
        <v>43036</v>
      </c>
      <c r="D44" s="12" t="s">
        <v>21</v>
      </c>
      <c r="E44" s="16">
        <v>1000</v>
      </c>
      <c r="F44" s="13">
        <f t="shared" si="1"/>
        <v>67085.87</v>
      </c>
      <c r="G44" s="21"/>
      <c r="I44" s="2"/>
      <c r="J44" s="16"/>
      <c r="L44" s="16"/>
    </row>
    <row r="45" spans="1:12" ht="39" x14ac:dyDescent="0.15">
      <c r="A45" s="14">
        <v>43046</v>
      </c>
      <c r="B45" s="12" t="s">
        <v>73</v>
      </c>
      <c r="C45" s="14">
        <v>43036</v>
      </c>
      <c r="D45" s="12" t="s">
        <v>13</v>
      </c>
      <c r="E45" s="16">
        <v>-750</v>
      </c>
      <c r="F45" s="13">
        <f t="shared" si="1"/>
        <v>66335.87</v>
      </c>
      <c r="G45" s="21" t="s">
        <v>109</v>
      </c>
      <c r="I45" s="2"/>
      <c r="J45" s="16"/>
      <c r="L45" s="16"/>
    </row>
    <row r="46" spans="1:12" x14ac:dyDescent="0.15">
      <c r="A46" s="14">
        <v>43046</v>
      </c>
      <c r="B46" s="12" t="s">
        <v>75</v>
      </c>
      <c r="C46" s="14">
        <v>43125</v>
      </c>
      <c r="D46" s="12" t="s">
        <v>14</v>
      </c>
      <c r="E46" s="16">
        <v>-2500</v>
      </c>
      <c r="F46" s="13">
        <f t="shared" si="0"/>
        <v>63835.869999999995</v>
      </c>
      <c r="G46" s="21" t="s">
        <v>137</v>
      </c>
      <c r="I46" s="2"/>
      <c r="J46" s="16"/>
      <c r="L46" s="16"/>
    </row>
    <row r="47" spans="1:12" x14ac:dyDescent="0.15">
      <c r="A47" s="14">
        <v>43046</v>
      </c>
      <c r="B47" s="12" t="s">
        <v>75</v>
      </c>
      <c r="C47" s="14">
        <v>43125</v>
      </c>
      <c r="D47" s="12" t="s">
        <v>76</v>
      </c>
      <c r="E47" s="16">
        <v>-14</v>
      </c>
      <c r="F47" s="13">
        <f t="shared" si="0"/>
        <v>63821.869999999995</v>
      </c>
      <c r="G47" s="21"/>
      <c r="I47" s="2"/>
      <c r="J47" s="16"/>
      <c r="L47" s="16"/>
    </row>
    <row r="48" spans="1:12" x14ac:dyDescent="0.15">
      <c r="A48" s="14">
        <v>43053</v>
      </c>
      <c r="B48" s="12" t="s">
        <v>78</v>
      </c>
      <c r="C48" s="14">
        <v>43202</v>
      </c>
      <c r="D48" s="12" t="s">
        <v>46</v>
      </c>
      <c r="E48" s="16">
        <v>-4000</v>
      </c>
      <c r="F48" s="13">
        <f t="shared" si="0"/>
        <v>59821.869999999995</v>
      </c>
      <c r="G48" s="21"/>
      <c r="I48" s="2"/>
      <c r="J48" s="16"/>
    </row>
    <row r="49" spans="1:10" ht="39" x14ac:dyDescent="0.15">
      <c r="A49" s="14">
        <v>43053</v>
      </c>
      <c r="B49" s="12" t="s">
        <v>119</v>
      </c>
      <c r="C49" s="14"/>
      <c r="D49" s="12" t="s">
        <v>46</v>
      </c>
      <c r="F49" s="13">
        <f>SUM(F48,E49)</f>
        <v>59821.869999999995</v>
      </c>
      <c r="G49" s="21" t="s">
        <v>120</v>
      </c>
      <c r="I49" s="2"/>
      <c r="J49" s="16"/>
    </row>
    <row r="50" spans="1:10" x14ac:dyDescent="0.15">
      <c r="A50" s="14">
        <v>43067</v>
      </c>
      <c r="B50" s="12" t="s">
        <v>79</v>
      </c>
      <c r="C50" s="14">
        <v>43159</v>
      </c>
      <c r="D50" s="12" t="s">
        <v>14</v>
      </c>
      <c r="E50" s="16">
        <v>-6500</v>
      </c>
      <c r="F50" s="13">
        <f>SUM(F49,E50)</f>
        <v>53321.869999999995</v>
      </c>
      <c r="G50" s="21" t="s">
        <v>110</v>
      </c>
      <c r="I50" s="2"/>
      <c r="J50" s="16"/>
    </row>
    <row r="51" spans="1:10" ht="52" x14ac:dyDescent="0.15">
      <c r="A51" s="14">
        <v>43074</v>
      </c>
      <c r="B51" s="12" t="s">
        <v>80</v>
      </c>
      <c r="C51" s="14">
        <v>43199</v>
      </c>
      <c r="D51" s="12" t="s">
        <v>14</v>
      </c>
      <c r="E51" s="16">
        <v>-10000</v>
      </c>
      <c r="F51" s="13">
        <f t="shared" si="0"/>
        <v>43321.869999999995</v>
      </c>
      <c r="G51" s="21" t="s">
        <v>136</v>
      </c>
      <c r="I51" s="2"/>
      <c r="J51" s="16"/>
    </row>
    <row r="52" spans="1:10" ht="39" x14ac:dyDescent="0.15">
      <c r="A52" s="14">
        <v>43116</v>
      </c>
      <c r="B52" s="14" t="s">
        <v>81</v>
      </c>
      <c r="C52" s="14">
        <v>43209</v>
      </c>
      <c r="D52" s="14" t="s">
        <v>14</v>
      </c>
      <c r="E52" s="16">
        <v>-15000</v>
      </c>
      <c r="F52" s="13">
        <f t="shared" si="0"/>
        <v>28321.869999999995</v>
      </c>
      <c r="G52" s="21" t="s">
        <v>121</v>
      </c>
      <c r="I52" s="2"/>
      <c r="J52" s="16"/>
    </row>
    <row r="53" spans="1:10" x14ac:dyDescent="0.15">
      <c r="A53" s="14">
        <v>43116</v>
      </c>
      <c r="B53" s="12" t="s">
        <v>82</v>
      </c>
      <c r="C53" s="14">
        <v>43118</v>
      </c>
      <c r="D53" s="12" t="s">
        <v>14</v>
      </c>
      <c r="E53" s="16">
        <v>0</v>
      </c>
      <c r="F53" s="13">
        <f t="shared" si="0"/>
        <v>28321.869999999995</v>
      </c>
      <c r="G53" s="12" t="s">
        <v>138</v>
      </c>
      <c r="I53" s="2"/>
      <c r="J53" s="16"/>
    </row>
    <row r="54" spans="1:10" ht="39" x14ac:dyDescent="0.15">
      <c r="A54" s="14">
        <v>43123</v>
      </c>
      <c r="B54" s="12" t="s">
        <v>111</v>
      </c>
      <c r="C54" s="14"/>
      <c r="D54" s="12" t="s">
        <v>46</v>
      </c>
      <c r="E54" s="16">
        <v>-3000</v>
      </c>
      <c r="F54" s="13">
        <f t="shared" si="0"/>
        <v>25321.869999999995</v>
      </c>
      <c r="G54" s="21" t="s">
        <v>112</v>
      </c>
      <c r="I54" s="2"/>
      <c r="J54" s="16"/>
    </row>
    <row r="55" spans="1:10" x14ac:dyDescent="0.15">
      <c r="A55" s="14">
        <v>43123</v>
      </c>
      <c r="B55" s="12" t="s">
        <v>83</v>
      </c>
      <c r="C55" s="14"/>
      <c r="D55" s="12" t="s">
        <v>46</v>
      </c>
      <c r="E55" s="16">
        <v>0</v>
      </c>
      <c r="F55" s="13">
        <f t="shared" si="0"/>
        <v>25321.869999999995</v>
      </c>
      <c r="G55" s="21" t="s">
        <v>113</v>
      </c>
      <c r="I55" s="2"/>
      <c r="J55" s="16"/>
    </row>
    <row r="56" spans="1:10" ht="26" x14ac:dyDescent="0.15">
      <c r="A56" s="14">
        <v>43123</v>
      </c>
      <c r="B56" s="21" t="s">
        <v>84</v>
      </c>
      <c r="C56" s="14">
        <v>42781</v>
      </c>
      <c r="D56" s="12" t="s">
        <v>46</v>
      </c>
      <c r="E56" s="16">
        <v>0</v>
      </c>
      <c r="F56" s="13">
        <f t="shared" si="0"/>
        <v>25321.869999999995</v>
      </c>
      <c r="G56" s="21" t="s">
        <v>113</v>
      </c>
      <c r="I56" s="2"/>
      <c r="J56" s="16"/>
    </row>
    <row r="57" spans="1:10" ht="26" x14ac:dyDescent="0.15">
      <c r="A57" s="14">
        <v>43136</v>
      </c>
      <c r="B57" s="12" t="s">
        <v>85</v>
      </c>
      <c r="C57" s="14">
        <v>43202</v>
      </c>
      <c r="D57" s="12" t="s">
        <v>14</v>
      </c>
      <c r="E57" s="16">
        <v>-1500</v>
      </c>
      <c r="F57" s="13">
        <f t="shared" si="0"/>
        <v>23821.869999999995</v>
      </c>
      <c r="G57" s="21" t="s">
        <v>134</v>
      </c>
      <c r="I57" s="2"/>
      <c r="J57" s="16"/>
    </row>
    <row r="58" spans="1:10" ht="39" x14ac:dyDescent="0.15">
      <c r="A58" s="14">
        <v>43136</v>
      </c>
      <c r="B58" s="12" t="s">
        <v>86</v>
      </c>
      <c r="C58" s="14">
        <v>43206</v>
      </c>
      <c r="D58" s="12" t="s">
        <v>14</v>
      </c>
      <c r="E58" s="16">
        <v>-9000</v>
      </c>
      <c r="F58" s="13">
        <f>SUM(F57,E58)</f>
        <v>14821.869999999995</v>
      </c>
      <c r="G58" s="21" t="s">
        <v>144</v>
      </c>
      <c r="I58" s="2"/>
      <c r="J58" s="16"/>
    </row>
    <row r="59" spans="1:10" x14ac:dyDescent="0.15">
      <c r="A59" s="14">
        <v>43143</v>
      </c>
      <c r="B59" s="12" t="s">
        <v>90</v>
      </c>
      <c r="C59" s="14">
        <v>43173</v>
      </c>
      <c r="D59" s="12" t="s">
        <v>14</v>
      </c>
      <c r="E59" s="16">
        <v>-7000</v>
      </c>
      <c r="F59" s="13">
        <f>SUM(F58,E59)</f>
        <v>7821.8699999999953</v>
      </c>
      <c r="G59" s="21" t="s">
        <v>135</v>
      </c>
      <c r="I59" s="2"/>
      <c r="J59" s="16"/>
    </row>
    <row r="60" spans="1:10" ht="26" x14ac:dyDescent="0.15">
      <c r="A60" s="14">
        <v>43143</v>
      </c>
      <c r="B60" s="42" t="s">
        <v>140</v>
      </c>
      <c r="C60" s="14"/>
      <c r="D60" s="12" t="s">
        <v>146</v>
      </c>
      <c r="E60" s="16">
        <v>-3000</v>
      </c>
      <c r="F60" s="13">
        <f>SUM(F59,E60)</f>
        <v>4821.8699999999953</v>
      </c>
      <c r="G60" s="21" t="s">
        <v>143</v>
      </c>
      <c r="I60" s="2"/>
      <c r="J60" s="16"/>
    </row>
    <row r="61" spans="1:10" x14ac:dyDescent="0.15">
      <c r="A61" s="14">
        <v>43143</v>
      </c>
      <c r="B61" s="42" t="s">
        <v>124</v>
      </c>
      <c r="C61" s="14"/>
      <c r="D61" s="12" t="s">
        <v>147</v>
      </c>
      <c r="E61" s="16">
        <f>-(3 *995)</f>
        <v>-2985</v>
      </c>
      <c r="F61" s="13">
        <f>SUM(F60,E61)</f>
        <v>1836.8699999999953</v>
      </c>
      <c r="G61" s="21"/>
      <c r="I61" s="2"/>
      <c r="J61" s="16"/>
    </row>
    <row r="62" spans="1:10" x14ac:dyDescent="0.15">
      <c r="D62" s="11" t="s">
        <v>31</v>
      </c>
      <c r="E62" s="22">
        <f>SUM(E10:E61)</f>
        <v>-91028.13</v>
      </c>
      <c r="F62" s="37"/>
      <c r="G62" s="18"/>
      <c r="I62" s="2"/>
      <c r="J62" s="16"/>
    </row>
    <row r="63" spans="1:10" ht="17" x14ac:dyDescent="0.2">
      <c r="A63" s="17" t="s">
        <v>9</v>
      </c>
      <c r="B63" s="2"/>
      <c r="C63" s="2"/>
      <c r="D63" s="2"/>
      <c r="E63" s="2"/>
      <c r="F63" s="2"/>
      <c r="J63" s="16"/>
    </row>
    <row r="64" spans="1:10" x14ac:dyDescent="0.15">
      <c r="A64" s="19" t="s">
        <v>2</v>
      </c>
      <c r="B64" s="19" t="s">
        <v>6</v>
      </c>
      <c r="C64" s="19" t="s">
        <v>5</v>
      </c>
      <c r="D64" s="19" t="s">
        <v>12</v>
      </c>
      <c r="E64" s="19" t="s">
        <v>4</v>
      </c>
      <c r="F64" s="2"/>
      <c r="G64" s="2"/>
      <c r="H64" s="18"/>
      <c r="I64" s="2"/>
      <c r="J64" s="16"/>
    </row>
    <row r="65" spans="1:10" x14ac:dyDescent="0.15">
      <c r="A65" s="14"/>
      <c r="B65" s="12" t="s">
        <v>10</v>
      </c>
      <c r="D65" s="16"/>
      <c r="E65" s="13">
        <v>1836.87</v>
      </c>
      <c r="G65" s="2"/>
      <c r="H65" s="18"/>
      <c r="I65" s="2"/>
      <c r="J65" s="16"/>
    </row>
    <row r="66" spans="1:10" x14ac:dyDescent="0.15">
      <c r="A66" s="14">
        <v>42983</v>
      </c>
      <c r="B66" s="12" t="s">
        <v>54</v>
      </c>
      <c r="C66" s="16">
        <v>-27</v>
      </c>
      <c r="D66" s="16" t="s">
        <v>18</v>
      </c>
      <c r="E66" s="13">
        <f>SUM(E65,C66)</f>
        <v>1809.87</v>
      </c>
      <c r="G66" s="2"/>
      <c r="H66" s="18"/>
      <c r="I66" s="2"/>
      <c r="J66" s="7"/>
    </row>
    <row r="67" spans="1:10" x14ac:dyDescent="0.15">
      <c r="A67" s="14">
        <v>42983</v>
      </c>
      <c r="B67" s="12" t="s">
        <v>53</v>
      </c>
      <c r="C67" s="16">
        <v>-12</v>
      </c>
      <c r="D67" s="16" t="s">
        <v>16</v>
      </c>
      <c r="E67" s="13">
        <f t="shared" ref="E67:E93" si="2">SUM(E66,C67)</f>
        <v>1797.87</v>
      </c>
      <c r="G67" s="2"/>
      <c r="H67" s="18"/>
      <c r="I67" s="2"/>
    </row>
    <row r="68" spans="1:10" x14ac:dyDescent="0.15">
      <c r="A68" s="14">
        <v>42983</v>
      </c>
      <c r="B68" s="12" t="s">
        <v>55</v>
      </c>
      <c r="C68" s="16">
        <v>-27</v>
      </c>
      <c r="D68" s="16" t="s">
        <v>18</v>
      </c>
      <c r="E68" s="13">
        <f t="shared" si="2"/>
        <v>1770.87</v>
      </c>
      <c r="G68" s="2"/>
      <c r="H68" s="18"/>
      <c r="I68" s="2"/>
    </row>
    <row r="69" spans="1:10" x14ac:dyDescent="0.15">
      <c r="A69" s="14">
        <v>42983</v>
      </c>
      <c r="B69" s="12" t="s">
        <v>22</v>
      </c>
      <c r="C69" s="16">
        <v>-12</v>
      </c>
      <c r="D69" s="16" t="s">
        <v>16</v>
      </c>
      <c r="E69" s="13">
        <f t="shared" si="2"/>
        <v>1758.87</v>
      </c>
      <c r="G69" s="2"/>
      <c r="H69" s="18"/>
      <c r="I69" s="2"/>
    </row>
    <row r="70" spans="1:10" x14ac:dyDescent="0.15">
      <c r="A70" s="14">
        <v>42983</v>
      </c>
      <c r="B70" s="12" t="s">
        <v>115</v>
      </c>
      <c r="C70" s="16">
        <v>-2.19</v>
      </c>
      <c r="D70" s="16" t="s">
        <v>116</v>
      </c>
      <c r="E70" s="13">
        <f t="shared" si="2"/>
        <v>1756.6799999999998</v>
      </c>
      <c r="G70" s="2"/>
      <c r="H70" s="18"/>
      <c r="I70" s="2"/>
    </row>
    <row r="71" spans="1:10" x14ac:dyDescent="0.15">
      <c r="A71" s="14">
        <v>42990</v>
      </c>
      <c r="B71" s="12" t="s">
        <v>56</v>
      </c>
      <c r="C71" s="16">
        <v>-33.83</v>
      </c>
      <c r="D71" s="16" t="s">
        <v>17</v>
      </c>
      <c r="E71" s="13">
        <f>SUM(E70,C71)</f>
        <v>1722.85</v>
      </c>
      <c r="G71" s="2"/>
      <c r="H71" s="18"/>
      <c r="I71" s="2"/>
    </row>
    <row r="72" spans="1:10" x14ac:dyDescent="0.15">
      <c r="A72" s="14">
        <v>42990</v>
      </c>
      <c r="B72" s="12" t="s">
        <v>97</v>
      </c>
      <c r="C72" s="16">
        <v>-27</v>
      </c>
      <c r="D72" s="16" t="s">
        <v>18</v>
      </c>
      <c r="E72" s="13">
        <f t="shared" si="2"/>
        <v>1695.85</v>
      </c>
      <c r="G72" s="2"/>
      <c r="H72" s="18"/>
      <c r="I72" s="2"/>
    </row>
    <row r="73" spans="1:10" x14ac:dyDescent="0.15">
      <c r="A73" s="14">
        <v>42990</v>
      </c>
      <c r="B73" s="12" t="s">
        <v>98</v>
      </c>
      <c r="C73" s="16">
        <v>-12</v>
      </c>
      <c r="D73" s="16" t="s">
        <v>16</v>
      </c>
      <c r="E73" s="13">
        <f t="shared" si="2"/>
        <v>1683.85</v>
      </c>
    </row>
    <row r="74" spans="1:10" x14ac:dyDescent="0.15">
      <c r="A74" s="14">
        <v>43018</v>
      </c>
      <c r="B74" s="12" t="s">
        <v>99</v>
      </c>
      <c r="C74" s="16">
        <v>-27</v>
      </c>
      <c r="D74" s="16" t="s">
        <v>18</v>
      </c>
      <c r="E74" s="13">
        <f t="shared" si="2"/>
        <v>1656.85</v>
      </c>
    </row>
    <row r="75" spans="1:10" x14ac:dyDescent="0.15">
      <c r="A75" s="14">
        <v>43018</v>
      </c>
      <c r="B75" s="12" t="s">
        <v>100</v>
      </c>
      <c r="C75" s="16">
        <v>-12</v>
      </c>
      <c r="D75" s="16" t="s">
        <v>16</v>
      </c>
      <c r="E75" s="13">
        <f t="shared" si="2"/>
        <v>1644.85</v>
      </c>
    </row>
    <row r="76" spans="1:10" x14ac:dyDescent="0.15">
      <c r="A76" s="14">
        <v>43046</v>
      </c>
      <c r="B76" s="12" t="s">
        <v>106</v>
      </c>
      <c r="C76" s="16">
        <v>-27</v>
      </c>
      <c r="D76" s="16" t="s">
        <v>18</v>
      </c>
      <c r="E76" s="13">
        <f t="shared" si="2"/>
        <v>1617.85</v>
      </c>
    </row>
    <row r="77" spans="1:10" x14ac:dyDescent="0.15">
      <c r="A77" s="14">
        <v>43046</v>
      </c>
      <c r="B77" s="12" t="s">
        <v>101</v>
      </c>
      <c r="C77" s="16">
        <v>-12</v>
      </c>
      <c r="D77" s="16" t="s">
        <v>16</v>
      </c>
      <c r="E77" s="13">
        <f t="shared" si="2"/>
        <v>1605.85</v>
      </c>
    </row>
    <row r="78" spans="1:10" x14ac:dyDescent="0.15">
      <c r="A78" s="14">
        <v>43074</v>
      </c>
      <c r="B78" s="12" t="s">
        <v>105</v>
      </c>
      <c r="C78" s="16">
        <v>-36</v>
      </c>
      <c r="D78" s="16" t="s">
        <v>18</v>
      </c>
      <c r="E78" s="13">
        <f t="shared" si="2"/>
        <v>1569.85</v>
      </c>
    </row>
    <row r="79" spans="1:10" x14ac:dyDescent="0.15">
      <c r="A79" s="14">
        <v>43074</v>
      </c>
      <c r="B79" s="12" t="s">
        <v>102</v>
      </c>
      <c r="C79" s="16">
        <v>-12</v>
      </c>
      <c r="D79" s="16" t="s">
        <v>16</v>
      </c>
      <c r="E79" s="13">
        <f t="shared" si="2"/>
        <v>1557.85</v>
      </c>
    </row>
    <row r="80" spans="1:10" x14ac:dyDescent="0.15">
      <c r="A80" s="14">
        <v>43116</v>
      </c>
      <c r="B80" s="12" t="s">
        <v>104</v>
      </c>
      <c r="C80" s="16">
        <v>-36</v>
      </c>
      <c r="D80" s="16" t="s">
        <v>18</v>
      </c>
      <c r="E80" s="13">
        <f t="shared" si="2"/>
        <v>1521.85</v>
      </c>
    </row>
    <row r="81" spans="1:5" x14ac:dyDescent="0.15">
      <c r="A81" s="14">
        <v>43116</v>
      </c>
      <c r="B81" s="12" t="s">
        <v>103</v>
      </c>
      <c r="C81" s="16">
        <v>-12</v>
      </c>
      <c r="D81" s="16" t="s">
        <v>16</v>
      </c>
      <c r="E81" s="13">
        <f t="shared" si="2"/>
        <v>1509.85</v>
      </c>
    </row>
    <row r="82" spans="1:5" x14ac:dyDescent="0.15">
      <c r="A82" s="14">
        <v>43116</v>
      </c>
      <c r="B82" s="12" t="s">
        <v>114</v>
      </c>
      <c r="C82" s="16">
        <v>-11.13</v>
      </c>
      <c r="D82" s="16" t="s">
        <v>116</v>
      </c>
      <c r="E82" s="13">
        <f t="shared" si="2"/>
        <v>1498.7199999999998</v>
      </c>
    </row>
    <row r="83" spans="1:5" x14ac:dyDescent="0.15">
      <c r="A83" s="14">
        <v>43116</v>
      </c>
      <c r="B83" s="12" t="s">
        <v>114</v>
      </c>
      <c r="C83" s="16">
        <v>-11.12</v>
      </c>
      <c r="D83" s="16" t="s">
        <v>116</v>
      </c>
      <c r="E83" s="13">
        <f t="shared" si="2"/>
        <v>1487.6</v>
      </c>
    </row>
    <row r="84" spans="1:5" x14ac:dyDescent="0.15">
      <c r="A84" s="14">
        <v>43144</v>
      </c>
      <c r="B84" s="12" t="s">
        <v>107</v>
      </c>
      <c r="C84" s="16">
        <v>-39.54</v>
      </c>
      <c r="D84" s="16" t="s">
        <v>17</v>
      </c>
      <c r="E84" s="13">
        <f t="shared" si="2"/>
        <v>1448.06</v>
      </c>
    </row>
    <row r="85" spans="1:5" x14ac:dyDescent="0.15">
      <c r="A85" s="14">
        <v>43144</v>
      </c>
      <c r="B85" s="12" t="s">
        <v>108</v>
      </c>
      <c r="C85" s="16">
        <v>-66.73</v>
      </c>
      <c r="D85" s="16" t="s">
        <v>17</v>
      </c>
      <c r="E85" s="13">
        <f t="shared" si="2"/>
        <v>1381.33</v>
      </c>
    </row>
    <row r="86" spans="1:5" x14ac:dyDescent="0.15">
      <c r="A86" s="45" t="s">
        <v>142</v>
      </c>
      <c r="B86" s="12" t="s">
        <v>125</v>
      </c>
      <c r="C86" s="16">
        <v>-36</v>
      </c>
      <c r="D86" s="16" t="s">
        <v>18</v>
      </c>
      <c r="E86" s="13">
        <f t="shared" si="2"/>
        <v>1345.33</v>
      </c>
    </row>
    <row r="87" spans="1:5" x14ac:dyDescent="0.15">
      <c r="A87" s="14"/>
      <c r="B87" s="12" t="s">
        <v>129</v>
      </c>
      <c r="C87" s="16">
        <v>-12</v>
      </c>
      <c r="D87" s="16" t="s">
        <v>16</v>
      </c>
      <c r="E87" s="13">
        <f t="shared" si="2"/>
        <v>1333.33</v>
      </c>
    </row>
    <row r="88" spans="1:5" x14ac:dyDescent="0.15">
      <c r="A88" s="14"/>
      <c r="B88" s="12" t="s">
        <v>126</v>
      </c>
      <c r="C88" s="16">
        <v>-36</v>
      </c>
      <c r="D88" s="16" t="s">
        <v>18</v>
      </c>
      <c r="E88" s="13">
        <f t="shared" si="2"/>
        <v>1297.33</v>
      </c>
    </row>
    <row r="89" spans="1:5" x14ac:dyDescent="0.15">
      <c r="A89" s="14"/>
      <c r="B89" s="12" t="s">
        <v>130</v>
      </c>
      <c r="C89" s="16">
        <v>-12</v>
      </c>
      <c r="D89" s="16" t="s">
        <v>16</v>
      </c>
      <c r="E89" s="13">
        <f t="shared" si="2"/>
        <v>1285.33</v>
      </c>
    </row>
    <row r="90" spans="1:5" x14ac:dyDescent="0.15">
      <c r="A90" s="14"/>
      <c r="B90" s="12" t="s">
        <v>127</v>
      </c>
      <c r="C90" s="16">
        <v>-36</v>
      </c>
      <c r="D90" s="16" t="s">
        <v>18</v>
      </c>
      <c r="E90" s="13">
        <f t="shared" si="2"/>
        <v>1249.33</v>
      </c>
    </row>
    <row r="91" spans="1:5" x14ac:dyDescent="0.15">
      <c r="A91" s="14"/>
      <c r="B91" s="12" t="s">
        <v>131</v>
      </c>
      <c r="C91" s="16">
        <v>-12</v>
      </c>
      <c r="D91" s="16" t="s">
        <v>16</v>
      </c>
      <c r="E91" s="13">
        <f t="shared" si="2"/>
        <v>1237.33</v>
      </c>
    </row>
    <row r="92" spans="1:5" x14ac:dyDescent="0.15">
      <c r="A92" s="14"/>
      <c r="B92" s="12" t="s">
        <v>128</v>
      </c>
      <c r="C92" s="16">
        <v>-36</v>
      </c>
      <c r="D92" s="16" t="s">
        <v>18</v>
      </c>
      <c r="E92" s="13">
        <f t="shared" si="2"/>
        <v>1201.33</v>
      </c>
    </row>
    <row r="93" spans="1:5" x14ac:dyDescent="0.15">
      <c r="A93" s="14"/>
      <c r="B93" s="12" t="s">
        <v>132</v>
      </c>
      <c r="C93" s="16">
        <v>-12</v>
      </c>
      <c r="D93" s="16" t="s">
        <v>16</v>
      </c>
      <c r="E93" s="13">
        <f t="shared" si="2"/>
        <v>1189.33</v>
      </c>
    </row>
    <row r="94" spans="1:5" x14ac:dyDescent="0.15">
      <c r="B94" s="12" t="s">
        <v>27</v>
      </c>
      <c r="C94" s="22">
        <f>SUM(C66:C93)</f>
        <v>-647.54</v>
      </c>
      <c r="D94" s="23"/>
      <c r="E94" s="13"/>
    </row>
    <row r="95" spans="1:5" x14ac:dyDescent="0.15">
      <c r="C95" s="16"/>
      <c r="D95" s="16"/>
    </row>
    <row r="96" spans="1:5" x14ac:dyDescent="0.15">
      <c r="C96" s="16"/>
      <c r="D96" s="16"/>
    </row>
    <row r="98" spans="3:5" x14ac:dyDescent="0.15">
      <c r="C98" s="16"/>
      <c r="D98" s="16"/>
    </row>
    <row r="99" spans="3:5" x14ac:dyDescent="0.15">
      <c r="C99" s="16"/>
      <c r="D99" s="15"/>
      <c r="E99" s="46"/>
    </row>
    <row r="100" spans="3:5" x14ac:dyDescent="0.15">
      <c r="C100" s="16"/>
      <c r="D100" s="16"/>
    </row>
    <row r="101" spans="3:5" x14ac:dyDescent="0.15">
      <c r="C101" s="16"/>
      <c r="D101" s="16"/>
    </row>
    <row r="102" spans="3:5" x14ac:dyDescent="0.15">
      <c r="C102" s="16"/>
      <c r="D102" s="16"/>
    </row>
    <row r="103" spans="3:5" x14ac:dyDescent="0.15">
      <c r="C103" s="16"/>
      <c r="D103" s="16"/>
    </row>
    <row r="104" spans="3:5" x14ac:dyDescent="0.15">
      <c r="C104" s="16"/>
      <c r="D104" s="16"/>
    </row>
    <row r="105" spans="3:5" x14ac:dyDescent="0.15">
      <c r="C105" s="16"/>
    </row>
    <row r="106" spans="3:5" x14ac:dyDescent="0.15">
      <c r="C106" s="16"/>
    </row>
    <row r="107" spans="3:5" x14ac:dyDescent="0.15">
      <c r="C107" s="16"/>
    </row>
    <row r="108" spans="3:5" x14ac:dyDescent="0.15">
      <c r="C108" s="16"/>
    </row>
    <row r="109" spans="3:5" x14ac:dyDescent="0.15">
      <c r="C109" s="16"/>
    </row>
    <row r="110" spans="3:5" x14ac:dyDescent="0.15">
      <c r="C110" s="16"/>
    </row>
  </sheetData>
  <conditionalFormatting sqref="E33:E51 E10:E31 E53:E61 C65:C96 C98:C136">
    <cfRule type="cellIs" dxfId="13" priority="22" operator="lessThan">
      <formula>0</formula>
    </cfRule>
  </conditionalFormatting>
  <conditionalFormatting sqref="E33:E51 E9:E31 E53:E61 C65:C96 C98:C153">
    <cfRule type="cellIs" dxfId="12" priority="21" operator="greaterThan">
      <formula>0</formula>
    </cfRule>
  </conditionalFormatting>
  <conditionalFormatting sqref="E32">
    <cfRule type="cellIs" dxfId="11" priority="19" operator="lessThan">
      <formula>0</formula>
    </cfRule>
  </conditionalFormatting>
  <conditionalFormatting sqref="E32">
    <cfRule type="cellIs" dxfId="10" priority="18" operator="greaterThan">
      <formula>0</formula>
    </cfRule>
  </conditionalFormatting>
  <conditionalFormatting sqref="E52">
    <cfRule type="cellIs" dxfId="9" priority="16" operator="lessThan">
      <formula>0</formula>
    </cfRule>
  </conditionalFormatting>
  <conditionalFormatting sqref="E52">
    <cfRule type="cellIs" dxfId="8" priority="15" operator="greaterThan">
      <formula>0</formula>
    </cfRule>
  </conditionalFormatting>
  <conditionalFormatting sqref="L28:L47">
    <cfRule type="cellIs" dxfId="7" priority="14" operator="lessThan">
      <formula>0</formula>
    </cfRule>
  </conditionalFormatting>
  <conditionalFormatting sqref="L28:L47">
    <cfRule type="cellIs" dxfId="6" priority="13" operator="greaterThan">
      <formula>0</formula>
    </cfRule>
  </conditionalFormatting>
  <conditionalFormatting sqref="J37:J55 J15:J35 J57:J65">
    <cfRule type="cellIs" dxfId="5" priority="6" operator="lessThan">
      <formula>0</formula>
    </cfRule>
  </conditionalFormatting>
  <conditionalFormatting sqref="J37:J55 J15:J35 J57:J65">
    <cfRule type="cellIs" dxfId="4" priority="5" operator="greaterThan">
      <formula>0</formula>
    </cfRule>
  </conditionalFormatting>
  <conditionalFormatting sqref="J36">
    <cfRule type="cellIs" dxfId="3" priority="4" operator="lessThan">
      <formula>0</formula>
    </cfRule>
  </conditionalFormatting>
  <conditionalFormatting sqref="J36">
    <cfRule type="cellIs" dxfId="2" priority="3" operator="greaterThan">
      <formula>0</formula>
    </cfRule>
  </conditionalFormatting>
  <conditionalFormatting sqref="J56">
    <cfRule type="cellIs" dxfId="1" priority="2" operator="lessThan">
      <formula>0</formula>
    </cfRule>
  </conditionalFormatting>
  <conditionalFormatting sqref="J56">
    <cfRule type="cellIs" dxfId="0" priority="1" operator="greaterThan">
      <formula>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41"/>
  <sheetViews>
    <sheetView topLeftCell="A8" workbookViewId="0">
      <selection activeCell="F39" sqref="F39"/>
    </sheetView>
  </sheetViews>
  <sheetFormatPr baseColWidth="10" defaultColWidth="8.83203125" defaultRowHeight="13" x14ac:dyDescent="0.15"/>
  <cols>
    <col min="1" max="1" width="41.1640625" style="12" bestFit="1" customWidth="1"/>
    <col min="2" max="2" width="16" style="12" bestFit="1" customWidth="1"/>
    <col min="3" max="3" width="12.33203125" style="12" bestFit="1" customWidth="1"/>
    <col min="4" max="4" width="12.33203125" style="12" customWidth="1"/>
    <col min="5" max="7" width="12.33203125" style="12" bestFit="1" customWidth="1"/>
    <col min="8" max="16384" width="8.83203125" style="12"/>
  </cols>
  <sheetData>
    <row r="3" spans="1:3" ht="14" x14ac:dyDescent="0.15">
      <c r="A3" s="1" t="s">
        <v>32</v>
      </c>
    </row>
    <row r="4" spans="1:3" x14ac:dyDescent="0.15">
      <c r="A4" s="25" t="s">
        <v>12</v>
      </c>
      <c r="B4" s="25" t="s">
        <v>30</v>
      </c>
      <c r="C4" s="42"/>
    </row>
    <row r="5" spans="1:3" x14ac:dyDescent="0.15">
      <c r="A5" s="26" t="s">
        <v>13</v>
      </c>
      <c r="B5" s="16">
        <v>-17500</v>
      </c>
    </row>
    <row r="6" spans="1:3" x14ac:dyDescent="0.15">
      <c r="A6" s="26" t="s">
        <v>14</v>
      </c>
      <c r="B6" s="16">
        <v>-64500</v>
      </c>
    </row>
    <row r="7" spans="1:3" x14ac:dyDescent="0.15">
      <c r="A7" s="26" t="s">
        <v>25</v>
      </c>
      <c r="B7" s="16">
        <v>-2985</v>
      </c>
      <c r="C7" s="44" t="s">
        <v>141</v>
      </c>
    </row>
    <row r="8" spans="1:3" x14ac:dyDescent="0.15">
      <c r="A8" s="26" t="s">
        <v>93</v>
      </c>
      <c r="B8" s="16">
        <v>-3410</v>
      </c>
      <c r="C8" s="43" t="s">
        <v>139</v>
      </c>
    </row>
    <row r="9" spans="1:3" x14ac:dyDescent="0.15">
      <c r="A9" s="26" t="s">
        <v>21</v>
      </c>
      <c r="B9" s="16">
        <v>-2100.13</v>
      </c>
      <c r="C9" s="42"/>
    </row>
    <row r="10" spans="1:3" x14ac:dyDescent="0.15">
      <c r="A10" s="26" t="s">
        <v>39</v>
      </c>
      <c r="B10" s="16">
        <v>-533</v>
      </c>
    </row>
    <row r="11" spans="1:3" hidden="1" x14ac:dyDescent="0.15">
      <c r="A11" s="26"/>
      <c r="B11" s="16"/>
    </row>
    <row r="12" spans="1:3" x14ac:dyDescent="0.15">
      <c r="A12" s="27" t="s">
        <v>29</v>
      </c>
      <c r="B12" s="28">
        <f>SUM(B5:B10)</f>
        <v>-91028.13</v>
      </c>
    </row>
    <row r="18" spans="1:2" ht="14" x14ac:dyDescent="0.15">
      <c r="A18" s="1" t="s">
        <v>33</v>
      </c>
    </row>
    <row r="19" spans="1:2" x14ac:dyDescent="0.15">
      <c r="A19" s="25" t="s">
        <v>12</v>
      </c>
      <c r="B19" s="25" t="s">
        <v>30</v>
      </c>
    </row>
    <row r="20" spans="1:2" x14ac:dyDescent="0.15">
      <c r="A20" s="26" t="s">
        <v>123</v>
      </c>
      <c r="B20" s="16">
        <v>-141.1</v>
      </c>
    </row>
    <row r="21" spans="1:2" x14ac:dyDescent="0.15">
      <c r="A21" s="26" t="s">
        <v>18</v>
      </c>
      <c r="B21" s="16">
        <v>-207</v>
      </c>
    </row>
    <row r="22" spans="1:2" x14ac:dyDescent="0.15">
      <c r="A22" s="26" t="s">
        <v>19</v>
      </c>
      <c r="B22" s="16">
        <v>-24.61</v>
      </c>
    </row>
    <row r="23" spans="1:2" x14ac:dyDescent="0.15">
      <c r="A23" s="26" t="s">
        <v>16</v>
      </c>
      <c r="B23" s="16">
        <v>-84</v>
      </c>
    </row>
    <row r="24" spans="1:2" x14ac:dyDescent="0.15">
      <c r="A24" s="27" t="s">
        <v>29</v>
      </c>
      <c r="B24" s="28">
        <f>SUM(B20:B23)</f>
        <v>-456.71000000000004</v>
      </c>
    </row>
    <row r="32" spans="1:2" ht="14" x14ac:dyDescent="0.15">
      <c r="A32" s="8" t="s">
        <v>34</v>
      </c>
    </row>
    <row r="33" spans="1:2" x14ac:dyDescent="0.15">
      <c r="A33" s="30" t="s">
        <v>35</v>
      </c>
      <c r="B33" s="31">
        <f>B12</f>
        <v>-91028.13</v>
      </c>
    </row>
    <row r="34" spans="1:2" x14ac:dyDescent="0.15">
      <c r="A34" s="12" t="s">
        <v>36</v>
      </c>
      <c r="B34" s="13">
        <f>B24</f>
        <v>-456.71000000000004</v>
      </c>
    </row>
    <row r="35" spans="1:2" x14ac:dyDescent="0.15">
      <c r="A35" s="34" t="s">
        <v>37</v>
      </c>
      <c r="B35" s="35">
        <f>SUM(B33:B34)</f>
        <v>-91484.840000000011</v>
      </c>
    </row>
    <row r="37" spans="1:2" ht="28" x14ac:dyDescent="0.2">
      <c r="A37" s="33" t="s">
        <v>38</v>
      </c>
      <c r="B37" s="36">
        <f>B34/B35</f>
        <v>4.9921932420715822E-3</v>
      </c>
    </row>
    <row r="39" spans="1:2" x14ac:dyDescent="0.15">
      <c r="A39" s="30"/>
      <c r="B39" s="31"/>
    </row>
    <row r="40" spans="1:2" x14ac:dyDescent="0.15">
      <c r="B40" s="13"/>
    </row>
    <row r="41" spans="1:2" x14ac:dyDescent="0.15">
      <c r="A41" s="39"/>
      <c r="B41" s="40"/>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A4" sqref="A4:B10"/>
    </sheetView>
  </sheetViews>
  <sheetFormatPr baseColWidth="10" defaultColWidth="8.83203125" defaultRowHeight="15" x14ac:dyDescent="0.2"/>
  <cols>
    <col min="1" max="1" width="24.1640625" customWidth="1"/>
    <col min="2" max="2" width="17.6640625" customWidth="1"/>
    <col min="3" max="3" width="26.1640625" bestFit="1" customWidth="1"/>
  </cols>
  <sheetData>
    <row r="3" spans="1:2" x14ac:dyDescent="0.2">
      <c r="A3" s="32" t="s">
        <v>28</v>
      </c>
      <c r="B3" s="2" t="s">
        <v>30</v>
      </c>
    </row>
    <row r="4" spans="1:2" x14ac:dyDescent="0.2">
      <c r="A4" s="24" t="s">
        <v>15</v>
      </c>
      <c r="B4" s="29">
        <v>-40.450000000000003</v>
      </c>
    </row>
    <row r="5" spans="1:2" x14ac:dyDescent="0.2">
      <c r="A5" s="24" t="s">
        <v>13</v>
      </c>
      <c r="B5" s="29">
        <v>-21842.6</v>
      </c>
    </row>
    <row r="6" spans="1:2" x14ac:dyDescent="0.2">
      <c r="A6" s="24" t="s">
        <v>14</v>
      </c>
      <c r="B6" s="29">
        <v>-50660</v>
      </c>
    </row>
    <row r="7" spans="1:2" x14ac:dyDescent="0.2">
      <c r="A7" s="24" t="s">
        <v>25</v>
      </c>
      <c r="B7" s="29">
        <v>-3532.75</v>
      </c>
    </row>
    <row r="8" spans="1:2" x14ac:dyDescent="0.2">
      <c r="A8" s="24" t="s">
        <v>20</v>
      </c>
      <c r="B8" s="29">
        <v>-1236.4000000000001</v>
      </c>
    </row>
    <row r="9" spans="1:2" x14ac:dyDescent="0.2">
      <c r="A9" s="24" t="s">
        <v>21</v>
      </c>
      <c r="B9" s="29">
        <v>6320.8</v>
      </c>
    </row>
    <row r="10" spans="1:2" x14ac:dyDescent="0.2">
      <c r="A10" s="24" t="s">
        <v>39</v>
      </c>
      <c r="B10" s="29">
        <v>-1908</v>
      </c>
    </row>
    <row r="11" spans="1:2" x14ac:dyDescent="0.2">
      <c r="A11" s="24" t="s">
        <v>29</v>
      </c>
      <c r="B11" s="29">
        <v>-72899.399999999994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H10" sqref="H10"/>
    </sheetView>
  </sheetViews>
  <sheetFormatPr baseColWidth="10" defaultColWidth="8.83203125" defaultRowHeight="15" x14ac:dyDescent="0.2"/>
  <cols>
    <col min="1" max="1" width="15" bestFit="1" customWidth="1"/>
    <col min="2" max="2" width="17.6640625" bestFit="1" customWidth="1"/>
  </cols>
  <sheetData>
    <row r="3" spans="1:2" x14ac:dyDescent="0.2">
      <c r="A3" s="32" t="s">
        <v>28</v>
      </c>
      <c r="B3" s="2" t="s">
        <v>30</v>
      </c>
    </row>
    <row r="4" spans="1:2" x14ac:dyDescent="0.2">
      <c r="A4" s="24" t="s">
        <v>23</v>
      </c>
      <c r="B4" s="29">
        <v>-121.23</v>
      </c>
    </row>
    <row r="5" spans="1:2" x14ac:dyDescent="0.2">
      <c r="A5" s="24" t="s">
        <v>26</v>
      </c>
      <c r="B5" s="29">
        <v>-140</v>
      </c>
    </row>
    <row r="6" spans="1:2" x14ac:dyDescent="0.2">
      <c r="A6" s="24" t="s">
        <v>17</v>
      </c>
      <c r="B6" s="29">
        <v>-141.69</v>
      </c>
    </row>
    <row r="7" spans="1:2" x14ac:dyDescent="0.2">
      <c r="A7" s="24" t="s">
        <v>18</v>
      </c>
      <c r="B7" s="29">
        <v>-188</v>
      </c>
    </row>
    <row r="8" spans="1:2" x14ac:dyDescent="0.2">
      <c r="A8" s="24" t="s">
        <v>19</v>
      </c>
      <c r="B8" s="29">
        <v>-86.61</v>
      </c>
    </row>
    <row r="9" spans="1:2" x14ac:dyDescent="0.2">
      <c r="A9" s="24" t="s">
        <v>16</v>
      </c>
      <c r="B9" s="29">
        <v>-96.95</v>
      </c>
    </row>
    <row r="10" spans="1:2" x14ac:dyDescent="0.2">
      <c r="A10" s="24" t="s">
        <v>29</v>
      </c>
      <c r="B10" s="29">
        <v>-774.48000000000013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 Initial Acct. Reconciliation</vt:lpstr>
      <vt:lpstr>B. FY18 Budgetary Breakdown</vt:lpstr>
      <vt:lpstr>C. Summary Tables</vt:lpstr>
      <vt:lpstr>D. Event Pivot Table</vt:lpstr>
      <vt:lpstr>E. Operating Budget Pivot Table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Microsoft Office User</cp:lastModifiedBy>
  <dcterms:created xsi:type="dcterms:W3CDTF">2017-02-13T23:12:07Z</dcterms:created>
  <dcterms:modified xsi:type="dcterms:W3CDTF">2018-02-13T18:13:09Z</dcterms:modified>
</cp:coreProperties>
</file>