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5180" windowHeight="18280" tabRatio="940" activeTab="5"/>
  </bookViews>
  <sheets>
    <sheet name="Cover Letter" sheetId="7" r:id="rId1"/>
    <sheet name="SUMMARY" sheetId="6" r:id="rId2"/>
    <sheet name="Operating Budget" sheetId="5" r:id="rId3"/>
    <sheet name="Event 3a" sheetId="1" r:id="rId4"/>
    <sheet name="Event 3b" sheetId="8" r:id="rId5"/>
    <sheet name="Event 3c" sheetId="9" r:id="rId6"/>
    <sheet name="Event 3d" sheetId="10" r:id="rId7"/>
    <sheet name="Event 3e" sheetId="11" r:id="rId8"/>
    <sheet name="Event 3f" sheetId="12" r:id="rId9"/>
    <sheet name="Event 3g" sheetId="13" r:id="rId10"/>
    <sheet name="Event 3h" sheetId="14" r:id="rId11"/>
  </sheets>
  <externalReferences>
    <externalReference r:id="rId1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9" i="9" l="1"/>
  <c r="C44" i="9"/>
  <c r="B44" i="9"/>
  <c r="B79" i="10"/>
  <c r="B38" i="9"/>
  <c r="B26" i="9"/>
  <c r="B79" i="9"/>
  <c r="B79" i="8"/>
  <c r="E49" i="8"/>
  <c r="C44" i="8"/>
  <c r="C9" i="14"/>
  <c r="C8" i="14"/>
  <c r="C17" i="14"/>
  <c r="C21" i="14"/>
  <c r="C19" i="14"/>
  <c r="C24" i="14"/>
  <c r="C22" i="14"/>
  <c r="C16" i="14"/>
  <c r="C28" i="14"/>
  <c r="C31" i="14"/>
  <c r="C34" i="14"/>
  <c r="C40" i="14"/>
  <c r="C42" i="14"/>
  <c r="C39" i="14"/>
  <c r="C45" i="14"/>
  <c r="C47" i="14"/>
  <c r="C44" i="14"/>
  <c r="H41" i="14"/>
  <c r="H44" i="14"/>
  <c r="H47" i="14"/>
  <c r="H39" i="14"/>
  <c r="C38" i="14"/>
  <c r="C52" i="14"/>
  <c r="C26" i="14"/>
  <c r="C58" i="14"/>
  <c r="C61" i="14"/>
  <c r="C79" i="14"/>
  <c r="C9" i="13"/>
  <c r="C8" i="13"/>
  <c r="C17" i="13"/>
  <c r="C21" i="13"/>
  <c r="C19" i="13"/>
  <c r="C24" i="13"/>
  <c r="C22" i="13"/>
  <c r="C16" i="13"/>
  <c r="C28" i="13"/>
  <c r="C31" i="13"/>
  <c r="C34" i="13"/>
  <c r="C40" i="13"/>
  <c r="C42" i="13"/>
  <c r="C39" i="13"/>
  <c r="C45" i="13"/>
  <c r="C47" i="13"/>
  <c r="C44" i="13"/>
  <c r="H41" i="13"/>
  <c r="H44" i="13"/>
  <c r="H47" i="13"/>
  <c r="H39" i="13"/>
  <c r="C38" i="13"/>
  <c r="C52" i="13"/>
  <c r="C26" i="13"/>
  <c r="C58" i="13"/>
  <c r="C61" i="13"/>
  <c r="C79" i="13"/>
  <c r="C9" i="12"/>
  <c r="C8" i="12"/>
  <c r="C17" i="12"/>
  <c r="C21" i="12"/>
  <c r="C19" i="12"/>
  <c r="C24" i="12"/>
  <c r="C22" i="12"/>
  <c r="C16" i="12"/>
  <c r="C28" i="12"/>
  <c r="C31" i="12"/>
  <c r="C34" i="12"/>
  <c r="C40" i="12"/>
  <c r="C42" i="12"/>
  <c r="C39" i="12"/>
  <c r="C45" i="12"/>
  <c r="C47" i="12"/>
  <c r="C44" i="12"/>
  <c r="H41" i="12"/>
  <c r="H44" i="12"/>
  <c r="H47" i="12"/>
  <c r="H39" i="12"/>
  <c r="C38" i="12"/>
  <c r="C52" i="12"/>
  <c r="C26" i="12"/>
  <c r="C58" i="12"/>
  <c r="C61" i="12"/>
  <c r="C79" i="12"/>
  <c r="C9" i="11"/>
  <c r="C8" i="11"/>
  <c r="C17" i="11"/>
  <c r="C21" i="11"/>
  <c r="C19" i="11"/>
  <c r="C24" i="11"/>
  <c r="C22" i="11"/>
  <c r="C16" i="11"/>
  <c r="C28" i="11"/>
  <c r="C31" i="11"/>
  <c r="C34" i="11"/>
  <c r="C40" i="11"/>
  <c r="C42" i="11"/>
  <c r="C39" i="11"/>
  <c r="C45" i="11"/>
  <c r="C47" i="11"/>
  <c r="C44" i="11"/>
  <c r="H41" i="11"/>
  <c r="H44" i="11"/>
  <c r="H47" i="11"/>
  <c r="H39" i="11"/>
  <c r="C38" i="11"/>
  <c r="C52" i="11"/>
  <c r="C26" i="11"/>
  <c r="C58" i="11"/>
  <c r="C61" i="11"/>
  <c r="C79" i="11"/>
  <c r="C9" i="10"/>
  <c r="C8" i="10"/>
  <c r="C17" i="10"/>
  <c r="C21" i="10"/>
  <c r="C19" i="10"/>
  <c r="C24" i="10"/>
  <c r="C22" i="10"/>
  <c r="C16" i="10"/>
  <c r="C28" i="10"/>
  <c r="C31" i="10"/>
  <c r="C34" i="10"/>
  <c r="C40" i="10"/>
  <c r="C42" i="10"/>
  <c r="C39" i="10"/>
  <c r="C45" i="10"/>
  <c r="C47" i="10"/>
  <c r="C44" i="10"/>
  <c r="H41" i="10"/>
  <c r="H44" i="10"/>
  <c r="H47" i="10"/>
  <c r="H39" i="10"/>
  <c r="C38" i="10"/>
  <c r="C52" i="10"/>
  <c r="C26" i="10"/>
  <c r="C58" i="10"/>
  <c r="C61" i="10"/>
  <c r="C79" i="10"/>
  <c r="C9" i="9"/>
  <c r="C8" i="9"/>
  <c r="C17" i="9"/>
  <c r="C21" i="9"/>
  <c r="C19" i="9"/>
  <c r="C24" i="9"/>
  <c r="C22" i="9"/>
  <c r="C16" i="9"/>
  <c r="C28" i="9"/>
  <c r="C31" i="9"/>
  <c r="C34" i="9"/>
  <c r="C40" i="9"/>
  <c r="C42" i="9"/>
  <c r="C39" i="9"/>
  <c r="C45" i="9"/>
  <c r="C47" i="9"/>
  <c r="H41" i="9"/>
  <c r="H44" i="9"/>
  <c r="H47" i="9"/>
  <c r="H39" i="9"/>
  <c r="C38" i="9"/>
  <c r="C52" i="9"/>
  <c r="C26" i="9"/>
  <c r="C58" i="9"/>
  <c r="C61" i="9"/>
  <c r="C79" i="9"/>
  <c r="C9" i="8"/>
  <c r="C8" i="8"/>
  <c r="C17" i="8"/>
  <c r="C21" i="8"/>
  <c r="C19" i="8"/>
  <c r="C24" i="8"/>
  <c r="C22" i="8"/>
  <c r="C16" i="8"/>
  <c r="C28" i="8"/>
  <c r="C31" i="8"/>
  <c r="C34" i="8"/>
  <c r="C40" i="8"/>
  <c r="C42" i="8"/>
  <c r="C39" i="8"/>
  <c r="C45" i="8"/>
  <c r="C47" i="8"/>
  <c r="H41" i="8"/>
  <c r="H44" i="8"/>
  <c r="H47" i="8"/>
  <c r="H39" i="8"/>
  <c r="C38" i="8"/>
  <c r="C52" i="8"/>
  <c r="C26" i="8"/>
  <c r="C58" i="8"/>
  <c r="C61" i="8"/>
  <c r="C79" i="8"/>
  <c r="C9" i="1"/>
  <c r="C8" i="1"/>
  <c r="C17" i="1"/>
  <c r="C21" i="1"/>
  <c r="C19" i="1"/>
  <c r="C24" i="1"/>
  <c r="C22" i="1"/>
  <c r="C16" i="1"/>
  <c r="C28" i="1"/>
  <c r="C31" i="1"/>
  <c r="C34" i="1"/>
  <c r="C40" i="1"/>
  <c r="C42" i="1"/>
  <c r="C39" i="1"/>
  <c r="C45" i="1"/>
  <c r="C47" i="1"/>
  <c r="C44" i="1"/>
  <c r="H41" i="1"/>
  <c r="H44" i="1"/>
  <c r="H47" i="1"/>
  <c r="H39" i="1"/>
  <c r="C38" i="1"/>
  <c r="C52" i="1"/>
  <c r="C26" i="1"/>
  <c r="C58" i="1"/>
  <c r="C61" i="1"/>
  <c r="C79" i="1"/>
  <c r="C45" i="5"/>
  <c r="C43" i="5"/>
  <c r="B43" i="5"/>
  <c r="B45" i="14"/>
  <c r="B45" i="1"/>
  <c r="B47" i="1"/>
  <c r="B47" i="8"/>
  <c r="B47" i="9"/>
  <c r="B47" i="10"/>
  <c r="B47" i="11"/>
  <c r="B47" i="12"/>
  <c r="B47" i="13"/>
  <c r="B47" i="14"/>
  <c r="B45" i="8"/>
  <c r="B45" i="9"/>
  <c r="B45" i="10"/>
  <c r="B45" i="11"/>
  <c r="B45" i="12"/>
  <c r="B45" i="13"/>
  <c r="B45" i="5"/>
  <c r="B44" i="1"/>
  <c r="B44" i="8"/>
  <c r="B44" i="10"/>
  <c r="B44" i="11"/>
  <c r="B44" i="12"/>
  <c r="B44" i="13"/>
  <c r="B44" i="14"/>
  <c r="C76" i="14"/>
  <c r="H76" i="14"/>
  <c r="H77" i="14"/>
  <c r="C72" i="14"/>
  <c r="C76" i="13"/>
  <c r="H76" i="13"/>
  <c r="H77" i="13"/>
  <c r="C72" i="13"/>
  <c r="C76" i="12"/>
  <c r="H76" i="12"/>
  <c r="H77" i="12"/>
  <c r="C72" i="12"/>
  <c r="C76" i="11"/>
  <c r="H76" i="11"/>
  <c r="H77" i="11"/>
  <c r="C72" i="11"/>
  <c r="C76" i="10"/>
  <c r="H76" i="10"/>
  <c r="H77" i="10"/>
  <c r="C72" i="10"/>
  <c r="C76" i="9"/>
  <c r="H76" i="9"/>
  <c r="H77" i="9"/>
  <c r="C72" i="9"/>
  <c r="C76" i="8"/>
  <c r="H76" i="8"/>
  <c r="H77" i="8"/>
  <c r="C72" i="8"/>
  <c r="C76" i="1"/>
  <c r="H76" i="1"/>
  <c r="H77" i="1"/>
  <c r="C72" i="1"/>
  <c r="D18" i="5"/>
  <c r="C18" i="5"/>
  <c r="D15" i="5"/>
  <c r="C15" i="5"/>
  <c r="B9" i="14"/>
  <c r="B8" i="14"/>
  <c r="B9" i="13"/>
  <c r="B8" i="13"/>
  <c r="B9" i="12"/>
  <c r="B8" i="12"/>
  <c r="B9" i="11"/>
  <c r="B8" i="11"/>
  <c r="B9" i="10"/>
  <c r="B8" i="10"/>
  <c r="B9" i="9"/>
  <c r="B8" i="9"/>
  <c r="B9" i="8"/>
  <c r="B8" i="8"/>
  <c r="B42" i="14"/>
  <c r="B42" i="13"/>
  <c r="B42" i="12"/>
  <c r="B42" i="11"/>
  <c r="B42" i="10"/>
  <c r="B42" i="9"/>
  <c r="B42" i="8"/>
  <c r="B42" i="1"/>
  <c r="B40" i="5"/>
  <c r="D42" i="14"/>
  <c r="D17" i="14"/>
  <c r="B17" i="14"/>
  <c r="D42" i="13"/>
  <c r="D17" i="13"/>
  <c r="B17" i="13"/>
  <c r="D42" i="12"/>
  <c r="D17" i="12"/>
  <c r="B17" i="12"/>
  <c r="D42" i="11"/>
  <c r="D17" i="11"/>
  <c r="B17" i="11"/>
  <c r="D42" i="10"/>
  <c r="D17" i="10"/>
  <c r="B17" i="10"/>
  <c r="D42" i="9"/>
  <c r="D17" i="9"/>
  <c r="B17" i="9"/>
  <c r="D42" i="8"/>
  <c r="D17" i="8"/>
  <c r="B17" i="8"/>
  <c r="D40" i="5"/>
  <c r="C40" i="5"/>
  <c r="D42" i="1"/>
  <c r="D17" i="1"/>
  <c r="B17" i="1"/>
  <c r="B9" i="1"/>
  <c r="B8" i="1"/>
  <c r="B6" i="5"/>
  <c r="E13" i="6"/>
  <c r="C6" i="5"/>
  <c r="F13" i="6"/>
  <c r="D8" i="1"/>
  <c r="D8" i="8"/>
  <c r="D8" i="9"/>
  <c r="D8" i="10"/>
  <c r="D8" i="11"/>
  <c r="D8" i="12"/>
  <c r="D8" i="13"/>
  <c r="D8" i="14"/>
  <c r="G13" i="6"/>
  <c r="E6" i="5"/>
  <c r="E8" i="1"/>
  <c r="E8" i="8"/>
  <c r="E8" i="9"/>
  <c r="E8" i="10"/>
  <c r="E8" i="11"/>
  <c r="E8" i="12"/>
  <c r="E8" i="13"/>
  <c r="E8" i="14"/>
  <c r="H13" i="6"/>
  <c r="B15" i="5"/>
  <c r="B13" i="5"/>
  <c r="B18" i="5"/>
  <c r="B16" i="5"/>
  <c r="B12" i="5"/>
  <c r="B21" i="1"/>
  <c r="B19" i="1"/>
  <c r="B24" i="1"/>
  <c r="B22" i="1"/>
  <c r="B16" i="1"/>
  <c r="B21" i="8"/>
  <c r="B19" i="8"/>
  <c r="B24" i="8"/>
  <c r="B22" i="8"/>
  <c r="B16" i="8"/>
  <c r="B21" i="9"/>
  <c r="B19" i="9"/>
  <c r="B24" i="9"/>
  <c r="B22" i="9"/>
  <c r="B16" i="9"/>
  <c r="B21" i="10"/>
  <c r="B19" i="10"/>
  <c r="B24" i="10"/>
  <c r="B22" i="10"/>
  <c r="B16" i="10"/>
  <c r="B21" i="11"/>
  <c r="B19" i="11"/>
  <c r="B24" i="11"/>
  <c r="B22" i="11"/>
  <c r="B16" i="11"/>
  <c r="B21" i="12"/>
  <c r="B19" i="12"/>
  <c r="B24" i="12"/>
  <c r="B22" i="12"/>
  <c r="B16" i="12"/>
  <c r="B21" i="13"/>
  <c r="B19" i="13"/>
  <c r="B24" i="13"/>
  <c r="B22" i="13"/>
  <c r="B16" i="13"/>
  <c r="B21" i="14"/>
  <c r="B19" i="14"/>
  <c r="B24" i="14"/>
  <c r="B22" i="14"/>
  <c r="B16" i="14"/>
  <c r="E14" i="6"/>
  <c r="C13" i="5"/>
  <c r="C16" i="5"/>
  <c r="C12" i="5"/>
  <c r="F14" i="6"/>
  <c r="D16" i="1"/>
  <c r="D16" i="8"/>
  <c r="D16" i="9"/>
  <c r="D16" i="10"/>
  <c r="D16" i="11"/>
  <c r="D16" i="12"/>
  <c r="D16" i="13"/>
  <c r="D16" i="14"/>
  <c r="G14" i="6"/>
  <c r="E12" i="5"/>
  <c r="E16" i="1"/>
  <c r="E16" i="8"/>
  <c r="E16" i="9"/>
  <c r="E16" i="10"/>
  <c r="E16" i="11"/>
  <c r="E16" i="12"/>
  <c r="E16" i="13"/>
  <c r="E16" i="14"/>
  <c r="H14" i="6"/>
  <c r="B22" i="5"/>
  <c r="B21" i="5"/>
  <c r="B25" i="5"/>
  <c r="B30" i="5"/>
  <c r="B38" i="5"/>
  <c r="B37" i="5"/>
  <c r="B42" i="5"/>
  <c r="G39" i="5"/>
  <c r="G42" i="5"/>
  <c r="G45" i="5"/>
  <c r="G38" i="5"/>
  <c r="G37" i="5"/>
  <c r="B36" i="5"/>
  <c r="B20" i="5"/>
  <c r="B28" i="1"/>
  <c r="B31" i="1"/>
  <c r="B34" i="1"/>
  <c r="B40" i="1"/>
  <c r="B39" i="1"/>
  <c r="G41" i="1"/>
  <c r="G44" i="1"/>
  <c r="G47" i="1"/>
  <c r="G40" i="1"/>
  <c r="G39" i="1"/>
  <c r="B38" i="1"/>
  <c r="B52" i="1"/>
  <c r="B26" i="1"/>
  <c r="B28" i="8"/>
  <c r="B31" i="8"/>
  <c r="B34" i="8"/>
  <c r="B40" i="8"/>
  <c r="B39" i="8"/>
  <c r="G41" i="8"/>
  <c r="G44" i="8"/>
  <c r="G47" i="8"/>
  <c r="G40" i="8"/>
  <c r="G39" i="8"/>
  <c r="B38" i="8"/>
  <c r="B52" i="8"/>
  <c r="B26" i="8"/>
  <c r="B28" i="9"/>
  <c r="B31" i="9"/>
  <c r="B34" i="9"/>
  <c r="B40" i="9"/>
  <c r="B39" i="9"/>
  <c r="G41" i="9"/>
  <c r="G44" i="9"/>
  <c r="G47" i="9"/>
  <c r="G40" i="9"/>
  <c r="G39" i="9"/>
  <c r="B52" i="9"/>
  <c r="B28" i="10"/>
  <c r="B31" i="10"/>
  <c r="B34" i="10"/>
  <c r="B40" i="10"/>
  <c r="B39" i="10"/>
  <c r="G41" i="10"/>
  <c r="G44" i="10"/>
  <c r="G47" i="10"/>
  <c r="G40" i="10"/>
  <c r="G39" i="10"/>
  <c r="B38" i="10"/>
  <c r="B52" i="10"/>
  <c r="B26" i="10"/>
  <c r="B28" i="11"/>
  <c r="B31" i="11"/>
  <c r="B34" i="11"/>
  <c r="B40" i="11"/>
  <c r="B39" i="11"/>
  <c r="G41" i="11"/>
  <c r="G44" i="11"/>
  <c r="G47" i="11"/>
  <c r="G40" i="11"/>
  <c r="G39" i="11"/>
  <c r="B38" i="11"/>
  <c r="B52" i="11"/>
  <c r="B26" i="11"/>
  <c r="B28" i="12"/>
  <c r="B31" i="12"/>
  <c r="B34" i="12"/>
  <c r="B40" i="12"/>
  <c r="B39" i="12"/>
  <c r="G41" i="12"/>
  <c r="G44" i="12"/>
  <c r="G47" i="12"/>
  <c r="G40" i="12"/>
  <c r="G39" i="12"/>
  <c r="B38" i="12"/>
  <c r="B52" i="12"/>
  <c r="B26" i="12"/>
  <c r="B28" i="13"/>
  <c r="B31" i="13"/>
  <c r="B34" i="13"/>
  <c r="B40" i="13"/>
  <c r="B39" i="13"/>
  <c r="G41" i="13"/>
  <c r="G44" i="13"/>
  <c r="G47" i="13"/>
  <c r="G40" i="13"/>
  <c r="G39" i="13"/>
  <c r="B38" i="13"/>
  <c r="B52" i="13"/>
  <c r="B26" i="13"/>
  <c r="B28" i="14"/>
  <c r="B31" i="14"/>
  <c r="B34" i="14"/>
  <c r="B40" i="14"/>
  <c r="B39" i="14"/>
  <c r="G41" i="14"/>
  <c r="G44" i="14"/>
  <c r="G47" i="14"/>
  <c r="G40" i="14"/>
  <c r="G39" i="14"/>
  <c r="B38" i="14"/>
  <c r="B52" i="14"/>
  <c r="B26" i="14"/>
  <c r="E15" i="6"/>
  <c r="C22" i="5"/>
  <c r="C21" i="5"/>
  <c r="C25" i="5"/>
  <c r="C30" i="5"/>
  <c r="C38" i="5"/>
  <c r="C37" i="5"/>
  <c r="C42" i="5"/>
  <c r="H39" i="5"/>
  <c r="H42" i="5"/>
  <c r="H45" i="5"/>
  <c r="H37" i="5"/>
  <c r="C36" i="5"/>
  <c r="C20" i="5"/>
  <c r="F15" i="6"/>
  <c r="D26" i="1"/>
  <c r="D26" i="8"/>
  <c r="D26" i="9"/>
  <c r="D26" i="10"/>
  <c r="D26" i="11"/>
  <c r="D26" i="12"/>
  <c r="D26" i="13"/>
  <c r="D26" i="14"/>
  <c r="G15" i="6"/>
  <c r="E20" i="5"/>
  <c r="E26" i="1"/>
  <c r="E26" i="8"/>
  <c r="E26" i="9"/>
  <c r="E26" i="10"/>
  <c r="E26" i="11"/>
  <c r="E26" i="12"/>
  <c r="E26" i="13"/>
  <c r="E26" i="14"/>
  <c r="H15" i="6"/>
  <c r="B52" i="5"/>
  <c r="B58" i="1"/>
  <c r="B58" i="8"/>
  <c r="B58" i="9"/>
  <c r="B58" i="10"/>
  <c r="B58" i="11"/>
  <c r="B58" i="12"/>
  <c r="B58" i="13"/>
  <c r="B58" i="14"/>
  <c r="E16" i="6"/>
  <c r="C52" i="5"/>
  <c r="F16" i="6"/>
  <c r="D58" i="1"/>
  <c r="D58" i="8"/>
  <c r="D58" i="9"/>
  <c r="D58" i="10"/>
  <c r="D58" i="11"/>
  <c r="D58" i="12"/>
  <c r="D58" i="13"/>
  <c r="D58" i="14"/>
  <c r="G16" i="6"/>
  <c r="E52" i="5"/>
  <c r="E58" i="1"/>
  <c r="E58" i="8"/>
  <c r="E58" i="9"/>
  <c r="E58" i="10"/>
  <c r="E58" i="11"/>
  <c r="E58" i="12"/>
  <c r="E58" i="13"/>
  <c r="E58" i="14"/>
  <c r="H16" i="6"/>
  <c r="B61" i="1"/>
  <c r="B61" i="8"/>
  <c r="B61" i="9"/>
  <c r="B61" i="10"/>
  <c r="B61" i="11"/>
  <c r="B61" i="12"/>
  <c r="B61" i="13"/>
  <c r="B61" i="14"/>
  <c r="E17" i="6"/>
  <c r="F17" i="6"/>
  <c r="D61" i="1"/>
  <c r="D61" i="8"/>
  <c r="D61" i="9"/>
  <c r="D61" i="10"/>
  <c r="D61" i="11"/>
  <c r="D61" i="12"/>
  <c r="D61" i="13"/>
  <c r="D61" i="14"/>
  <c r="G17" i="6"/>
  <c r="E61" i="1"/>
  <c r="E61" i="8"/>
  <c r="E61" i="9"/>
  <c r="E61" i="10"/>
  <c r="E61" i="11"/>
  <c r="E61" i="12"/>
  <c r="E61" i="13"/>
  <c r="E61" i="14"/>
  <c r="H17" i="6"/>
  <c r="E18" i="6"/>
  <c r="F18" i="6"/>
  <c r="G18" i="6"/>
  <c r="H18" i="6"/>
  <c r="B76" i="1"/>
  <c r="G76" i="1"/>
  <c r="G77" i="1"/>
  <c r="B72" i="1"/>
  <c r="B67" i="1"/>
  <c r="B76" i="8"/>
  <c r="G76" i="8"/>
  <c r="G77" i="8"/>
  <c r="B72" i="8"/>
  <c r="B67" i="8"/>
  <c r="B76" i="9"/>
  <c r="G76" i="9"/>
  <c r="G77" i="9"/>
  <c r="B72" i="9"/>
  <c r="B67" i="9"/>
  <c r="B76" i="10"/>
  <c r="G76" i="10"/>
  <c r="G77" i="10"/>
  <c r="B72" i="10"/>
  <c r="B67" i="10"/>
  <c r="B76" i="11"/>
  <c r="G76" i="11"/>
  <c r="G77" i="11"/>
  <c r="B72" i="11"/>
  <c r="B67" i="11"/>
  <c r="B76" i="12"/>
  <c r="G76" i="12"/>
  <c r="G77" i="12"/>
  <c r="B72" i="12"/>
  <c r="B67" i="12"/>
  <c r="B76" i="13"/>
  <c r="G76" i="13"/>
  <c r="G77" i="13"/>
  <c r="B72" i="13"/>
  <c r="B67" i="13"/>
  <c r="B76" i="14"/>
  <c r="G76" i="14"/>
  <c r="G77" i="14"/>
  <c r="B72" i="14"/>
  <c r="B67" i="14"/>
  <c r="E22" i="6"/>
  <c r="C67" i="1"/>
  <c r="C67" i="8"/>
  <c r="C67" i="9"/>
  <c r="C67" i="10"/>
  <c r="C67" i="11"/>
  <c r="C67" i="12"/>
  <c r="C67" i="13"/>
  <c r="C67" i="14"/>
  <c r="F22" i="6"/>
  <c r="D67" i="1"/>
  <c r="D67" i="8"/>
  <c r="D67" i="9"/>
  <c r="D67" i="10"/>
  <c r="D67" i="11"/>
  <c r="D67" i="12"/>
  <c r="D67" i="13"/>
  <c r="D67" i="14"/>
  <c r="G22" i="6"/>
  <c r="E67" i="1"/>
  <c r="E67" i="8"/>
  <c r="E67" i="9"/>
  <c r="E67" i="10"/>
  <c r="E67" i="11"/>
  <c r="E67" i="12"/>
  <c r="E67" i="13"/>
  <c r="E67" i="14"/>
  <c r="H22" i="6"/>
  <c r="E25" i="6"/>
  <c r="F25" i="6"/>
  <c r="G25" i="6"/>
  <c r="H25" i="6"/>
  <c r="E7" i="5"/>
  <c r="E8" i="5"/>
  <c r="E9" i="5"/>
  <c r="E10" i="5"/>
  <c r="D13" i="5"/>
  <c r="E13" i="5"/>
  <c r="E14" i="5"/>
  <c r="E15" i="5"/>
  <c r="D16" i="5"/>
  <c r="E16" i="5"/>
  <c r="E17" i="5"/>
  <c r="E18" i="5"/>
  <c r="D22" i="5"/>
  <c r="D21" i="5"/>
  <c r="E21" i="5"/>
  <c r="E22" i="5"/>
  <c r="E23" i="5"/>
  <c r="D25" i="5"/>
  <c r="E25" i="5"/>
  <c r="E26" i="5"/>
  <c r="E27" i="5"/>
  <c r="E29" i="5"/>
  <c r="D30" i="5"/>
  <c r="E30" i="5"/>
  <c r="E31" i="5"/>
  <c r="E35" i="5"/>
  <c r="D38" i="5"/>
  <c r="D37" i="5"/>
  <c r="D43" i="5"/>
  <c r="D45" i="5"/>
  <c r="D42" i="5"/>
  <c r="I39" i="5"/>
  <c r="I42" i="5"/>
  <c r="I45" i="5"/>
  <c r="I37" i="5"/>
  <c r="D36" i="5"/>
  <c r="E36" i="5"/>
  <c r="E37" i="5"/>
  <c r="J39" i="5"/>
  <c r="J42" i="5"/>
  <c r="J45" i="5"/>
  <c r="J37" i="5"/>
  <c r="E38" i="5"/>
  <c r="E39" i="5"/>
  <c r="E40" i="5"/>
  <c r="E41" i="5"/>
  <c r="E42" i="5"/>
  <c r="E43" i="5"/>
  <c r="E44" i="5"/>
  <c r="E45" i="5"/>
  <c r="E46" i="5"/>
  <c r="E49" i="5"/>
  <c r="E53" i="5"/>
  <c r="B56" i="5"/>
  <c r="C56" i="5"/>
  <c r="E56" i="5"/>
  <c r="E57" i="5"/>
  <c r="E58" i="5"/>
  <c r="B61" i="5"/>
  <c r="C61" i="5"/>
  <c r="D61" i="5"/>
  <c r="E61" i="5"/>
  <c r="B62" i="5"/>
  <c r="C62" i="5"/>
  <c r="D62" i="5"/>
  <c r="E62" i="5"/>
  <c r="B63" i="5"/>
  <c r="C63" i="5"/>
  <c r="D63" i="5"/>
  <c r="E63" i="5"/>
  <c r="D9" i="1"/>
  <c r="E9" i="1"/>
  <c r="E10" i="1"/>
  <c r="E11" i="1"/>
  <c r="E12" i="1"/>
  <c r="E13" i="1"/>
  <c r="E14" i="1"/>
  <c r="E17" i="1"/>
  <c r="E18" i="1"/>
  <c r="D21" i="1"/>
  <c r="D19" i="1"/>
  <c r="E19" i="1"/>
  <c r="E20" i="1"/>
  <c r="E21" i="1"/>
  <c r="D24" i="1"/>
  <c r="D22" i="1"/>
  <c r="E22" i="1"/>
  <c r="E23" i="1"/>
  <c r="E24" i="1"/>
  <c r="B27" i="1"/>
  <c r="C27" i="1"/>
  <c r="D28" i="1"/>
  <c r="D27" i="1"/>
  <c r="E27" i="1"/>
  <c r="E28" i="1"/>
  <c r="E29" i="1"/>
  <c r="D31" i="1"/>
  <c r="E31" i="1"/>
  <c r="E32" i="1"/>
  <c r="E33" i="1"/>
  <c r="D34" i="1"/>
  <c r="E34" i="1"/>
  <c r="E35" i="1"/>
  <c r="D40" i="1"/>
  <c r="D39" i="1"/>
  <c r="D45" i="1"/>
  <c r="D47" i="1"/>
  <c r="D44" i="1"/>
  <c r="I41" i="1"/>
  <c r="I44" i="1"/>
  <c r="I47" i="1"/>
  <c r="I39" i="1"/>
  <c r="D38" i="1"/>
  <c r="E38" i="1"/>
  <c r="E39" i="1"/>
  <c r="J41" i="1"/>
  <c r="J44" i="1"/>
  <c r="J47" i="1"/>
  <c r="J39" i="1"/>
  <c r="E40" i="1"/>
  <c r="E41" i="1"/>
  <c r="E42" i="1"/>
  <c r="E43" i="1"/>
  <c r="E44" i="1"/>
  <c r="E45" i="1"/>
  <c r="E46" i="1"/>
  <c r="E47" i="1"/>
  <c r="E48" i="1"/>
  <c r="D52" i="1"/>
  <c r="E52" i="1"/>
  <c r="E53" i="1"/>
  <c r="E54" i="1"/>
  <c r="E55" i="1"/>
  <c r="E56" i="1"/>
  <c r="E59" i="1"/>
  <c r="E62" i="1"/>
  <c r="E63" i="1"/>
  <c r="E64" i="1"/>
  <c r="E68" i="1"/>
  <c r="E69" i="1"/>
  <c r="E70" i="1"/>
  <c r="E71" i="1"/>
  <c r="E72" i="1"/>
  <c r="E73" i="1"/>
  <c r="E74" i="1"/>
  <c r="J74" i="1"/>
  <c r="E75" i="1"/>
  <c r="J75" i="1"/>
  <c r="D76" i="1"/>
  <c r="E76" i="1"/>
  <c r="I76" i="1"/>
  <c r="J76" i="1"/>
  <c r="E77" i="1"/>
  <c r="I77" i="1"/>
  <c r="J77" i="1"/>
  <c r="B79" i="1"/>
  <c r="D79" i="1"/>
  <c r="E79" i="1"/>
  <c r="B80" i="1"/>
  <c r="C80" i="1"/>
  <c r="D80" i="1"/>
  <c r="E80" i="1"/>
  <c r="G80" i="1"/>
  <c r="H80" i="1"/>
  <c r="I80" i="1"/>
  <c r="J80" i="1"/>
  <c r="D9" i="8"/>
  <c r="E9" i="8"/>
  <c r="E10" i="8"/>
  <c r="E11" i="8"/>
  <c r="E12" i="8"/>
  <c r="E13" i="8"/>
  <c r="E14" i="8"/>
  <c r="E17" i="8"/>
  <c r="E18" i="8"/>
  <c r="D21" i="8"/>
  <c r="D19" i="8"/>
  <c r="E19" i="8"/>
  <c r="E20" i="8"/>
  <c r="E21" i="8"/>
  <c r="D24" i="8"/>
  <c r="D22" i="8"/>
  <c r="E22" i="8"/>
  <c r="E23" i="8"/>
  <c r="E24" i="8"/>
  <c r="B27" i="8"/>
  <c r="C27" i="8"/>
  <c r="D28" i="8"/>
  <c r="D27" i="8"/>
  <c r="E27" i="8"/>
  <c r="E28" i="8"/>
  <c r="E29" i="8"/>
  <c r="D31" i="8"/>
  <c r="E31" i="8"/>
  <c r="E32" i="8"/>
  <c r="E33" i="8"/>
  <c r="D34" i="8"/>
  <c r="E34" i="8"/>
  <c r="E35" i="8"/>
  <c r="D40" i="8"/>
  <c r="D39" i="8"/>
  <c r="D45" i="8"/>
  <c r="D47" i="8"/>
  <c r="D44" i="8"/>
  <c r="I41" i="8"/>
  <c r="I44" i="8"/>
  <c r="I47" i="8"/>
  <c r="I39" i="8"/>
  <c r="D38" i="8"/>
  <c r="E38" i="8"/>
  <c r="E39" i="8"/>
  <c r="J41" i="8"/>
  <c r="J44" i="8"/>
  <c r="J47" i="8"/>
  <c r="J39" i="8"/>
  <c r="E40" i="8"/>
  <c r="E41" i="8"/>
  <c r="E42" i="8"/>
  <c r="E43" i="8"/>
  <c r="E44" i="8"/>
  <c r="E45" i="8"/>
  <c r="E46" i="8"/>
  <c r="E47" i="8"/>
  <c r="E48" i="8"/>
  <c r="D52" i="8"/>
  <c r="E52" i="8"/>
  <c r="E53" i="8"/>
  <c r="E54" i="8"/>
  <c r="E55" i="8"/>
  <c r="E56" i="8"/>
  <c r="E59" i="8"/>
  <c r="E62" i="8"/>
  <c r="E63" i="8"/>
  <c r="E64" i="8"/>
  <c r="E68" i="8"/>
  <c r="E69" i="8"/>
  <c r="E70" i="8"/>
  <c r="E71" i="8"/>
  <c r="E72" i="8"/>
  <c r="E73" i="8"/>
  <c r="E74" i="8"/>
  <c r="J74" i="8"/>
  <c r="E75" i="8"/>
  <c r="J75" i="8"/>
  <c r="D76" i="8"/>
  <c r="E76" i="8"/>
  <c r="I76" i="8"/>
  <c r="J76" i="8"/>
  <c r="E77" i="8"/>
  <c r="I77" i="8"/>
  <c r="J77" i="8"/>
  <c r="D79" i="8"/>
  <c r="E79" i="8"/>
  <c r="B80" i="8"/>
  <c r="C80" i="8"/>
  <c r="D80" i="8"/>
  <c r="E80" i="8"/>
  <c r="G80" i="8"/>
  <c r="H80" i="8"/>
  <c r="I80" i="8"/>
  <c r="J80" i="8"/>
  <c r="D9" i="9"/>
  <c r="E9" i="9"/>
  <c r="E10" i="9"/>
  <c r="E11" i="9"/>
  <c r="E12" i="9"/>
  <c r="E13" i="9"/>
  <c r="E14" i="9"/>
  <c r="E17" i="9"/>
  <c r="E18" i="9"/>
  <c r="D21" i="9"/>
  <c r="D19" i="9"/>
  <c r="E19" i="9"/>
  <c r="E20" i="9"/>
  <c r="E21" i="9"/>
  <c r="D24" i="9"/>
  <c r="D22" i="9"/>
  <c r="E22" i="9"/>
  <c r="E23" i="9"/>
  <c r="E24" i="9"/>
  <c r="B27" i="9"/>
  <c r="C27" i="9"/>
  <c r="D28" i="9"/>
  <c r="D27" i="9"/>
  <c r="E27" i="9"/>
  <c r="E28" i="9"/>
  <c r="E29" i="9"/>
  <c r="D31" i="9"/>
  <c r="E31" i="9"/>
  <c r="E32" i="9"/>
  <c r="E33" i="9"/>
  <c r="D34" i="9"/>
  <c r="E34" i="9"/>
  <c r="E35" i="9"/>
  <c r="D40" i="9"/>
  <c r="D39" i="9"/>
  <c r="D45" i="9"/>
  <c r="D47" i="9"/>
  <c r="D44" i="9"/>
  <c r="I41" i="9"/>
  <c r="I44" i="9"/>
  <c r="I47" i="9"/>
  <c r="I39" i="9"/>
  <c r="D38" i="9"/>
  <c r="E38" i="9"/>
  <c r="E39" i="9"/>
  <c r="J41" i="9"/>
  <c r="J44" i="9"/>
  <c r="J47" i="9"/>
  <c r="J39" i="9"/>
  <c r="E40" i="9"/>
  <c r="E41" i="9"/>
  <c r="E42" i="9"/>
  <c r="E43" i="9"/>
  <c r="E44" i="9"/>
  <c r="E45" i="9"/>
  <c r="E46" i="9"/>
  <c r="E47" i="9"/>
  <c r="E48" i="9"/>
  <c r="D52" i="9"/>
  <c r="E52" i="9"/>
  <c r="E53" i="9"/>
  <c r="E54" i="9"/>
  <c r="E55" i="9"/>
  <c r="E56" i="9"/>
  <c r="E59" i="9"/>
  <c r="E62" i="9"/>
  <c r="E63" i="9"/>
  <c r="E64" i="9"/>
  <c r="E68" i="9"/>
  <c r="E69" i="9"/>
  <c r="E70" i="9"/>
  <c r="E71" i="9"/>
  <c r="E72" i="9"/>
  <c r="E73" i="9"/>
  <c r="E74" i="9"/>
  <c r="J74" i="9"/>
  <c r="E75" i="9"/>
  <c r="J75" i="9"/>
  <c r="D76" i="9"/>
  <c r="E76" i="9"/>
  <c r="I76" i="9"/>
  <c r="J76" i="9"/>
  <c r="E77" i="9"/>
  <c r="I77" i="9"/>
  <c r="J77" i="9"/>
  <c r="D79" i="9"/>
  <c r="E79" i="9"/>
  <c r="B80" i="9"/>
  <c r="C80" i="9"/>
  <c r="D80" i="9"/>
  <c r="E80" i="9"/>
  <c r="G80" i="9"/>
  <c r="H80" i="9"/>
  <c r="I80" i="9"/>
  <c r="J80" i="9"/>
  <c r="D9" i="10"/>
  <c r="E9" i="10"/>
  <c r="E10" i="10"/>
  <c r="E11" i="10"/>
  <c r="E12" i="10"/>
  <c r="E13" i="10"/>
  <c r="E14" i="10"/>
  <c r="E17" i="10"/>
  <c r="E18" i="10"/>
  <c r="D21" i="10"/>
  <c r="D19" i="10"/>
  <c r="E19" i="10"/>
  <c r="E20" i="10"/>
  <c r="E21" i="10"/>
  <c r="D24" i="10"/>
  <c r="D22" i="10"/>
  <c r="E22" i="10"/>
  <c r="E23" i="10"/>
  <c r="E24" i="10"/>
  <c r="B27" i="10"/>
  <c r="C27" i="10"/>
  <c r="D28" i="10"/>
  <c r="D27" i="10"/>
  <c r="E27" i="10"/>
  <c r="E28" i="10"/>
  <c r="E29" i="10"/>
  <c r="D31" i="10"/>
  <c r="E31" i="10"/>
  <c r="E32" i="10"/>
  <c r="E33" i="10"/>
  <c r="D34" i="10"/>
  <c r="E34" i="10"/>
  <c r="E35" i="10"/>
  <c r="D40" i="10"/>
  <c r="D39" i="10"/>
  <c r="D45" i="10"/>
  <c r="D47" i="10"/>
  <c r="D44" i="10"/>
  <c r="I41" i="10"/>
  <c r="I44" i="10"/>
  <c r="I47" i="10"/>
  <c r="I39" i="10"/>
  <c r="D38" i="10"/>
  <c r="E38" i="10"/>
  <c r="E39" i="10"/>
  <c r="J41" i="10"/>
  <c r="J44" i="10"/>
  <c r="J47" i="10"/>
  <c r="J39" i="10"/>
  <c r="E40" i="10"/>
  <c r="E41" i="10"/>
  <c r="E42" i="10"/>
  <c r="E43" i="10"/>
  <c r="E44" i="10"/>
  <c r="E45" i="10"/>
  <c r="E46" i="10"/>
  <c r="E47" i="10"/>
  <c r="E48" i="10"/>
  <c r="D52" i="10"/>
  <c r="E52" i="10"/>
  <c r="E53" i="10"/>
  <c r="E54" i="10"/>
  <c r="E55" i="10"/>
  <c r="E56" i="10"/>
  <c r="E59" i="10"/>
  <c r="E62" i="10"/>
  <c r="E63" i="10"/>
  <c r="E64" i="10"/>
  <c r="E68" i="10"/>
  <c r="E69" i="10"/>
  <c r="E70" i="10"/>
  <c r="E71" i="10"/>
  <c r="E72" i="10"/>
  <c r="E73" i="10"/>
  <c r="E74" i="10"/>
  <c r="J74" i="10"/>
  <c r="E75" i="10"/>
  <c r="J75" i="10"/>
  <c r="D76" i="10"/>
  <c r="E76" i="10"/>
  <c r="I76" i="10"/>
  <c r="J76" i="10"/>
  <c r="E77" i="10"/>
  <c r="I77" i="10"/>
  <c r="J77" i="10"/>
  <c r="D79" i="10"/>
  <c r="E79" i="10"/>
  <c r="B80" i="10"/>
  <c r="C80" i="10"/>
  <c r="D80" i="10"/>
  <c r="E80" i="10"/>
  <c r="G80" i="10"/>
  <c r="H80" i="10"/>
  <c r="I80" i="10"/>
  <c r="J80" i="10"/>
  <c r="D9" i="11"/>
  <c r="E9" i="11"/>
  <c r="E10" i="11"/>
  <c r="E11" i="11"/>
  <c r="E12" i="11"/>
  <c r="E13" i="11"/>
  <c r="E14" i="11"/>
  <c r="E17" i="11"/>
  <c r="E18" i="11"/>
  <c r="D21" i="11"/>
  <c r="D19" i="11"/>
  <c r="E19" i="11"/>
  <c r="E20" i="11"/>
  <c r="E21" i="11"/>
  <c r="D24" i="11"/>
  <c r="D22" i="11"/>
  <c r="E22" i="11"/>
  <c r="E23" i="11"/>
  <c r="E24" i="11"/>
  <c r="B27" i="11"/>
  <c r="C27" i="11"/>
  <c r="D28" i="11"/>
  <c r="D27" i="11"/>
  <c r="E27" i="11"/>
  <c r="E28" i="11"/>
  <c r="E29" i="11"/>
  <c r="D31" i="11"/>
  <c r="E31" i="11"/>
  <c r="E32" i="11"/>
  <c r="E33" i="11"/>
  <c r="D34" i="11"/>
  <c r="E34" i="11"/>
  <c r="E35" i="11"/>
  <c r="D40" i="11"/>
  <c r="D39" i="11"/>
  <c r="D45" i="11"/>
  <c r="D47" i="11"/>
  <c r="D44" i="11"/>
  <c r="I41" i="11"/>
  <c r="I44" i="11"/>
  <c r="I47" i="11"/>
  <c r="I39" i="11"/>
  <c r="D38" i="11"/>
  <c r="E38" i="11"/>
  <c r="E39" i="11"/>
  <c r="J41" i="11"/>
  <c r="J44" i="11"/>
  <c r="J47" i="11"/>
  <c r="J39" i="11"/>
  <c r="E40" i="11"/>
  <c r="E41" i="11"/>
  <c r="E42" i="11"/>
  <c r="E43" i="11"/>
  <c r="E44" i="11"/>
  <c r="E45" i="11"/>
  <c r="E46" i="11"/>
  <c r="E47" i="11"/>
  <c r="E48" i="11"/>
  <c r="D52" i="11"/>
  <c r="E52" i="11"/>
  <c r="E53" i="11"/>
  <c r="E54" i="11"/>
  <c r="E55" i="11"/>
  <c r="E56" i="11"/>
  <c r="E59" i="11"/>
  <c r="E62" i="11"/>
  <c r="E63" i="11"/>
  <c r="E64" i="11"/>
  <c r="E68" i="11"/>
  <c r="E69" i="11"/>
  <c r="E70" i="11"/>
  <c r="E71" i="11"/>
  <c r="E72" i="11"/>
  <c r="E73" i="11"/>
  <c r="E74" i="11"/>
  <c r="J74" i="11"/>
  <c r="E75" i="11"/>
  <c r="J75" i="11"/>
  <c r="D76" i="11"/>
  <c r="E76" i="11"/>
  <c r="I76" i="11"/>
  <c r="J76" i="11"/>
  <c r="E77" i="11"/>
  <c r="I77" i="11"/>
  <c r="J77" i="11"/>
  <c r="B79" i="11"/>
  <c r="D79" i="11"/>
  <c r="E79" i="11"/>
  <c r="B80" i="11"/>
  <c r="C80" i="11"/>
  <c r="D80" i="11"/>
  <c r="E80" i="11"/>
  <c r="G80" i="11"/>
  <c r="H80" i="11"/>
  <c r="I80" i="11"/>
  <c r="J80" i="11"/>
  <c r="D9" i="12"/>
  <c r="E9" i="12"/>
  <c r="E10" i="12"/>
  <c r="E11" i="12"/>
  <c r="E12" i="12"/>
  <c r="E13" i="12"/>
  <c r="E14" i="12"/>
  <c r="E17" i="12"/>
  <c r="E18" i="12"/>
  <c r="D21" i="12"/>
  <c r="D19" i="12"/>
  <c r="E19" i="12"/>
  <c r="E20" i="12"/>
  <c r="E21" i="12"/>
  <c r="D24" i="12"/>
  <c r="D22" i="12"/>
  <c r="E22" i="12"/>
  <c r="E23" i="12"/>
  <c r="E24" i="12"/>
  <c r="B27" i="12"/>
  <c r="C27" i="12"/>
  <c r="D28" i="12"/>
  <c r="D27" i="12"/>
  <c r="E27" i="12"/>
  <c r="E28" i="12"/>
  <c r="E29" i="12"/>
  <c r="D31" i="12"/>
  <c r="E31" i="12"/>
  <c r="E32" i="12"/>
  <c r="E33" i="12"/>
  <c r="D34" i="12"/>
  <c r="E34" i="12"/>
  <c r="E35" i="12"/>
  <c r="D40" i="12"/>
  <c r="D39" i="12"/>
  <c r="D45" i="12"/>
  <c r="D47" i="12"/>
  <c r="D44" i="12"/>
  <c r="I41" i="12"/>
  <c r="I44" i="12"/>
  <c r="I47" i="12"/>
  <c r="I39" i="12"/>
  <c r="D38" i="12"/>
  <c r="E38" i="12"/>
  <c r="E39" i="12"/>
  <c r="J41" i="12"/>
  <c r="J44" i="12"/>
  <c r="J47" i="12"/>
  <c r="J39" i="12"/>
  <c r="E40" i="12"/>
  <c r="E41" i="12"/>
  <c r="E42" i="12"/>
  <c r="E43" i="12"/>
  <c r="E44" i="12"/>
  <c r="E45" i="12"/>
  <c r="E46" i="12"/>
  <c r="E47" i="12"/>
  <c r="E48" i="12"/>
  <c r="D52" i="12"/>
  <c r="E52" i="12"/>
  <c r="E53" i="12"/>
  <c r="E54" i="12"/>
  <c r="E55" i="12"/>
  <c r="E56" i="12"/>
  <c r="E59" i="12"/>
  <c r="E62" i="12"/>
  <c r="E63" i="12"/>
  <c r="E64" i="12"/>
  <c r="E68" i="12"/>
  <c r="E69" i="12"/>
  <c r="E70" i="12"/>
  <c r="E71" i="12"/>
  <c r="E72" i="12"/>
  <c r="E73" i="12"/>
  <c r="E74" i="12"/>
  <c r="J74" i="12"/>
  <c r="E75" i="12"/>
  <c r="J75" i="12"/>
  <c r="D76" i="12"/>
  <c r="E76" i="12"/>
  <c r="I76" i="12"/>
  <c r="J76" i="12"/>
  <c r="E77" i="12"/>
  <c r="I77" i="12"/>
  <c r="J77" i="12"/>
  <c r="B79" i="12"/>
  <c r="D79" i="12"/>
  <c r="E79" i="12"/>
  <c r="B80" i="12"/>
  <c r="C80" i="12"/>
  <c r="D80" i="12"/>
  <c r="E80" i="12"/>
  <c r="G80" i="12"/>
  <c r="H80" i="12"/>
  <c r="I80" i="12"/>
  <c r="J80" i="12"/>
  <c r="D9" i="13"/>
  <c r="E9" i="13"/>
  <c r="E10" i="13"/>
  <c r="E11" i="13"/>
  <c r="E12" i="13"/>
  <c r="E13" i="13"/>
  <c r="E14" i="13"/>
  <c r="E17" i="13"/>
  <c r="E18" i="13"/>
  <c r="D21" i="13"/>
  <c r="D19" i="13"/>
  <c r="E19" i="13"/>
  <c r="E20" i="13"/>
  <c r="E21" i="13"/>
  <c r="D24" i="13"/>
  <c r="D22" i="13"/>
  <c r="E22" i="13"/>
  <c r="E23" i="13"/>
  <c r="E24" i="13"/>
  <c r="B27" i="13"/>
  <c r="C27" i="13"/>
  <c r="D28" i="13"/>
  <c r="D27" i="13"/>
  <c r="E27" i="13"/>
  <c r="E28" i="13"/>
  <c r="E29" i="13"/>
  <c r="D31" i="13"/>
  <c r="E31" i="13"/>
  <c r="E32" i="13"/>
  <c r="E33" i="13"/>
  <c r="D34" i="13"/>
  <c r="E34" i="13"/>
  <c r="E35" i="13"/>
  <c r="D40" i="13"/>
  <c r="D39" i="13"/>
  <c r="D45" i="13"/>
  <c r="D47" i="13"/>
  <c r="D44" i="13"/>
  <c r="I41" i="13"/>
  <c r="I44" i="13"/>
  <c r="I47" i="13"/>
  <c r="I39" i="13"/>
  <c r="D38" i="13"/>
  <c r="E38" i="13"/>
  <c r="E39" i="13"/>
  <c r="J41" i="13"/>
  <c r="J44" i="13"/>
  <c r="J47" i="13"/>
  <c r="J39" i="13"/>
  <c r="E40" i="13"/>
  <c r="E41" i="13"/>
  <c r="E42" i="13"/>
  <c r="E43" i="13"/>
  <c r="E44" i="13"/>
  <c r="E45" i="13"/>
  <c r="E46" i="13"/>
  <c r="E47" i="13"/>
  <c r="E48" i="13"/>
  <c r="D52" i="13"/>
  <c r="E52" i="13"/>
  <c r="E53" i="13"/>
  <c r="E54" i="13"/>
  <c r="E55" i="13"/>
  <c r="E56" i="13"/>
  <c r="E59" i="13"/>
  <c r="E62" i="13"/>
  <c r="E63" i="13"/>
  <c r="E64" i="13"/>
  <c r="E68" i="13"/>
  <c r="E69" i="13"/>
  <c r="E70" i="13"/>
  <c r="E71" i="13"/>
  <c r="E72" i="13"/>
  <c r="E73" i="13"/>
  <c r="E74" i="13"/>
  <c r="J74" i="13"/>
  <c r="E75" i="13"/>
  <c r="J75" i="13"/>
  <c r="D76" i="13"/>
  <c r="E76" i="13"/>
  <c r="I76" i="13"/>
  <c r="J76" i="13"/>
  <c r="E77" i="13"/>
  <c r="I77" i="13"/>
  <c r="J77" i="13"/>
  <c r="B79" i="13"/>
  <c r="D79" i="13"/>
  <c r="E79" i="13"/>
  <c r="B80" i="13"/>
  <c r="C80" i="13"/>
  <c r="D80" i="13"/>
  <c r="E80" i="13"/>
  <c r="G80" i="13"/>
  <c r="H80" i="13"/>
  <c r="I80" i="13"/>
  <c r="J80" i="13"/>
  <c r="D9" i="14"/>
  <c r="E9" i="14"/>
  <c r="E10" i="14"/>
  <c r="E11" i="14"/>
  <c r="E12" i="14"/>
  <c r="E13" i="14"/>
  <c r="E14" i="14"/>
  <c r="E17" i="14"/>
  <c r="E18" i="14"/>
  <c r="D21" i="14"/>
  <c r="D19" i="14"/>
  <c r="E19" i="14"/>
  <c r="E20" i="14"/>
  <c r="E21" i="14"/>
  <c r="D24" i="14"/>
  <c r="D22" i="14"/>
  <c r="E22" i="14"/>
  <c r="E23" i="14"/>
  <c r="E24" i="14"/>
  <c r="B27" i="14"/>
  <c r="C27" i="14"/>
  <c r="D28" i="14"/>
  <c r="D27" i="14"/>
  <c r="E27" i="14"/>
  <c r="E28" i="14"/>
  <c r="E29" i="14"/>
  <c r="D31" i="14"/>
  <c r="E31" i="14"/>
  <c r="E32" i="14"/>
  <c r="E33" i="14"/>
  <c r="D34" i="14"/>
  <c r="E34" i="14"/>
  <c r="E35" i="14"/>
  <c r="D40" i="14"/>
  <c r="D39" i="14"/>
  <c r="D45" i="14"/>
  <c r="D47" i="14"/>
  <c r="D44" i="14"/>
  <c r="I41" i="14"/>
  <c r="I44" i="14"/>
  <c r="I47" i="14"/>
  <c r="I39" i="14"/>
  <c r="D38" i="14"/>
  <c r="E38" i="14"/>
  <c r="E39" i="14"/>
  <c r="J41" i="14"/>
  <c r="J44" i="14"/>
  <c r="J47" i="14"/>
  <c r="J39" i="14"/>
  <c r="E40" i="14"/>
  <c r="E41" i="14"/>
  <c r="E42" i="14"/>
  <c r="E43" i="14"/>
  <c r="E44" i="14"/>
  <c r="E45" i="14"/>
  <c r="E46" i="14"/>
  <c r="E47" i="14"/>
  <c r="E48" i="14"/>
  <c r="D52" i="14"/>
  <c r="E52" i="14"/>
  <c r="E53" i="14"/>
  <c r="E54" i="14"/>
  <c r="E55" i="14"/>
  <c r="E56" i="14"/>
  <c r="E59" i="14"/>
  <c r="E62" i="14"/>
  <c r="E63" i="14"/>
  <c r="E64" i="14"/>
  <c r="E68" i="14"/>
  <c r="E69" i="14"/>
  <c r="E70" i="14"/>
  <c r="E71" i="14"/>
  <c r="E72" i="14"/>
  <c r="E73" i="14"/>
  <c r="E74" i="14"/>
  <c r="J74" i="14"/>
  <c r="E75" i="14"/>
  <c r="J75" i="14"/>
  <c r="D76" i="14"/>
  <c r="E76" i="14"/>
  <c r="I76" i="14"/>
  <c r="J76" i="14"/>
  <c r="E77" i="14"/>
  <c r="I77" i="14"/>
  <c r="J77" i="14"/>
  <c r="B79" i="14"/>
  <c r="D79" i="14"/>
  <c r="E79" i="14"/>
  <c r="B80" i="14"/>
  <c r="C80" i="14"/>
  <c r="D80" i="14"/>
  <c r="E80" i="14"/>
  <c r="G80" i="14"/>
  <c r="H80" i="14"/>
  <c r="I80" i="14"/>
  <c r="J80" i="14"/>
</calcChain>
</file>

<file path=xl/sharedStrings.xml><?xml version="1.0" encoding="utf-8"?>
<sst xmlns="http://schemas.openxmlformats.org/spreadsheetml/2006/main" count="1059" uniqueCount="181">
  <si>
    <t>72102 1. Duplicating- general</t>
  </si>
  <si>
    <t>72103 2. Duplicating- non advertising</t>
  </si>
  <si>
    <t>Duplication Budget Request Justification</t>
  </si>
  <si>
    <t>Stipend/Honoraia Budget Request Justification</t>
  </si>
  <si>
    <t>Income Justification</t>
  </si>
  <si>
    <t>TOTAL EXPENSES</t>
  </si>
  <si>
    <t>TOTAL INCOME</t>
  </si>
  <si>
    <t>PAAC REQUEST</t>
  </si>
  <si>
    <t>55511 4. Donations Collected</t>
  </si>
  <si>
    <t>SUMMARY</t>
  </si>
  <si>
    <t>* Hall managers fees are assessed when requesting audition spaces</t>
  </si>
  <si>
    <t>71101 1. General Office Supplies</t>
  </si>
  <si>
    <t>17508 2. Student Activities Supplues</t>
  </si>
  <si>
    <t>71203 3. Computer Supplies</t>
  </si>
  <si>
    <t>71102 4. Postage</t>
  </si>
  <si>
    <t>70000 B. Salaries*</t>
  </si>
  <si>
    <t>*Masterclasses/workshops that are not event specific</t>
  </si>
  <si>
    <t>72105 3. Mailing Services</t>
  </si>
  <si>
    <t>72321 4. Stipends/Honoraria*</t>
  </si>
  <si>
    <t>72602 5. Telephone</t>
  </si>
  <si>
    <t>*$75 allowance for meetings</t>
  </si>
  <si>
    <t>55101 1. Advertising (season)</t>
  </si>
  <si>
    <t>Mailing Services Budget Request Justification</t>
  </si>
  <si>
    <t>PERFORMING ARTS ADVISORY COUNCIL</t>
  </si>
  <si>
    <t>1</t>
  </si>
  <si>
    <t>Budget Summary</t>
  </si>
  <si>
    <t xml:space="preserve">President </t>
  </si>
  <si>
    <t>GU Net ID</t>
  </si>
  <si>
    <t>Treasurer</t>
  </si>
  <si>
    <t>Advisor/Director</t>
  </si>
  <si>
    <t xml:space="preserve">Account </t>
  </si>
  <si>
    <t>Description</t>
  </si>
  <si>
    <t>71000</t>
  </si>
  <si>
    <t>A. Supplies</t>
  </si>
  <si>
    <t>72000</t>
  </si>
  <si>
    <t>73000</t>
  </si>
  <si>
    <t>74000</t>
  </si>
  <si>
    <t>Account Code</t>
  </si>
  <si>
    <t>A. TOTAL INCOME</t>
  </si>
  <si>
    <t>III. PAAC REQUEST</t>
  </si>
  <si>
    <t>Director /Advisor Signature</t>
  </si>
  <si>
    <t xml:space="preserve">II. INCOME </t>
  </si>
  <si>
    <t>3b</t>
  </si>
  <si>
    <t>3c</t>
  </si>
  <si>
    <t>3d</t>
  </si>
  <si>
    <t>3e</t>
  </si>
  <si>
    <t>3f</t>
  </si>
  <si>
    <t>3g</t>
  </si>
  <si>
    <t>3h</t>
  </si>
  <si>
    <t>72602 6. On Campus Space Rental (non-event)</t>
  </si>
  <si>
    <t>72724 7. Advertising (Season related)</t>
  </si>
  <si>
    <t>70000</t>
  </si>
  <si>
    <t>B. Salaries</t>
  </si>
  <si>
    <t>C. Services</t>
  </si>
  <si>
    <t>D. Travel &amp; Sustenance</t>
  </si>
  <si>
    <t>E. Other</t>
  </si>
  <si>
    <t>31.5% fringe</t>
  </si>
  <si>
    <t>12.5% fringe</t>
  </si>
  <si>
    <t>Actuals</t>
  </si>
  <si>
    <t>Difference</t>
  </si>
  <si>
    <t>I. EXPENSES</t>
  </si>
  <si>
    <t>72000 C. Services</t>
  </si>
  <si>
    <t>72102 1. Duplicating- Internal</t>
  </si>
  <si>
    <t>#of copies</t>
  </si>
  <si>
    <t>72103 2. Duplicating- External</t>
  </si>
  <si>
    <t>b) Other</t>
  </si>
  <si>
    <t>72321 3. Stipends/Honoraria</t>
  </si>
  <si>
    <t>72724 6. Advertising</t>
  </si>
  <si>
    <t>a) Posters</t>
  </si>
  <si>
    <t>d) Postcards/mailings</t>
  </si>
  <si>
    <t>74000 E. Other</t>
  </si>
  <si>
    <t>II. INCOME</t>
  </si>
  <si>
    <t>51318 1. Outside Funding/ Support</t>
  </si>
  <si>
    <t>55101 1. Advertising (programs)</t>
  </si>
  <si>
    <t>71508 1. Student Activities Supplies</t>
  </si>
  <si>
    <t>55142 4. Ticket Income</t>
  </si>
  <si>
    <t>Ticket Price 1</t>
  </si>
  <si>
    <t xml:space="preserve">% Capacity </t>
  </si>
  <si>
    <t>Ticket Price 2</t>
  </si>
  <si>
    <t>Audience</t>
  </si>
  <si>
    <t>Ticket Price 3</t>
  </si>
  <si>
    <t>Average Price</t>
  </si>
  <si>
    <t># of Seats</t>
  </si>
  <si>
    <t># of Perf.</t>
  </si>
  <si>
    <t>Organization</t>
  </si>
  <si>
    <t>Requested</t>
  </si>
  <si>
    <t>Approved</t>
  </si>
  <si>
    <t># of hours</t>
  </si>
  <si>
    <t>71000 A. Supplies</t>
  </si>
  <si>
    <t>70000 B. Salaries</t>
  </si>
  <si>
    <t>Copy Code:</t>
  </si>
  <si>
    <t>Event</t>
  </si>
  <si>
    <t>3a</t>
  </si>
  <si>
    <t>#of days</t>
  </si>
  <si>
    <t>b) Space</t>
  </si>
  <si>
    <t>a)Non-GU Employees</t>
  </si>
  <si>
    <t>a)Personnel</t>
  </si>
  <si>
    <t>c)Equipment</t>
  </si>
  <si>
    <t># of chairs</t>
  </si>
  <si>
    <t># of days</t>
  </si>
  <si>
    <t>a) Set</t>
  </si>
  <si>
    <t>b) Costumes</t>
  </si>
  <si>
    <t>c) Lights</t>
  </si>
  <si>
    <t>d) Properties</t>
  </si>
  <si>
    <t>e) Sound/Video</t>
  </si>
  <si>
    <t>70200/70300 2. GU Part-Time</t>
  </si>
  <si>
    <t>70200/70300 3. GU Full-Time</t>
  </si>
  <si>
    <t>72602 4. On Campus Space Rental</t>
  </si>
  <si>
    <t>Performing Arts Advisory Council</t>
  </si>
  <si>
    <t>73329 Meals-other business</t>
  </si>
  <si>
    <t>74808 1. Charitable Contributions</t>
  </si>
  <si>
    <t>73000 D. Travel/Sustenance</t>
  </si>
  <si>
    <t>Event Summary</t>
  </si>
  <si>
    <t>Salary Budget Request Justification</t>
  </si>
  <si>
    <t>Supply Budget Request Justification</t>
  </si>
  <si>
    <t>Advertising Budget Request Justification</t>
  </si>
  <si>
    <t>1) Equipment Delivery $40</t>
  </si>
  <si>
    <t>2) Plastic folding chairs $0.85ea</t>
  </si>
  <si>
    <t># of chairs (2 for ticketing)</t>
  </si>
  <si>
    <t>3) Padded folding chairs $3.50ea</t>
  </si>
  <si>
    <t>4) 6' table $6.50ea</t>
  </si>
  <si>
    <t># of tables (1 for ticketing)</t>
  </si>
  <si>
    <t>Lump Sum Amount</t>
  </si>
  <si>
    <t>55122 3. Sundry</t>
  </si>
  <si>
    <t>73329 Meals-other business*</t>
  </si>
  <si>
    <t>* Exceptional Approval Only</t>
  </si>
  <si>
    <t>Travel/Sustenance Budget Request Justification</t>
  </si>
  <si>
    <t>Other Budget Request Justification</t>
  </si>
  <si>
    <t>74809 1. Royalties/Literature Rental</t>
  </si>
  <si>
    <r>
      <t xml:space="preserve">II. INCOME  </t>
    </r>
    <r>
      <rPr>
        <i/>
        <sz val="10"/>
        <rFont val="Arial"/>
      </rPr>
      <t>*Entered as negative numbers</t>
    </r>
  </si>
  <si>
    <t>A. Income</t>
  </si>
  <si>
    <t>Less Ticketing Fees/Comps</t>
  </si>
  <si>
    <t>c) Newspaper &amp; Other Ads</t>
  </si>
  <si>
    <r>
      <t xml:space="preserve">a) </t>
    </r>
    <r>
      <rPr>
        <sz val="10"/>
        <rFont val="Arial"/>
      </rPr>
      <t>D</t>
    </r>
    <r>
      <rPr>
        <sz val="10"/>
        <rFont val="Arial"/>
      </rPr>
      <t>PA Copying ($0.05/page)</t>
    </r>
  </si>
  <si>
    <r>
      <t xml:space="preserve">a) </t>
    </r>
    <r>
      <rPr>
        <sz val="10"/>
        <rFont val="Arial"/>
      </rPr>
      <t>FedEx</t>
    </r>
  </si>
  <si>
    <t>1) Hall Manager* $17/event (day)</t>
  </si>
  <si>
    <t>70410 1. GU Students @ $13/hr</t>
  </si>
  <si>
    <t>a) DPA Copying ( 5 cents/page)</t>
  </si>
  <si>
    <t>a) FedEx</t>
  </si>
  <si>
    <r>
      <t xml:space="preserve">b) Banners </t>
    </r>
    <r>
      <rPr>
        <sz val="8"/>
        <rFont val="Arial"/>
      </rPr>
      <t>(includ</t>
    </r>
    <r>
      <rPr>
        <sz val="8"/>
        <rFont val="Arial"/>
      </rPr>
      <t>e</t>
    </r>
    <r>
      <rPr>
        <sz val="8"/>
        <rFont val="Arial"/>
      </rPr>
      <t xml:space="preserve"> $30 ICC/Red Square banner fee)</t>
    </r>
  </si>
  <si>
    <t>#of hours (Not To Exceed 5 hrs)</t>
  </si>
  <si>
    <t>2) DoPS Officer $41/hour</t>
  </si>
  <si>
    <t># of hours (please factor in multiple shows)</t>
  </si>
  <si>
    <t>74821 2. Prices/Awards or Transfers</t>
  </si>
  <si>
    <t xml:space="preserve">Flat Rate Space Rental </t>
  </si>
  <si>
    <t>1) Gaston $45/hour (4 hr Min.-Performances)</t>
  </si>
  <si>
    <t>2) Lohrfink $45/hour</t>
  </si>
  <si>
    <t xml:space="preserve">#of hours </t>
  </si>
  <si>
    <t>1) Gaston $45/hr (4 hr Min.-Performances)</t>
  </si>
  <si>
    <t>2017-2018</t>
  </si>
  <si>
    <t>Tag Number</t>
  </si>
  <si>
    <t>2017-2018 Operating Budget</t>
  </si>
  <si>
    <t>Budget Tag#</t>
  </si>
  <si>
    <t>2017-2018 Event Budget</t>
  </si>
  <si>
    <t>Nomadic Theatre</t>
  </si>
  <si>
    <t>PG00 1634</t>
  </si>
  <si>
    <t>Lianna McFarlane-Connelly</t>
  </si>
  <si>
    <t>Bailey Premeaux</t>
  </si>
  <si>
    <t>Tobin Clark/Susan Lynskey</t>
  </si>
  <si>
    <t>lgm38</t>
  </si>
  <si>
    <t>bnp14</t>
  </si>
  <si>
    <t>Nomadic Theater</t>
  </si>
  <si>
    <t xml:space="preserve">Professional faculty assistance for dialect/vocal/movement workshops for the season to be split between the three shows: 2 hours a show at $50/hour for 3 shows = $300 ∴ $300 + $38 fringe = $338. If additional assistance or training beyond this amount is required for a production, then the show producer in conjunction with the board business manager will submit a PAAC proposal at said time. </t>
  </si>
  <si>
    <t>Fall Show</t>
  </si>
  <si>
    <t>Scripts: $15/script, usually approximately 10 scripts requested = $150; royalties: $100/perf average cost for eight amateur performances ∴ $150 + $800 = $950.</t>
  </si>
  <si>
    <t>Winter Show</t>
  </si>
  <si>
    <t>On average, we make $400-$500 in program ads per show.</t>
  </si>
  <si>
    <t>Spring Show</t>
  </si>
  <si>
    <t>Square Pegs</t>
  </si>
  <si>
    <t xml:space="preserve">Generally, we do one square pegs in the Fall and one in the Spring. </t>
  </si>
  <si>
    <t>Money allocated for costumes and properties will be split between the two performances (generally one in fall and one in the spring). Therefore, each show will have $30 for costumes and $30 for props.</t>
  </si>
  <si>
    <t>Budget for approximately 100 posters on colored printer paper, cost approximately $10-$15.</t>
  </si>
  <si>
    <t>Royalties and scripts for two productions; average cost of royalties is $50-$100 for scenes/one-acts.</t>
  </si>
  <si>
    <t>General Office Supplies would cover blue tape (.94-inch by 60-yard) for posters ($5/roll = $25); Student Activities Supplies funds are used to buy equipment to run Nomadic spaces: $350 for technical supplies (screws at $50/box, small tools like wrenches, etc); $100 for rigging gear; $50 for cleaning supplies (Swiffer Sweeper for $13, 50 count refills for $12, 3 pack of lysol cleaning wipes for $15).</t>
  </si>
  <si>
    <t>Donor thank you cards and envelopes (50 cards and envelopes for $37 + VistaPrint shipping = $40), plus stamps ($0.50/stamp = $25 for 50 stamps). $40 + $25 = $65</t>
  </si>
  <si>
    <t>Set: wood, paint, fabric, other construction materials; at a minimum, $100 of this will be reserved specifically for set dressing. Costumes: purchase, rental, and cleaning of costumes; additionally these funds will be allocated towards the purchase of hair &amp; make-up supplies for the production. Lights: purchase of gels, gobos, filters and possibly other fixtures. Properties: purchase or rental of props. Sound/Video: equipment rental, sound equipment, filming of show for archiving, Qlab rental fees ($5/day for two week run + one week of tech = $105).</t>
  </si>
  <si>
    <t>Duplicating for audition materials, flyers, extra copies of scripts as needed: (400 pages)($.05/page) = $20 DPA copying. Average program interior - double-sided black&amp;white on stock paper, 8 pages = $175 for 60 seats at 8 performances assuming 100% capacity.  Average program cover's expenditure - double-sided color on glossy paper from 48 Hour: 60 seats at 8 shows with 100% capacity = $300 ∴ $300 + $175 = $475.</t>
  </si>
  <si>
    <t>100 11"x17" Poster from 48Hr = $150; 4 x 6 Vinyl Banner from 48Hr @ $200 + $30 = $230; "Other ads" may include Facebook ads, business cards, stickers, pens, etc. For example, 200 business cards from 48 hr = $50. $100 on Facebook ads using $50 reallocated from the poster budget with a $50 increase to the "Other Ads" budget.</t>
  </si>
  <si>
    <t>Season Ads: flyers and Facebook ads for 2 workshops, season applications, and recruitment. $30 in Facebook ads and $10 for flyers per event for 5 events = $200.</t>
  </si>
  <si>
    <t xml:space="preserve">200 pages of FedEx copying for printing needs - board meetings, director and producer applications, etc. </t>
  </si>
  <si>
    <r>
      <rPr>
        <sz val="10"/>
        <rFont val="Arial"/>
      </rPr>
      <t xml:space="preserve"> </t>
    </r>
    <r>
      <rPr>
        <b/>
        <sz val="10"/>
        <rFont val="Arial"/>
      </rPr>
      <t>NO FUNDING ALLOCATED FOR THIS SHOW. THE SHOW BUDGET WILL BE RETAINED IN THE MASK &amp; BAUBLE BUDGET FOR THIS CO-PRODUCTION IN POULTON HALL.</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</si>
</sst>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quot;$&quot;#,##0.00"/>
    <numFmt numFmtId="165" formatCode="#,##0;[Red]#,##0"/>
  </numFmts>
  <fonts count="24" x14ac:knownFonts="1">
    <font>
      <sz val="10"/>
      <name val="Arial"/>
    </font>
    <font>
      <b/>
      <sz val="10"/>
      <name val="Arial"/>
    </font>
    <font>
      <i/>
      <sz val="10"/>
      <name val="Arial"/>
    </font>
    <font>
      <b/>
      <i/>
      <sz val="10"/>
      <name val="Arial"/>
    </font>
    <font>
      <sz val="10"/>
      <name val="Arial"/>
    </font>
    <font>
      <sz val="8"/>
      <name val="Arial"/>
    </font>
    <font>
      <b/>
      <sz val="14"/>
      <name val="Arial"/>
      <family val="2"/>
    </font>
    <font>
      <sz val="14"/>
      <name val="Arial"/>
      <family val="2"/>
    </font>
    <font>
      <sz val="10"/>
      <name val="Arial"/>
    </font>
    <font>
      <b/>
      <sz val="10"/>
      <name val="Arial"/>
    </font>
    <font>
      <b/>
      <i/>
      <sz val="10"/>
      <name val="Arial"/>
    </font>
    <font>
      <i/>
      <sz val="10"/>
      <name val="Arial"/>
    </font>
    <font>
      <b/>
      <sz val="60"/>
      <name val="Arial"/>
      <family val="2"/>
    </font>
    <font>
      <b/>
      <sz val="50"/>
      <name val="Arial"/>
      <family val="2"/>
    </font>
    <font>
      <b/>
      <sz val="12"/>
      <name val="Arial"/>
      <family val="2"/>
    </font>
    <font>
      <i/>
      <sz val="12"/>
      <name val="Arial"/>
      <family val="2"/>
    </font>
    <font>
      <sz val="50"/>
      <name val="Arial"/>
      <family val="2"/>
    </font>
    <font>
      <sz val="12"/>
      <name val="Arial"/>
      <family val="2"/>
    </font>
    <font>
      <i/>
      <sz val="14"/>
      <name val="Arial"/>
      <family val="2"/>
    </font>
    <font>
      <b/>
      <sz val="18"/>
      <name val="Arial"/>
      <family val="2"/>
    </font>
    <font>
      <sz val="9"/>
      <name val="Arial"/>
      <family val="2"/>
    </font>
    <font>
      <u/>
      <sz val="10"/>
      <color theme="10"/>
      <name val="Arial"/>
    </font>
    <font>
      <u/>
      <sz val="10"/>
      <color theme="11"/>
      <name val="Arial"/>
    </font>
    <font>
      <sz val="10"/>
      <name val="Arial"/>
      <family val="2"/>
    </font>
  </fonts>
  <fills count="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rgb="FFFFFF99"/>
        <bgColor rgb="FF000000"/>
      </patternFill>
    </fill>
  </fills>
  <borders count="30">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medium">
        <color auto="1"/>
      </bottom>
      <diagonal/>
    </border>
    <border>
      <left/>
      <right/>
      <top/>
      <bottom style="mediumDashed">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medium">
        <color auto="1"/>
      </top>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medium">
        <color auto="1"/>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Dashed">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9">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42">
    <xf numFmtId="0" fontId="0" fillId="0" borderId="0" xfId="0"/>
    <xf numFmtId="165" fontId="9" fillId="0" borderId="0" xfId="0" applyNumberFormat="1" applyFont="1" applyAlignment="1" applyProtection="1"/>
    <xf numFmtId="165" fontId="10" fillId="0" borderId="0" xfId="0" applyNumberFormat="1" applyFont="1" applyBorder="1" applyAlignment="1" applyProtection="1"/>
    <xf numFmtId="165" fontId="9" fillId="0" borderId="0" xfId="0" applyNumberFormat="1" applyFont="1" applyAlignment="1" applyProtection="1">
      <alignment horizontal="left"/>
    </xf>
    <xf numFmtId="165" fontId="9" fillId="0" borderId="1" xfId="0" applyNumberFormat="1" applyFont="1" applyBorder="1" applyAlignment="1" applyProtection="1"/>
    <xf numFmtId="165" fontId="8" fillId="0" borderId="0" xfId="0" applyNumberFormat="1" applyFont="1" applyAlignment="1" applyProtection="1"/>
    <xf numFmtId="165" fontId="10" fillId="0" borderId="2" xfId="0" applyNumberFormat="1" applyFont="1" applyBorder="1" applyAlignment="1" applyProtection="1"/>
    <xf numFmtId="165" fontId="8" fillId="0" borderId="2" xfId="0" applyNumberFormat="1" applyFont="1" applyFill="1" applyBorder="1" applyAlignment="1" applyProtection="1"/>
    <xf numFmtId="0" fontId="0" fillId="0" borderId="0" xfId="0" applyBorder="1"/>
    <xf numFmtId="165" fontId="9" fillId="0" borderId="0" xfId="0" applyNumberFormat="1" applyFont="1" applyFill="1" applyBorder="1" applyAlignment="1" applyProtection="1"/>
    <xf numFmtId="0" fontId="11" fillId="0" borderId="0" xfId="0" applyFont="1"/>
    <xf numFmtId="165" fontId="10" fillId="0" borderId="3" xfId="0" applyNumberFormat="1" applyFont="1" applyBorder="1" applyAlignment="1" applyProtection="1"/>
    <xf numFmtId="165" fontId="11" fillId="0" borderId="2" xfId="0" applyNumberFormat="1" applyFont="1" applyFill="1" applyBorder="1" applyAlignment="1" applyProtection="1"/>
    <xf numFmtId="0" fontId="0" fillId="0" borderId="0" xfId="0" applyFill="1" applyBorder="1"/>
    <xf numFmtId="165" fontId="9" fillId="0" borderId="2" xfId="0" applyNumberFormat="1" applyFont="1" applyFill="1" applyBorder="1" applyAlignment="1" applyProtection="1"/>
    <xf numFmtId="165" fontId="9" fillId="0" borderId="4" xfId="0" applyNumberFormat="1" applyFont="1" applyBorder="1" applyAlignment="1" applyProtection="1"/>
    <xf numFmtId="165" fontId="10" fillId="0" borderId="0" xfId="0" applyNumberFormat="1" applyFont="1" applyBorder="1" applyAlignment="1" applyProtection="1">
      <alignment horizontal="center" textRotation="90"/>
    </xf>
    <xf numFmtId="165" fontId="9" fillId="0" borderId="0" xfId="0" applyNumberFormat="1" applyFont="1" applyAlignment="1" applyProtection="1">
      <alignment horizontal="left" wrapText="1"/>
    </xf>
    <xf numFmtId="165" fontId="10" fillId="0" borderId="0" xfId="0" applyNumberFormat="1" applyFont="1" applyAlignment="1" applyProtection="1">
      <alignment horizontal="left" wrapText="1"/>
    </xf>
    <xf numFmtId="165" fontId="8" fillId="0" borderId="0" xfId="0" applyNumberFormat="1" applyFont="1" applyAlignment="1" applyProtection="1">
      <alignment horizontal="left" wrapText="1"/>
    </xf>
    <xf numFmtId="165" fontId="9" fillId="0" borderId="0" xfId="0" applyNumberFormat="1" applyFont="1" applyAlignment="1" applyProtection="1">
      <alignment wrapText="1"/>
    </xf>
    <xf numFmtId="165" fontId="11" fillId="0" borderId="0" xfId="0" applyNumberFormat="1" applyFont="1" applyAlignment="1" applyProtection="1">
      <alignment horizontal="right" wrapText="1"/>
    </xf>
    <xf numFmtId="0" fontId="0" fillId="0" borderId="0" xfId="0" applyAlignment="1">
      <alignment wrapText="1"/>
    </xf>
    <xf numFmtId="165" fontId="11" fillId="0" borderId="0" xfId="0" applyNumberFormat="1" applyFont="1" applyAlignment="1" applyProtection="1">
      <alignment horizontal="left" wrapText="1"/>
    </xf>
    <xf numFmtId="0" fontId="0" fillId="0" borderId="0" xfId="0" applyAlignment="1"/>
    <xf numFmtId="165" fontId="6" fillId="0" borderId="0" xfId="0" applyNumberFormat="1" applyFont="1" applyFill="1" applyBorder="1" applyAlignment="1" applyProtection="1">
      <alignment horizontal="center"/>
    </xf>
    <xf numFmtId="165" fontId="6" fillId="0" borderId="0" xfId="0" applyNumberFormat="1" applyFont="1" applyAlignment="1" applyProtection="1">
      <alignment horizontal="center"/>
    </xf>
    <xf numFmtId="165" fontId="6" fillId="0" borderId="0" xfId="0" applyNumberFormat="1" applyFont="1" applyAlignment="1" applyProtection="1">
      <alignment horizontal="left" wrapText="1"/>
    </xf>
    <xf numFmtId="165" fontId="7" fillId="0" borderId="0" xfId="0" applyNumberFormat="1" applyFont="1" applyFill="1" applyBorder="1" applyAlignment="1" applyProtection="1"/>
    <xf numFmtId="0" fontId="0" fillId="0" borderId="0" xfId="0" applyFill="1" applyBorder="1" applyAlignment="1"/>
    <xf numFmtId="0" fontId="0" fillId="0" borderId="0" xfId="0" applyBorder="1" applyAlignment="1"/>
    <xf numFmtId="165" fontId="6" fillId="0" borderId="0" xfId="0" applyNumberFormat="1" applyFont="1" applyAlignment="1" applyProtection="1">
      <alignment horizontal="right"/>
    </xf>
    <xf numFmtId="165" fontId="8" fillId="2" borderId="2" xfId="0" applyNumberFormat="1" applyFont="1" applyFill="1" applyBorder="1" applyAlignment="1" applyProtection="1">
      <protection locked="0"/>
    </xf>
    <xf numFmtId="165" fontId="9" fillId="0" borderId="5" xfId="0" applyNumberFormat="1" applyFont="1" applyBorder="1" applyAlignment="1" applyProtection="1"/>
    <xf numFmtId="165" fontId="9" fillId="2" borderId="2" xfId="0" applyNumberFormat="1" applyFont="1" applyFill="1" applyBorder="1" applyAlignment="1" applyProtection="1">
      <protection locked="0"/>
    </xf>
    <xf numFmtId="165" fontId="8" fillId="0" borderId="0" xfId="0" applyNumberFormat="1" applyFont="1" applyAlignment="1" applyProtection="1">
      <alignment horizontal="right" wrapText="1"/>
    </xf>
    <xf numFmtId="165" fontId="11" fillId="0" borderId="0" xfId="0" applyNumberFormat="1" applyFont="1" applyBorder="1" applyAlignment="1" applyProtection="1">
      <alignment horizontal="right" wrapText="1"/>
    </xf>
    <xf numFmtId="165" fontId="11" fillId="0" borderId="0" xfId="0" applyNumberFormat="1" applyFont="1" applyAlignment="1" applyProtection="1">
      <alignment horizontal="right" vertical="top" wrapText="1"/>
    </xf>
    <xf numFmtId="165" fontId="10" fillId="0" borderId="6" xfId="0" applyNumberFormat="1" applyFont="1" applyBorder="1" applyAlignment="1" applyProtection="1"/>
    <xf numFmtId="165" fontId="10" fillId="0" borderId="1" xfId="0" applyNumberFormat="1" applyFont="1" applyBorder="1" applyAlignment="1" applyProtection="1"/>
    <xf numFmtId="165" fontId="10" fillId="0" borderId="0" xfId="0" applyNumberFormat="1" applyFont="1" applyBorder="1" applyAlignment="1" applyProtection="1">
      <alignment wrapText="1"/>
    </xf>
    <xf numFmtId="165" fontId="9" fillId="0" borderId="0" xfId="0" applyNumberFormat="1" applyFont="1" applyBorder="1" applyAlignment="1" applyProtection="1">
      <alignment wrapText="1"/>
    </xf>
    <xf numFmtId="165" fontId="9" fillId="0" borderId="1" xfId="0" applyNumberFormat="1" applyFont="1" applyFill="1" applyBorder="1" applyAlignment="1" applyProtection="1"/>
    <xf numFmtId="165" fontId="10" fillId="0" borderId="0" xfId="0" applyNumberFormat="1" applyFont="1" applyBorder="1" applyAlignment="1" applyProtection="1">
      <alignment horizontal="left"/>
    </xf>
    <xf numFmtId="165" fontId="10" fillId="0" borderId="0" xfId="0" applyNumberFormat="1" applyFont="1" applyBorder="1" applyAlignment="1" applyProtection="1">
      <alignment horizontal="left" wrapText="1"/>
    </xf>
    <xf numFmtId="165" fontId="10" fillId="0" borderId="0" xfId="0" applyNumberFormat="1" applyFont="1" applyFill="1" applyBorder="1" applyAlignment="1" applyProtection="1">
      <alignment horizontal="right"/>
    </xf>
    <xf numFmtId="165" fontId="9" fillId="3" borderId="0" xfId="0" applyNumberFormat="1" applyFont="1" applyFill="1" applyBorder="1" applyAlignment="1" applyProtection="1">
      <alignment horizontal="left"/>
    </xf>
    <xf numFmtId="165" fontId="9" fillId="0" borderId="0" xfId="0" applyNumberFormat="1" applyFont="1" applyBorder="1" applyAlignment="1" applyProtection="1"/>
    <xf numFmtId="165" fontId="8" fillId="0" borderId="0" xfId="0" applyNumberFormat="1" applyFont="1" applyBorder="1" applyAlignment="1" applyProtection="1"/>
    <xf numFmtId="0" fontId="11" fillId="0" borderId="0" xfId="0" applyFont="1" applyFill="1" applyBorder="1" applyAlignment="1">
      <alignment horizontal="right"/>
    </xf>
    <xf numFmtId="0" fontId="17" fillId="0" borderId="0" xfId="0" applyFont="1" applyAlignment="1">
      <alignment horizontal="center" wrapText="1"/>
    </xf>
    <xf numFmtId="49" fontId="17" fillId="0" borderId="0" xfId="0" applyNumberFormat="1" applyFont="1" applyAlignment="1">
      <alignment horizontal="right"/>
    </xf>
    <xf numFmtId="0" fontId="17" fillId="0" borderId="0" xfId="0" applyFont="1" applyAlignment="1">
      <alignment horizontal="right"/>
    </xf>
    <xf numFmtId="0" fontId="17" fillId="0" borderId="0" xfId="0" applyNumberFormat="1" applyFont="1" applyAlignment="1">
      <alignment horizontal="right"/>
    </xf>
    <xf numFmtId="0" fontId="17" fillId="0" borderId="0" xfId="0" applyFont="1" applyBorder="1" applyAlignment="1"/>
    <xf numFmtId="0" fontId="17" fillId="0" borderId="7" xfId="0" applyFont="1" applyBorder="1" applyAlignment="1"/>
    <xf numFmtId="0" fontId="0" fillId="0" borderId="8" xfId="0" applyBorder="1"/>
    <xf numFmtId="8" fontId="0" fillId="0" borderId="0" xfId="0" applyNumberFormat="1"/>
    <xf numFmtId="0" fontId="0" fillId="0" borderId="0" xfId="0" applyAlignment="1">
      <alignment horizontal="right"/>
    </xf>
    <xf numFmtId="6" fontId="0" fillId="0" borderId="0" xfId="0" applyNumberFormat="1"/>
    <xf numFmtId="38" fontId="0" fillId="0" borderId="0" xfId="0" applyNumberFormat="1"/>
    <xf numFmtId="165" fontId="10" fillId="0" borderId="9" xfId="0" applyNumberFormat="1" applyFont="1" applyBorder="1" applyAlignment="1" applyProtection="1"/>
    <xf numFmtId="165" fontId="8" fillId="2" borderId="2" xfId="0" applyNumberFormat="1" applyFont="1" applyFill="1" applyBorder="1" applyAlignment="1" applyProtection="1"/>
    <xf numFmtId="165" fontId="20" fillId="0" borderId="0" xfId="0" applyNumberFormat="1" applyFont="1" applyBorder="1" applyAlignment="1" applyProtection="1">
      <alignment horizontal="right"/>
    </xf>
    <xf numFmtId="165" fontId="20" fillId="0" borderId="0" xfId="0" applyNumberFormat="1" applyFont="1" applyFill="1" applyBorder="1" applyAlignment="1" applyProtection="1">
      <alignment horizontal="right"/>
    </xf>
    <xf numFmtId="165" fontId="10" fillId="0" borderId="10" xfId="0" applyNumberFormat="1" applyFont="1" applyFill="1" applyBorder="1" applyAlignment="1" applyProtection="1"/>
    <xf numFmtId="165" fontId="10" fillId="0" borderId="9" xfId="0" applyNumberFormat="1" applyFont="1" applyFill="1" applyBorder="1" applyAlignment="1" applyProtection="1"/>
    <xf numFmtId="3" fontId="11" fillId="2" borderId="2" xfId="0" applyNumberFormat="1" applyFont="1" applyFill="1" applyBorder="1" applyAlignment="1" applyProtection="1">
      <protection locked="0"/>
    </xf>
    <xf numFmtId="3" fontId="8" fillId="2" borderId="2" xfId="0" applyNumberFormat="1" applyFont="1" applyFill="1" applyBorder="1" applyAlignment="1" applyProtection="1">
      <protection locked="0"/>
    </xf>
    <xf numFmtId="3" fontId="11" fillId="0" borderId="2" xfId="0" applyNumberFormat="1" applyFont="1" applyFill="1" applyBorder="1" applyAlignment="1" applyProtection="1"/>
    <xf numFmtId="3" fontId="10" fillId="0" borderId="9" xfId="0" applyNumberFormat="1" applyFont="1" applyFill="1" applyBorder="1" applyAlignment="1" applyProtection="1">
      <alignment horizontal="left"/>
    </xf>
    <xf numFmtId="3" fontId="10" fillId="0" borderId="10" xfId="0" applyNumberFormat="1" applyFont="1" applyFill="1" applyBorder="1" applyAlignment="1" applyProtection="1">
      <alignment horizontal="left"/>
    </xf>
    <xf numFmtId="3" fontId="11" fillId="2" borderId="2" xfId="0" applyNumberFormat="1" applyFont="1" applyFill="1" applyBorder="1" applyAlignment="1" applyProtection="1">
      <alignment horizontal="right"/>
      <protection locked="0"/>
    </xf>
    <xf numFmtId="0" fontId="8" fillId="0" borderId="0" xfId="0" applyFont="1" applyAlignment="1" applyProtection="1">
      <alignment wrapText="1"/>
    </xf>
    <xf numFmtId="0" fontId="0" fillId="0" borderId="0" xfId="0" applyFill="1" applyBorder="1" applyAlignment="1" applyProtection="1"/>
    <xf numFmtId="0" fontId="8" fillId="0" borderId="0" xfId="0" applyFont="1" applyFill="1" applyBorder="1" applyAlignment="1" applyProtection="1"/>
    <xf numFmtId="0" fontId="8" fillId="0" borderId="0" xfId="0" applyFont="1" applyProtection="1"/>
    <xf numFmtId="0" fontId="0" fillId="0" borderId="0" xfId="0" applyProtection="1"/>
    <xf numFmtId="0" fontId="0" fillId="0" borderId="0" xfId="0" applyBorder="1" applyAlignment="1" applyProtection="1">
      <alignment wrapText="1"/>
    </xf>
    <xf numFmtId="0" fontId="0" fillId="0" borderId="0" xfId="0" applyAlignment="1" applyProtection="1">
      <alignment wrapText="1"/>
    </xf>
    <xf numFmtId="3" fontId="0" fillId="0" borderId="0" xfId="0" applyNumberFormat="1" applyAlignment="1" applyProtection="1"/>
    <xf numFmtId="0" fontId="0" fillId="0" borderId="11" xfId="0" applyBorder="1" applyProtection="1"/>
    <xf numFmtId="0" fontId="0" fillId="0" borderId="0" xfId="0" applyAlignment="1" applyProtection="1"/>
    <xf numFmtId="0" fontId="10" fillId="0" borderId="0" xfId="0" applyFont="1" applyProtection="1"/>
    <xf numFmtId="0" fontId="0" fillId="0" borderId="0" xfId="0" applyFill="1" applyBorder="1" applyProtection="1"/>
    <xf numFmtId="0" fontId="10" fillId="0" borderId="0" xfId="0" applyFont="1" applyFill="1" applyBorder="1" applyAlignment="1" applyProtection="1"/>
    <xf numFmtId="3" fontId="8" fillId="0" borderId="2" xfId="0" applyNumberFormat="1" applyFont="1" applyFill="1" applyBorder="1" applyAlignment="1" applyProtection="1">
      <alignment horizontal="right"/>
    </xf>
    <xf numFmtId="3" fontId="11" fillId="0" borderId="2" xfId="0" applyNumberFormat="1" applyFont="1" applyFill="1" applyBorder="1" applyAlignment="1" applyProtection="1">
      <alignment horizontal="left"/>
    </xf>
    <xf numFmtId="3" fontId="11" fillId="0" borderId="2" xfId="0" applyNumberFormat="1" applyFont="1" applyFill="1" applyBorder="1" applyAlignment="1" applyProtection="1">
      <alignment horizontal="right"/>
    </xf>
    <xf numFmtId="0" fontId="8" fillId="0" borderId="0" xfId="0" applyFont="1" applyAlignment="1" applyProtection="1"/>
    <xf numFmtId="165" fontId="8" fillId="0" borderId="0" xfId="0" applyNumberFormat="1" applyFont="1" applyFill="1" applyBorder="1" applyAlignment="1" applyProtection="1"/>
    <xf numFmtId="0" fontId="11" fillId="0" borderId="0" xfId="0" applyFont="1" applyAlignment="1" applyProtection="1"/>
    <xf numFmtId="0" fontId="0" fillId="0" borderId="0" xfId="0" applyBorder="1" applyAlignment="1" applyProtection="1"/>
    <xf numFmtId="0" fontId="8" fillId="0" borderId="0" xfId="0" applyFont="1" applyFill="1" applyBorder="1" applyProtection="1"/>
    <xf numFmtId="0" fontId="0" fillId="3" borderId="0" xfId="0" applyFill="1" applyProtection="1"/>
    <xf numFmtId="0" fontId="0" fillId="3" borderId="0" xfId="0" applyFill="1" applyBorder="1" applyProtection="1"/>
    <xf numFmtId="0" fontId="8" fillId="3" borderId="0" xfId="0" applyFont="1" applyFill="1" applyBorder="1" applyProtection="1"/>
    <xf numFmtId="0" fontId="10" fillId="0" borderId="0" xfId="0" applyFont="1" applyFill="1" applyBorder="1" applyProtection="1"/>
    <xf numFmtId="0" fontId="8" fillId="0" borderId="0" xfId="0" applyFont="1" applyAlignment="1" applyProtection="1">
      <alignment horizontal="left"/>
    </xf>
    <xf numFmtId="0" fontId="11" fillId="0" borderId="0" xfId="0" applyFont="1" applyProtection="1"/>
    <xf numFmtId="165" fontId="10" fillId="2" borderId="10" xfId="0" applyNumberFormat="1" applyFont="1" applyFill="1" applyBorder="1" applyAlignment="1" applyProtection="1">
      <protection locked="0"/>
    </xf>
    <xf numFmtId="165" fontId="10" fillId="0" borderId="2" xfId="0" applyNumberFormat="1" applyFont="1" applyFill="1" applyBorder="1" applyAlignment="1" applyProtection="1"/>
    <xf numFmtId="165" fontId="10" fillId="0" borderId="12" xfId="0" applyNumberFormat="1" applyFont="1" applyBorder="1" applyAlignment="1" applyProtection="1"/>
    <xf numFmtId="165" fontId="11" fillId="0" borderId="3" xfId="0" applyNumberFormat="1" applyFont="1" applyBorder="1" applyAlignment="1" applyProtection="1"/>
    <xf numFmtId="165" fontId="10" fillId="0" borderId="13" xfId="0" applyNumberFormat="1" applyFont="1" applyBorder="1" applyAlignment="1" applyProtection="1"/>
    <xf numFmtId="165" fontId="10" fillId="0" borderId="12" xfId="0" applyNumberFormat="1" applyFont="1" applyFill="1" applyBorder="1" applyAlignment="1" applyProtection="1"/>
    <xf numFmtId="165" fontId="10" fillId="2" borderId="9" xfId="0" applyNumberFormat="1" applyFont="1" applyFill="1" applyBorder="1" applyAlignment="1" applyProtection="1">
      <protection locked="0"/>
    </xf>
    <xf numFmtId="165" fontId="10" fillId="0" borderId="10" xfId="0" applyNumberFormat="1" applyFont="1" applyBorder="1" applyAlignment="1" applyProtection="1"/>
    <xf numFmtId="165" fontId="8" fillId="0" borderId="3" xfId="0" applyNumberFormat="1" applyFont="1" applyBorder="1" applyAlignment="1" applyProtection="1"/>
    <xf numFmtId="165" fontId="10" fillId="0" borderId="14" xfId="0" applyNumberFormat="1" applyFont="1" applyBorder="1" applyAlignment="1" applyProtection="1"/>
    <xf numFmtId="0" fontId="10" fillId="0" borderId="15" xfId="0" applyFont="1" applyBorder="1" applyAlignment="1" applyProtection="1"/>
    <xf numFmtId="165" fontId="8" fillId="0" borderId="5" xfId="0" applyNumberFormat="1" applyFont="1" applyFill="1" applyBorder="1" applyAlignment="1" applyProtection="1"/>
    <xf numFmtId="165" fontId="8" fillId="0" borderId="4" xfId="0" applyNumberFormat="1" applyFont="1" applyFill="1" applyBorder="1" applyAlignment="1" applyProtection="1"/>
    <xf numFmtId="165" fontId="10" fillId="0" borderId="15" xfId="0" applyNumberFormat="1" applyFont="1" applyFill="1" applyBorder="1" applyAlignment="1" applyProtection="1"/>
    <xf numFmtId="0" fontId="10" fillId="0" borderId="12" xfId="0" applyFont="1" applyBorder="1" applyAlignment="1" applyProtection="1"/>
    <xf numFmtId="165" fontId="10" fillId="0" borderId="1" xfId="0" applyNumberFormat="1" applyFont="1" applyBorder="1" applyProtection="1"/>
    <xf numFmtId="165" fontId="10" fillId="2" borderId="13" xfId="0" applyNumberFormat="1" applyFont="1" applyFill="1" applyBorder="1" applyAlignment="1" applyProtection="1">
      <protection locked="0"/>
    </xf>
    <xf numFmtId="6" fontId="14" fillId="0" borderId="0" xfId="0" applyNumberFormat="1" applyFont="1" applyBorder="1" applyAlignment="1"/>
    <xf numFmtId="6" fontId="17" fillId="0" borderId="2" xfId="0" applyNumberFormat="1" applyFont="1" applyBorder="1" applyAlignment="1">
      <alignment horizontal="right" vertical="top"/>
    </xf>
    <xf numFmtId="6" fontId="14" fillId="0" borderId="2" xfId="0" applyNumberFormat="1" applyFont="1" applyBorder="1" applyAlignment="1">
      <alignment horizontal="right"/>
    </xf>
    <xf numFmtId="3" fontId="0" fillId="0" borderId="2" xfId="0" applyNumberFormat="1" applyBorder="1" applyAlignment="1"/>
    <xf numFmtId="0" fontId="0" fillId="0" borderId="16" xfId="0" applyBorder="1" applyAlignment="1"/>
    <xf numFmtId="0" fontId="0" fillId="0" borderId="17" xfId="0" applyBorder="1" applyAlignment="1"/>
    <xf numFmtId="164" fontId="0" fillId="0" borderId="2" xfId="0" applyNumberFormat="1" applyBorder="1"/>
    <xf numFmtId="165" fontId="1" fillId="0" borderId="1" xfId="0" applyNumberFormat="1" applyFont="1" applyBorder="1" applyAlignment="1" applyProtection="1"/>
    <xf numFmtId="165" fontId="3" fillId="0" borderId="12" xfId="0" applyNumberFormat="1" applyFont="1" applyBorder="1" applyAlignment="1" applyProtection="1"/>
    <xf numFmtId="165" fontId="3" fillId="0" borderId="2" xfId="0" applyNumberFormat="1" applyFont="1" applyFill="1" applyBorder="1" applyAlignment="1" applyProtection="1"/>
    <xf numFmtId="0" fontId="4" fillId="0" borderId="0" xfId="0" applyFont="1" applyAlignment="1" applyProtection="1"/>
    <xf numFmtId="165" fontId="3" fillId="0" borderId="10" xfId="0" applyNumberFormat="1" applyFont="1" applyFill="1" applyBorder="1" applyAlignment="1" applyProtection="1"/>
    <xf numFmtId="165" fontId="4" fillId="0" borderId="2" xfId="0" applyNumberFormat="1" applyFont="1" applyFill="1" applyBorder="1" applyAlignment="1" applyProtection="1"/>
    <xf numFmtId="165" fontId="2" fillId="0" borderId="2" xfId="0" applyNumberFormat="1" applyFont="1" applyFill="1" applyBorder="1" applyAlignment="1" applyProtection="1"/>
    <xf numFmtId="165" fontId="3" fillId="0" borderId="13" xfId="0" applyNumberFormat="1" applyFont="1" applyBorder="1" applyAlignment="1" applyProtection="1"/>
    <xf numFmtId="165" fontId="4" fillId="2" borderId="2" xfId="0" applyNumberFormat="1" applyFont="1" applyFill="1" applyBorder="1" applyAlignment="1" applyProtection="1"/>
    <xf numFmtId="0" fontId="3" fillId="0" borderId="4" xfId="0" applyFont="1" applyBorder="1" applyAlignment="1" applyProtection="1"/>
    <xf numFmtId="165" fontId="3" fillId="0" borderId="9" xfId="0" applyNumberFormat="1" applyFont="1" applyBorder="1" applyAlignment="1" applyProtection="1"/>
    <xf numFmtId="165" fontId="3" fillId="0" borderId="4" xfId="0" applyNumberFormat="1" applyFont="1" applyFill="1" applyBorder="1" applyAlignment="1" applyProtection="1"/>
    <xf numFmtId="165" fontId="3" fillId="0" borderId="12" xfId="0" applyNumberFormat="1" applyFont="1" applyFill="1" applyBorder="1" applyAlignment="1" applyProtection="1"/>
    <xf numFmtId="165" fontId="3" fillId="0" borderId="10" xfId="0" applyNumberFormat="1" applyFont="1" applyBorder="1" applyAlignment="1" applyProtection="1"/>
    <xf numFmtId="0" fontId="3" fillId="0" borderId="2" xfId="0" applyFont="1" applyFill="1" applyBorder="1" applyAlignment="1" applyProtection="1"/>
    <xf numFmtId="0" fontId="3" fillId="0" borderId="0" xfId="0" applyFont="1" applyFill="1" applyBorder="1" applyAlignment="1" applyProtection="1"/>
    <xf numFmtId="165" fontId="3" fillId="0" borderId="0" xfId="0" applyNumberFormat="1" applyFont="1" applyBorder="1" applyAlignment="1" applyProtection="1">
      <alignment horizontal="center" textRotation="90"/>
    </xf>
    <xf numFmtId="3" fontId="3" fillId="0" borderId="9" xfId="0" applyNumberFormat="1" applyFont="1" applyFill="1" applyBorder="1" applyAlignment="1" applyProtection="1">
      <alignment horizontal="left"/>
    </xf>
    <xf numFmtId="3" fontId="4" fillId="0" borderId="2" xfId="0" applyNumberFormat="1" applyFont="1" applyFill="1" applyBorder="1" applyAlignment="1" applyProtection="1"/>
    <xf numFmtId="3" fontId="2" fillId="0" borderId="2" xfId="0" applyNumberFormat="1" applyFont="1" applyFill="1" applyBorder="1" applyAlignment="1" applyProtection="1"/>
    <xf numFmtId="0" fontId="3" fillId="0" borderId="12" xfId="0" applyFont="1" applyBorder="1" applyAlignment="1" applyProtection="1"/>
    <xf numFmtId="165" fontId="4" fillId="0" borderId="0" xfId="0" applyNumberFormat="1" applyFont="1" applyFill="1" applyBorder="1" applyAlignment="1" applyProtection="1"/>
    <xf numFmtId="165" fontId="1" fillId="0" borderId="0" xfId="0" applyNumberFormat="1" applyFont="1" applyFill="1" applyBorder="1" applyAlignment="1" applyProtection="1"/>
    <xf numFmtId="165" fontId="1" fillId="0" borderId="1" xfId="0" applyNumberFormat="1" applyFont="1" applyFill="1" applyBorder="1" applyAlignment="1" applyProtection="1"/>
    <xf numFmtId="3" fontId="1" fillId="0" borderId="1" xfId="0" applyNumberFormat="1" applyFont="1" applyFill="1" applyBorder="1" applyAlignment="1" applyProtection="1">
      <alignment horizontal="left"/>
    </xf>
    <xf numFmtId="3" fontId="4" fillId="0" borderId="12" xfId="0" applyNumberFormat="1" applyFont="1" applyFill="1" applyBorder="1" applyAlignment="1" applyProtection="1"/>
    <xf numFmtId="3" fontId="4" fillId="0" borderId="0" xfId="0" applyNumberFormat="1" applyFont="1" applyAlignment="1" applyProtection="1"/>
    <xf numFmtId="3" fontId="3" fillId="0" borderId="10" xfId="0" applyNumberFormat="1" applyFont="1" applyFill="1" applyBorder="1" applyAlignment="1" applyProtection="1">
      <alignment horizontal="left"/>
    </xf>
    <xf numFmtId="3" fontId="3" fillId="0" borderId="13" xfId="0" applyNumberFormat="1" applyFont="1" applyFill="1" applyBorder="1" applyAlignment="1" applyProtection="1">
      <alignment horizontal="left"/>
    </xf>
    <xf numFmtId="3" fontId="1" fillId="0" borderId="5" xfId="0" applyNumberFormat="1" applyFont="1" applyFill="1" applyBorder="1" applyAlignment="1" applyProtection="1"/>
    <xf numFmtId="3" fontId="1" fillId="0" borderId="2" xfId="0" applyNumberFormat="1" applyFont="1" applyFill="1" applyBorder="1" applyAlignment="1" applyProtection="1"/>
    <xf numFmtId="3" fontId="1" fillId="0" borderId="18" xfId="0" applyNumberFormat="1" applyFont="1" applyFill="1" applyBorder="1" applyAlignment="1" applyProtection="1">
      <alignment horizontal="left"/>
    </xf>
    <xf numFmtId="3" fontId="3" fillId="0" borderId="9" xfId="0" applyNumberFormat="1" applyFont="1" applyFill="1" applyBorder="1" applyAlignment="1" applyProtection="1"/>
    <xf numFmtId="3" fontId="3" fillId="0" borderId="10" xfId="0" applyNumberFormat="1" applyFont="1" applyFill="1" applyBorder="1" applyAlignment="1" applyProtection="1"/>
    <xf numFmtId="0" fontId="4" fillId="0" borderId="0" xfId="0" applyFont="1" applyAlignment="1">
      <alignment wrapText="1"/>
    </xf>
    <xf numFmtId="0" fontId="4" fillId="0" borderId="0" xfId="0" applyFont="1" applyFill="1" applyBorder="1" applyAlignment="1"/>
    <xf numFmtId="0" fontId="4" fillId="0" borderId="0" xfId="0" applyFont="1"/>
    <xf numFmtId="0" fontId="3" fillId="0" borderId="0" xfId="0" applyFont="1" applyFill="1" applyBorder="1" applyAlignment="1" applyProtection="1">
      <alignment horizontal="right" vertical="top" wrapText="1"/>
    </xf>
    <xf numFmtId="165" fontId="1" fillId="0" borderId="0" xfId="0" applyNumberFormat="1" applyFont="1" applyAlignment="1" applyProtection="1">
      <alignment horizontal="left" wrapText="1"/>
    </xf>
    <xf numFmtId="3" fontId="1" fillId="0" borderId="1" xfId="0" applyNumberFormat="1" applyFont="1" applyBorder="1" applyAlignment="1" applyProtection="1">
      <alignment horizontal="left"/>
    </xf>
    <xf numFmtId="165" fontId="3" fillId="0" borderId="0" xfId="0" applyNumberFormat="1" applyFont="1" applyAlignment="1" applyProtection="1">
      <alignment horizontal="left" wrapText="1"/>
    </xf>
    <xf numFmtId="3" fontId="4" fillId="0" borderId="13" xfId="0" applyNumberFormat="1" applyFont="1" applyBorder="1" applyAlignment="1" applyProtection="1"/>
    <xf numFmtId="3" fontId="4" fillId="0" borderId="13" xfId="0" applyNumberFormat="1" applyFont="1" applyFill="1" applyBorder="1" applyAlignment="1" applyProtection="1"/>
    <xf numFmtId="3" fontId="4" fillId="0" borderId="6" xfId="0" applyNumberFormat="1" applyFont="1" applyFill="1" applyBorder="1" applyAlignment="1" applyProtection="1"/>
    <xf numFmtId="165" fontId="4" fillId="0" borderId="0" xfId="0" applyNumberFormat="1" applyFont="1" applyAlignment="1" applyProtection="1">
      <alignment horizontal="right" wrapText="1"/>
    </xf>
    <xf numFmtId="3" fontId="2" fillId="2" borderId="2" xfId="0" applyNumberFormat="1" applyFont="1" applyFill="1" applyBorder="1" applyAlignment="1" applyProtection="1">
      <protection locked="0"/>
    </xf>
    <xf numFmtId="3" fontId="4" fillId="0" borderId="3" xfId="0" applyNumberFormat="1" applyFont="1" applyFill="1" applyBorder="1" applyAlignment="1" applyProtection="1"/>
    <xf numFmtId="0" fontId="4" fillId="0" borderId="0" xfId="0" applyFont="1" applyAlignment="1" applyProtection="1">
      <alignment wrapText="1"/>
    </xf>
    <xf numFmtId="3" fontId="2" fillId="0" borderId="0" xfId="0" applyNumberFormat="1" applyFont="1" applyAlignment="1" applyProtection="1"/>
    <xf numFmtId="165" fontId="1" fillId="0" borderId="0" xfId="0" applyNumberFormat="1" applyFont="1" applyAlignment="1" applyProtection="1">
      <alignment wrapText="1"/>
    </xf>
    <xf numFmtId="165" fontId="3" fillId="0" borderId="0" xfId="0" applyNumberFormat="1" applyFont="1" applyBorder="1" applyAlignment="1" applyProtection="1">
      <alignment wrapText="1"/>
    </xf>
    <xf numFmtId="3" fontId="4" fillId="2" borderId="2" xfId="0" applyNumberFormat="1" applyFont="1" applyFill="1" applyBorder="1" applyAlignment="1" applyProtection="1">
      <protection locked="0"/>
    </xf>
    <xf numFmtId="165" fontId="1" fillId="0" borderId="0" xfId="0" applyNumberFormat="1" applyFont="1" applyBorder="1" applyAlignment="1" applyProtection="1">
      <alignment wrapText="1"/>
    </xf>
    <xf numFmtId="165" fontId="2" fillId="0" borderId="0" xfId="0" applyNumberFormat="1" applyFont="1" applyAlignment="1" applyProtection="1">
      <alignment horizontal="right" wrapText="1"/>
    </xf>
    <xf numFmtId="0" fontId="3" fillId="0" borderId="0" xfId="0" applyFont="1" applyProtection="1"/>
    <xf numFmtId="0" fontId="4" fillId="0" borderId="0" xfId="0" applyFont="1" applyProtection="1"/>
    <xf numFmtId="3" fontId="3" fillId="0" borderId="13" xfId="0" applyNumberFormat="1" applyFont="1" applyBorder="1" applyAlignment="1" applyProtection="1">
      <alignment horizontal="left"/>
    </xf>
    <xf numFmtId="165" fontId="4" fillId="0" borderId="0" xfId="0" applyNumberFormat="1" applyFont="1" applyAlignment="1" applyProtection="1">
      <alignment horizontal="left" wrapText="1"/>
    </xf>
    <xf numFmtId="3" fontId="1" fillId="0" borderId="5" xfId="0" applyNumberFormat="1" applyFont="1" applyBorder="1" applyAlignment="1" applyProtection="1"/>
    <xf numFmtId="3" fontId="3" fillId="0" borderId="9" xfId="0" applyNumberFormat="1" applyFont="1" applyBorder="1" applyAlignment="1" applyProtection="1">
      <alignment horizontal="left"/>
    </xf>
    <xf numFmtId="3" fontId="3" fillId="0" borderId="10" xfId="0" applyNumberFormat="1" applyFont="1" applyBorder="1" applyAlignment="1" applyProtection="1">
      <alignment horizontal="left"/>
    </xf>
    <xf numFmtId="3" fontId="1" fillId="2" borderId="2" xfId="0" applyNumberFormat="1" applyFont="1" applyFill="1" applyBorder="1" applyAlignment="1" applyProtection="1">
      <protection locked="0"/>
    </xf>
    <xf numFmtId="165" fontId="3" fillId="0" borderId="0" xfId="0" applyNumberFormat="1" applyFont="1" applyBorder="1" applyAlignment="1" applyProtection="1">
      <alignment horizontal="left" wrapText="1"/>
    </xf>
    <xf numFmtId="3" fontId="4" fillId="0" borderId="2" xfId="0" applyNumberFormat="1" applyFont="1" applyFill="1" applyBorder="1" applyAlignment="1" applyProtection="1">
      <alignment horizontal="right"/>
    </xf>
    <xf numFmtId="3" fontId="2" fillId="0" borderId="2" xfId="0" applyNumberFormat="1" applyFont="1" applyFill="1" applyBorder="1" applyAlignment="1" applyProtection="1">
      <alignment horizontal="left"/>
    </xf>
    <xf numFmtId="3" fontId="2" fillId="0" borderId="2" xfId="0" applyNumberFormat="1" applyFont="1" applyFill="1" applyBorder="1" applyAlignment="1" applyProtection="1">
      <alignment horizontal="right"/>
    </xf>
    <xf numFmtId="3" fontId="2" fillId="2" borderId="2" xfId="0" applyNumberFormat="1" applyFont="1" applyFill="1" applyBorder="1" applyAlignment="1" applyProtection="1">
      <alignment horizontal="right"/>
      <protection locked="0"/>
    </xf>
    <xf numFmtId="165" fontId="2" fillId="0" borderId="0" xfId="0" applyNumberFormat="1" applyFont="1" applyAlignment="1" applyProtection="1">
      <alignment horizontal="right" vertical="top" wrapText="1"/>
    </xf>
    <xf numFmtId="165" fontId="2" fillId="0" borderId="0" xfId="0" applyNumberFormat="1" applyFont="1" applyAlignment="1" applyProtection="1">
      <alignment horizontal="left" wrapText="1"/>
    </xf>
    <xf numFmtId="165" fontId="2" fillId="0" borderId="0" xfId="0" applyNumberFormat="1" applyFont="1" applyBorder="1" applyAlignment="1" applyProtection="1">
      <alignment horizontal="right" wrapText="1"/>
    </xf>
    <xf numFmtId="165" fontId="3" fillId="0" borderId="0" xfId="0" applyNumberFormat="1" applyFont="1" applyBorder="1" applyAlignment="1" applyProtection="1">
      <alignment horizontal="left"/>
    </xf>
    <xf numFmtId="165" fontId="4" fillId="0" borderId="0" xfId="0" applyNumberFormat="1" applyFont="1" applyAlignment="1" applyProtection="1">
      <alignment horizontal="right"/>
    </xf>
    <xf numFmtId="165" fontId="4" fillId="0" borderId="0" xfId="0" applyNumberFormat="1" applyFont="1" applyAlignment="1" applyProtection="1"/>
    <xf numFmtId="165" fontId="1" fillId="0" borderId="0" xfId="0" applyNumberFormat="1" applyFont="1" applyAlignment="1" applyProtection="1"/>
    <xf numFmtId="165" fontId="3" fillId="0" borderId="0" xfId="0" applyNumberFormat="1" applyFont="1" applyBorder="1" applyAlignment="1" applyProtection="1"/>
    <xf numFmtId="3" fontId="3" fillId="2" borderId="9" xfId="0" applyNumberFormat="1" applyFont="1" applyFill="1" applyBorder="1" applyAlignment="1" applyProtection="1">
      <alignment horizontal="left"/>
      <protection locked="0"/>
    </xf>
    <xf numFmtId="0" fontId="2" fillId="0" borderId="0" xfId="0" applyFont="1" applyAlignment="1" applyProtection="1"/>
    <xf numFmtId="0" fontId="4" fillId="0" borderId="0" xfId="0" applyFont="1" applyFill="1" applyBorder="1"/>
    <xf numFmtId="3" fontId="1" fillId="0" borderId="18" xfId="0" applyNumberFormat="1" applyFont="1" applyBorder="1" applyAlignment="1" applyProtection="1">
      <alignment horizontal="left"/>
    </xf>
    <xf numFmtId="3" fontId="3" fillId="2" borderId="10" xfId="0" applyNumberFormat="1" applyFont="1" applyFill="1" applyBorder="1" applyAlignment="1" applyProtection="1">
      <alignment horizontal="left"/>
      <protection locked="0"/>
    </xf>
    <xf numFmtId="165" fontId="3" fillId="0" borderId="0" xfId="0" applyNumberFormat="1" applyFont="1" applyAlignment="1" applyProtection="1">
      <alignment horizontal="left"/>
    </xf>
    <xf numFmtId="0" fontId="4" fillId="0" borderId="0" xfId="0" applyFont="1" applyFill="1" applyBorder="1" applyProtection="1"/>
    <xf numFmtId="165" fontId="1" fillId="0" borderId="0" xfId="0" applyNumberFormat="1" applyFont="1" applyAlignment="1" applyProtection="1">
      <alignment horizontal="left"/>
    </xf>
    <xf numFmtId="3" fontId="3" fillId="2" borderId="9" xfId="0" applyNumberFormat="1" applyFont="1" applyFill="1" applyBorder="1" applyAlignment="1" applyProtection="1">
      <protection locked="0"/>
    </xf>
    <xf numFmtId="3" fontId="3" fillId="2" borderId="10" xfId="0" applyNumberFormat="1" applyFont="1" applyFill="1" applyBorder="1" applyAlignment="1" applyProtection="1">
      <protection locked="0"/>
    </xf>
    <xf numFmtId="0" fontId="1" fillId="0" borderId="0" xfId="0" applyFont="1" applyProtection="1"/>
    <xf numFmtId="0" fontId="1" fillId="0" borderId="0" xfId="0" applyFont="1" applyFill="1" applyBorder="1" applyProtection="1"/>
    <xf numFmtId="3" fontId="4" fillId="2" borderId="4" xfId="0" applyNumberFormat="1" applyFont="1" applyFill="1" applyBorder="1" applyAlignment="1" applyProtection="1">
      <protection locked="0"/>
    </xf>
    <xf numFmtId="9" fontId="4" fillId="2" borderId="2" xfId="0" applyNumberFormat="1" applyFont="1" applyFill="1" applyBorder="1" applyAlignment="1" applyProtection="1">
      <protection locked="0"/>
    </xf>
    <xf numFmtId="9" fontId="4" fillId="0" borderId="2" xfId="0" applyNumberFormat="1" applyFont="1" applyFill="1" applyBorder="1" applyAlignment="1" applyProtection="1"/>
    <xf numFmtId="3" fontId="4" fillId="2" borderId="12" xfId="0" applyNumberFormat="1" applyFont="1" applyFill="1" applyBorder="1" applyAlignment="1" applyProtection="1">
      <protection locked="0"/>
    </xf>
    <xf numFmtId="0" fontId="4" fillId="0" borderId="0" xfId="0" applyFont="1" applyBorder="1"/>
    <xf numFmtId="165" fontId="1" fillId="3" borderId="0" xfId="0" applyNumberFormat="1" applyFont="1" applyFill="1" applyBorder="1" applyAlignment="1" applyProtection="1">
      <alignment horizontal="left"/>
    </xf>
    <xf numFmtId="0" fontId="4" fillId="3" borderId="0" xfId="0" applyFont="1" applyFill="1" applyBorder="1" applyProtection="1"/>
    <xf numFmtId="165" fontId="3" fillId="0" borderId="0" xfId="0" applyNumberFormat="1" applyFont="1" applyFill="1" applyBorder="1" applyAlignment="1" applyProtection="1">
      <alignment horizontal="right"/>
    </xf>
    <xf numFmtId="3" fontId="3" fillId="0" borderId="1" xfId="0" applyNumberFormat="1" applyFont="1" applyBorder="1" applyProtection="1"/>
    <xf numFmtId="3" fontId="3" fillId="0" borderId="1" xfId="0" applyNumberFormat="1" applyFont="1" applyFill="1" applyBorder="1" applyAlignment="1" applyProtection="1">
      <alignment horizontal="right"/>
    </xf>
    <xf numFmtId="0" fontId="3" fillId="0" borderId="0" xfId="0" applyFont="1" applyFill="1" applyBorder="1" applyProtection="1"/>
    <xf numFmtId="0" fontId="3" fillId="0" borderId="0" xfId="0" applyFont="1"/>
    <xf numFmtId="0" fontId="4" fillId="0" borderId="0" xfId="0" applyFont="1" applyAlignment="1">
      <alignment horizontal="left"/>
    </xf>
    <xf numFmtId="0" fontId="2" fillId="0" borderId="0" xfId="0" applyFont="1"/>
    <xf numFmtId="165" fontId="0" fillId="0" borderId="0" xfId="0" applyNumberFormat="1" applyFont="1" applyAlignment="1" applyProtection="1">
      <alignment horizontal="left" wrapText="1"/>
    </xf>
    <xf numFmtId="165" fontId="0" fillId="0" borderId="0" xfId="0" applyNumberFormat="1" applyFont="1" applyAlignment="1" applyProtection="1">
      <alignment horizontal="right" wrapText="1"/>
    </xf>
    <xf numFmtId="165" fontId="2" fillId="0" borderId="0" xfId="0" applyNumberFormat="1" applyFont="1" applyAlignment="1">
      <alignment horizontal="right" wrapText="1"/>
    </xf>
    <xf numFmtId="3" fontId="2" fillId="4" borderId="2" xfId="0" applyNumberFormat="1" applyFont="1" applyFill="1" applyBorder="1" applyProtection="1">
      <protection locked="0"/>
    </xf>
    <xf numFmtId="3" fontId="2" fillId="0" borderId="10" xfId="0" applyNumberFormat="1" applyFont="1" applyBorder="1"/>
    <xf numFmtId="3" fontId="0" fillId="0" borderId="10" xfId="0" applyNumberFormat="1" applyBorder="1"/>
    <xf numFmtId="0" fontId="17" fillId="2" borderId="19" xfId="0" applyFont="1" applyFill="1" applyBorder="1" applyAlignment="1" applyProtection="1">
      <alignment shrinkToFit="1"/>
      <protection locked="0"/>
    </xf>
    <xf numFmtId="0" fontId="17" fillId="0" borderId="0" xfId="0" applyFont="1" applyAlignment="1">
      <alignment horizontal="right"/>
    </xf>
    <xf numFmtId="0" fontId="17" fillId="0" borderId="0" xfId="0" applyFont="1" applyAlignment="1"/>
    <xf numFmtId="6" fontId="14" fillId="0" borderId="28" xfId="0" applyNumberFormat="1" applyFont="1" applyBorder="1" applyAlignment="1"/>
    <xf numFmtId="0" fontId="0" fillId="0" borderId="29" xfId="0" applyBorder="1" applyAlignment="1"/>
    <xf numFmtId="0" fontId="15" fillId="0" borderId="0" xfId="0" applyFont="1" applyAlignment="1">
      <alignment horizontal="right"/>
    </xf>
    <xf numFmtId="0" fontId="0" fillId="0" borderId="0" xfId="0" applyAlignment="1"/>
    <xf numFmtId="0" fontId="18" fillId="0" borderId="21" xfId="0" applyFont="1" applyBorder="1" applyAlignment="1"/>
    <xf numFmtId="0" fontId="18" fillId="0" borderId="0" xfId="0" applyFont="1" applyAlignment="1"/>
    <xf numFmtId="0" fontId="17" fillId="0" borderId="0" xfId="0" applyFont="1" applyFill="1" applyBorder="1" applyAlignment="1"/>
    <xf numFmtId="0" fontId="17" fillId="0" borderId="0" xfId="0" applyFont="1" applyAlignment="1">
      <alignment horizontal="center"/>
    </xf>
    <xf numFmtId="165" fontId="10" fillId="0" borderId="0" xfId="0" applyNumberFormat="1" applyFont="1" applyBorder="1" applyAlignment="1" applyProtection="1">
      <alignment horizontal="center" textRotation="90"/>
    </xf>
    <xf numFmtId="0" fontId="8" fillId="0" borderId="0" xfId="0" applyFont="1" applyAlignment="1"/>
    <xf numFmtId="49" fontId="17" fillId="0" borderId="0" xfId="0" applyNumberFormat="1" applyFont="1" applyAlignment="1">
      <alignment horizontal="right"/>
    </xf>
    <xf numFmtId="0" fontId="19" fillId="0" borderId="0" xfId="0" applyFont="1" applyAlignment="1">
      <alignment horizontal="center"/>
    </xf>
    <xf numFmtId="49" fontId="13" fillId="0" borderId="22" xfId="0" applyNumberFormat="1" applyFont="1" applyBorder="1" applyAlignment="1">
      <alignment horizontal="center" vertical="center"/>
    </xf>
    <xf numFmtId="49" fontId="13" fillId="0" borderId="23" xfId="0" applyNumberFormat="1" applyFont="1" applyBorder="1" applyAlignment="1">
      <alignment horizontal="center" vertical="center"/>
    </xf>
    <xf numFmtId="49" fontId="13" fillId="0" borderId="24" xfId="0" applyNumberFormat="1" applyFont="1" applyBorder="1" applyAlignment="1">
      <alignment horizontal="center" vertical="center"/>
    </xf>
    <xf numFmtId="49" fontId="13" fillId="0" borderId="25" xfId="0" applyNumberFormat="1"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2" borderId="7" xfId="0" applyFont="1" applyFill="1" applyBorder="1" applyAlignment="1" applyProtection="1">
      <alignment horizontal="center"/>
      <protection locked="0"/>
    </xf>
    <xf numFmtId="0" fontId="17" fillId="2" borderId="27" xfId="0" applyFont="1" applyFill="1" applyBorder="1" applyAlignment="1" applyProtection="1">
      <alignment horizontal="center"/>
      <protection locked="0"/>
    </xf>
    <xf numFmtId="0" fontId="17" fillId="2" borderId="19" xfId="0" applyFont="1" applyFill="1" applyBorder="1" applyAlignment="1" applyProtection="1">
      <alignment horizontal="center"/>
      <protection locked="0"/>
    </xf>
    <xf numFmtId="0" fontId="17" fillId="2" borderId="20" xfId="0" applyFont="1" applyFill="1" applyBorder="1" applyAlignment="1" applyProtection="1">
      <alignment horizontal="center"/>
      <protection locked="0"/>
    </xf>
    <xf numFmtId="0" fontId="15" fillId="0" borderId="0" xfId="0" applyFont="1" applyBorder="1" applyAlignment="1">
      <alignment horizontal="right"/>
    </xf>
    <xf numFmtId="0" fontId="17" fillId="2" borderId="7" xfId="0" applyFont="1" applyFill="1" applyBorder="1" applyAlignment="1" applyProtection="1">
      <alignment shrinkToFit="1"/>
      <protection locked="0"/>
    </xf>
    <xf numFmtId="0" fontId="17" fillId="2" borderId="19" xfId="0" applyFont="1" applyFill="1" applyBorder="1" applyAlignment="1" applyProtection="1">
      <protection locked="0"/>
    </xf>
    <xf numFmtId="0" fontId="12" fillId="0" borderId="22" xfId="0" applyFont="1" applyFill="1" applyBorder="1" applyAlignment="1" applyProtection="1">
      <alignment horizontal="center"/>
    </xf>
    <xf numFmtId="0" fontId="12" fillId="0" borderId="23" xfId="0" applyFont="1" applyBorder="1" applyAlignment="1" applyProtection="1">
      <alignment horizontal="center"/>
    </xf>
    <xf numFmtId="0" fontId="12" fillId="0" borderId="24" xfId="0" applyFont="1" applyBorder="1" applyAlignment="1" applyProtection="1">
      <alignment horizontal="center"/>
    </xf>
    <xf numFmtId="0" fontId="12" fillId="0" borderId="25" xfId="0" applyFont="1" applyBorder="1" applyAlignment="1" applyProtection="1">
      <alignment horizontal="center"/>
    </xf>
    <xf numFmtId="0" fontId="12" fillId="0" borderId="26" xfId="0" applyFont="1" applyBorder="1" applyAlignment="1" applyProtection="1">
      <alignment horizontal="center"/>
    </xf>
    <xf numFmtId="0" fontId="12" fillId="0" borderId="27" xfId="0" applyFont="1" applyBorder="1" applyAlignment="1" applyProtection="1">
      <alignment horizontal="center"/>
    </xf>
    <xf numFmtId="0" fontId="10" fillId="0" borderId="19" xfId="0" applyFont="1" applyFill="1" applyBorder="1" applyAlignment="1" applyProtection="1">
      <alignment horizontal="center"/>
    </xf>
    <xf numFmtId="0" fontId="10" fillId="0" borderId="19" xfId="0" applyFont="1" applyBorder="1" applyAlignment="1" applyProtection="1">
      <alignment horizontal="center"/>
    </xf>
    <xf numFmtId="0" fontId="0" fillId="2" borderId="11"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23"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165" fontId="6" fillId="2" borderId="19" xfId="0" applyNumberFormat="1" applyFont="1" applyFill="1" applyBorder="1" applyAlignment="1" applyProtection="1">
      <alignment horizontal="center"/>
      <protection locked="0"/>
    </xf>
    <xf numFmtId="0" fontId="0" fillId="2" borderId="19" xfId="0" applyFill="1" applyBorder="1" applyAlignment="1" applyProtection="1">
      <protection locked="0"/>
    </xf>
    <xf numFmtId="0" fontId="0" fillId="2" borderId="20" xfId="0" applyFill="1" applyBorder="1" applyAlignment="1" applyProtection="1">
      <protection locked="0"/>
    </xf>
    <xf numFmtId="165" fontId="6" fillId="2" borderId="7" xfId="0" applyNumberFormat="1" applyFont="1" applyFill="1" applyBorder="1" applyAlignment="1" applyProtection="1">
      <alignment horizontal="center"/>
      <protection locked="0"/>
    </xf>
    <xf numFmtId="0" fontId="0" fillId="2" borderId="7" xfId="0" applyFill="1" applyBorder="1" applyAlignment="1" applyProtection="1">
      <protection locked="0"/>
    </xf>
    <xf numFmtId="0" fontId="0" fillId="2" borderId="27" xfId="0" applyFill="1" applyBorder="1" applyAlignment="1" applyProtection="1">
      <protection locked="0"/>
    </xf>
    <xf numFmtId="165" fontId="11" fillId="0" borderId="16" xfId="0" applyNumberFormat="1" applyFont="1" applyFill="1" applyBorder="1" applyAlignment="1" applyProtection="1">
      <alignment wrapText="1"/>
    </xf>
    <xf numFmtId="0" fontId="0" fillId="0" borderId="16" xfId="0" applyBorder="1" applyAlignment="1" applyProtection="1">
      <alignment wrapText="1"/>
    </xf>
    <xf numFmtId="0" fontId="0" fillId="0" borderId="0" xfId="0" applyBorder="1" applyAlignment="1" applyProtection="1">
      <alignment wrapText="1"/>
    </xf>
    <xf numFmtId="0" fontId="10" fillId="0" borderId="0" xfId="0" applyFont="1" applyFill="1" applyBorder="1" applyAlignment="1" applyProtection="1">
      <alignment horizontal="center"/>
    </xf>
    <xf numFmtId="0" fontId="10" fillId="0" borderId="0" xfId="0" applyFont="1" applyBorder="1" applyAlignment="1" applyProtection="1">
      <alignment horizontal="center"/>
    </xf>
    <xf numFmtId="0" fontId="23" fillId="2" borderId="22" xfId="0" applyFont="1" applyFill="1" applyBorder="1" applyAlignment="1" applyProtection="1">
      <alignment horizontal="center" vertical="center" wrapText="1"/>
      <protection locked="0"/>
    </xf>
    <xf numFmtId="0" fontId="5" fillId="2" borderId="11" xfId="0" applyFont="1" applyFill="1" applyBorder="1" applyAlignment="1" applyProtection="1">
      <alignment horizontal="center" vertical="center" wrapText="1"/>
      <protection locked="0"/>
    </xf>
    <xf numFmtId="0" fontId="5" fillId="2" borderId="23" xfId="0" applyFont="1" applyFill="1" applyBorder="1" applyAlignment="1" applyProtection="1">
      <alignment horizontal="center" vertical="center" wrapText="1"/>
      <protection locked="0"/>
    </xf>
    <xf numFmtId="0" fontId="5" fillId="2" borderId="26" xfId="0" applyFont="1" applyFill="1" applyBorder="1" applyAlignment="1" applyProtection="1">
      <alignment horizontal="center" vertical="center" wrapText="1"/>
      <protection locked="0"/>
    </xf>
    <xf numFmtId="0" fontId="5" fillId="2" borderId="7" xfId="0" applyFont="1" applyFill="1" applyBorder="1" applyAlignment="1" applyProtection="1">
      <alignment horizontal="center" vertical="center" wrapText="1"/>
      <protection locked="0"/>
    </xf>
    <xf numFmtId="0" fontId="5" fillId="2" borderId="27" xfId="0" applyFont="1" applyFill="1" applyBorder="1" applyAlignment="1" applyProtection="1">
      <alignment horizontal="center" vertical="center" wrapText="1"/>
      <protection locked="0"/>
    </xf>
    <xf numFmtId="0" fontId="10" fillId="0" borderId="7" xfId="0" applyFont="1" applyFill="1" applyBorder="1" applyAlignment="1" applyProtection="1">
      <alignment horizontal="center"/>
    </xf>
    <xf numFmtId="0" fontId="0" fillId="0" borderId="7" xfId="0" applyBorder="1" applyAlignment="1" applyProtection="1">
      <alignment horizontal="center"/>
    </xf>
    <xf numFmtId="0" fontId="0" fillId="2" borderId="22" xfId="0" applyFill="1" applyBorder="1" applyAlignment="1" applyProtection="1">
      <alignment horizontal="center" vertical="center" wrapText="1"/>
      <protection locked="0"/>
    </xf>
    <xf numFmtId="0" fontId="0" fillId="0" borderId="24"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165" fontId="10" fillId="0" borderId="0" xfId="0" applyNumberFormat="1" applyFont="1" applyFill="1" applyBorder="1" applyAlignment="1" applyProtection="1">
      <alignment wrapText="1"/>
    </xf>
    <xf numFmtId="0" fontId="0" fillId="0" borderId="0" xfId="0" applyFill="1" applyBorder="1" applyAlignment="1" applyProtection="1">
      <alignment wrapText="1"/>
    </xf>
    <xf numFmtId="0" fontId="0" fillId="2" borderId="22" xfId="0" applyFill="1" applyBorder="1" applyAlignment="1" applyProtection="1">
      <alignment wrapText="1"/>
      <protection locked="0"/>
    </xf>
    <xf numFmtId="0" fontId="0" fillId="0" borderId="11" xfId="0" applyBorder="1" applyAlignment="1" applyProtection="1">
      <alignment wrapText="1"/>
      <protection locked="0"/>
    </xf>
    <xf numFmtId="0" fontId="0" fillId="0" borderId="23" xfId="0" applyBorder="1" applyAlignment="1" applyProtection="1">
      <alignment wrapText="1"/>
      <protection locked="0"/>
    </xf>
    <xf numFmtId="0" fontId="0" fillId="0" borderId="26" xfId="0" applyBorder="1" applyAlignment="1" applyProtection="1">
      <alignment wrapText="1"/>
      <protection locked="0"/>
    </xf>
    <xf numFmtId="0" fontId="0" fillId="0" borderId="7" xfId="0" applyBorder="1" applyAlignment="1" applyProtection="1">
      <alignment wrapText="1"/>
      <protection locked="0"/>
    </xf>
    <xf numFmtId="0" fontId="0" fillId="0" borderId="27" xfId="0" applyBorder="1" applyAlignment="1" applyProtection="1">
      <alignment wrapText="1"/>
      <protection locked="0"/>
    </xf>
    <xf numFmtId="0" fontId="10" fillId="0" borderId="7" xfId="0" applyFont="1" applyBorder="1" applyAlignment="1" applyProtection="1">
      <alignment horizontal="center"/>
    </xf>
    <xf numFmtId="0" fontId="0" fillId="0" borderId="24" xfId="0" applyBorder="1" applyAlignment="1" applyProtection="1">
      <alignment wrapText="1"/>
      <protection locked="0"/>
    </xf>
    <xf numFmtId="0" fontId="0" fillId="0" borderId="0" xfId="0" applyAlignment="1" applyProtection="1">
      <alignment wrapText="1"/>
      <protection locked="0"/>
    </xf>
    <xf numFmtId="0" fontId="0" fillId="0" borderId="25" xfId="0" applyBorder="1" applyAlignment="1" applyProtection="1">
      <alignment wrapText="1"/>
      <protection locked="0"/>
    </xf>
    <xf numFmtId="0" fontId="10" fillId="0" borderId="11" xfId="0" applyFont="1" applyFill="1" applyBorder="1" applyAlignment="1" applyProtection="1">
      <alignment horizontal="center"/>
    </xf>
    <xf numFmtId="0" fontId="10" fillId="0" borderId="11" xfId="0" applyFont="1" applyBorder="1" applyAlignment="1" applyProtection="1">
      <alignment horizontal="center"/>
    </xf>
    <xf numFmtId="0" fontId="0" fillId="2" borderId="18" xfId="0" applyFill="1" applyBorder="1" applyAlignment="1" applyProtection="1">
      <alignment horizontal="center" vertical="center" wrapText="1"/>
      <protection locked="0"/>
    </xf>
    <xf numFmtId="0" fontId="0" fillId="2" borderId="19" xfId="0" applyFill="1" applyBorder="1" applyAlignment="1" applyProtection="1">
      <alignment horizontal="center" vertical="center" wrapText="1"/>
      <protection locked="0"/>
    </xf>
    <xf numFmtId="0" fontId="0" fillId="2" borderId="20" xfId="0" applyFill="1" applyBorder="1" applyAlignment="1" applyProtection="1">
      <alignment horizontal="center" vertical="center" wrapText="1"/>
      <protection locked="0"/>
    </xf>
    <xf numFmtId="0" fontId="3" fillId="0" borderId="7" xfId="0" applyFont="1" applyFill="1" applyBorder="1" applyAlignment="1" applyProtection="1">
      <alignment horizontal="center"/>
    </xf>
    <xf numFmtId="0" fontId="23" fillId="2" borderId="22" xfId="0" applyFont="1" applyFill="1" applyBorder="1" applyAlignment="1" applyProtection="1">
      <alignment wrapText="1"/>
      <protection locked="0"/>
    </xf>
    <xf numFmtId="165" fontId="3" fillId="2" borderId="22" xfId="0" applyNumberFormat="1" applyFont="1" applyFill="1" applyBorder="1" applyAlignment="1" applyProtection="1">
      <alignment wrapText="1"/>
      <protection locked="0"/>
    </xf>
    <xf numFmtId="0" fontId="3" fillId="0" borderId="7" xfId="0" applyFont="1" applyBorder="1" applyAlignment="1" applyProtection="1">
      <alignment horizontal="center"/>
    </xf>
    <xf numFmtId="165" fontId="2" fillId="0" borderId="16" xfId="0" applyNumberFormat="1" applyFont="1" applyFill="1" applyBorder="1" applyAlignment="1" applyProtection="1">
      <alignment wrapText="1"/>
    </xf>
    <xf numFmtId="0" fontId="12" fillId="0" borderId="22" xfId="0" applyFont="1" applyFill="1" applyBorder="1" applyAlignment="1">
      <alignment horizontal="center"/>
    </xf>
    <xf numFmtId="0" fontId="12" fillId="0" borderId="23" xfId="0" applyFont="1" applyBorder="1" applyAlignment="1">
      <alignment horizontal="center"/>
    </xf>
    <xf numFmtId="0" fontId="12" fillId="0" borderId="24" xfId="0" applyFont="1" applyBorder="1" applyAlignment="1">
      <alignment horizontal="center"/>
    </xf>
    <xf numFmtId="0" fontId="12" fillId="0" borderId="25" xfId="0" applyFont="1" applyBorder="1" applyAlignment="1">
      <alignment horizontal="center"/>
    </xf>
    <xf numFmtId="0" fontId="12" fillId="0" borderId="26" xfId="0" applyFont="1" applyBorder="1" applyAlignment="1">
      <alignment horizontal="center"/>
    </xf>
    <xf numFmtId="0" fontId="12" fillId="0" borderId="27" xfId="0" applyFont="1" applyBorder="1" applyAlignment="1">
      <alignment horizontal="center"/>
    </xf>
    <xf numFmtId="0" fontId="3" fillId="0" borderId="19" xfId="0" applyFont="1" applyFill="1" applyBorder="1" applyAlignment="1" applyProtection="1">
      <alignment horizontal="center"/>
    </xf>
    <xf numFmtId="0" fontId="3" fillId="0" borderId="19" xfId="0" applyFont="1" applyBorder="1" applyAlignment="1" applyProtection="1">
      <alignment horizontal="center"/>
    </xf>
    <xf numFmtId="165" fontId="8" fillId="2" borderId="18" xfId="0" applyNumberFormat="1" applyFont="1" applyFill="1" applyBorder="1" applyAlignment="1" applyProtection="1">
      <alignment horizontal="left" wrapText="1"/>
      <protection locked="0"/>
    </xf>
    <xf numFmtId="0" fontId="8" fillId="0" borderId="19" xfId="0" applyFont="1" applyBorder="1" applyAlignment="1" applyProtection="1">
      <alignment horizontal="left" wrapText="1"/>
      <protection locked="0"/>
    </xf>
    <xf numFmtId="0" fontId="8" fillId="0" borderId="20" xfId="0" applyFont="1" applyBorder="1" applyAlignment="1" applyProtection="1">
      <alignment horizontal="left" wrapText="1"/>
      <protection locked="0"/>
    </xf>
    <xf numFmtId="0" fontId="0" fillId="0" borderId="0" xfId="0" applyBorder="1" applyAlignment="1" applyProtection="1">
      <alignment wrapText="1"/>
      <protection locked="0"/>
    </xf>
    <xf numFmtId="165" fontId="6" fillId="2" borderId="7" xfId="0" applyNumberFormat="1" applyFont="1" applyFill="1" applyBorder="1" applyAlignment="1" applyProtection="1">
      <alignment horizontal="center"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165" fontId="6" fillId="2" borderId="19" xfId="0" applyNumberFormat="1" applyFont="1" applyFill="1" applyBorder="1" applyAlignment="1" applyProtection="1">
      <alignment horizontal="center" wrapText="1"/>
      <protection locked="0"/>
    </xf>
    <xf numFmtId="0" fontId="0" fillId="2" borderId="19" xfId="0" applyFill="1" applyBorder="1" applyAlignment="1" applyProtection="1">
      <alignment wrapText="1"/>
      <protection locked="0"/>
    </xf>
    <xf numFmtId="0" fontId="0" fillId="2" borderId="20" xfId="0" applyFill="1" applyBorder="1" applyAlignment="1" applyProtection="1">
      <alignment wrapText="1"/>
      <protection locked="0"/>
    </xf>
    <xf numFmtId="0" fontId="3" fillId="0" borderId="11" xfId="0" applyFont="1" applyFill="1" applyBorder="1" applyAlignment="1" applyProtection="1">
      <alignment horizontal="center"/>
    </xf>
    <xf numFmtId="0" fontId="3" fillId="0" borderId="11" xfId="0" applyFont="1" applyBorder="1" applyAlignment="1" applyProtection="1">
      <alignment horizontal="center"/>
    </xf>
    <xf numFmtId="165" fontId="0" fillId="2" borderId="18" xfId="0" applyNumberFormat="1" applyFont="1" applyFill="1" applyBorder="1" applyAlignment="1" applyProtection="1">
      <alignment horizontal="left" wrapText="1"/>
      <protection locked="0"/>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12700</xdr:rowOff>
    </xdr:from>
    <xdr:to>
      <xdr:col>10</xdr:col>
      <xdr:colOff>647700</xdr:colOff>
      <xdr:row>61</xdr:row>
      <xdr:rowOff>139700</xdr:rowOff>
    </xdr:to>
    <xdr:sp macro="" textlink="" fLocksText="0">
      <xdr:nvSpPr>
        <xdr:cNvPr id="2049" name="Text Box 1">
          <a:extLst>
            <a:ext uri="{FF2B5EF4-FFF2-40B4-BE49-F238E27FC236}">
              <a16:creationId xmlns:a16="http://schemas.microsoft.com/office/drawing/2014/main" xmlns="" id="{00000000-0008-0000-0000-000001080000}"/>
            </a:ext>
          </a:extLst>
        </xdr:cNvPr>
        <xdr:cNvSpPr txBox="1">
          <a:spLocks noChangeArrowheads="1"/>
        </xdr:cNvSpPr>
      </xdr:nvSpPr>
      <xdr:spPr bwMode="auto">
        <a:xfrm>
          <a:off x="12700" y="12700"/>
          <a:ext cx="7366000" cy="94234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en-US" sz="1100">
              <a:effectLst/>
              <a:latin typeface="+mn-lt"/>
              <a:ea typeface="+mn-ea"/>
              <a:cs typeface="+mn-cs"/>
            </a:rPr>
            <a:t>In the 2016-2017 season, Nomadic Theatre hopes to maintain our current momentum, bringing all of our successes from this past year into the future. We feel that the season as a whole was incredibly well managed and executed, which was reflected both in the caliber of the work produced and the preservation and expansion of our membership. We are pleased to say that this past year has been even more successful than we had hoped for, both in terms of membership expansion, technical innovation, advertising efficiency and in becoming acquainted with the new Village C Theater space. We truly feel as though this year has allowed us to raise the Nomadic standard to a new level, and are incredibly proud of our members for hard work.</a:t>
          </a:r>
        </a:p>
        <a:p>
          <a:r>
            <a:rPr lang="en-US" sz="1100">
              <a:effectLst/>
              <a:latin typeface="+mn-lt"/>
              <a:ea typeface="+mn-ea"/>
              <a:cs typeface="+mn-cs"/>
            </a:rPr>
            <a:t> </a:t>
          </a:r>
        </a:p>
        <a:p>
          <a:r>
            <a:rPr lang="en-US" sz="1100">
              <a:effectLst/>
              <a:latin typeface="+mn-lt"/>
              <a:ea typeface="+mn-ea"/>
              <a:cs typeface="+mn-cs"/>
            </a:rPr>
            <a:t>This year’s Board is incredibly pleased with the production of </a:t>
          </a:r>
          <a:r>
            <a:rPr lang="en-US" sz="1100" i="1">
              <a:effectLst/>
              <a:latin typeface="+mn-lt"/>
              <a:ea typeface="+mn-ea"/>
              <a:cs typeface="+mn-cs"/>
            </a:rPr>
            <a:t>Fugue</a:t>
          </a:r>
          <a:r>
            <a:rPr lang="en-US" sz="1100">
              <a:effectLst/>
              <a:latin typeface="+mn-lt"/>
              <a:ea typeface="+mn-ea"/>
              <a:cs typeface="+mn-cs"/>
            </a:rPr>
            <a:t> in the fall and our collaboration on </a:t>
          </a:r>
          <a:r>
            <a:rPr lang="en-US" sz="1100" i="1">
              <a:effectLst/>
              <a:latin typeface="+mn-lt"/>
              <a:ea typeface="+mn-ea"/>
              <a:cs typeface="+mn-cs"/>
            </a:rPr>
            <a:t>Phantom Tollbooth </a:t>
          </a:r>
          <a:r>
            <a:rPr lang="en-US" sz="1100">
              <a:effectLst/>
              <a:latin typeface="+mn-lt"/>
              <a:ea typeface="+mn-ea"/>
              <a:cs typeface="+mn-cs"/>
            </a:rPr>
            <a:t>with the TPST Department in the winter. Both productions signaled advances in technical ambition. with multi-functional set pieces in </a:t>
          </a:r>
          <a:r>
            <a:rPr lang="en-US" sz="1100" i="1">
              <a:effectLst/>
              <a:latin typeface="+mn-lt"/>
              <a:ea typeface="+mn-ea"/>
              <a:cs typeface="+mn-cs"/>
            </a:rPr>
            <a:t>Fugue </a:t>
          </a:r>
          <a:r>
            <a:rPr lang="en-US" sz="1100">
              <a:effectLst/>
              <a:latin typeface="+mn-lt"/>
              <a:ea typeface="+mn-ea"/>
              <a:cs typeface="+mn-cs"/>
            </a:rPr>
            <a:t>and a projections workshop capitalizing on the use of projections in </a:t>
          </a:r>
          <a:r>
            <a:rPr lang="en-US" sz="1100" i="1">
              <a:effectLst/>
              <a:latin typeface="+mn-lt"/>
              <a:ea typeface="+mn-ea"/>
              <a:cs typeface="+mn-cs"/>
            </a:rPr>
            <a:t>The Phantom Tollbooth. </a:t>
          </a:r>
          <a:r>
            <a:rPr lang="en-US" sz="1100">
              <a:effectLst/>
              <a:latin typeface="+mn-lt"/>
              <a:ea typeface="+mn-ea"/>
              <a:cs typeface="+mn-cs"/>
            </a:rPr>
            <a:t>Additionally, new publicity campaigns were implemented this year which capitalized on the Georgetown student body’s large online presence, and we believe that these efforts proved successful through our show-reach. This spring, the Board is looking forward to completing a collaborative in-rep process between our </a:t>
          </a:r>
          <a:r>
            <a:rPr lang="en-US" sz="1100" i="1">
              <a:effectLst/>
              <a:latin typeface="+mn-lt"/>
              <a:ea typeface="+mn-ea"/>
              <a:cs typeface="+mn-cs"/>
            </a:rPr>
            <a:t>The Last Days of Judas Iscariot </a:t>
          </a:r>
          <a:r>
            <a:rPr lang="en-US" sz="1100">
              <a:effectLst/>
              <a:latin typeface="+mn-lt"/>
              <a:ea typeface="+mn-ea"/>
              <a:cs typeface="+mn-cs"/>
            </a:rPr>
            <a:t>and Black Theatre Ensemble’s </a:t>
          </a:r>
          <a:r>
            <a:rPr lang="en-US" sz="1100" i="1">
              <a:effectLst/>
              <a:latin typeface="+mn-lt"/>
              <a:ea typeface="+mn-ea"/>
              <a:cs typeface="+mn-cs"/>
            </a:rPr>
            <a:t>Hookman</a:t>
          </a:r>
          <a:r>
            <a:rPr lang="en-US" sz="1100">
              <a:effectLst/>
              <a:latin typeface="+mn-lt"/>
              <a:ea typeface="+mn-ea"/>
              <a:cs typeface="+mn-cs"/>
            </a:rPr>
            <a:t>.</a:t>
          </a:r>
        </a:p>
        <a:p>
          <a:r>
            <a:rPr lang="en-US" sz="1100">
              <a:effectLst/>
              <a:latin typeface="+mn-lt"/>
              <a:ea typeface="+mn-ea"/>
              <a:cs typeface="+mn-cs"/>
            </a:rPr>
            <a:t> </a:t>
          </a:r>
        </a:p>
        <a:p>
          <a:r>
            <a:rPr lang="en-US" sz="1100">
              <a:effectLst/>
              <a:latin typeface="+mn-lt"/>
              <a:ea typeface="+mn-ea"/>
              <a:cs typeface="+mn-cs"/>
            </a:rPr>
            <a:t>Next season, we plan to produce three plays in October, January and April. We also hope to produce two “Square Pegs” shows: free, single-performance low-tech pieces that create acting opportunities for newer Nomads as well as leadership opportunities that prepare more experienced practitioners for larger roles in the future. </a:t>
          </a:r>
        </a:p>
        <a:p>
          <a:r>
            <a:rPr lang="en-US" sz="1100">
              <a:effectLst/>
              <a:latin typeface="+mn-lt"/>
              <a:ea typeface="+mn-ea"/>
              <a:cs typeface="+mn-cs"/>
            </a:rPr>
            <a:t> </a:t>
          </a:r>
        </a:p>
        <a:p>
          <a:r>
            <a:rPr lang="en-US" sz="1100">
              <a:effectLst/>
              <a:latin typeface="+mn-lt"/>
              <a:ea typeface="+mn-ea"/>
              <a:cs typeface="+mn-cs"/>
            </a:rPr>
            <a:t>The important changes to our budget this year include increased funding for online advertising in both our operating and individual show budgets. This past year, the Nomadic Board and its directing staffs have seen large success with Facebook advertising in contrast to the increasingly diminishing returns of flyer advertising. In order to reflect the growing need for an online presence, we were hoping to provide specifically for Facebook advertisements in our operating budget and individual show budgets.</a:t>
          </a:r>
        </a:p>
        <a:p>
          <a:r>
            <a:rPr lang="en-US" sz="1100">
              <a:effectLst/>
              <a:latin typeface="+mn-lt"/>
              <a:ea typeface="+mn-ea"/>
              <a:cs typeface="+mn-cs"/>
            </a:rPr>
            <a:t> </a:t>
          </a:r>
        </a:p>
        <a:p>
          <a:r>
            <a:rPr lang="en-US" sz="1100">
              <a:effectLst/>
              <a:latin typeface="+mn-lt"/>
              <a:ea typeface="+mn-ea"/>
              <a:cs typeface="+mn-cs"/>
            </a:rPr>
            <a:t>Regarding individual show budgets, we were planning to spend $100 on Facebook ads using $50 reallocated from the poster budget, and an additional $50 increase to the "Other Ads" budget.</a:t>
          </a:r>
        </a:p>
        <a:p>
          <a:r>
            <a:rPr lang="en-US" sz="1100">
              <a:effectLst/>
              <a:latin typeface="+mn-lt"/>
              <a:ea typeface="+mn-ea"/>
              <a:cs typeface="+mn-cs"/>
            </a:rPr>
            <a:t> </a:t>
          </a:r>
        </a:p>
        <a:p>
          <a:r>
            <a:rPr lang="en-US" sz="1100">
              <a:effectLst/>
              <a:latin typeface="+mn-lt"/>
              <a:ea typeface="+mn-ea"/>
              <a:cs typeface="+mn-cs"/>
            </a:rPr>
            <a:t>In a similar way, we were hoping to add a new season-related advertising budget of $200 to cover the expense of Facebook ads and flyers for five non-show events per year: two workshops, directing staff applications, and new student recruitment at the beginning of each semester.</a:t>
          </a:r>
        </a:p>
        <a:p>
          <a:r>
            <a:rPr lang="en-US" sz="1100">
              <a:effectLst/>
              <a:latin typeface="+mn-lt"/>
              <a:ea typeface="+mn-ea"/>
              <a:cs typeface="+mn-cs"/>
            </a:rPr>
            <a:t> </a:t>
          </a:r>
        </a:p>
        <a:p>
          <a:r>
            <a:rPr lang="en-US" sz="1100">
              <a:effectLst/>
              <a:latin typeface="+mn-lt"/>
              <a:ea typeface="+mn-ea"/>
              <a:cs typeface="+mn-cs"/>
            </a:rPr>
            <a:t>We were also hoping to reduce the expenditure of DPA printing and reallocate those funds towards FedEx printing. This would be to reflect the currently limited usage of DPA printing by our Board and directing staffs.</a:t>
          </a:r>
        </a:p>
        <a:p>
          <a:r>
            <a:rPr lang="en-US" sz="1100">
              <a:effectLst/>
              <a:latin typeface="+mn-lt"/>
              <a:ea typeface="+mn-ea"/>
              <a:cs typeface="+mn-cs"/>
            </a:rPr>
            <a:t> </a:t>
          </a:r>
        </a:p>
        <a:p>
          <a:r>
            <a:rPr lang="en-US" sz="1100">
              <a:effectLst/>
              <a:latin typeface="+mn-lt"/>
              <a:ea typeface="+mn-ea"/>
              <a:cs typeface="+mn-cs"/>
            </a:rPr>
            <a:t>In addition, we hoped to request an increase in the set, costumes, lights and props budgets for our three mainstage productions given the increasing expense of maintaining our technically ambitious standards in the new Village C Theater and the Devine Theater. Given Nomadic Theatre’s growing engagement with larger casts and multi-layer sets in the larger VCT and Devine spaces, we hope that this increase will allow us to create performances that fully take advantage of all the technical opportunities presented by the spaces while staying comfortably within our show budgets.</a:t>
          </a:r>
        </a:p>
        <a:p>
          <a:r>
            <a:rPr lang="en-US" sz="1100">
              <a:effectLst/>
              <a:latin typeface="+mn-lt"/>
              <a:ea typeface="+mn-ea"/>
              <a:cs typeface="+mn-cs"/>
            </a:rPr>
            <a:t> </a:t>
          </a:r>
        </a:p>
        <a:p>
          <a:r>
            <a:rPr lang="en-US" sz="1100">
              <a:effectLst/>
              <a:latin typeface="+mn-lt"/>
              <a:ea typeface="+mn-ea"/>
              <a:cs typeface="+mn-cs"/>
            </a:rPr>
            <a:t>Finally, we were hoping to add $100 to the technical director’s Student Activities Supplies funds to pay for rigging material to be used for future events in the Village C Theater space. This rigging would be used to suspend set and sound pieces for workshops, performances, and other events taking place in the space. Since these rigging materials would realistically be expected to last a year after their purchase, they would need to be repurchased annually. However, because this rigging would not necessarily be used on every show and could also be used for other events such as Square Pegs performances or workshops, we believe it would be best utilized as an extension of the seasonal Operating Budget instead of provided for in the individual show budgets.</a:t>
          </a:r>
        </a:p>
        <a:p>
          <a:r>
            <a:rPr lang="en-US" sz="1100">
              <a:effectLst/>
              <a:latin typeface="+mn-lt"/>
              <a:ea typeface="+mn-ea"/>
              <a:cs typeface="+mn-cs"/>
            </a:rPr>
            <a:t> </a:t>
          </a:r>
        </a:p>
        <a:p>
          <a:r>
            <a:rPr lang="en-US" sz="1100">
              <a:effectLst/>
              <a:latin typeface="+mn-lt"/>
              <a:ea typeface="+mn-ea"/>
              <a:cs typeface="+mn-cs"/>
            </a:rPr>
            <a:t>In addition to better preparing next year’s Board for their season, the Board also hopes that these moves will cement the growing technical standard that Nomadic Theatre aims to uphold, and allow us to maintain this momentum in our following season.</a:t>
          </a:r>
        </a:p>
        <a:p>
          <a:r>
            <a:rPr lang="en-US" sz="1100">
              <a:effectLst/>
              <a:latin typeface="+mn-lt"/>
              <a:ea typeface="+mn-ea"/>
              <a:cs typeface="+mn-cs"/>
            </a:rPr>
            <a:t> </a:t>
          </a:r>
        </a:p>
        <a:p>
          <a:r>
            <a:rPr lang="en-US" sz="1100">
              <a:effectLst/>
              <a:latin typeface="+mn-lt"/>
              <a:ea typeface="+mn-ea"/>
              <a:cs typeface="+mn-cs"/>
            </a:rPr>
            <a:t>Sincerely;</a:t>
          </a:r>
        </a:p>
        <a:p>
          <a:r>
            <a:rPr lang="en-US" sz="1100">
              <a:effectLst/>
              <a:latin typeface="+mn-lt"/>
              <a:ea typeface="+mn-ea"/>
              <a:cs typeface="+mn-cs"/>
            </a:rPr>
            <a:t> </a:t>
          </a:r>
        </a:p>
        <a:p>
          <a:r>
            <a:rPr lang="en-US" sz="1100">
              <a:effectLst/>
              <a:latin typeface="+mn-lt"/>
              <a:ea typeface="+mn-ea"/>
              <a:cs typeface="+mn-cs"/>
            </a:rPr>
            <a:t>The Nomadic Theatre Executive Board</a:t>
          </a:r>
        </a:p>
        <a:p>
          <a:r>
            <a:rPr lang="en-US" sz="1100">
              <a:effectLst/>
              <a:latin typeface="+mn-lt"/>
              <a:ea typeface="+mn-ea"/>
              <a:cs typeface="+mn-cs"/>
            </a:rPr>
            <a:t> </a:t>
          </a:r>
        </a:p>
        <a:p>
          <a:pPr algn="l" rtl="0">
            <a:defRPr sz="1000"/>
          </a:pPr>
          <a:endParaRPr lang="en-US" sz="1200" b="0" i="0" u="none" strike="noStrike" baseline="0">
            <a:solidFill>
              <a:srgbClr val="000000"/>
            </a:solidFill>
            <a:latin typeface="Arial"/>
            <a:ea typeface="Arial"/>
            <a:cs typeface="Arial"/>
          </a:endParaRPr>
        </a:p>
      </xdr:txBody>
    </xdr:sp>
    <xdr:clientData fLocksWithSheet="0"/>
  </xdr:twoCellAnchor>
  <xdr:twoCellAnchor>
    <xdr:from>
      <xdr:col>0</xdr:col>
      <xdr:colOff>25400</xdr:colOff>
      <xdr:row>62</xdr:row>
      <xdr:rowOff>50800</xdr:rowOff>
    </xdr:from>
    <xdr:to>
      <xdr:col>10</xdr:col>
      <xdr:colOff>660400</xdr:colOff>
      <xdr:row>123</xdr:row>
      <xdr:rowOff>114300</xdr:rowOff>
    </xdr:to>
    <xdr:sp macro="" textlink="" fLocksText="0">
      <xdr:nvSpPr>
        <xdr:cNvPr id="2050" name="Text Box 2">
          <a:extLst>
            <a:ext uri="{FF2B5EF4-FFF2-40B4-BE49-F238E27FC236}">
              <a16:creationId xmlns:a16="http://schemas.microsoft.com/office/drawing/2014/main" xmlns="" id="{00000000-0008-0000-0000-000002080000}"/>
            </a:ext>
          </a:extLst>
        </xdr:cNvPr>
        <xdr:cNvSpPr txBox="1">
          <a:spLocks noChangeArrowheads="1"/>
        </xdr:cNvSpPr>
      </xdr:nvSpPr>
      <xdr:spPr bwMode="auto">
        <a:xfrm>
          <a:off x="25400" y="9499600"/>
          <a:ext cx="7366000" cy="93599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200" b="0" i="0" u="none" strike="noStrike" baseline="0">
            <a:solidFill>
              <a:srgbClr val="000000"/>
            </a:solidFill>
            <a:latin typeface="Arial"/>
            <a:ea typeface="Arial"/>
            <a:cs typeface="Arial"/>
          </a:endParaRPr>
        </a:p>
        <a:p>
          <a:pPr algn="l" rtl="0">
            <a:defRPr sz="1000"/>
          </a:pPr>
          <a:endParaRPr lang="en-US" sz="1200" b="0" i="0" u="none" strike="noStrike" baseline="0">
            <a:solidFill>
              <a:srgbClr val="000000"/>
            </a:solidFill>
            <a:latin typeface="Arial"/>
            <a:ea typeface="Arial"/>
            <a:cs typeface="Arial"/>
          </a:endParaRPr>
        </a:p>
      </xdr:txBody>
    </xdr:sp>
    <xdr:clientData fLocksWithSheet="0"/>
  </xdr:twoCellAnchor>
</xdr:wsDr>
</file>

<file path=xl/drawings/drawing10.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10241" name="Text Box 1">
          <a:extLst>
            <a:ext uri="{FF2B5EF4-FFF2-40B4-BE49-F238E27FC236}">
              <a16:creationId xmlns:a16="http://schemas.microsoft.com/office/drawing/2014/main" xmlns="" id="{00000000-0008-0000-0A00-0000012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3h</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2" name="Text Box 2">
          <a:extLst>
            <a:ext uri="{FF2B5EF4-FFF2-40B4-BE49-F238E27FC236}">
              <a16:creationId xmlns:a16="http://schemas.microsoft.com/office/drawing/2014/main" xmlns="" id="{00000000-0008-0000-0A00-0000022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3" name="Text Box 3">
          <a:extLst>
            <a:ext uri="{FF2B5EF4-FFF2-40B4-BE49-F238E27FC236}">
              <a16:creationId xmlns:a16="http://schemas.microsoft.com/office/drawing/2014/main" xmlns="" id="{00000000-0008-0000-0A00-0000032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4" name="Text Box 4">
          <a:extLst>
            <a:ext uri="{FF2B5EF4-FFF2-40B4-BE49-F238E27FC236}">
              <a16:creationId xmlns:a16="http://schemas.microsoft.com/office/drawing/2014/main" xmlns="" id="{00000000-0008-0000-0A00-0000042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33</xdr:row>
      <xdr:rowOff>101600</xdr:rowOff>
    </xdr:from>
    <xdr:to>
      <xdr:col>0</xdr:col>
      <xdr:colOff>622300</xdr:colOff>
      <xdr:row>33</xdr:row>
      <xdr:rowOff>558800</xdr:rowOff>
    </xdr:to>
    <xdr:sp macro="" textlink="">
      <xdr:nvSpPr>
        <xdr:cNvPr id="3073" name="Text Box 1">
          <a:extLst>
            <a:ext uri="{FF2B5EF4-FFF2-40B4-BE49-F238E27FC236}">
              <a16:creationId xmlns:a16="http://schemas.microsoft.com/office/drawing/2014/main" xmlns="" id="{00000000-0008-0000-0200-0000010C0000}"/>
            </a:ext>
          </a:extLst>
        </xdr:cNvPr>
        <xdr:cNvSpPr txBox="1">
          <a:spLocks noChangeArrowheads="1"/>
        </xdr:cNvSpPr>
      </xdr:nvSpPr>
      <xdr:spPr bwMode="auto">
        <a:xfrm>
          <a:off x="76200" y="65024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1029" name="Text Box 5">
          <a:extLst>
            <a:ext uri="{FF2B5EF4-FFF2-40B4-BE49-F238E27FC236}">
              <a16:creationId xmlns:a16="http://schemas.microsoft.com/office/drawing/2014/main" xmlns="" id="{00000000-0008-0000-0300-0000050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30" name="Text Box 6">
          <a:extLst>
            <a:ext uri="{FF2B5EF4-FFF2-40B4-BE49-F238E27FC236}">
              <a16:creationId xmlns:a16="http://schemas.microsoft.com/office/drawing/2014/main" xmlns="" id="{00000000-0008-0000-0300-0000060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4097" name="Text Box 1">
          <a:extLst>
            <a:ext uri="{FF2B5EF4-FFF2-40B4-BE49-F238E27FC236}">
              <a16:creationId xmlns:a16="http://schemas.microsoft.com/office/drawing/2014/main" xmlns="" id="{00000000-0008-0000-0400-0000011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3b</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098" name="Text Box 2">
          <a:extLst>
            <a:ext uri="{FF2B5EF4-FFF2-40B4-BE49-F238E27FC236}">
              <a16:creationId xmlns:a16="http://schemas.microsoft.com/office/drawing/2014/main" xmlns="" id="{00000000-0008-0000-0400-0000021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099" name="Text Box 3">
          <a:extLst>
            <a:ext uri="{FF2B5EF4-FFF2-40B4-BE49-F238E27FC236}">
              <a16:creationId xmlns:a16="http://schemas.microsoft.com/office/drawing/2014/main" xmlns="" id="{00000000-0008-0000-0400-0000031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100" name="Text Box 4">
          <a:extLst>
            <a:ext uri="{FF2B5EF4-FFF2-40B4-BE49-F238E27FC236}">
              <a16:creationId xmlns:a16="http://schemas.microsoft.com/office/drawing/2014/main" xmlns="" id="{00000000-0008-0000-0400-0000041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5121" name="Text Box 1">
          <a:extLst>
            <a:ext uri="{FF2B5EF4-FFF2-40B4-BE49-F238E27FC236}">
              <a16:creationId xmlns:a16="http://schemas.microsoft.com/office/drawing/2014/main" xmlns="" id="{00000000-0008-0000-0500-0000011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3c</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2" name="Text Box 2">
          <a:extLst>
            <a:ext uri="{FF2B5EF4-FFF2-40B4-BE49-F238E27FC236}">
              <a16:creationId xmlns:a16="http://schemas.microsoft.com/office/drawing/2014/main" xmlns="" id="{00000000-0008-0000-0500-0000021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3" name="Text Box 3">
          <a:extLst>
            <a:ext uri="{FF2B5EF4-FFF2-40B4-BE49-F238E27FC236}">
              <a16:creationId xmlns:a16="http://schemas.microsoft.com/office/drawing/2014/main" xmlns="" id="{00000000-0008-0000-0500-0000031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4" name="Text Box 4">
          <a:extLst>
            <a:ext uri="{FF2B5EF4-FFF2-40B4-BE49-F238E27FC236}">
              <a16:creationId xmlns:a16="http://schemas.microsoft.com/office/drawing/2014/main" xmlns="" id="{00000000-0008-0000-0500-0000041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3c</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6145" name="Text Box 1">
          <a:extLst>
            <a:ext uri="{FF2B5EF4-FFF2-40B4-BE49-F238E27FC236}">
              <a16:creationId xmlns:a16="http://schemas.microsoft.com/office/drawing/2014/main" xmlns="" id="{00000000-0008-0000-0600-0000011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3d</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6" name="Text Box 2">
          <a:extLst>
            <a:ext uri="{FF2B5EF4-FFF2-40B4-BE49-F238E27FC236}">
              <a16:creationId xmlns:a16="http://schemas.microsoft.com/office/drawing/2014/main" xmlns="" id="{00000000-0008-0000-0600-0000021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7" name="Text Box 3">
          <a:extLst>
            <a:ext uri="{FF2B5EF4-FFF2-40B4-BE49-F238E27FC236}">
              <a16:creationId xmlns:a16="http://schemas.microsoft.com/office/drawing/2014/main" xmlns="" id="{00000000-0008-0000-0600-0000031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8" name="Text Box 4">
          <a:extLst>
            <a:ext uri="{FF2B5EF4-FFF2-40B4-BE49-F238E27FC236}">
              <a16:creationId xmlns:a16="http://schemas.microsoft.com/office/drawing/2014/main" xmlns="" id="{00000000-0008-0000-0600-00000418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7170" name="Text Box 2">
          <a:extLst>
            <a:ext uri="{FF2B5EF4-FFF2-40B4-BE49-F238E27FC236}">
              <a16:creationId xmlns:a16="http://schemas.microsoft.com/office/drawing/2014/main" xmlns="" id="{00000000-0008-0000-0700-0000021C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3e</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1" name="Text Box 3">
          <a:extLst>
            <a:ext uri="{FF2B5EF4-FFF2-40B4-BE49-F238E27FC236}">
              <a16:creationId xmlns:a16="http://schemas.microsoft.com/office/drawing/2014/main" xmlns="" id="{00000000-0008-0000-0700-0000031C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2" name="Text Box 4">
          <a:extLst>
            <a:ext uri="{FF2B5EF4-FFF2-40B4-BE49-F238E27FC236}">
              <a16:creationId xmlns:a16="http://schemas.microsoft.com/office/drawing/2014/main" xmlns="" id="{00000000-0008-0000-0700-0000041C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3" name="Text Box 5">
          <a:extLst>
            <a:ext uri="{FF2B5EF4-FFF2-40B4-BE49-F238E27FC236}">
              <a16:creationId xmlns:a16="http://schemas.microsoft.com/office/drawing/2014/main" xmlns="" id="{00000000-0008-0000-0700-0000051C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8193" name="Text Box 1">
          <a:extLst>
            <a:ext uri="{FF2B5EF4-FFF2-40B4-BE49-F238E27FC236}">
              <a16:creationId xmlns:a16="http://schemas.microsoft.com/office/drawing/2014/main" xmlns="" id="{00000000-0008-0000-0800-0000012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3f</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4" name="Text Box 2">
          <a:extLst>
            <a:ext uri="{FF2B5EF4-FFF2-40B4-BE49-F238E27FC236}">
              <a16:creationId xmlns:a16="http://schemas.microsoft.com/office/drawing/2014/main" xmlns="" id="{00000000-0008-0000-0800-0000022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5" name="Text Box 3">
          <a:extLst>
            <a:ext uri="{FF2B5EF4-FFF2-40B4-BE49-F238E27FC236}">
              <a16:creationId xmlns:a16="http://schemas.microsoft.com/office/drawing/2014/main" xmlns="" id="{00000000-0008-0000-0800-0000032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6" name="Text Box 4">
          <a:extLst>
            <a:ext uri="{FF2B5EF4-FFF2-40B4-BE49-F238E27FC236}">
              <a16:creationId xmlns:a16="http://schemas.microsoft.com/office/drawing/2014/main" xmlns="" id="{00000000-0008-0000-0800-00000420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3f</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9217" name="Text Box 1">
          <a:extLst>
            <a:ext uri="{FF2B5EF4-FFF2-40B4-BE49-F238E27FC236}">
              <a16:creationId xmlns:a16="http://schemas.microsoft.com/office/drawing/2014/main" xmlns="" id="{00000000-0008-0000-0900-0000012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3g</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18" name="Text Box 2">
          <a:extLst>
            <a:ext uri="{FF2B5EF4-FFF2-40B4-BE49-F238E27FC236}">
              <a16:creationId xmlns:a16="http://schemas.microsoft.com/office/drawing/2014/main" xmlns="" id="{00000000-0008-0000-0900-0000022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19" name="Text Box 3">
          <a:extLst>
            <a:ext uri="{FF2B5EF4-FFF2-40B4-BE49-F238E27FC236}">
              <a16:creationId xmlns:a16="http://schemas.microsoft.com/office/drawing/2014/main" xmlns="" id="{00000000-0008-0000-0900-0000032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20" name="Text Box 4">
          <a:extLst>
            <a:ext uri="{FF2B5EF4-FFF2-40B4-BE49-F238E27FC236}">
              <a16:creationId xmlns:a16="http://schemas.microsoft.com/office/drawing/2014/main" xmlns="" id="{00000000-0008-0000-0900-000004240000}"/>
            </a:ext>
          </a:extLst>
        </xdr:cNvPr>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Financial%20Management/PAAC/08-09BudgetRequests/WPE08-0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ent 3a Ledger"/>
      <sheetName val="Cover Letter"/>
      <sheetName val="SUMMARY"/>
      <sheetName val="Operating Budget"/>
      <sheetName val="Event 3a"/>
      <sheetName val="Event 3b"/>
      <sheetName val="Event 3c"/>
      <sheetName val="Event 3d"/>
      <sheetName val="Event 3e"/>
      <sheetName val="Event 3f"/>
      <sheetName val="Event 3g"/>
      <sheetName val="Event 3h"/>
      <sheetName val="Summary Ledger"/>
      <sheetName val="Operating Budget Ledger"/>
      <sheetName val="Event 3b Ledger"/>
      <sheetName val="Event 3c Ledger"/>
      <sheetName val="Event 3d Ledger"/>
      <sheetName val="Event 3e Ledger"/>
      <sheetName val="Event 3f Ledger"/>
      <sheetName val="Event 3g Ledger"/>
      <sheetName val="Event 3h Ledger"/>
    </sheetNames>
    <sheetDataSet>
      <sheetData sheetId="0" refreshError="1">
        <row r="6">
          <cell r="B6">
            <v>0</v>
          </cell>
          <cell r="F6">
            <v>0</v>
          </cell>
          <cell r="J6">
            <v>0</v>
          </cell>
          <cell r="N6">
            <v>0</v>
          </cell>
        </row>
        <row r="7">
          <cell r="B7">
            <v>0</v>
          </cell>
          <cell r="F7">
            <v>0</v>
          </cell>
          <cell r="J7">
            <v>0</v>
          </cell>
          <cell r="N7">
            <v>0</v>
          </cell>
        </row>
        <row r="8">
          <cell r="B8">
            <v>0</v>
          </cell>
          <cell r="F8">
            <v>0</v>
          </cell>
          <cell r="J8">
            <v>0</v>
          </cell>
          <cell r="N8">
            <v>0</v>
          </cell>
        </row>
        <row r="9">
          <cell r="B9">
            <v>0</v>
          </cell>
          <cell r="F9">
            <v>0</v>
          </cell>
          <cell r="J9">
            <v>0</v>
          </cell>
          <cell r="N9">
            <v>0</v>
          </cell>
        </row>
        <row r="10">
          <cell r="B10">
            <v>0</v>
          </cell>
          <cell r="F10">
            <v>0</v>
          </cell>
          <cell r="J10">
            <v>0</v>
          </cell>
          <cell r="N10">
            <v>0</v>
          </cell>
        </row>
        <row r="11">
          <cell r="B11">
            <v>0</v>
          </cell>
          <cell r="F11">
            <v>0</v>
          </cell>
          <cell r="J11">
            <v>0</v>
          </cell>
          <cell r="N11">
            <v>0</v>
          </cell>
        </row>
        <row r="12">
          <cell r="B12">
            <v>0</v>
          </cell>
          <cell r="F12">
            <v>0</v>
          </cell>
          <cell r="J12">
            <v>0</v>
          </cell>
          <cell r="N12">
            <v>0</v>
          </cell>
        </row>
        <row r="13">
          <cell r="B13">
            <v>0</v>
          </cell>
          <cell r="F13">
            <v>0</v>
          </cell>
          <cell r="J13">
            <v>0</v>
          </cell>
          <cell r="N13">
            <v>0</v>
          </cell>
        </row>
        <row r="14">
          <cell r="B14">
            <v>0</v>
          </cell>
          <cell r="F14">
            <v>0</v>
          </cell>
          <cell r="J14">
            <v>0</v>
          </cell>
          <cell r="N14">
            <v>0</v>
          </cell>
        </row>
        <row r="15">
          <cell r="B15">
            <v>0</v>
          </cell>
          <cell r="F15">
            <v>0</v>
          </cell>
          <cell r="J15">
            <v>0</v>
          </cell>
          <cell r="N15">
            <v>0</v>
          </cell>
        </row>
        <row r="16">
          <cell r="B16">
            <v>0</v>
          </cell>
          <cell r="F16">
            <v>0</v>
          </cell>
          <cell r="J16">
            <v>0</v>
          </cell>
          <cell r="N16">
            <v>0</v>
          </cell>
        </row>
        <row r="17">
          <cell r="B17">
            <v>0</v>
          </cell>
          <cell r="F17">
            <v>0</v>
          </cell>
          <cell r="J17">
            <v>0</v>
          </cell>
          <cell r="N17">
            <v>0</v>
          </cell>
        </row>
        <row r="18">
          <cell r="B18">
            <v>0</v>
          </cell>
          <cell r="F18">
            <v>0</v>
          </cell>
          <cell r="J18">
            <v>0</v>
          </cell>
          <cell r="N18">
            <v>0</v>
          </cell>
        </row>
        <row r="19">
          <cell r="B19">
            <v>0</v>
          </cell>
          <cell r="F19">
            <v>0</v>
          </cell>
          <cell r="J19">
            <v>0</v>
          </cell>
          <cell r="N19">
            <v>0</v>
          </cell>
        </row>
        <row r="20">
          <cell r="B20">
            <v>0</v>
          </cell>
          <cell r="F20">
            <v>0</v>
          </cell>
          <cell r="J20">
            <v>0</v>
          </cell>
          <cell r="N20">
            <v>0</v>
          </cell>
        </row>
        <row r="21">
          <cell r="B21">
            <v>0</v>
          </cell>
          <cell r="F21">
            <v>0</v>
          </cell>
          <cell r="J21">
            <v>0</v>
          </cell>
          <cell r="N21">
            <v>0</v>
          </cell>
        </row>
        <row r="22">
          <cell r="B22">
            <v>0</v>
          </cell>
          <cell r="F22">
            <v>0</v>
          </cell>
        </row>
        <row r="23">
          <cell r="B23">
            <v>0</v>
          </cell>
          <cell r="F23">
            <v>0</v>
          </cell>
        </row>
        <row r="24">
          <cell r="B24">
            <v>0</v>
          </cell>
          <cell r="F24">
            <v>0</v>
          </cell>
        </row>
        <row r="25">
          <cell r="B25">
            <v>0</v>
          </cell>
          <cell r="F25">
            <v>0</v>
          </cell>
          <cell r="J25">
            <v>0</v>
          </cell>
          <cell r="N25">
            <v>0</v>
          </cell>
        </row>
        <row r="26">
          <cell r="B26">
            <v>0</v>
          </cell>
          <cell r="F26">
            <v>0</v>
          </cell>
          <cell r="J26">
            <v>0</v>
          </cell>
          <cell r="N26">
            <v>0</v>
          </cell>
        </row>
        <row r="27">
          <cell r="B27">
            <v>0</v>
          </cell>
          <cell r="F27">
            <v>0</v>
          </cell>
          <cell r="J27">
            <v>0</v>
          </cell>
          <cell r="N27">
            <v>0</v>
          </cell>
        </row>
        <row r="28">
          <cell r="B28">
            <v>0</v>
          </cell>
          <cell r="F28">
            <v>0</v>
          </cell>
          <cell r="J28">
            <v>0</v>
          </cell>
          <cell r="N28">
            <v>0</v>
          </cell>
        </row>
        <row r="29">
          <cell r="B29">
            <v>0</v>
          </cell>
          <cell r="F29">
            <v>0</v>
          </cell>
          <cell r="J29">
            <v>0</v>
          </cell>
          <cell r="N29">
            <v>0</v>
          </cell>
        </row>
        <row r="30">
          <cell r="B30">
            <v>0</v>
          </cell>
          <cell r="F30">
            <v>0</v>
          </cell>
          <cell r="J30">
            <v>0</v>
          </cell>
          <cell r="N30">
            <v>0</v>
          </cell>
        </row>
        <row r="31">
          <cell r="B31">
            <v>0</v>
          </cell>
          <cell r="F31">
            <v>0</v>
          </cell>
          <cell r="J31">
            <v>0</v>
          </cell>
          <cell r="N31">
            <v>0</v>
          </cell>
        </row>
        <row r="32">
          <cell r="B32">
            <v>0</v>
          </cell>
          <cell r="F32">
            <v>0</v>
          </cell>
          <cell r="J32">
            <v>0</v>
          </cell>
          <cell r="N32">
            <v>0</v>
          </cell>
        </row>
        <row r="33">
          <cell r="B33">
            <v>0</v>
          </cell>
          <cell r="F33">
            <v>0</v>
          </cell>
          <cell r="J33">
            <v>0</v>
          </cell>
          <cell r="N33">
            <v>0</v>
          </cell>
        </row>
        <row r="34">
          <cell r="B34">
            <v>0</v>
          </cell>
          <cell r="F34">
            <v>0</v>
          </cell>
          <cell r="J34">
            <v>0</v>
          </cell>
          <cell r="N34">
            <v>0</v>
          </cell>
        </row>
        <row r="35">
          <cell r="B35">
            <v>0</v>
          </cell>
          <cell r="F35">
            <v>0</v>
          </cell>
          <cell r="J35">
            <v>0</v>
          </cell>
          <cell r="N35">
            <v>0</v>
          </cell>
        </row>
        <row r="36">
          <cell r="B36">
            <v>0</v>
          </cell>
          <cell r="F36">
            <v>0</v>
          </cell>
          <cell r="J36">
            <v>0</v>
          </cell>
          <cell r="N36">
            <v>0</v>
          </cell>
        </row>
        <row r="37">
          <cell r="B37">
            <v>0</v>
          </cell>
          <cell r="F37">
            <v>0</v>
          </cell>
        </row>
        <row r="38">
          <cell r="B38">
            <v>0</v>
          </cell>
          <cell r="F38">
            <v>0</v>
          </cell>
        </row>
        <row r="39">
          <cell r="B39">
            <v>0</v>
          </cell>
          <cell r="F39">
            <v>0</v>
          </cell>
        </row>
        <row r="40">
          <cell r="B40">
            <v>0</v>
          </cell>
          <cell r="F40">
            <v>0</v>
          </cell>
        </row>
        <row r="41">
          <cell r="B41">
            <v>0</v>
          </cell>
          <cell r="F41">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
  <sheetViews>
    <sheetView showGridLines="0" zoomScale="150" zoomScaleNormal="150" zoomScalePageLayoutView="150" workbookViewId="0">
      <selection activeCell="L60" sqref="L60"/>
    </sheetView>
  </sheetViews>
  <sheetFormatPr baseColWidth="10" defaultColWidth="8.83203125" defaultRowHeight="12" x14ac:dyDescent="0"/>
  <sheetData/>
  <sheetProtection selectLockedCells="1"/>
  <phoneticPr fontId="5" type="noConversion"/>
  <pageMargins left="0" right="0" top="0" bottom="0" header="0.5" footer="0.5"/>
  <pageSetup scale="98" orientation="portrait"/>
  <rowBreaks count="1" manualBreakCount="1">
    <brk id="62" max="16383"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6" sqref="B6:J6"/>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47</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29"/>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301"/>
      <c r="G8" s="302"/>
      <c r="H8" s="302"/>
      <c r="I8" s="302"/>
      <c r="J8" s="303"/>
      <c r="K8" s="29"/>
      <c r="L8" s="29"/>
      <c r="M8" s="29"/>
      <c r="N8"/>
      <c r="O8"/>
      <c r="P8"/>
      <c r="Q8"/>
    </row>
    <row r="9" spans="1:17" ht="12.75" customHeight="1">
      <c r="A9" s="164" t="s">
        <v>74</v>
      </c>
      <c r="B9" s="165">
        <f>SUM(B10:B14)</f>
        <v>0</v>
      </c>
      <c r="C9" s="166">
        <f>SUM(C10:C14)</f>
        <v>0</v>
      </c>
      <c r="D9" s="149">
        <f>SUM(D10:D14)</f>
        <v>0</v>
      </c>
      <c r="E9" s="167">
        <f t="shared" si="0"/>
        <v>0</v>
      </c>
      <c r="F9" s="308"/>
      <c r="G9" s="332"/>
      <c r="H9" s="332"/>
      <c r="I9" s="332"/>
      <c r="J9" s="310"/>
      <c r="K9" s="29"/>
      <c r="L9" s="29"/>
      <c r="M9" s="29"/>
      <c r="N9"/>
      <c r="O9"/>
      <c r="P9"/>
      <c r="Q9"/>
    </row>
    <row r="10" spans="1:17" ht="14.25" customHeight="1">
      <c r="A10" s="168" t="s">
        <v>100</v>
      </c>
      <c r="B10" s="169"/>
      <c r="C10" s="143"/>
      <c r="D10" s="143"/>
      <c r="E10" s="170">
        <f t="shared" si="0"/>
        <v>0</v>
      </c>
      <c r="F10" s="308"/>
      <c r="G10" s="332"/>
      <c r="H10" s="332"/>
      <c r="I10" s="332"/>
      <c r="J10" s="310"/>
      <c r="K10" s="29"/>
      <c r="L10" s="29"/>
      <c r="M10" s="29"/>
      <c r="N10"/>
      <c r="O10"/>
      <c r="P10"/>
      <c r="Q10"/>
    </row>
    <row r="11" spans="1:17">
      <c r="A11" s="168" t="s">
        <v>101</v>
      </c>
      <c r="B11" s="169"/>
      <c r="C11" s="143"/>
      <c r="D11" s="143"/>
      <c r="E11" s="170">
        <f t="shared" si="0"/>
        <v>0</v>
      </c>
      <c r="F11" s="308"/>
      <c r="G11" s="332"/>
      <c r="H11" s="332"/>
      <c r="I11" s="332"/>
      <c r="J11" s="310"/>
      <c r="K11" s="29"/>
      <c r="L11" s="29"/>
      <c r="M11" s="29"/>
      <c r="N11"/>
      <c r="O11"/>
      <c r="P11"/>
      <c r="Q11"/>
    </row>
    <row r="12" spans="1:17">
      <c r="A12" s="168" t="s">
        <v>102</v>
      </c>
      <c r="B12" s="169"/>
      <c r="C12" s="143"/>
      <c r="D12" s="143"/>
      <c r="E12" s="170">
        <f t="shared" si="0"/>
        <v>0</v>
      </c>
      <c r="F12" s="308"/>
      <c r="G12" s="332"/>
      <c r="H12" s="332"/>
      <c r="I12" s="332"/>
      <c r="J12" s="310"/>
      <c r="K12" s="29"/>
      <c r="L12" s="29"/>
      <c r="M12" s="29"/>
      <c r="N12"/>
      <c r="O12"/>
      <c r="P12"/>
      <c r="Q12"/>
    </row>
    <row r="13" spans="1:17">
      <c r="A13" s="168" t="s">
        <v>103</v>
      </c>
      <c r="B13" s="169"/>
      <c r="C13" s="143"/>
      <c r="D13" s="143"/>
      <c r="E13" s="170">
        <f t="shared" si="0"/>
        <v>0</v>
      </c>
      <c r="F13" s="308"/>
      <c r="G13" s="332"/>
      <c r="H13" s="332"/>
      <c r="I13" s="332"/>
      <c r="J13" s="310"/>
      <c r="K13" s="29"/>
      <c r="L13" s="29"/>
      <c r="M13" s="29"/>
      <c r="N13"/>
      <c r="O13"/>
      <c r="P13"/>
      <c r="Q13"/>
    </row>
    <row r="14" spans="1:17" ht="13" thickBot="1">
      <c r="A14" s="168" t="s">
        <v>104</v>
      </c>
      <c r="B14" s="169"/>
      <c r="C14" s="143"/>
      <c r="D14" s="143"/>
      <c r="E14" s="170">
        <f t="shared" si="0"/>
        <v>0</v>
      </c>
      <c r="F14" s="304"/>
      <c r="G14" s="305"/>
      <c r="H14" s="305"/>
      <c r="I14" s="305"/>
      <c r="J14" s="306"/>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301"/>
      <c r="G16" s="302"/>
      <c r="H16" s="302"/>
      <c r="I16" s="302"/>
      <c r="J16" s="303"/>
      <c r="K16" s="29"/>
      <c r="L16" s="29"/>
      <c r="M16" s="29"/>
      <c r="N16"/>
      <c r="O16"/>
      <c r="P16"/>
      <c r="Q16"/>
    </row>
    <row r="17" spans="1:17">
      <c r="A17" s="174" t="s">
        <v>136</v>
      </c>
      <c r="B17" s="141">
        <f>B18*13</f>
        <v>0</v>
      </c>
      <c r="C17" s="141">
        <f>C18*13</f>
        <v>0</v>
      </c>
      <c r="D17" s="141">
        <f>D18*13</f>
        <v>0</v>
      </c>
      <c r="E17" s="141">
        <f t="shared" si="1"/>
        <v>0</v>
      </c>
      <c r="F17" s="308"/>
      <c r="G17" s="309"/>
      <c r="H17" s="309"/>
      <c r="I17" s="309"/>
      <c r="J17" s="310"/>
      <c r="K17" s="29"/>
      <c r="L17" s="29"/>
      <c r="M17" s="29"/>
      <c r="N17"/>
      <c r="O17"/>
      <c r="P17"/>
      <c r="Q17"/>
    </row>
    <row r="18" spans="1:17">
      <c r="A18" s="168" t="s">
        <v>87</v>
      </c>
      <c r="B18" s="175"/>
      <c r="C18" s="142"/>
      <c r="D18" s="142"/>
      <c r="E18" s="142">
        <f t="shared" si="1"/>
        <v>0</v>
      </c>
      <c r="F18" s="308"/>
      <c r="G18" s="309"/>
      <c r="H18" s="309"/>
      <c r="I18" s="309"/>
      <c r="J18" s="310"/>
      <c r="K18" s="29"/>
      <c r="L18" s="29"/>
      <c r="M18" s="29"/>
      <c r="N18"/>
      <c r="O18"/>
      <c r="P18"/>
      <c r="Q18"/>
    </row>
    <row r="19" spans="1:17">
      <c r="A19" s="176" t="s">
        <v>105</v>
      </c>
      <c r="B19" s="151">
        <f>SUM(B20:B21)</f>
        <v>0</v>
      </c>
      <c r="C19" s="151">
        <f>SUM(C20:C21)</f>
        <v>0</v>
      </c>
      <c r="D19" s="151">
        <f>SUM(D20:D21)</f>
        <v>0</v>
      </c>
      <c r="E19" s="141">
        <f t="shared" si="1"/>
        <v>0</v>
      </c>
      <c r="F19" s="308"/>
      <c r="G19" s="309"/>
      <c r="H19" s="309"/>
      <c r="I19" s="309"/>
      <c r="J19" s="310"/>
      <c r="K19" s="29"/>
      <c r="L19" s="29"/>
      <c r="M19" s="29"/>
      <c r="N19"/>
      <c r="O19"/>
      <c r="P19"/>
      <c r="Q19"/>
    </row>
    <row r="20" spans="1:17">
      <c r="A20" s="168" t="s">
        <v>122</v>
      </c>
      <c r="B20" s="175"/>
      <c r="C20" s="142"/>
      <c r="D20" s="142"/>
      <c r="E20" s="142">
        <f t="shared" si="1"/>
        <v>0</v>
      </c>
      <c r="F20" s="308"/>
      <c r="G20" s="309"/>
      <c r="H20" s="309"/>
      <c r="I20" s="309"/>
      <c r="J20" s="310"/>
      <c r="K20" s="29"/>
      <c r="L20" s="29"/>
      <c r="M20" s="29"/>
      <c r="N20"/>
      <c r="O20"/>
      <c r="P20"/>
      <c r="Q20"/>
    </row>
    <row r="21" spans="1:17">
      <c r="A21" s="177" t="s">
        <v>57</v>
      </c>
      <c r="B21" s="143">
        <f>B20*0.125</f>
        <v>0</v>
      </c>
      <c r="C21" s="143">
        <f>C20*0.125</f>
        <v>0</v>
      </c>
      <c r="D21" s="143">
        <f>D20*0.1375</f>
        <v>0</v>
      </c>
      <c r="E21" s="143">
        <f t="shared" si="1"/>
        <v>0</v>
      </c>
      <c r="F21" s="308"/>
      <c r="G21" s="309"/>
      <c r="H21" s="309"/>
      <c r="I21" s="309"/>
      <c r="J21" s="310"/>
      <c r="K21" s="29"/>
      <c r="L21" s="29"/>
      <c r="M21" s="29"/>
      <c r="N21"/>
      <c r="O21"/>
      <c r="P21"/>
      <c r="Q21"/>
    </row>
    <row r="22" spans="1:17">
      <c r="A22" s="174" t="s">
        <v>106</v>
      </c>
      <c r="B22" s="151">
        <f>SUM(B23:B24)</f>
        <v>0</v>
      </c>
      <c r="C22" s="151">
        <f>SUM(C23:C24)</f>
        <v>0</v>
      </c>
      <c r="D22" s="151">
        <f>SUM(D23:D24)</f>
        <v>0</v>
      </c>
      <c r="E22" s="141">
        <f t="shared" si="1"/>
        <v>0</v>
      </c>
      <c r="F22" s="308"/>
      <c r="G22" s="309"/>
      <c r="H22" s="309"/>
      <c r="I22" s="309"/>
      <c r="J22" s="310"/>
      <c r="K22" s="29"/>
      <c r="L22" s="29"/>
      <c r="M22" s="29"/>
      <c r="N22"/>
      <c r="O22"/>
      <c r="P22"/>
      <c r="Q22"/>
    </row>
    <row r="23" spans="1:17">
      <c r="A23" s="168" t="s">
        <v>122</v>
      </c>
      <c r="B23" s="169"/>
      <c r="C23" s="143"/>
      <c r="D23" s="143"/>
      <c r="E23" s="142">
        <f t="shared" si="1"/>
        <v>0</v>
      </c>
      <c r="F23" s="308"/>
      <c r="G23" s="309"/>
      <c r="H23" s="309"/>
      <c r="I23" s="309"/>
      <c r="J23" s="310"/>
      <c r="K23" s="29"/>
      <c r="L23" s="29"/>
      <c r="M23" s="29"/>
      <c r="N23"/>
      <c r="O23"/>
      <c r="P23"/>
      <c r="Q23"/>
    </row>
    <row r="24" spans="1:17" ht="13" thickBot="1">
      <c r="A24" s="177" t="s">
        <v>56</v>
      </c>
      <c r="B24" s="143">
        <f>B23*0.315</f>
        <v>0</v>
      </c>
      <c r="C24" s="143">
        <f>C23*0.315</f>
        <v>0</v>
      </c>
      <c r="D24" s="143">
        <f>D23*0.3025</f>
        <v>0</v>
      </c>
      <c r="E24" s="143">
        <f t="shared" si="1"/>
        <v>0</v>
      </c>
      <c r="F24" s="304"/>
      <c r="G24" s="305"/>
      <c r="H24" s="305"/>
      <c r="I24" s="305"/>
      <c r="J24" s="306"/>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6" t="s">
        <v>2</v>
      </c>
      <c r="G27" s="319"/>
      <c r="H27" s="319"/>
      <c r="I27" s="319"/>
      <c r="J27" s="319"/>
      <c r="K27" s="13"/>
      <c r="L27" s="13"/>
      <c r="M27"/>
      <c r="N27"/>
      <c r="O27"/>
      <c r="P27"/>
      <c r="Q27"/>
    </row>
    <row r="28" spans="1:17">
      <c r="A28" s="225" t="s">
        <v>137</v>
      </c>
      <c r="B28" s="142">
        <f>B29*0.05</f>
        <v>0</v>
      </c>
      <c r="C28" s="142">
        <f>C29*0.05</f>
        <v>0</v>
      </c>
      <c r="D28" s="142">
        <f>D29*0.05</f>
        <v>0</v>
      </c>
      <c r="E28" s="142">
        <f>C28-D28</f>
        <v>0</v>
      </c>
      <c r="F28" s="301"/>
      <c r="G28" s="302"/>
      <c r="H28" s="302"/>
      <c r="I28" s="302"/>
      <c r="J28" s="303"/>
      <c r="K28" s="13"/>
      <c r="L28" s="13"/>
      <c r="M28"/>
      <c r="N28"/>
      <c r="O28"/>
      <c r="P28"/>
      <c r="Q28"/>
    </row>
    <row r="29" spans="1:17">
      <c r="A29" s="177" t="s">
        <v>63</v>
      </c>
      <c r="B29" s="169"/>
      <c r="C29" s="143"/>
      <c r="D29" s="143"/>
      <c r="E29" s="142">
        <f>C29-D29</f>
        <v>0</v>
      </c>
      <c r="F29" s="308"/>
      <c r="G29" s="309"/>
      <c r="H29" s="309"/>
      <c r="I29" s="309"/>
      <c r="J29" s="310"/>
      <c r="K29" s="13"/>
      <c r="L29" s="13"/>
      <c r="M29"/>
      <c r="N29"/>
      <c r="O29"/>
      <c r="P29"/>
      <c r="Q29"/>
    </row>
    <row r="30" spans="1:17">
      <c r="A30" s="181" t="s">
        <v>90</v>
      </c>
      <c r="B30" s="182"/>
      <c r="C30" s="153"/>
      <c r="D30" s="153"/>
      <c r="E30" s="153"/>
      <c r="F30" s="308"/>
      <c r="G30" s="309"/>
      <c r="H30" s="309"/>
      <c r="I30" s="309"/>
      <c r="J30" s="310"/>
      <c r="K30" s="13"/>
      <c r="L30" s="13"/>
      <c r="M30"/>
      <c r="N30"/>
      <c r="O30"/>
      <c r="P30"/>
      <c r="Q30"/>
    </row>
    <row r="31" spans="1:17" ht="15" customHeight="1">
      <c r="A31" s="164" t="s">
        <v>1</v>
      </c>
      <c r="B31" s="183">
        <f>SUM(B32:B33)</f>
        <v>0</v>
      </c>
      <c r="C31" s="141">
        <f>SUM(C32:C33)</f>
        <v>0</v>
      </c>
      <c r="D31" s="141">
        <f>SUM(D32:D33)</f>
        <v>0</v>
      </c>
      <c r="E31" s="141">
        <f>C31-D31</f>
        <v>0</v>
      </c>
      <c r="F31" s="308"/>
      <c r="G31" s="309"/>
      <c r="H31" s="309"/>
      <c r="I31" s="309"/>
      <c r="J31" s="310"/>
      <c r="K31" s="13"/>
      <c r="L31" s="13"/>
      <c r="M31"/>
      <c r="N31"/>
      <c r="O31"/>
      <c r="P31"/>
      <c r="Q31"/>
    </row>
    <row r="32" spans="1:17">
      <c r="A32" s="226" t="s">
        <v>138</v>
      </c>
      <c r="B32" s="175"/>
      <c r="C32" s="142"/>
      <c r="D32" s="142"/>
      <c r="E32" s="142">
        <f>C32-D32</f>
        <v>0</v>
      </c>
      <c r="F32" s="308"/>
      <c r="G32" s="309"/>
      <c r="H32" s="309"/>
      <c r="I32" s="309"/>
      <c r="J32" s="310"/>
      <c r="K32" s="13"/>
      <c r="L32" s="13"/>
      <c r="M32"/>
      <c r="N32"/>
      <c r="O32"/>
      <c r="P32"/>
      <c r="Q32"/>
    </row>
    <row r="33" spans="1:17" ht="13" thickBot="1">
      <c r="A33" s="168" t="s">
        <v>65</v>
      </c>
      <c r="B33" s="175"/>
      <c r="C33" s="142"/>
      <c r="D33" s="142"/>
      <c r="E33" s="142">
        <f>C33-D33</f>
        <v>0</v>
      </c>
      <c r="F33" s="304"/>
      <c r="G33" s="305"/>
      <c r="H33" s="305"/>
      <c r="I33" s="305"/>
      <c r="J33" s="306"/>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301"/>
      <c r="G35" s="302"/>
      <c r="H35" s="302"/>
      <c r="I35" s="302"/>
      <c r="J35" s="303"/>
      <c r="K35" s="13"/>
      <c r="L35" s="13"/>
      <c r="M35"/>
      <c r="N35"/>
      <c r="O35"/>
      <c r="P35"/>
      <c r="Q35"/>
    </row>
    <row r="36" spans="1:17" ht="13" thickBot="1">
      <c r="A36" s="181"/>
      <c r="B36" s="146"/>
      <c r="C36" s="146"/>
      <c r="D36" s="139"/>
      <c r="E36" s="139"/>
      <c r="F36" s="304"/>
      <c r="G36" s="305"/>
      <c r="H36" s="305"/>
      <c r="I36" s="305"/>
      <c r="J36" s="306"/>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20"/>
      <c r="C50" s="284"/>
      <c r="D50" s="284"/>
      <c r="E50" s="284"/>
      <c r="F50" s="193" t="s">
        <v>99</v>
      </c>
      <c r="G50" s="190"/>
      <c r="H50" s="189"/>
      <c r="I50" s="189"/>
      <c r="J50" s="189"/>
      <c r="K50" s="13"/>
      <c r="L50" s="13"/>
      <c r="M50"/>
      <c r="N50"/>
      <c r="O50"/>
      <c r="P50"/>
      <c r="Q50"/>
    </row>
    <row r="51" spans="1:17" customFormat="1" ht="12.75" customHeight="1" thickBot="1">
      <c r="A51" s="77"/>
      <c r="B51" s="285"/>
      <c r="C51" s="285"/>
      <c r="D51" s="285"/>
      <c r="E51" s="285"/>
      <c r="F51" s="316" t="s">
        <v>115</v>
      </c>
      <c r="G51" s="319"/>
      <c r="H51" s="319"/>
      <c r="I51" s="319"/>
      <c r="J51" s="319"/>
    </row>
    <row r="52" spans="1:17">
      <c r="A52" s="194" t="s">
        <v>67</v>
      </c>
      <c r="B52" s="183">
        <f>SUM(B53:B56)</f>
        <v>0</v>
      </c>
      <c r="C52" s="141">
        <f>SUM(C53:C56)</f>
        <v>0</v>
      </c>
      <c r="D52" s="141">
        <f>SUM(D53:D56)</f>
        <v>0</v>
      </c>
      <c r="E52" s="141">
        <f>C52-D52</f>
        <v>0</v>
      </c>
      <c r="F52" s="301"/>
      <c r="G52" s="302"/>
      <c r="H52" s="302"/>
      <c r="I52" s="302"/>
      <c r="J52" s="303"/>
      <c r="K52" s="13"/>
      <c r="L52" s="13"/>
      <c r="M52"/>
      <c r="N52"/>
      <c r="O52"/>
      <c r="P52"/>
      <c r="Q52"/>
    </row>
    <row r="53" spans="1:17">
      <c r="A53" s="195" t="s">
        <v>68</v>
      </c>
      <c r="B53" s="175"/>
      <c r="C53" s="142"/>
      <c r="D53" s="142"/>
      <c r="E53" s="142">
        <f>C53-D53</f>
        <v>0</v>
      </c>
      <c r="F53" s="308"/>
      <c r="G53" s="309"/>
      <c r="H53" s="309"/>
      <c r="I53" s="309"/>
      <c r="J53" s="310"/>
      <c r="K53" s="13"/>
      <c r="L53" s="13"/>
      <c r="M53"/>
      <c r="N53"/>
      <c r="O53"/>
      <c r="P53"/>
      <c r="Q53"/>
    </row>
    <row r="54" spans="1:17" ht="15" customHeight="1">
      <c r="A54" s="226" t="s">
        <v>139</v>
      </c>
      <c r="B54" s="175"/>
      <c r="C54" s="142"/>
      <c r="D54" s="142"/>
      <c r="E54" s="142">
        <f>C54-D54</f>
        <v>0</v>
      </c>
      <c r="F54" s="308"/>
      <c r="G54" s="309"/>
      <c r="H54" s="309"/>
      <c r="I54" s="309"/>
      <c r="J54" s="310"/>
      <c r="K54" s="13"/>
      <c r="L54" s="13"/>
      <c r="M54"/>
      <c r="N54"/>
      <c r="O54"/>
      <c r="P54"/>
      <c r="Q54"/>
    </row>
    <row r="55" spans="1:17">
      <c r="A55" s="195" t="s">
        <v>132</v>
      </c>
      <c r="B55" s="175"/>
      <c r="C55" s="142"/>
      <c r="D55" s="142"/>
      <c r="E55" s="142">
        <f>C55-D55</f>
        <v>0</v>
      </c>
      <c r="F55" s="308"/>
      <c r="G55" s="309"/>
      <c r="H55" s="309"/>
      <c r="I55" s="309"/>
      <c r="J55" s="310"/>
      <c r="K55" s="13"/>
      <c r="L55" s="13"/>
      <c r="M55"/>
      <c r="N55"/>
      <c r="O55"/>
      <c r="P55"/>
      <c r="Q55"/>
    </row>
    <row r="56" spans="1:17" ht="13" thickBot="1">
      <c r="A56" s="195" t="s">
        <v>69</v>
      </c>
      <c r="B56" s="175"/>
      <c r="C56" s="142"/>
      <c r="D56" s="142"/>
      <c r="E56" s="142">
        <f>C56-D56</f>
        <v>0</v>
      </c>
      <c r="F56" s="304"/>
      <c r="G56" s="305"/>
      <c r="H56" s="305"/>
      <c r="I56" s="305"/>
      <c r="J56" s="306"/>
      <c r="K56" s="13"/>
      <c r="L56" s="13"/>
      <c r="M56"/>
      <c r="N56"/>
      <c r="O56"/>
      <c r="P56"/>
      <c r="Q56"/>
    </row>
    <row r="57" spans="1:17" ht="13" thickBot="1">
      <c r="A57" s="196"/>
      <c r="B57" s="197"/>
      <c r="C57" s="127"/>
      <c r="D57" s="145"/>
      <c r="E57" s="145"/>
      <c r="F57" s="316"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18"/>
      <c r="G58" s="302"/>
      <c r="H58" s="302"/>
      <c r="I58" s="302"/>
      <c r="J58" s="303"/>
      <c r="K58" s="13"/>
      <c r="L58" s="13"/>
      <c r="M58"/>
      <c r="N58"/>
      <c r="O58"/>
      <c r="P58"/>
      <c r="Q58"/>
    </row>
    <row r="59" spans="1:17" ht="13" thickBot="1">
      <c r="A59" s="198" t="s">
        <v>124</v>
      </c>
      <c r="B59" s="199"/>
      <c r="C59" s="141"/>
      <c r="D59" s="141"/>
      <c r="E59" s="141">
        <f>C59-D59</f>
        <v>0</v>
      </c>
      <c r="F59" s="304"/>
      <c r="G59" s="305"/>
      <c r="H59" s="305"/>
      <c r="I59" s="305"/>
      <c r="J59" s="306"/>
      <c r="K59" s="13"/>
      <c r="L59" s="13"/>
      <c r="M59"/>
      <c r="N59"/>
      <c r="O59"/>
      <c r="P59"/>
      <c r="Q59"/>
    </row>
    <row r="60" spans="1:17" ht="12.75" customHeight="1" thickBot="1">
      <c r="A60" s="77"/>
      <c r="B60" s="200" t="s">
        <v>125</v>
      </c>
      <c r="C60" s="92"/>
      <c r="D60" s="92"/>
      <c r="E60" s="74"/>
      <c r="F60" s="316"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301"/>
      <c r="G61" s="302"/>
      <c r="H61" s="302"/>
      <c r="I61" s="302"/>
      <c r="J61" s="303"/>
      <c r="K61" s="201"/>
      <c r="L61" s="201"/>
    </row>
    <row r="62" spans="1:17">
      <c r="A62" s="194" t="s">
        <v>110</v>
      </c>
      <c r="B62" s="199"/>
      <c r="C62" s="141"/>
      <c r="D62" s="141"/>
      <c r="E62" s="141">
        <f>C62-D62</f>
        <v>0</v>
      </c>
      <c r="F62" s="308"/>
      <c r="G62" s="309"/>
      <c r="H62" s="309"/>
      <c r="I62" s="309"/>
      <c r="J62" s="310"/>
      <c r="K62" s="201"/>
      <c r="L62" s="201"/>
    </row>
    <row r="63" spans="1:17">
      <c r="A63" s="194" t="s">
        <v>128</v>
      </c>
      <c r="B63" s="203"/>
      <c r="C63" s="151"/>
      <c r="D63" s="151"/>
      <c r="E63" s="141">
        <f>C63-D63</f>
        <v>0</v>
      </c>
      <c r="F63" s="308"/>
      <c r="G63" s="309"/>
      <c r="H63" s="309"/>
      <c r="I63" s="309"/>
      <c r="J63" s="310"/>
      <c r="K63" s="201"/>
      <c r="L63" s="201"/>
    </row>
    <row r="64" spans="1:17" ht="13" thickBot="1">
      <c r="A64" s="194" t="s">
        <v>143</v>
      </c>
      <c r="B64" s="203"/>
      <c r="C64" s="151"/>
      <c r="D64" s="151"/>
      <c r="E64" s="141">
        <f>C64-D64</f>
        <v>0</v>
      </c>
      <c r="F64" s="304"/>
      <c r="G64" s="305"/>
      <c r="H64" s="305"/>
      <c r="I64" s="305"/>
      <c r="J64" s="306"/>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6" t="s">
        <v>4</v>
      </c>
      <c r="G66" s="295"/>
      <c r="H66" s="295"/>
      <c r="I66" s="295"/>
      <c r="J66" s="295"/>
      <c r="K66" s="201"/>
      <c r="L66" s="201"/>
    </row>
    <row r="67" spans="1:12" ht="13" thickBot="1">
      <c r="A67" s="206" t="s">
        <v>130</v>
      </c>
      <c r="B67" s="148">
        <f>SUM(B68:B72)</f>
        <v>0</v>
      </c>
      <c r="C67" s="148">
        <f>SUM(C68:C72)</f>
        <v>0</v>
      </c>
      <c r="D67" s="148">
        <f>SUM('[1]Event 3a Ledger'!N25:N36)</f>
        <v>0</v>
      </c>
      <c r="E67" s="148">
        <f t="shared" ref="E67:E77" si="3">C67-D67</f>
        <v>0</v>
      </c>
      <c r="F67" s="301"/>
      <c r="G67" s="302"/>
      <c r="H67" s="302"/>
      <c r="I67" s="302"/>
      <c r="J67" s="303"/>
      <c r="K67" s="201"/>
      <c r="L67" s="201"/>
    </row>
    <row r="68" spans="1:12">
      <c r="A68" s="194" t="s">
        <v>72</v>
      </c>
      <c r="B68" s="207"/>
      <c r="C68" s="156"/>
      <c r="D68" s="156"/>
      <c r="E68" s="141">
        <f t="shared" si="3"/>
        <v>0</v>
      </c>
      <c r="F68" s="308"/>
      <c r="G68" s="309"/>
      <c r="H68" s="309"/>
      <c r="I68" s="309"/>
      <c r="J68" s="310"/>
      <c r="K68" s="201"/>
      <c r="L68" s="201"/>
    </row>
    <row r="69" spans="1:12">
      <c r="A69" s="194" t="s">
        <v>73</v>
      </c>
      <c r="B69" s="208"/>
      <c r="C69" s="157"/>
      <c r="D69" s="157"/>
      <c r="E69" s="141">
        <f t="shared" si="3"/>
        <v>0</v>
      </c>
      <c r="F69" s="308"/>
      <c r="G69" s="309"/>
      <c r="H69" s="309"/>
      <c r="I69" s="309"/>
      <c r="J69" s="310"/>
      <c r="K69" s="201"/>
      <c r="L69" s="201"/>
    </row>
    <row r="70" spans="1:12">
      <c r="A70" s="194" t="s">
        <v>123</v>
      </c>
      <c r="B70" s="208"/>
      <c r="C70" s="157"/>
      <c r="D70" s="157"/>
      <c r="E70" s="141">
        <f t="shared" si="3"/>
        <v>0</v>
      </c>
      <c r="F70" s="308"/>
      <c r="G70" s="309"/>
      <c r="H70" s="309"/>
      <c r="I70" s="309"/>
      <c r="J70" s="310"/>
      <c r="K70" s="201"/>
      <c r="L70" s="201"/>
    </row>
    <row r="71" spans="1:12" ht="12.75" customHeight="1">
      <c r="A71" s="194" t="s">
        <v>8</v>
      </c>
      <c r="B71" s="208"/>
      <c r="C71" s="157"/>
      <c r="D71" s="157"/>
      <c r="E71" s="141">
        <f t="shared" si="3"/>
        <v>0</v>
      </c>
      <c r="F71" s="308"/>
      <c r="G71" s="309"/>
      <c r="H71" s="309"/>
      <c r="I71" s="309"/>
      <c r="J71" s="310"/>
      <c r="K71" s="201"/>
      <c r="L71" s="201"/>
    </row>
    <row r="72" spans="1:12" ht="12.75" customHeight="1" thickBot="1">
      <c r="A72" s="194" t="s">
        <v>75</v>
      </c>
      <c r="B72" s="157">
        <f>(B76*G76)+G77</f>
        <v>0</v>
      </c>
      <c r="C72" s="157">
        <f>(C76*H76)+H77</f>
        <v>0</v>
      </c>
      <c r="D72" s="157"/>
      <c r="E72" s="141">
        <f t="shared" si="3"/>
        <v>0</v>
      </c>
      <c r="F72" s="304"/>
      <c r="G72" s="305"/>
      <c r="H72" s="305"/>
      <c r="I72" s="305"/>
      <c r="J72" s="306"/>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 ref="F66:J66"/>
    <mergeCell ref="F67:J72"/>
    <mergeCell ref="F61:J64"/>
    <mergeCell ref="F58:J59"/>
    <mergeCell ref="F51:J51"/>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4" sqref="B4:H4"/>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48</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29"/>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301"/>
      <c r="G8" s="302"/>
      <c r="H8" s="302"/>
      <c r="I8" s="302"/>
      <c r="J8" s="303"/>
      <c r="K8" s="29"/>
      <c r="L8" s="29"/>
      <c r="M8" s="29"/>
      <c r="N8"/>
      <c r="O8"/>
      <c r="P8"/>
      <c r="Q8"/>
    </row>
    <row r="9" spans="1:17" ht="12.75" customHeight="1">
      <c r="A9" s="164" t="s">
        <v>74</v>
      </c>
      <c r="B9" s="165">
        <f>SUM(B10:B14)</f>
        <v>0</v>
      </c>
      <c r="C9" s="166">
        <f>SUM(C10:C14)</f>
        <v>0</v>
      </c>
      <c r="D9" s="149">
        <f>SUM(D10:D14)</f>
        <v>0</v>
      </c>
      <c r="E9" s="167">
        <f t="shared" si="0"/>
        <v>0</v>
      </c>
      <c r="F9" s="308"/>
      <c r="G9" s="332"/>
      <c r="H9" s="332"/>
      <c r="I9" s="332"/>
      <c r="J9" s="310"/>
      <c r="K9" s="29"/>
      <c r="L9" s="29"/>
      <c r="M9" s="29"/>
      <c r="N9"/>
      <c r="O9"/>
      <c r="P9"/>
      <c r="Q9"/>
    </row>
    <row r="10" spans="1:17" ht="14.25" customHeight="1">
      <c r="A10" s="168" t="s">
        <v>100</v>
      </c>
      <c r="B10" s="169"/>
      <c r="C10" s="143"/>
      <c r="D10" s="143"/>
      <c r="E10" s="170">
        <f t="shared" si="0"/>
        <v>0</v>
      </c>
      <c r="F10" s="308"/>
      <c r="G10" s="332"/>
      <c r="H10" s="332"/>
      <c r="I10" s="332"/>
      <c r="J10" s="310"/>
      <c r="K10" s="29"/>
      <c r="L10" s="29"/>
      <c r="M10" s="29"/>
      <c r="N10"/>
      <c r="O10"/>
      <c r="P10"/>
      <c r="Q10"/>
    </row>
    <row r="11" spans="1:17">
      <c r="A11" s="168" t="s">
        <v>101</v>
      </c>
      <c r="B11" s="169"/>
      <c r="C11" s="143"/>
      <c r="D11" s="143"/>
      <c r="E11" s="170">
        <f t="shared" si="0"/>
        <v>0</v>
      </c>
      <c r="F11" s="308"/>
      <c r="G11" s="332"/>
      <c r="H11" s="332"/>
      <c r="I11" s="332"/>
      <c r="J11" s="310"/>
      <c r="K11" s="29"/>
      <c r="L11" s="29"/>
      <c r="M11" s="29"/>
      <c r="N11"/>
      <c r="O11"/>
      <c r="P11"/>
      <c r="Q11"/>
    </row>
    <row r="12" spans="1:17">
      <c r="A12" s="168" t="s">
        <v>102</v>
      </c>
      <c r="B12" s="169"/>
      <c r="C12" s="143"/>
      <c r="D12" s="143"/>
      <c r="E12" s="170">
        <f t="shared" si="0"/>
        <v>0</v>
      </c>
      <c r="F12" s="308"/>
      <c r="G12" s="332"/>
      <c r="H12" s="332"/>
      <c r="I12" s="332"/>
      <c r="J12" s="310"/>
      <c r="K12" s="29"/>
      <c r="L12" s="29"/>
      <c r="M12" s="29"/>
      <c r="N12"/>
      <c r="O12"/>
      <c r="P12"/>
      <c r="Q12"/>
    </row>
    <row r="13" spans="1:17">
      <c r="A13" s="168" t="s">
        <v>103</v>
      </c>
      <c r="B13" s="169"/>
      <c r="C13" s="143"/>
      <c r="D13" s="143"/>
      <c r="E13" s="170">
        <f t="shared" si="0"/>
        <v>0</v>
      </c>
      <c r="F13" s="308"/>
      <c r="G13" s="332"/>
      <c r="H13" s="332"/>
      <c r="I13" s="332"/>
      <c r="J13" s="310"/>
      <c r="K13" s="29"/>
      <c r="L13" s="29"/>
      <c r="M13" s="29"/>
      <c r="N13"/>
      <c r="O13"/>
      <c r="P13"/>
      <c r="Q13"/>
    </row>
    <row r="14" spans="1:17" ht="13" thickBot="1">
      <c r="A14" s="168" t="s">
        <v>104</v>
      </c>
      <c r="B14" s="169"/>
      <c r="C14" s="143"/>
      <c r="D14" s="143"/>
      <c r="E14" s="170">
        <f t="shared" si="0"/>
        <v>0</v>
      </c>
      <c r="F14" s="304"/>
      <c r="G14" s="305"/>
      <c r="H14" s="305"/>
      <c r="I14" s="305"/>
      <c r="J14" s="306"/>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301"/>
      <c r="G16" s="302"/>
      <c r="H16" s="302"/>
      <c r="I16" s="302"/>
      <c r="J16" s="303"/>
      <c r="K16" s="29"/>
      <c r="L16" s="29"/>
      <c r="M16" s="29"/>
      <c r="N16"/>
      <c r="O16"/>
      <c r="P16"/>
      <c r="Q16"/>
    </row>
    <row r="17" spans="1:17">
      <c r="A17" s="174" t="s">
        <v>136</v>
      </c>
      <c r="B17" s="141">
        <f>B18*13</f>
        <v>0</v>
      </c>
      <c r="C17" s="141">
        <f>C18*13</f>
        <v>0</v>
      </c>
      <c r="D17" s="141">
        <f>D18*13</f>
        <v>0</v>
      </c>
      <c r="E17" s="141">
        <f t="shared" si="1"/>
        <v>0</v>
      </c>
      <c r="F17" s="308"/>
      <c r="G17" s="309"/>
      <c r="H17" s="309"/>
      <c r="I17" s="309"/>
      <c r="J17" s="310"/>
      <c r="K17" s="29"/>
      <c r="L17" s="29"/>
      <c r="M17" s="29"/>
      <c r="N17"/>
      <c r="O17"/>
      <c r="P17"/>
      <c r="Q17"/>
    </row>
    <row r="18" spans="1:17">
      <c r="A18" s="168" t="s">
        <v>87</v>
      </c>
      <c r="B18" s="175"/>
      <c r="C18" s="142"/>
      <c r="D18" s="142"/>
      <c r="E18" s="142">
        <f t="shared" si="1"/>
        <v>0</v>
      </c>
      <c r="F18" s="308"/>
      <c r="G18" s="309"/>
      <c r="H18" s="309"/>
      <c r="I18" s="309"/>
      <c r="J18" s="310"/>
      <c r="K18" s="29"/>
      <c r="L18" s="29"/>
      <c r="M18" s="29"/>
      <c r="N18"/>
      <c r="O18"/>
      <c r="P18"/>
      <c r="Q18"/>
    </row>
    <row r="19" spans="1:17">
      <c r="A19" s="176" t="s">
        <v>105</v>
      </c>
      <c r="B19" s="151">
        <f>SUM(B20:B21)</f>
        <v>0</v>
      </c>
      <c r="C19" s="151">
        <f>SUM(C20:C21)</f>
        <v>0</v>
      </c>
      <c r="D19" s="151">
        <f>SUM(D20:D21)</f>
        <v>0</v>
      </c>
      <c r="E19" s="141">
        <f t="shared" si="1"/>
        <v>0</v>
      </c>
      <c r="F19" s="308"/>
      <c r="G19" s="309"/>
      <c r="H19" s="309"/>
      <c r="I19" s="309"/>
      <c r="J19" s="310"/>
      <c r="K19" s="29"/>
      <c r="L19" s="29"/>
      <c r="M19" s="29"/>
      <c r="N19"/>
      <c r="O19"/>
      <c r="P19"/>
      <c r="Q19"/>
    </row>
    <row r="20" spans="1:17">
      <c r="A20" s="168" t="s">
        <v>122</v>
      </c>
      <c r="B20" s="175"/>
      <c r="C20" s="142"/>
      <c r="D20" s="142"/>
      <c r="E20" s="142">
        <f t="shared" si="1"/>
        <v>0</v>
      </c>
      <c r="F20" s="308"/>
      <c r="G20" s="309"/>
      <c r="H20" s="309"/>
      <c r="I20" s="309"/>
      <c r="J20" s="310"/>
      <c r="K20" s="29"/>
      <c r="L20" s="29"/>
      <c r="M20" s="29"/>
      <c r="N20"/>
      <c r="O20"/>
      <c r="P20"/>
      <c r="Q20"/>
    </row>
    <row r="21" spans="1:17">
      <c r="A21" s="177" t="s">
        <v>57</v>
      </c>
      <c r="B21" s="143">
        <f>B20*0.125</f>
        <v>0</v>
      </c>
      <c r="C21" s="143">
        <f>C20*0.125</f>
        <v>0</v>
      </c>
      <c r="D21" s="143">
        <f>D20*0.1375</f>
        <v>0</v>
      </c>
      <c r="E21" s="143">
        <f t="shared" si="1"/>
        <v>0</v>
      </c>
      <c r="F21" s="308"/>
      <c r="G21" s="309"/>
      <c r="H21" s="309"/>
      <c r="I21" s="309"/>
      <c r="J21" s="310"/>
      <c r="K21" s="29"/>
      <c r="L21" s="29"/>
      <c r="M21" s="29"/>
      <c r="N21"/>
      <c r="O21"/>
      <c r="P21"/>
      <c r="Q21"/>
    </row>
    <row r="22" spans="1:17">
      <c r="A22" s="174" t="s">
        <v>106</v>
      </c>
      <c r="B22" s="151">
        <f>SUM(B23:B24)</f>
        <v>0</v>
      </c>
      <c r="C22" s="151">
        <f>SUM(C23:C24)</f>
        <v>0</v>
      </c>
      <c r="D22" s="151">
        <f>SUM(D23:D24)</f>
        <v>0</v>
      </c>
      <c r="E22" s="141">
        <f t="shared" si="1"/>
        <v>0</v>
      </c>
      <c r="F22" s="308"/>
      <c r="G22" s="309"/>
      <c r="H22" s="309"/>
      <c r="I22" s="309"/>
      <c r="J22" s="310"/>
      <c r="K22" s="29"/>
      <c r="L22" s="29"/>
      <c r="M22" s="29"/>
      <c r="N22"/>
      <c r="O22"/>
      <c r="P22"/>
      <c r="Q22"/>
    </row>
    <row r="23" spans="1:17">
      <c r="A23" s="168" t="s">
        <v>122</v>
      </c>
      <c r="B23" s="169"/>
      <c r="C23" s="143"/>
      <c r="D23" s="143"/>
      <c r="E23" s="142">
        <f t="shared" si="1"/>
        <v>0</v>
      </c>
      <c r="F23" s="308"/>
      <c r="G23" s="309"/>
      <c r="H23" s="309"/>
      <c r="I23" s="309"/>
      <c r="J23" s="310"/>
      <c r="K23" s="29"/>
      <c r="L23" s="29"/>
      <c r="M23" s="29"/>
      <c r="N23"/>
      <c r="O23"/>
      <c r="P23"/>
      <c r="Q23"/>
    </row>
    <row r="24" spans="1:17" ht="13" thickBot="1">
      <c r="A24" s="177" t="s">
        <v>56</v>
      </c>
      <c r="B24" s="143">
        <f>B23*0.315</f>
        <v>0</v>
      </c>
      <c r="C24" s="143">
        <f>C23*0.315</f>
        <v>0</v>
      </c>
      <c r="D24" s="143">
        <f>D23*0.3025</f>
        <v>0</v>
      </c>
      <c r="E24" s="143">
        <f t="shared" si="1"/>
        <v>0</v>
      </c>
      <c r="F24" s="304"/>
      <c r="G24" s="305"/>
      <c r="H24" s="305"/>
      <c r="I24" s="305"/>
      <c r="J24" s="306"/>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6" t="s">
        <v>2</v>
      </c>
      <c r="G27" s="319"/>
      <c r="H27" s="319"/>
      <c r="I27" s="319"/>
      <c r="J27" s="319"/>
      <c r="K27" s="13"/>
      <c r="L27" s="13"/>
      <c r="M27"/>
      <c r="N27"/>
      <c r="O27"/>
      <c r="P27"/>
      <c r="Q27"/>
    </row>
    <row r="28" spans="1:17">
      <c r="A28" s="225" t="s">
        <v>137</v>
      </c>
      <c r="B28" s="142">
        <f>B29*0.05</f>
        <v>0</v>
      </c>
      <c r="C28" s="142">
        <f>C29*0.05</f>
        <v>0</v>
      </c>
      <c r="D28" s="142">
        <f>D29*0.05</f>
        <v>0</v>
      </c>
      <c r="E28" s="142">
        <f>C28-D28</f>
        <v>0</v>
      </c>
      <c r="F28" s="301"/>
      <c r="G28" s="302"/>
      <c r="H28" s="302"/>
      <c r="I28" s="302"/>
      <c r="J28" s="303"/>
      <c r="K28" s="13"/>
      <c r="L28" s="13"/>
      <c r="M28"/>
      <c r="N28"/>
      <c r="O28"/>
      <c r="P28"/>
      <c r="Q28"/>
    </row>
    <row r="29" spans="1:17">
      <c r="A29" s="177" t="s">
        <v>63</v>
      </c>
      <c r="B29" s="169"/>
      <c r="C29" s="143"/>
      <c r="D29" s="143"/>
      <c r="E29" s="142">
        <f>C29-D29</f>
        <v>0</v>
      </c>
      <c r="F29" s="308"/>
      <c r="G29" s="309"/>
      <c r="H29" s="309"/>
      <c r="I29" s="309"/>
      <c r="J29" s="310"/>
      <c r="K29" s="13"/>
      <c r="L29" s="13"/>
      <c r="M29"/>
      <c r="N29"/>
      <c r="O29"/>
      <c r="P29"/>
      <c r="Q29"/>
    </row>
    <row r="30" spans="1:17">
      <c r="A30" s="181" t="s">
        <v>90</v>
      </c>
      <c r="B30" s="182"/>
      <c r="C30" s="153"/>
      <c r="D30" s="153"/>
      <c r="E30" s="153"/>
      <c r="F30" s="308"/>
      <c r="G30" s="309"/>
      <c r="H30" s="309"/>
      <c r="I30" s="309"/>
      <c r="J30" s="310"/>
      <c r="K30" s="13"/>
      <c r="L30" s="13"/>
      <c r="M30"/>
      <c r="N30"/>
      <c r="O30"/>
      <c r="P30"/>
      <c r="Q30"/>
    </row>
    <row r="31" spans="1:17" ht="15" customHeight="1">
      <c r="A31" s="164" t="s">
        <v>1</v>
      </c>
      <c r="B31" s="183">
        <f>SUM(B32:B33)</f>
        <v>0</v>
      </c>
      <c r="C31" s="141">
        <f>SUM(C32:C33)</f>
        <v>0</v>
      </c>
      <c r="D31" s="141">
        <f>SUM(D32:D33)</f>
        <v>0</v>
      </c>
      <c r="E31" s="141">
        <f>C31-D31</f>
        <v>0</v>
      </c>
      <c r="F31" s="308"/>
      <c r="G31" s="309"/>
      <c r="H31" s="309"/>
      <c r="I31" s="309"/>
      <c r="J31" s="310"/>
      <c r="K31" s="13"/>
      <c r="L31" s="13"/>
      <c r="M31"/>
      <c r="N31"/>
      <c r="O31"/>
      <c r="P31"/>
      <c r="Q31"/>
    </row>
    <row r="32" spans="1:17">
      <c r="A32" s="226" t="s">
        <v>138</v>
      </c>
      <c r="B32" s="175"/>
      <c r="C32" s="142"/>
      <c r="D32" s="142"/>
      <c r="E32" s="142">
        <f>C32-D32</f>
        <v>0</v>
      </c>
      <c r="F32" s="308"/>
      <c r="G32" s="309"/>
      <c r="H32" s="309"/>
      <c r="I32" s="309"/>
      <c r="J32" s="310"/>
      <c r="K32" s="13"/>
      <c r="L32" s="13"/>
      <c r="M32"/>
      <c r="N32"/>
      <c r="O32"/>
      <c r="P32"/>
      <c r="Q32"/>
    </row>
    <row r="33" spans="1:17" ht="13" thickBot="1">
      <c r="A33" s="168" t="s">
        <v>65</v>
      </c>
      <c r="B33" s="175"/>
      <c r="C33" s="142"/>
      <c r="D33" s="142"/>
      <c r="E33" s="142">
        <f>C33-D33</f>
        <v>0</v>
      </c>
      <c r="F33" s="304"/>
      <c r="G33" s="305"/>
      <c r="H33" s="305"/>
      <c r="I33" s="305"/>
      <c r="J33" s="306"/>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301"/>
      <c r="G35" s="302"/>
      <c r="H35" s="302"/>
      <c r="I35" s="302"/>
      <c r="J35" s="303"/>
      <c r="K35" s="13"/>
      <c r="L35" s="13"/>
      <c r="M35"/>
      <c r="N35"/>
      <c r="O35"/>
      <c r="P35"/>
      <c r="Q35"/>
    </row>
    <row r="36" spans="1:17" ht="13" thickBot="1">
      <c r="A36" s="181"/>
      <c r="B36" s="146"/>
      <c r="C36" s="146"/>
      <c r="D36" s="139"/>
      <c r="E36" s="139"/>
      <c r="F36" s="304"/>
      <c r="G36" s="305"/>
      <c r="H36" s="305"/>
      <c r="I36" s="305"/>
      <c r="J36" s="306"/>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B46*45*1</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20"/>
      <c r="C50" s="284"/>
      <c r="D50" s="284"/>
      <c r="E50" s="284"/>
      <c r="F50" s="193" t="s">
        <v>99</v>
      </c>
      <c r="G50" s="190"/>
      <c r="H50" s="189"/>
      <c r="I50" s="189"/>
      <c r="J50" s="189"/>
      <c r="K50" s="13"/>
      <c r="L50" s="13"/>
      <c r="M50"/>
      <c r="N50"/>
      <c r="O50"/>
      <c r="P50"/>
      <c r="Q50"/>
    </row>
    <row r="51" spans="1:17" customFormat="1" ht="12.75" customHeight="1" thickBot="1">
      <c r="A51" s="77"/>
      <c r="B51" s="285"/>
      <c r="C51" s="285"/>
      <c r="D51" s="285"/>
      <c r="E51" s="285"/>
      <c r="F51" s="316" t="s">
        <v>115</v>
      </c>
      <c r="G51" s="319"/>
      <c r="H51" s="319"/>
      <c r="I51" s="319"/>
      <c r="J51" s="319"/>
    </row>
    <row r="52" spans="1:17">
      <c r="A52" s="194" t="s">
        <v>67</v>
      </c>
      <c r="B52" s="183">
        <f>SUM(B53:B56)</f>
        <v>0</v>
      </c>
      <c r="C52" s="141">
        <f>SUM(C53:C56)</f>
        <v>0</v>
      </c>
      <c r="D52" s="141">
        <f>SUM(D53:D56)</f>
        <v>0</v>
      </c>
      <c r="E52" s="141">
        <f>C52-D52</f>
        <v>0</v>
      </c>
      <c r="F52" s="301"/>
      <c r="G52" s="302"/>
      <c r="H52" s="302"/>
      <c r="I52" s="302"/>
      <c r="J52" s="303"/>
      <c r="K52" s="13"/>
      <c r="L52" s="13"/>
      <c r="M52"/>
      <c r="N52"/>
      <c r="O52"/>
      <c r="P52"/>
      <c r="Q52"/>
    </row>
    <row r="53" spans="1:17">
      <c r="A53" s="195" t="s">
        <v>68</v>
      </c>
      <c r="B53" s="175"/>
      <c r="C53" s="142"/>
      <c r="D53" s="142"/>
      <c r="E53" s="142">
        <f>C53-D53</f>
        <v>0</v>
      </c>
      <c r="F53" s="308"/>
      <c r="G53" s="309"/>
      <c r="H53" s="309"/>
      <c r="I53" s="309"/>
      <c r="J53" s="310"/>
      <c r="K53" s="13"/>
      <c r="L53" s="13"/>
      <c r="M53"/>
      <c r="N53"/>
      <c r="O53"/>
      <c r="P53"/>
      <c r="Q53"/>
    </row>
    <row r="54" spans="1:17" ht="15" customHeight="1">
      <c r="A54" s="226" t="s">
        <v>139</v>
      </c>
      <c r="B54" s="175"/>
      <c r="C54" s="142"/>
      <c r="D54" s="142"/>
      <c r="E54" s="142">
        <f>C54-D54</f>
        <v>0</v>
      </c>
      <c r="F54" s="308"/>
      <c r="G54" s="309"/>
      <c r="H54" s="309"/>
      <c r="I54" s="309"/>
      <c r="J54" s="310"/>
      <c r="K54" s="13"/>
      <c r="L54" s="13"/>
      <c r="M54"/>
      <c r="N54"/>
      <c r="O54"/>
      <c r="P54"/>
      <c r="Q54"/>
    </row>
    <row r="55" spans="1:17">
      <c r="A55" s="195" t="s">
        <v>132</v>
      </c>
      <c r="B55" s="175"/>
      <c r="C55" s="142"/>
      <c r="D55" s="142"/>
      <c r="E55" s="142">
        <f>C55-D55</f>
        <v>0</v>
      </c>
      <c r="F55" s="308"/>
      <c r="G55" s="309"/>
      <c r="H55" s="309"/>
      <c r="I55" s="309"/>
      <c r="J55" s="310"/>
      <c r="K55" s="13"/>
      <c r="L55" s="13"/>
      <c r="M55"/>
      <c r="N55"/>
      <c r="O55"/>
      <c r="P55"/>
      <c r="Q55"/>
    </row>
    <row r="56" spans="1:17" ht="13" thickBot="1">
      <c r="A56" s="195" t="s">
        <v>69</v>
      </c>
      <c r="B56" s="175"/>
      <c r="C56" s="142"/>
      <c r="D56" s="142"/>
      <c r="E56" s="142">
        <f>C56-D56</f>
        <v>0</v>
      </c>
      <c r="F56" s="304"/>
      <c r="G56" s="305"/>
      <c r="H56" s="305"/>
      <c r="I56" s="305"/>
      <c r="J56" s="306"/>
      <c r="K56" s="13"/>
      <c r="L56" s="13"/>
      <c r="M56"/>
      <c r="N56"/>
      <c r="O56"/>
      <c r="P56"/>
      <c r="Q56"/>
    </row>
    <row r="57" spans="1:17" ht="13" thickBot="1">
      <c r="A57" s="196"/>
      <c r="B57" s="197"/>
      <c r="C57" s="127"/>
      <c r="D57" s="145"/>
      <c r="E57" s="145"/>
      <c r="F57" s="316"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18"/>
      <c r="G58" s="302"/>
      <c r="H58" s="302"/>
      <c r="I58" s="302"/>
      <c r="J58" s="303"/>
      <c r="K58" s="13"/>
      <c r="L58" s="13"/>
      <c r="M58"/>
      <c r="N58"/>
      <c r="O58"/>
      <c r="P58"/>
      <c r="Q58"/>
    </row>
    <row r="59" spans="1:17" ht="13" thickBot="1">
      <c r="A59" s="198" t="s">
        <v>124</v>
      </c>
      <c r="B59" s="199"/>
      <c r="C59" s="141"/>
      <c r="D59" s="141"/>
      <c r="E59" s="141">
        <f>C59-D59</f>
        <v>0</v>
      </c>
      <c r="F59" s="304"/>
      <c r="G59" s="305"/>
      <c r="H59" s="305"/>
      <c r="I59" s="305"/>
      <c r="J59" s="306"/>
      <c r="K59" s="13"/>
      <c r="L59" s="13"/>
      <c r="M59"/>
      <c r="N59"/>
      <c r="O59"/>
      <c r="P59"/>
      <c r="Q59"/>
    </row>
    <row r="60" spans="1:17" ht="12.75" customHeight="1" thickBot="1">
      <c r="A60" s="77"/>
      <c r="B60" s="200" t="s">
        <v>125</v>
      </c>
      <c r="C60" s="92"/>
      <c r="D60" s="92"/>
      <c r="E60" s="74"/>
      <c r="F60" s="316"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301"/>
      <c r="G61" s="302"/>
      <c r="H61" s="302"/>
      <c r="I61" s="302"/>
      <c r="J61" s="303"/>
      <c r="K61" s="201"/>
      <c r="L61" s="201"/>
    </row>
    <row r="62" spans="1:17">
      <c r="A62" s="194" t="s">
        <v>110</v>
      </c>
      <c r="B62" s="199"/>
      <c r="C62" s="141"/>
      <c r="D62" s="141"/>
      <c r="E62" s="141">
        <f>C62-D62</f>
        <v>0</v>
      </c>
      <c r="F62" s="308"/>
      <c r="G62" s="309"/>
      <c r="H62" s="309"/>
      <c r="I62" s="309"/>
      <c r="J62" s="310"/>
      <c r="K62" s="201"/>
      <c r="L62" s="201"/>
    </row>
    <row r="63" spans="1:17">
      <c r="A63" s="194" t="s">
        <v>128</v>
      </c>
      <c r="B63" s="203"/>
      <c r="C63" s="151"/>
      <c r="D63" s="151"/>
      <c r="E63" s="141">
        <f>C63-D63</f>
        <v>0</v>
      </c>
      <c r="F63" s="308"/>
      <c r="G63" s="309"/>
      <c r="H63" s="309"/>
      <c r="I63" s="309"/>
      <c r="J63" s="310"/>
      <c r="K63" s="201"/>
      <c r="L63" s="201"/>
    </row>
    <row r="64" spans="1:17" ht="13" thickBot="1">
      <c r="A64" s="194" t="s">
        <v>143</v>
      </c>
      <c r="B64" s="203"/>
      <c r="C64" s="151"/>
      <c r="D64" s="151"/>
      <c r="E64" s="141">
        <f>C64-D64</f>
        <v>0</v>
      </c>
      <c r="F64" s="304"/>
      <c r="G64" s="305"/>
      <c r="H64" s="305"/>
      <c r="I64" s="305"/>
      <c r="J64" s="306"/>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6" t="s">
        <v>4</v>
      </c>
      <c r="G66" s="295"/>
      <c r="H66" s="295"/>
      <c r="I66" s="295"/>
      <c r="J66" s="295"/>
      <c r="K66" s="201"/>
      <c r="L66" s="201"/>
    </row>
    <row r="67" spans="1:12" ht="13" thickBot="1">
      <c r="A67" s="206" t="s">
        <v>130</v>
      </c>
      <c r="B67" s="148">
        <f>SUM(B68:B72)</f>
        <v>0</v>
      </c>
      <c r="C67" s="148">
        <f>SUM(C68:C72)</f>
        <v>0</v>
      </c>
      <c r="D67" s="148">
        <f>SUM('[1]Event 3a Ledger'!N25:N36)</f>
        <v>0</v>
      </c>
      <c r="E67" s="148">
        <f t="shared" ref="E67:E77" si="3">C67-D67</f>
        <v>0</v>
      </c>
      <c r="F67" s="301"/>
      <c r="G67" s="302"/>
      <c r="H67" s="302"/>
      <c r="I67" s="302"/>
      <c r="J67" s="303"/>
      <c r="K67" s="201"/>
      <c r="L67" s="201"/>
    </row>
    <row r="68" spans="1:12">
      <c r="A68" s="194" t="s">
        <v>72</v>
      </c>
      <c r="B68" s="207"/>
      <c r="C68" s="156"/>
      <c r="D68" s="156"/>
      <c r="E68" s="141">
        <f t="shared" si="3"/>
        <v>0</v>
      </c>
      <c r="F68" s="308"/>
      <c r="G68" s="309"/>
      <c r="H68" s="309"/>
      <c r="I68" s="309"/>
      <c r="J68" s="310"/>
      <c r="K68" s="201"/>
      <c r="L68" s="201"/>
    </row>
    <row r="69" spans="1:12">
      <c r="A69" s="194" t="s">
        <v>73</v>
      </c>
      <c r="B69" s="208"/>
      <c r="C69" s="157"/>
      <c r="D69" s="157"/>
      <c r="E69" s="141">
        <f t="shared" si="3"/>
        <v>0</v>
      </c>
      <c r="F69" s="308"/>
      <c r="G69" s="309"/>
      <c r="H69" s="309"/>
      <c r="I69" s="309"/>
      <c r="J69" s="310"/>
      <c r="K69" s="201"/>
      <c r="L69" s="201"/>
    </row>
    <row r="70" spans="1:12">
      <c r="A70" s="194" t="s">
        <v>123</v>
      </c>
      <c r="B70" s="208"/>
      <c r="C70" s="157"/>
      <c r="D70" s="157"/>
      <c r="E70" s="141">
        <f t="shared" si="3"/>
        <v>0</v>
      </c>
      <c r="F70" s="308"/>
      <c r="G70" s="309"/>
      <c r="H70" s="309"/>
      <c r="I70" s="309"/>
      <c r="J70" s="310"/>
      <c r="K70" s="201"/>
      <c r="L70" s="201"/>
    </row>
    <row r="71" spans="1:12" ht="12.75" customHeight="1">
      <c r="A71" s="194" t="s">
        <v>8</v>
      </c>
      <c r="B71" s="208"/>
      <c r="C71" s="157"/>
      <c r="D71" s="157"/>
      <c r="E71" s="141">
        <f t="shared" si="3"/>
        <v>0</v>
      </c>
      <c r="F71" s="308"/>
      <c r="G71" s="309"/>
      <c r="H71" s="309"/>
      <c r="I71" s="309"/>
      <c r="J71" s="310"/>
      <c r="K71" s="201"/>
      <c r="L71" s="201"/>
    </row>
    <row r="72" spans="1:12" ht="12.75" customHeight="1" thickBot="1">
      <c r="A72" s="194" t="s">
        <v>75</v>
      </c>
      <c r="B72" s="157">
        <f>(B76*G76)+G77</f>
        <v>0</v>
      </c>
      <c r="C72" s="157">
        <f>(C76*H76)+H77</f>
        <v>0</v>
      </c>
      <c r="D72" s="157"/>
      <c r="E72" s="141">
        <f t="shared" si="3"/>
        <v>0</v>
      </c>
      <c r="F72" s="304"/>
      <c r="G72" s="305"/>
      <c r="H72" s="305"/>
      <c r="I72" s="305"/>
      <c r="J72" s="306"/>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B3:H3"/>
    <mergeCell ref="B4:H4"/>
    <mergeCell ref="B50:E51"/>
    <mergeCell ref="I1:J4"/>
    <mergeCell ref="F7:J7"/>
    <mergeCell ref="B6:J6"/>
    <mergeCell ref="F15:J15"/>
    <mergeCell ref="F16:J24"/>
    <mergeCell ref="F27:J27"/>
    <mergeCell ref="F8:J14"/>
    <mergeCell ref="F67:J72"/>
    <mergeCell ref="F61:J64"/>
    <mergeCell ref="F58:J59"/>
    <mergeCell ref="F35:J36"/>
    <mergeCell ref="F28:J33"/>
    <mergeCell ref="F60:J60"/>
    <mergeCell ref="F57:J57"/>
    <mergeCell ref="F52:J56"/>
    <mergeCell ref="F51:J51"/>
    <mergeCell ref="F34:J34"/>
    <mergeCell ref="F66:J66"/>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K35"/>
  <sheetViews>
    <sheetView showGridLines="0" showZeros="0" zoomScale="150" zoomScaleNormal="150" zoomScalePageLayoutView="150" workbookViewId="0">
      <selection activeCell="J7" sqref="J7:K7"/>
    </sheetView>
  </sheetViews>
  <sheetFormatPr baseColWidth="10" defaultColWidth="8.83203125" defaultRowHeight="12" x14ac:dyDescent="0"/>
  <cols>
    <col min="1" max="1" width="8.83203125" customWidth="1"/>
    <col min="2" max="2" width="7.1640625" customWidth="1"/>
    <col min="3" max="3" width="8.5" customWidth="1"/>
    <col min="4" max="4" width="8.1640625" customWidth="1"/>
    <col min="5" max="8" width="10.6640625" customWidth="1"/>
  </cols>
  <sheetData>
    <row r="1" spans="1:11" ht="21" customHeight="1">
      <c r="A1" s="245" t="s">
        <v>23</v>
      </c>
      <c r="B1" s="245"/>
      <c r="C1" s="245"/>
      <c r="D1" s="245"/>
      <c r="E1" s="245"/>
      <c r="F1" s="245"/>
      <c r="G1" s="245"/>
      <c r="H1" s="245"/>
      <c r="I1" s="245"/>
      <c r="J1" s="246" t="s">
        <v>24</v>
      </c>
      <c r="K1" s="247"/>
    </row>
    <row r="2" spans="1:11" ht="21" customHeight="1">
      <c r="A2" s="245" t="s">
        <v>149</v>
      </c>
      <c r="B2" s="245"/>
      <c r="C2" s="245"/>
      <c r="D2" s="245"/>
      <c r="E2" s="245"/>
      <c r="F2" s="245"/>
      <c r="G2" s="245"/>
      <c r="H2" s="245"/>
      <c r="I2" s="245"/>
      <c r="J2" s="248"/>
      <c r="K2" s="249"/>
    </row>
    <row r="3" spans="1:11" ht="21" customHeight="1">
      <c r="A3" s="245" t="s">
        <v>25</v>
      </c>
      <c r="B3" s="245"/>
      <c r="C3" s="245"/>
      <c r="D3" s="245"/>
      <c r="E3" s="245"/>
      <c r="F3" s="245"/>
      <c r="G3" s="245"/>
      <c r="H3" s="245"/>
      <c r="I3" s="245"/>
      <c r="J3" s="248"/>
      <c r="K3" s="249"/>
    </row>
    <row r="4" spans="1:11" ht="16" thickBot="1">
      <c r="A4" s="236" t="s">
        <v>84</v>
      </c>
      <c r="B4" s="236"/>
      <c r="C4" s="254" t="s">
        <v>154</v>
      </c>
      <c r="D4" s="254"/>
      <c r="E4" s="254"/>
      <c r="F4" s="254"/>
      <c r="G4" s="254"/>
      <c r="H4" s="254"/>
      <c r="I4" s="255"/>
      <c r="J4" s="250"/>
      <c r="K4" s="251"/>
    </row>
    <row r="5" spans="1:11" ht="16" thickBot="1">
      <c r="A5" s="236" t="s">
        <v>150</v>
      </c>
      <c r="B5" s="236"/>
      <c r="C5" s="256" t="s">
        <v>155</v>
      </c>
      <c r="D5" s="256"/>
      <c r="E5" s="256"/>
      <c r="F5" s="256"/>
      <c r="G5" s="256"/>
      <c r="H5" s="256"/>
      <c r="I5" s="257"/>
      <c r="J5" s="252"/>
      <c r="K5" s="253"/>
    </row>
    <row r="6" spans="1:11" ht="16" thickBot="1">
      <c r="A6" s="258" t="s">
        <v>26</v>
      </c>
      <c r="B6" s="237"/>
      <c r="C6" s="237"/>
      <c r="D6" s="237"/>
      <c r="E6" s="259" t="s">
        <v>156</v>
      </c>
      <c r="F6" s="259"/>
      <c r="G6" s="259"/>
      <c r="H6" s="259"/>
      <c r="I6" s="49" t="s">
        <v>27</v>
      </c>
      <c r="J6" s="260" t="s">
        <v>159</v>
      </c>
      <c r="K6" s="260"/>
    </row>
    <row r="7" spans="1:11" ht="16" thickBot="1">
      <c r="A7" s="236" t="s">
        <v>28</v>
      </c>
      <c r="B7" s="237"/>
      <c r="C7" s="237"/>
      <c r="D7" s="237"/>
      <c r="E7" s="231" t="s">
        <v>157</v>
      </c>
      <c r="F7" s="231"/>
      <c r="G7" s="231"/>
      <c r="H7" s="231"/>
      <c r="I7" s="49" t="s">
        <v>27</v>
      </c>
      <c r="J7" s="260" t="s">
        <v>160</v>
      </c>
      <c r="K7" s="260"/>
    </row>
    <row r="8" spans="1:11" ht="16" thickBot="1">
      <c r="A8" s="236" t="s">
        <v>29</v>
      </c>
      <c r="B8" s="237"/>
      <c r="C8" s="237"/>
      <c r="D8" s="237"/>
      <c r="E8" s="231" t="s">
        <v>158</v>
      </c>
      <c r="F8" s="231"/>
      <c r="G8" s="231"/>
      <c r="H8" s="231"/>
      <c r="I8" s="49" t="s">
        <v>27</v>
      </c>
      <c r="J8" s="231"/>
      <c r="K8" s="231"/>
    </row>
    <row r="9" spans="1:11" ht="10.5" customHeight="1">
      <c r="A9" s="233"/>
      <c r="B9" s="233"/>
      <c r="C9" s="233"/>
      <c r="D9" s="233"/>
      <c r="E9" s="233"/>
      <c r="F9" s="233"/>
      <c r="G9" s="233"/>
      <c r="H9" s="233"/>
      <c r="I9" s="233"/>
      <c r="J9" s="233"/>
      <c r="K9" s="233"/>
    </row>
    <row r="10" spans="1:11" ht="12.75" customHeight="1">
      <c r="A10" s="233" t="s">
        <v>60</v>
      </c>
      <c r="B10" s="233"/>
      <c r="C10" s="233"/>
      <c r="D10" s="233"/>
      <c r="E10" s="242" t="s">
        <v>85</v>
      </c>
      <c r="F10" s="242" t="s">
        <v>86</v>
      </c>
      <c r="G10" s="242" t="s">
        <v>58</v>
      </c>
      <c r="H10" s="242" t="s">
        <v>59</v>
      </c>
      <c r="K10" s="233"/>
    </row>
    <row r="11" spans="1:11" ht="12.75" customHeight="1">
      <c r="A11" s="233"/>
      <c r="B11" s="233"/>
      <c r="C11" s="233"/>
      <c r="D11" s="233"/>
      <c r="E11" s="237"/>
      <c r="F11" s="243"/>
      <c r="G11" s="237"/>
      <c r="H11" s="237"/>
      <c r="K11" s="233"/>
    </row>
    <row r="12" spans="1:11" ht="29.25" customHeight="1">
      <c r="A12" s="50" t="s">
        <v>30</v>
      </c>
      <c r="B12" s="241" t="s">
        <v>31</v>
      </c>
      <c r="C12" s="241"/>
      <c r="D12" s="241"/>
      <c r="E12" s="237"/>
      <c r="F12" s="243"/>
      <c r="G12" s="237"/>
      <c r="H12" s="237"/>
      <c r="K12" s="233"/>
    </row>
    <row r="13" spans="1:11" ht="15">
      <c r="A13" s="51" t="s">
        <v>32</v>
      </c>
      <c r="B13" s="233" t="s">
        <v>33</v>
      </c>
      <c r="C13" s="233"/>
      <c r="D13" s="233"/>
      <c r="E13" s="118">
        <f>SUM('Operating Budget'!B6,'Event 3a'!B8,'Event 3b'!B8,'Event 3c'!B8,'Event 3d'!B8,'Event 3e'!B8,'Event 3f'!B8,'Event 3g'!B8,'Event 3h'!B8)</f>
        <v>11095</v>
      </c>
      <c r="F13" s="118">
        <f>SUM('Operating Budget'!C6,'Event 3a'!C8,'Event 3b'!C8,'Event 3c'!C8,'Event 3d'!C8,'Event 3e'!C8,'Event 3f'!C8,'Event 3g'!C8,'Event 3h'!C8)</f>
        <v>7595</v>
      </c>
      <c r="G13" s="118">
        <f>SUM('Operating Budget'!D6,'Event 3a'!D8,'Event 3b'!D8,'Event 3c'!D8,'Event 3d'!D8,'Event 3e'!D8,'Event 3f'!D8,'Event 3g'!D8,'Event 3h'!D8)</f>
        <v>0</v>
      </c>
      <c r="H13" s="118">
        <f>SUM('Operating Budget'!E6,'Event 3a'!E8,'Event 3b'!E8,'Event 3c'!E8,'Event 3d'!E8,'Event 3e'!E8,'Event 3f'!E8,'Event 3g'!E8,'Event 3h'!E8)</f>
        <v>7595</v>
      </c>
      <c r="K13" s="233"/>
    </row>
    <row r="14" spans="1:11" ht="15">
      <c r="A14" s="51" t="s">
        <v>51</v>
      </c>
      <c r="B14" s="233" t="s">
        <v>52</v>
      </c>
      <c r="C14" s="233"/>
      <c r="D14" s="233"/>
      <c r="E14" s="118">
        <f>SUM('Operating Budget'!B12,'Event 3a'!B16,'Event 3b'!B16,'Event 3c'!B16,'Event 3d'!B16,'Event 3e'!B16,'Event 3f'!B16,'Event 3g'!B16,'Event 3h'!B16)</f>
        <v>337.5</v>
      </c>
      <c r="F14" s="118">
        <f>SUM('Operating Budget'!C12,'Event 3a'!C16,'Event 3b'!C16,'Event 3c'!C16,'Event 3d'!C16,'Event 3e'!C16,'Event 3f'!C16,'Event 3g'!C16,'Event 3h'!C16)</f>
        <v>337.5</v>
      </c>
      <c r="G14" s="118">
        <f>SUM('Operating Budget'!D12,'Event 3a'!D16,'Event 3b'!D16,'Event 3c'!D16,'Event 3d'!D16,'Event 3e'!D16,'Event 3f'!D16,'Event 3g'!D16,'Event 3h'!D16)</f>
        <v>0</v>
      </c>
      <c r="H14" s="118">
        <f>SUM('Operating Budget'!E12,'Event 3a'!E16,'Event 3b'!E16,'Event 3c'!E16,'Event 3d'!E16,'Event 3e'!E16,'Event 3f'!E16,'Event 3g'!E16,'Event 3h'!E16)</f>
        <v>337.5</v>
      </c>
      <c r="K14" s="233"/>
    </row>
    <row r="15" spans="1:11" ht="15">
      <c r="A15" s="51" t="s">
        <v>34</v>
      </c>
      <c r="B15" s="233" t="s">
        <v>53</v>
      </c>
      <c r="C15" s="233"/>
      <c r="D15" s="233"/>
      <c r="E15" s="118">
        <f>SUM('Operating Budget'!B20,'Event 3a'!B26,'Event 3b'!B26,'Event 3c'!B26,'Event 3d'!B26,'Event 3e'!B26,'Event 3f'!B26,'Event 3g'!B26,'Event 3h'!B26)</f>
        <v>7955</v>
      </c>
      <c r="F15" s="118">
        <f>SUM('Operating Budget'!C20,'Event 3a'!C26,'Event 3b'!C26,'Event 3c'!C26,'Event 3d'!C26,'Event 3e'!C26,'Event 3f'!C26,'Event 3g'!C26,'Event 3h'!C26)</f>
        <v>4400</v>
      </c>
      <c r="G15" s="118">
        <f>SUM('Operating Budget'!D20,'Event 3a'!D26,'Event 3b'!D26,'Event 3c'!D26,'Event 3d'!D26,'Event 3e'!D26,'Event 3f'!D26,'Event 3g'!D26,'Event 3h'!D26)</f>
        <v>0</v>
      </c>
      <c r="H15" s="118">
        <f>SUM('Operating Budget'!E20,'Event 3a'!E26,'Event 3b'!E26,'Event 3c'!E26,'Event 3d'!E26,'Event 3e'!E26,'Event 3f'!E26,'Event 3g'!E26,'Event 3h'!E26)</f>
        <v>4400</v>
      </c>
      <c r="K15" s="233"/>
    </row>
    <row r="16" spans="1:11" ht="15">
      <c r="A16" s="51" t="s">
        <v>35</v>
      </c>
      <c r="B16" s="233" t="s">
        <v>54</v>
      </c>
      <c r="C16" s="233"/>
      <c r="D16" s="233"/>
      <c r="E16" s="118">
        <f>SUM('Operating Budget'!B52,'Event 3a'!B58,'Event 3b'!B58,'Event 3c'!B58,'Event 3d'!B58,'Event 3e'!B58,'Event 3f'!B58,'Event 3g'!B58,'Event 3h'!B58)</f>
        <v>75</v>
      </c>
      <c r="F16" s="118">
        <f>SUM('Operating Budget'!C52,'Event 3a'!C58,'Event 3b'!C58,'Event 3c'!C58,'Event 3d'!C58,'Event 3e'!C58,'Event 3f'!C58,'Event 3g'!C58,'Event 3h'!C58)</f>
        <v>75</v>
      </c>
      <c r="G16" s="118">
        <f>SUM('Operating Budget'!D52,'Event 3a'!D58,'Event 3b'!D58,'Event 3c'!D58,'Event 3d'!D58,'Event 3e'!D58,'Event 3f'!D58,'Event 3g'!D58,'Event 3h'!D58)</f>
        <v>0</v>
      </c>
      <c r="H16" s="118">
        <f>SUM('Operating Budget'!E52,'Event 3a'!E58,'Event 3b'!E58,'Event 3c'!E58,'Event 3d'!E58,'Event 3e'!E58,'Event 3f'!E58,'Event 3g'!E58,'Event 3h'!E58)</f>
        <v>75</v>
      </c>
      <c r="K16" s="233"/>
    </row>
    <row r="17" spans="1:11" ht="15">
      <c r="A17" s="51" t="s">
        <v>36</v>
      </c>
      <c r="B17" s="240" t="s">
        <v>55</v>
      </c>
      <c r="C17" s="240"/>
      <c r="D17" s="240"/>
      <c r="E17" s="118">
        <f>SUM('Event 3a'!B61,'Event 3b'!B61,'Event 3c'!B61,'Event 3d'!B61,'Event 3e'!B61,'Event 3f'!B61,'Event 3g'!B61,'Event 3h'!B61)</f>
        <v>3050</v>
      </c>
      <c r="F17" s="118">
        <f>SUM('Event 3a'!C61,'Event 3b'!C61,'Event 3c'!C61,'Event 3d'!C61,'Event 3e'!C61,'Event 3f'!C61,'Event 3g'!C61,'Event 3h'!C61)</f>
        <v>2100</v>
      </c>
      <c r="G17" s="118">
        <f>SUM('Event 3a'!D61,'Event 3b'!D61,'Event 3c'!D61,'Event 3d'!D61,'Event 3e'!D61,'Event 3f'!D61,'Event 3g'!D61,'Event 3h'!D61)</f>
        <v>0</v>
      </c>
      <c r="H17" s="118">
        <f>SUM('Event 3a'!E61,'Event 3b'!E61,'Event 3c'!E61,'Event 3d'!E61,'Event 3e'!E61,'Event 3f'!E61,'Event 3g'!E61,'Event 3h'!E61)</f>
        <v>2100</v>
      </c>
      <c r="K17" s="233"/>
    </row>
    <row r="18" spans="1:11" ht="15">
      <c r="A18" s="244" t="s">
        <v>5</v>
      </c>
      <c r="B18" s="232"/>
      <c r="C18" s="232"/>
      <c r="D18" s="232"/>
      <c r="E18" s="119">
        <f>SUM(E13:E17)</f>
        <v>22512.5</v>
      </c>
      <c r="F18" s="119">
        <f>SUM(F13:F17)</f>
        <v>14507.5</v>
      </c>
      <c r="G18" s="119">
        <f>SUM(G13:G17)</f>
        <v>0</v>
      </c>
      <c r="H18" s="119">
        <f>SUM(H13:H17)</f>
        <v>14507.5</v>
      </c>
      <c r="K18" s="233"/>
    </row>
    <row r="19" spans="1:11" ht="15">
      <c r="A19" s="233" t="s">
        <v>71</v>
      </c>
      <c r="B19" s="233"/>
      <c r="C19" s="233"/>
      <c r="D19" s="233"/>
      <c r="E19" s="117"/>
      <c r="F19" s="30"/>
      <c r="G19" s="121"/>
      <c r="H19" s="30"/>
      <c r="K19" s="233"/>
    </row>
    <row r="20" spans="1:11">
      <c r="A20" s="233"/>
      <c r="B20" s="233"/>
      <c r="C20" s="233"/>
      <c r="D20" s="233"/>
      <c r="E20" s="24"/>
      <c r="F20" s="24"/>
      <c r="G20" s="30"/>
      <c r="H20" s="30"/>
      <c r="K20" s="233"/>
    </row>
    <row r="21" spans="1:11" ht="30">
      <c r="A21" s="50" t="s">
        <v>37</v>
      </c>
      <c r="B21" s="241" t="s">
        <v>31</v>
      </c>
      <c r="C21" s="241"/>
      <c r="D21" s="241"/>
      <c r="E21" s="24"/>
      <c r="F21" s="24"/>
      <c r="G21" s="122"/>
      <c r="H21" s="30"/>
      <c r="K21" s="233"/>
    </row>
    <row r="22" spans="1:11" ht="15">
      <c r="A22" s="53">
        <v>55000</v>
      </c>
      <c r="B22" s="232" t="s">
        <v>38</v>
      </c>
      <c r="C22" s="232"/>
      <c r="D22" s="232"/>
      <c r="E22" s="120">
        <f>SUM('Operating Budget'!B55,'Event 3a'!B67,'Event 3b'!B67,'Event 3c'!B67,'Event 3d'!B67,'Event 3e'!B67,'Event 3f'!B67,'Event 3g'!B67,'Event 3h'!B67)</f>
        <v>9774</v>
      </c>
      <c r="F22" s="120">
        <f>SUM('Operating Budget'!C55,'Event 3a'!C67,'Event 3b'!C67,'Event 3c'!C67,'Event 3d'!C67,'Event 3e'!C67,'Event 3f'!C67,'Event 3g'!C67,'Event 3h'!C67)</f>
        <v>6516</v>
      </c>
      <c r="G22" s="120">
        <f>SUM('Operating Budget'!D55,'Event 3a'!D67,'Event 3b'!D67,'Event 3c'!D67,'Event 3d'!D67,'Event 3e'!D67,'Event 3f'!D67,'Event 3g'!D67,'Event 3h'!D67)</f>
        <v>0</v>
      </c>
      <c r="H22" s="120">
        <f>SUM('Operating Budget'!E55,'Event 3a'!E67,'Event 3b'!E67,'Event 3c'!E67,'Event 3d'!E67,'Event 3e'!E67,'Event 3f'!E67,'Event 3g'!E67,'Event 3h'!E67)</f>
        <v>6516</v>
      </c>
      <c r="K22" s="233"/>
    </row>
    <row r="23" spans="1:11" ht="15">
      <c r="A23" s="53"/>
      <c r="B23" s="52"/>
      <c r="C23" s="52"/>
      <c r="D23" s="52"/>
      <c r="E23" s="30"/>
      <c r="F23" s="30"/>
      <c r="G23" s="30"/>
      <c r="H23" s="30"/>
      <c r="K23" s="233"/>
    </row>
    <row r="24" spans="1:11" ht="16" thickBot="1">
      <c r="A24" s="53"/>
      <c r="B24" s="52"/>
      <c r="C24" s="52"/>
      <c r="D24" s="52"/>
      <c r="E24" s="30"/>
      <c r="F24" s="30"/>
      <c r="G24" s="30"/>
      <c r="H24" s="30"/>
      <c r="K24" s="233"/>
    </row>
    <row r="25" spans="1:11" ht="12.75" customHeight="1">
      <c r="A25" s="233" t="s">
        <v>39</v>
      </c>
      <c r="B25" s="233"/>
      <c r="C25" s="233"/>
      <c r="D25" s="233"/>
      <c r="E25" s="234">
        <f>E18-E22</f>
        <v>12738.5</v>
      </c>
      <c r="F25" s="234">
        <f>F18-F22</f>
        <v>7991.5</v>
      </c>
      <c r="G25" s="234">
        <f>G18-G22</f>
        <v>0</v>
      </c>
      <c r="H25" s="234">
        <f>H18-H22</f>
        <v>7991.5</v>
      </c>
      <c r="K25" s="233"/>
    </row>
    <row r="26" spans="1:11" ht="13" thickBot="1">
      <c r="A26" s="233"/>
      <c r="B26" s="233"/>
      <c r="C26" s="233"/>
      <c r="D26" s="233"/>
      <c r="E26" s="235"/>
      <c r="F26" s="235"/>
      <c r="G26" s="235"/>
      <c r="H26" s="235"/>
      <c r="K26" s="233"/>
    </row>
    <row r="27" spans="1:11" ht="15">
      <c r="A27" s="233" t="s">
        <v>40</v>
      </c>
      <c r="B27" s="233"/>
      <c r="C27" s="233"/>
      <c r="D27" s="237"/>
      <c r="E27" s="54"/>
      <c r="F27" s="54"/>
      <c r="G27" s="54"/>
      <c r="H27" s="54"/>
      <c r="I27" s="54"/>
      <c r="J27" s="54"/>
      <c r="K27" s="54"/>
    </row>
    <row r="28" spans="1:11" ht="16" thickBot="1">
      <c r="A28" s="233"/>
      <c r="B28" s="233"/>
      <c r="C28" s="233"/>
      <c r="D28" s="237"/>
      <c r="E28" s="55"/>
      <c r="F28" s="55"/>
      <c r="G28" s="55"/>
      <c r="H28" s="55"/>
      <c r="I28" s="55"/>
      <c r="J28" s="55"/>
      <c r="K28" s="55"/>
    </row>
    <row r="29" spans="1:11" ht="13" thickBot="1">
      <c r="A29" s="56"/>
      <c r="B29" s="56"/>
      <c r="C29" s="56"/>
      <c r="D29" s="56"/>
      <c r="E29" s="56"/>
      <c r="F29" s="56"/>
      <c r="G29" s="56"/>
      <c r="H29" s="56"/>
      <c r="I29" s="56"/>
      <c r="J29" s="56"/>
      <c r="K29" s="56"/>
    </row>
    <row r="30" spans="1:11">
      <c r="A30" s="238"/>
      <c r="B30" s="238"/>
      <c r="C30" s="238"/>
      <c r="D30" s="238"/>
      <c r="E30" s="238"/>
      <c r="F30" s="238"/>
      <c r="G30" s="238"/>
      <c r="H30" s="238"/>
      <c r="I30" s="238"/>
      <c r="J30" s="238"/>
      <c r="K30" s="238"/>
    </row>
    <row r="31" spans="1:11">
      <c r="A31" s="239"/>
      <c r="B31" s="239"/>
      <c r="C31" s="239"/>
      <c r="D31" s="239"/>
      <c r="E31" s="239"/>
      <c r="F31" s="239"/>
      <c r="G31" s="239"/>
      <c r="H31" s="239"/>
      <c r="I31" s="239"/>
      <c r="J31" s="239"/>
      <c r="K31" s="239"/>
    </row>
    <row r="32" spans="1:11">
      <c r="A32" s="10"/>
      <c r="C32" s="57"/>
    </row>
    <row r="33" spans="1:10">
      <c r="A33" s="8"/>
      <c r="C33" s="57"/>
    </row>
    <row r="35" spans="1:10">
      <c r="D35" s="58"/>
      <c r="E35" s="59"/>
      <c r="F35" s="60"/>
      <c r="I35" s="58"/>
      <c r="J35" s="59"/>
    </row>
  </sheetData>
  <sheetProtection selectLockedCells="1"/>
  <mergeCells count="41">
    <mergeCell ref="A7:D7"/>
    <mergeCell ref="A6:D6"/>
    <mergeCell ref="E6:H6"/>
    <mergeCell ref="J6:K6"/>
    <mergeCell ref="E7:H7"/>
    <mergeCell ref="J7:K7"/>
    <mergeCell ref="A1:I1"/>
    <mergeCell ref="J1:K5"/>
    <mergeCell ref="A2:I2"/>
    <mergeCell ref="A3:I3"/>
    <mergeCell ref="A4:B4"/>
    <mergeCell ref="C4:I4"/>
    <mergeCell ref="A5:B5"/>
    <mergeCell ref="C5:I5"/>
    <mergeCell ref="A27:D28"/>
    <mergeCell ref="A30:K31"/>
    <mergeCell ref="B16:D16"/>
    <mergeCell ref="B17:D17"/>
    <mergeCell ref="A19:D20"/>
    <mergeCell ref="B21:D21"/>
    <mergeCell ref="K10:K26"/>
    <mergeCell ref="B12:D12"/>
    <mergeCell ref="B13:D13"/>
    <mergeCell ref="B15:D15"/>
    <mergeCell ref="B14:D14"/>
    <mergeCell ref="E10:E12"/>
    <mergeCell ref="F10:F12"/>
    <mergeCell ref="A18:D18"/>
    <mergeCell ref="G10:G12"/>
    <mergeCell ref="H10:H12"/>
    <mergeCell ref="E8:H8"/>
    <mergeCell ref="B22:D22"/>
    <mergeCell ref="A25:D26"/>
    <mergeCell ref="A9:K9"/>
    <mergeCell ref="A10:D11"/>
    <mergeCell ref="E25:E26"/>
    <mergeCell ref="F25:F26"/>
    <mergeCell ref="G25:G26"/>
    <mergeCell ref="H25:H26"/>
    <mergeCell ref="J8:K8"/>
    <mergeCell ref="A8:D8"/>
  </mergeCells>
  <phoneticPr fontId="5" type="noConversion"/>
  <pageMargins left="0" right="0" top="0" bottom="0" header="0" footer="0.5"/>
  <pageSetup scale="93" orientation="portrait"/>
  <colBreaks count="1" manualBreakCount="1">
    <brk id="11"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65"/>
  <sheetViews>
    <sheetView showGridLines="0" showZeros="0" zoomScale="150" zoomScaleNormal="150" zoomScalePageLayoutView="150" workbookViewId="0">
      <selection activeCell="C50" sqref="C50"/>
    </sheetView>
  </sheetViews>
  <sheetFormatPr baseColWidth="10" defaultColWidth="9.1640625" defaultRowHeight="12" x14ac:dyDescent="0"/>
  <cols>
    <col min="1" max="1" width="34.5" style="73" customWidth="1"/>
    <col min="2" max="2" width="7.83203125" style="98" customWidth="1"/>
    <col min="3" max="3" width="7.83203125" style="76" customWidth="1"/>
    <col min="4" max="5" width="7.83203125" style="99" customWidth="1"/>
    <col min="6" max="6" width="31.33203125" style="83" customWidth="1"/>
    <col min="7" max="7" width="10.83203125" style="76" customWidth="1"/>
    <col min="8" max="8" width="9.5" style="76" customWidth="1"/>
    <col min="9" max="9" width="7.83203125" style="76" customWidth="1"/>
    <col min="10" max="10" width="13.1640625" style="76" customWidth="1"/>
    <col min="11" max="16384" width="9.1640625" style="76"/>
  </cols>
  <sheetData>
    <row r="1" spans="1:17" ht="17">
      <c r="B1" s="28"/>
      <c r="C1" s="28"/>
      <c r="D1" s="28"/>
      <c r="E1" s="26" t="s">
        <v>108</v>
      </c>
      <c r="F1" s="74"/>
      <c r="G1" s="75"/>
      <c r="H1" s="75"/>
      <c r="I1" s="261">
        <v>2</v>
      </c>
      <c r="J1" s="262"/>
      <c r="M1" s="75"/>
    </row>
    <row r="2" spans="1:17" ht="17">
      <c r="B2" s="25"/>
      <c r="C2" s="25"/>
      <c r="D2" s="25"/>
      <c r="E2" s="26" t="s">
        <v>151</v>
      </c>
      <c r="F2" s="74"/>
      <c r="G2" s="75"/>
      <c r="H2" s="75"/>
      <c r="I2" s="263"/>
      <c r="J2" s="264"/>
      <c r="M2" s="75"/>
    </row>
    <row r="3" spans="1:17" ht="18" thickBot="1">
      <c r="A3" s="31" t="s">
        <v>84</v>
      </c>
      <c r="B3" s="280" t="s">
        <v>161</v>
      </c>
      <c r="C3" s="281"/>
      <c r="D3" s="281"/>
      <c r="E3" s="281"/>
      <c r="F3" s="281"/>
      <c r="G3" s="281"/>
      <c r="H3" s="282"/>
      <c r="I3" s="263"/>
      <c r="J3" s="264"/>
      <c r="M3" s="75"/>
    </row>
    <row r="4" spans="1:17" ht="18" thickBot="1">
      <c r="A4" s="31" t="s">
        <v>152</v>
      </c>
      <c r="B4" s="277" t="s">
        <v>155</v>
      </c>
      <c r="C4" s="278"/>
      <c r="D4" s="278"/>
      <c r="E4" s="278"/>
      <c r="F4" s="278"/>
      <c r="G4" s="278"/>
      <c r="H4" s="279"/>
      <c r="I4" s="265"/>
      <c r="J4" s="266"/>
      <c r="M4" s="75"/>
    </row>
    <row r="5" spans="1:17" ht="62.25" customHeight="1" thickBot="1">
      <c r="A5" s="17" t="s">
        <v>60</v>
      </c>
      <c r="B5" s="16" t="s">
        <v>85</v>
      </c>
      <c r="C5" s="16" t="s">
        <v>86</v>
      </c>
      <c r="D5" s="16" t="s">
        <v>58</v>
      </c>
      <c r="E5" s="16" t="s">
        <v>59</v>
      </c>
      <c r="F5" s="267" t="s">
        <v>114</v>
      </c>
      <c r="G5" s="268"/>
      <c r="H5" s="268"/>
      <c r="I5" s="268"/>
      <c r="J5" s="268"/>
      <c r="K5" s="74"/>
      <c r="L5" s="74"/>
      <c r="M5" s="74"/>
      <c r="N5" s="77"/>
      <c r="O5" s="77"/>
      <c r="P5" s="77"/>
      <c r="Q5" s="77"/>
    </row>
    <row r="6" spans="1:17" ht="13" thickBot="1">
      <c r="A6" s="17" t="s">
        <v>88</v>
      </c>
      <c r="B6" s="4">
        <f>SUM(B7:B10)</f>
        <v>475</v>
      </c>
      <c r="C6" s="4">
        <f>SUM(C7:C10)</f>
        <v>475</v>
      </c>
      <c r="D6" s="124"/>
      <c r="E6" s="4">
        <f>C6-D6</f>
        <v>475</v>
      </c>
      <c r="F6" s="269" t="s">
        <v>173</v>
      </c>
      <c r="G6" s="270"/>
      <c r="H6" s="270"/>
      <c r="I6" s="270"/>
      <c r="J6" s="271"/>
      <c r="K6" s="74"/>
      <c r="L6" s="74"/>
      <c r="M6" s="74"/>
      <c r="N6" s="77"/>
      <c r="O6" s="77"/>
      <c r="P6" s="77"/>
      <c r="Q6" s="77"/>
    </row>
    <row r="7" spans="1:17" ht="12.75" customHeight="1">
      <c r="A7" s="18" t="s">
        <v>11</v>
      </c>
      <c r="B7" s="116">
        <v>25</v>
      </c>
      <c r="C7" s="102">
        <v>25</v>
      </c>
      <c r="D7" s="125"/>
      <c r="E7" s="102">
        <f>C7-D7</f>
        <v>25</v>
      </c>
      <c r="F7" s="272"/>
      <c r="G7" s="273"/>
      <c r="H7" s="273"/>
      <c r="I7" s="273"/>
      <c r="J7" s="274"/>
      <c r="K7" s="74"/>
      <c r="L7" s="74"/>
      <c r="M7" s="74"/>
      <c r="N7" s="77"/>
      <c r="O7" s="77"/>
      <c r="P7" s="77"/>
      <c r="Q7" s="77"/>
    </row>
    <row r="8" spans="1:17" ht="14.25" customHeight="1">
      <c r="A8" s="44" t="s">
        <v>12</v>
      </c>
      <c r="B8" s="100">
        <v>450</v>
      </c>
      <c r="C8" s="101">
        <v>450</v>
      </c>
      <c r="D8" s="126"/>
      <c r="E8" s="6">
        <f>C8-D8</f>
        <v>450</v>
      </c>
      <c r="F8" s="272"/>
      <c r="G8" s="273"/>
      <c r="H8" s="273"/>
      <c r="I8" s="273"/>
      <c r="J8" s="274"/>
      <c r="K8" s="74"/>
      <c r="L8" s="74"/>
      <c r="M8" s="74"/>
      <c r="N8" s="77"/>
      <c r="O8" s="77"/>
      <c r="P8" s="77"/>
      <c r="Q8" s="77"/>
    </row>
    <row r="9" spans="1:17">
      <c r="A9" s="44" t="s">
        <v>13</v>
      </c>
      <c r="B9" s="100"/>
      <c r="C9" s="101"/>
      <c r="D9" s="126"/>
      <c r="E9" s="6">
        <f>C9-D9</f>
        <v>0</v>
      </c>
      <c r="F9" s="272"/>
      <c r="G9" s="273"/>
      <c r="H9" s="273"/>
      <c r="I9" s="273"/>
      <c r="J9" s="274"/>
      <c r="K9" s="74"/>
      <c r="L9" s="74"/>
      <c r="M9" s="74"/>
      <c r="N9" s="77"/>
      <c r="O9" s="77"/>
      <c r="P9" s="77"/>
      <c r="Q9" s="77"/>
    </row>
    <row r="10" spans="1:17" ht="13" thickBot="1">
      <c r="A10" s="44" t="s">
        <v>14</v>
      </c>
      <c r="B10" s="100"/>
      <c r="C10" s="101"/>
      <c r="D10" s="126"/>
      <c r="E10" s="6">
        <f>C10-D10</f>
        <v>0</v>
      </c>
      <c r="F10" s="275"/>
      <c r="G10" s="275"/>
      <c r="H10" s="275"/>
      <c r="I10" s="275"/>
      <c r="J10" s="276"/>
      <c r="K10" s="74"/>
      <c r="L10" s="74"/>
      <c r="M10" s="74"/>
      <c r="N10" s="77"/>
      <c r="O10" s="77"/>
      <c r="P10" s="77"/>
      <c r="Q10" s="77"/>
    </row>
    <row r="11" spans="1:17" ht="13" thickBot="1">
      <c r="B11" s="89"/>
      <c r="C11" s="89"/>
      <c r="D11" s="127"/>
      <c r="E11" s="91"/>
      <c r="F11" s="267" t="s">
        <v>113</v>
      </c>
      <c r="G11" s="268"/>
      <c r="H11" s="268"/>
      <c r="I11" s="268"/>
      <c r="J11" s="268"/>
      <c r="K11" s="74"/>
      <c r="L11" s="74"/>
      <c r="M11" s="74"/>
      <c r="N11" s="77"/>
      <c r="O11" s="77"/>
      <c r="P11" s="77"/>
      <c r="Q11" s="77"/>
    </row>
    <row r="12" spans="1:17" ht="13" thickBot="1">
      <c r="A12" s="20" t="s">
        <v>15</v>
      </c>
      <c r="B12" s="4">
        <f>SUM(B13,B16)</f>
        <v>337.5</v>
      </c>
      <c r="C12" s="4">
        <f>SUM(C13,C16)</f>
        <v>337.5</v>
      </c>
      <c r="D12" s="124"/>
      <c r="E12" s="4">
        <f t="shared" ref="E12:E18" si="0">C12-D12</f>
        <v>337.5</v>
      </c>
      <c r="F12" s="301" t="s">
        <v>162</v>
      </c>
      <c r="G12" s="302"/>
      <c r="H12" s="302"/>
      <c r="I12" s="302"/>
      <c r="J12" s="303"/>
      <c r="K12" s="74"/>
      <c r="L12" s="74"/>
      <c r="M12" s="74"/>
      <c r="N12" s="77"/>
      <c r="O12" s="77"/>
      <c r="P12" s="77"/>
      <c r="Q12" s="77"/>
    </row>
    <row r="13" spans="1:17">
      <c r="A13" s="41" t="s">
        <v>105</v>
      </c>
      <c r="B13" s="71">
        <f>SUM(B14:B15)</f>
        <v>337.5</v>
      </c>
      <c r="C13" s="65">
        <f>SUM(C14:C15)</f>
        <v>337.5</v>
      </c>
      <c r="D13" s="128">
        <f>SUM(D14:D15)</f>
        <v>0</v>
      </c>
      <c r="E13" s="11">
        <f t="shared" si="0"/>
        <v>337.5</v>
      </c>
      <c r="F13" s="308"/>
      <c r="G13" s="309"/>
      <c r="H13" s="309"/>
      <c r="I13" s="309"/>
      <c r="J13" s="310"/>
      <c r="K13" s="74"/>
      <c r="L13" s="74"/>
      <c r="M13" s="74"/>
      <c r="N13" s="77"/>
      <c r="O13" s="77"/>
      <c r="P13" s="77"/>
      <c r="Q13" s="77"/>
    </row>
    <row r="14" spans="1:17">
      <c r="A14" s="35" t="s">
        <v>122</v>
      </c>
      <c r="B14" s="68">
        <v>300</v>
      </c>
      <c r="C14" s="7">
        <v>300</v>
      </c>
      <c r="D14" s="129"/>
      <c r="E14" s="108">
        <f t="shared" si="0"/>
        <v>300</v>
      </c>
      <c r="F14" s="308"/>
      <c r="G14" s="309"/>
      <c r="H14" s="309"/>
      <c r="I14" s="309"/>
      <c r="J14" s="310"/>
      <c r="K14" s="74"/>
      <c r="L14" s="74"/>
      <c r="M14" s="74"/>
      <c r="N14" s="77"/>
      <c r="O14" s="77"/>
      <c r="P14" s="77"/>
      <c r="Q14" s="77"/>
    </row>
    <row r="15" spans="1:17">
      <c r="A15" s="21" t="s">
        <v>57</v>
      </c>
      <c r="B15" s="69">
        <f>B14*0.125</f>
        <v>37.5</v>
      </c>
      <c r="C15" s="69">
        <f>C14*0.125</f>
        <v>37.5</v>
      </c>
      <c r="D15" s="69">
        <f>D14*0.125</f>
        <v>0</v>
      </c>
      <c r="E15" s="103">
        <f t="shared" si="0"/>
        <v>37.5</v>
      </c>
      <c r="F15" s="308"/>
      <c r="G15" s="309"/>
      <c r="H15" s="309"/>
      <c r="I15" s="309"/>
      <c r="J15" s="310"/>
      <c r="K15" s="74"/>
      <c r="L15" s="74"/>
      <c r="M15" s="74"/>
      <c r="N15" s="77"/>
      <c r="O15" s="77"/>
      <c r="P15" s="77"/>
      <c r="Q15" s="77"/>
    </row>
    <row r="16" spans="1:17">
      <c r="A16" s="40" t="s">
        <v>106</v>
      </c>
      <c r="B16" s="71">
        <f>SUM(B17:B18)</f>
        <v>0</v>
      </c>
      <c r="C16" s="65">
        <f>SUM(C17:C18)</f>
        <v>0</v>
      </c>
      <c r="D16" s="128">
        <f>SUM(D17:D18)</f>
        <v>0</v>
      </c>
      <c r="E16" s="11">
        <f t="shared" si="0"/>
        <v>0</v>
      </c>
      <c r="F16" s="308"/>
      <c r="G16" s="309"/>
      <c r="H16" s="309"/>
      <c r="I16" s="309"/>
      <c r="J16" s="310"/>
      <c r="K16" s="74"/>
      <c r="L16" s="74"/>
      <c r="M16" s="74"/>
      <c r="N16" s="77"/>
      <c r="O16" s="77"/>
      <c r="P16" s="77"/>
      <c r="Q16" s="77"/>
    </row>
    <row r="17" spans="1:17">
      <c r="A17" s="35" t="s">
        <v>122</v>
      </c>
      <c r="B17" s="67"/>
      <c r="C17" s="12"/>
      <c r="D17" s="130"/>
      <c r="E17" s="108">
        <f t="shared" si="0"/>
        <v>0</v>
      </c>
      <c r="F17" s="308"/>
      <c r="G17" s="309"/>
      <c r="H17" s="309"/>
      <c r="I17" s="309"/>
      <c r="J17" s="310"/>
      <c r="K17" s="74"/>
      <c r="L17" s="74"/>
      <c r="M17" s="74"/>
      <c r="N17" s="77"/>
      <c r="O17" s="77"/>
      <c r="P17" s="77"/>
      <c r="Q17" s="77"/>
    </row>
    <row r="18" spans="1:17" ht="13" thickBot="1">
      <c r="A18" s="21" t="s">
        <v>56</v>
      </c>
      <c r="B18" s="69">
        <f>B17*0.315</f>
        <v>0</v>
      </c>
      <c r="C18" s="69">
        <f>C17*0.315</f>
        <v>0</v>
      </c>
      <c r="D18" s="69">
        <f>D17*0.315</f>
        <v>0</v>
      </c>
      <c r="E18" s="103">
        <f t="shared" si="0"/>
        <v>0</v>
      </c>
      <c r="F18" s="304"/>
      <c r="G18" s="305"/>
      <c r="H18" s="305"/>
      <c r="I18" s="305"/>
      <c r="J18" s="306"/>
      <c r="K18" s="74"/>
      <c r="L18" s="74"/>
      <c r="M18" s="74"/>
      <c r="N18" s="77"/>
      <c r="O18" s="77"/>
      <c r="P18" s="77"/>
      <c r="Q18" s="77"/>
    </row>
    <row r="19" spans="1:17" ht="13" thickBot="1">
      <c r="A19" s="79"/>
      <c r="B19" s="82" t="s">
        <v>16</v>
      </c>
      <c r="C19" s="82"/>
      <c r="D19" s="82"/>
      <c r="E19" s="82"/>
      <c r="F19" s="81"/>
      <c r="G19" s="81"/>
      <c r="H19" s="81"/>
      <c r="I19" s="81"/>
      <c r="J19" s="81"/>
      <c r="K19" s="74"/>
      <c r="L19" s="74"/>
      <c r="M19" s="82"/>
      <c r="N19" s="77"/>
      <c r="O19" s="77"/>
      <c r="P19" s="77"/>
      <c r="Q19" s="77"/>
    </row>
    <row r="20" spans="1:17" ht="13" thickBot="1">
      <c r="A20" s="17" t="s">
        <v>61</v>
      </c>
      <c r="B20" s="4">
        <f>SUM(B21,B25,B29,B30,B35,B36,B49)</f>
        <v>275</v>
      </c>
      <c r="C20" s="4">
        <f>SUM(C21,C25,C29,C30,C35,C36,C49)</f>
        <v>275</v>
      </c>
      <c r="D20" s="124"/>
      <c r="E20" s="4">
        <f>C20-D20</f>
        <v>275</v>
      </c>
      <c r="K20" s="74"/>
      <c r="L20" s="74"/>
      <c r="M20" s="82"/>
      <c r="N20" s="77"/>
      <c r="O20" s="77"/>
      <c r="P20" s="77"/>
      <c r="Q20" s="77"/>
    </row>
    <row r="21" spans="1:17" ht="13" thickBot="1">
      <c r="A21" s="18" t="s">
        <v>62</v>
      </c>
      <c r="B21" s="104">
        <f>B22</f>
        <v>0</v>
      </c>
      <c r="C21" s="104">
        <f>C22</f>
        <v>0</v>
      </c>
      <c r="D21" s="131">
        <f>D22</f>
        <v>0</v>
      </c>
      <c r="E21" s="11">
        <f>C21-D21</f>
        <v>0</v>
      </c>
      <c r="F21" s="294" t="s">
        <v>2</v>
      </c>
      <c r="G21" s="307"/>
      <c r="H21" s="307"/>
      <c r="I21" s="307"/>
      <c r="J21" s="307"/>
      <c r="K21" s="84"/>
      <c r="L21" s="84"/>
      <c r="M21" s="77"/>
      <c r="N21" s="77"/>
      <c r="O21" s="77"/>
      <c r="P21" s="77"/>
      <c r="Q21" s="77"/>
    </row>
    <row r="22" spans="1:17">
      <c r="A22" s="225" t="s">
        <v>133</v>
      </c>
      <c r="B22" s="7">
        <f>B23*0.05</f>
        <v>0</v>
      </c>
      <c r="C22" s="7">
        <f>C23*0.05</f>
        <v>0</v>
      </c>
      <c r="D22" s="129">
        <f>D23*0.05</f>
        <v>0</v>
      </c>
      <c r="E22" s="108">
        <f>C22-D22</f>
        <v>0</v>
      </c>
      <c r="F22" s="296" t="s">
        <v>179</v>
      </c>
      <c r="G22" s="270"/>
      <c r="H22" s="270"/>
      <c r="I22" s="270"/>
      <c r="J22" s="271"/>
      <c r="K22" s="84"/>
      <c r="L22" s="84"/>
      <c r="M22" s="77"/>
      <c r="N22" s="77"/>
      <c r="O22" s="77"/>
      <c r="P22" s="77"/>
      <c r="Q22" s="77"/>
    </row>
    <row r="23" spans="1:17">
      <c r="A23" s="35" t="s">
        <v>63</v>
      </c>
      <c r="B23" s="32"/>
      <c r="C23" s="62"/>
      <c r="D23" s="132"/>
      <c r="E23" s="108">
        <f>C23-D23</f>
        <v>0</v>
      </c>
      <c r="F23" s="297"/>
      <c r="G23" s="273"/>
      <c r="H23" s="273"/>
      <c r="I23" s="273"/>
      <c r="J23" s="274"/>
      <c r="K23" s="84"/>
      <c r="L23" s="84"/>
      <c r="M23" s="77"/>
      <c r="N23" s="77"/>
      <c r="O23" s="77"/>
      <c r="P23" s="77"/>
      <c r="Q23" s="77"/>
    </row>
    <row r="24" spans="1:17">
      <c r="A24" s="19" t="s">
        <v>90</v>
      </c>
      <c r="B24" s="33"/>
      <c r="C24" s="15"/>
      <c r="D24" s="133"/>
      <c r="E24" s="110"/>
      <c r="F24" s="297"/>
      <c r="G24" s="273"/>
      <c r="H24" s="273"/>
      <c r="I24" s="273"/>
      <c r="J24" s="274"/>
      <c r="K24" s="84"/>
      <c r="L24" s="84"/>
      <c r="M24" s="77"/>
      <c r="N24" s="77"/>
      <c r="O24" s="77"/>
      <c r="P24" s="77"/>
      <c r="Q24" s="77"/>
    </row>
    <row r="25" spans="1:17">
      <c r="A25" s="18" t="s">
        <v>64</v>
      </c>
      <c r="B25" s="61">
        <f>SUM(B26:B27)</f>
        <v>10</v>
      </c>
      <c r="C25" s="61">
        <f>SUM(C26:C27)</f>
        <v>10</v>
      </c>
      <c r="D25" s="134">
        <f>SUM(D26:D27)</f>
        <v>0</v>
      </c>
      <c r="E25" s="109">
        <f>C25-D25</f>
        <v>10</v>
      </c>
      <c r="F25" s="297"/>
      <c r="G25" s="273"/>
      <c r="H25" s="273"/>
      <c r="I25" s="273"/>
      <c r="J25" s="274"/>
      <c r="K25" s="84"/>
      <c r="L25" s="84"/>
      <c r="M25" s="77"/>
      <c r="N25" s="77"/>
      <c r="O25" s="77"/>
      <c r="P25" s="77"/>
      <c r="Q25" s="77"/>
    </row>
    <row r="26" spans="1:17">
      <c r="A26" s="226" t="s">
        <v>134</v>
      </c>
      <c r="B26" s="32">
        <v>10</v>
      </c>
      <c r="C26" s="7">
        <v>10</v>
      </c>
      <c r="D26" s="126"/>
      <c r="E26" s="108">
        <f>C26-D26</f>
        <v>10</v>
      </c>
      <c r="F26" s="297"/>
      <c r="G26" s="273"/>
      <c r="H26" s="273"/>
      <c r="I26" s="273"/>
      <c r="J26" s="274"/>
      <c r="K26" s="84"/>
      <c r="L26" s="84"/>
      <c r="M26" s="77"/>
      <c r="N26" s="77"/>
      <c r="O26" s="77"/>
      <c r="P26" s="77"/>
      <c r="Q26" s="77"/>
    </row>
    <row r="27" spans="1:17" ht="13" thickBot="1">
      <c r="A27" s="35" t="s">
        <v>65</v>
      </c>
      <c r="B27" s="32"/>
      <c r="C27" s="7"/>
      <c r="D27" s="126"/>
      <c r="E27" s="108">
        <f>C27-D27</f>
        <v>0</v>
      </c>
      <c r="F27" s="298"/>
      <c r="G27" s="275"/>
      <c r="H27" s="275"/>
      <c r="I27" s="275"/>
      <c r="J27" s="276"/>
      <c r="K27" s="84"/>
      <c r="L27" s="84"/>
      <c r="M27" s="77"/>
      <c r="N27" s="77"/>
      <c r="O27" s="77"/>
      <c r="P27" s="77"/>
      <c r="Q27" s="77"/>
    </row>
    <row r="28" spans="1:17" ht="13" thickBot="1">
      <c r="A28" s="35"/>
      <c r="B28" s="111"/>
      <c r="C28" s="112"/>
      <c r="D28" s="135"/>
      <c r="E28" s="113"/>
      <c r="F28" s="294" t="s">
        <v>22</v>
      </c>
      <c r="G28" s="307"/>
      <c r="H28" s="307"/>
      <c r="I28" s="307"/>
      <c r="J28" s="307"/>
      <c r="K28" s="84"/>
      <c r="L28" s="84"/>
      <c r="M28" s="77"/>
      <c r="N28" s="77"/>
      <c r="O28" s="77"/>
      <c r="P28" s="77"/>
      <c r="Q28" s="77"/>
    </row>
    <row r="29" spans="1:17" ht="34.5" customHeight="1" thickBot="1">
      <c r="A29" s="18" t="s">
        <v>17</v>
      </c>
      <c r="B29" s="106">
        <v>65</v>
      </c>
      <c r="C29" s="105">
        <v>65</v>
      </c>
      <c r="D29" s="136"/>
      <c r="E29" s="38">
        <f>C29-D29</f>
        <v>65</v>
      </c>
      <c r="F29" s="313" t="s">
        <v>174</v>
      </c>
      <c r="G29" s="314"/>
      <c r="H29" s="314"/>
      <c r="I29" s="314"/>
      <c r="J29" s="315"/>
      <c r="K29" s="84"/>
      <c r="L29" s="84"/>
      <c r="M29" s="77"/>
      <c r="N29" s="77"/>
      <c r="O29" s="77"/>
      <c r="P29" s="77"/>
      <c r="Q29" s="77"/>
    </row>
    <row r="30" spans="1:17" ht="13" thickBot="1">
      <c r="A30" s="18" t="s">
        <v>18</v>
      </c>
      <c r="B30" s="107">
        <f>B31</f>
        <v>0</v>
      </c>
      <c r="C30" s="107">
        <f>C31</f>
        <v>0</v>
      </c>
      <c r="D30" s="137">
        <f>D31</f>
        <v>0</v>
      </c>
      <c r="E30" s="11">
        <f>C30-D30</f>
        <v>0</v>
      </c>
      <c r="F30" s="311" t="s">
        <v>3</v>
      </c>
      <c r="G30" s="312"/>
      <c r="H30" s="312"/>
      <c r="I30" s="312"/>
      <c r="J30" s="312"/>
      <c r="K30" s="84"/>
      <c r="L30" s="84"/>
      <c r="M30" s="77"/>
      <c r="N30" s="77"/>
      <c r="O30" s="77"/>
      <c r="P30" s="77"/>
      <c r="Q30" s="77"/>
    </row>
    <row r="31" spans="1:17">
      <c r="A31" s="35" t="s">
        <v>95</v>
      </c>
      <c r="B31" s="34"/>
      <c r="C31" s="14"/>
      <c r="D31" s="138"/>
      <c r="E31" s="108">
        <f>C31-D31</f>
        <v>0</v>
      </c>
      <c r="F31" s="301"/>
      <c r="G31" s="302"/>
      <c r="H31" s="302"/>
      <c r="I31" s="302"/>
      <c r="J31" s="303"/>
      <c r="K31" s="84"/>
      <c r="L31" s="84"/>
      <c r="M31" s="77"/>
      <c r="N31" s="77"/>
      <c r="O31" s="77"/>
      <c r="P31" s="77"/>
      <c r="Q31" s="77"/>
    </row>
    <row r="32" spans="1:17" ht="13" thickBot="1">
      <c r="A32" s="19"/>
      <c r="B32" s="9"/>
      <c r="C32" s="9"/>
      <c r="D32" s="139"/>
      <c r="E32" s="85"/>
      <c r="F32" s="304"/>
      <c r="G32" s="305"/>
      <c r="H32" s="305"/>
      <c r="I32" s="305"/>
      <c r="J32" s="306"/>
      <c r="K32" s="84"/>
      <c r="L32" s="84"/>
      <c r="M32" s="77"/>
      <c r="N32" s="77"/>
      <c r="O32" s="77"/>
      <c r="P32" s="77"/>
      <c r="Q32" s="77"/>
    </row>
    <row r="33" spans="1:17">
      <c r="A33" s="19"/>
      <c r="B33" s="82" t="s">
        <v>16</v>
      </c>
      <c r="C33" s="9"/>
      <c r="D33" s="139"/>
      <c r="E33" s="85"/>
      <c r="F33" s="78"/>
      <c r="G33" s="78"/>
      <c r="H33" s="78"/>
      <c r="I33" s="78"/>
      <c r="J33" s="78"/>
      <c r="K33" s="84"/>
      <c r="L33" s="84"/>
      <c r="M33" s="77"/>
      <c r="N33" s="77"/>
      <c r="O33" s="77"/>
      <c r="P33" s="77"/>
      <c r="Q33" s="77"/>
    </row>
    <row r="34" spans="1:17" ht="53.25" customHeight="1">
      <c r="A34" s="17"/>
      <c r="B34" s="16" t="s">
        <v>85</v>
      </c>
      <c r="C34" s="16" t="s">
        <v>86</v>
      </c>
      <c r="D34" s="140" t="s">
        <v>58</v>
      </c>
      <c r="E34" s="16" t="s">
        <v>59</v>
      </c>
      <c r="F34" s="74"/>
      <c r="G34" s="16" t="s">
        <v>85</v>
      </c>
      <c r="H34" s="16" t="s">
        <v>86</v>
      </c>
      <c r="I34" s="16" t="s">
        <v>58</v>
      </c>
      <c r="J34" s="16" t="s">
        <v>59</v>
      </c>
      <c r="K34" s="74"/>
      <c r="L34" s="74"/>
      <c r="M34" s="74"/>
      <c r="N34" s="77"/>
      <c r="O34" s="77"/>
      <c r="P34" s="77"/>
      <c r="Q34" s="77"/>
    </row>
    <row r="35" spans="1:17" ht="15" customHeight="1">
      <c r="A35" s="44" t="s">
        <v>19</v>
      </c>
      <c r="B35" s="106"/>
      <c r="C35" s="105"/>
      <c r="D35" s="136"/>
      <c r="E35" s="38">
        <f>C35-D35</f>
        <v>0</v>
      </c>
      <c r="F35" s="84"/>
      <c r="G35" s="84"/>
      <c r="H35" s="84"/>
      <c r="I35" s="84"/>
      <c r="J35" s="84"/>
      <c r="K35" s="84"/>
      <c r="L35" s="84"/>
      <c r="M35" s="77"/>
      <c r="N35" s="77"/>
      <c r="O35" s="77"/>
      <c r="P35" s="77"/>
      <c r="Q35" s="77"/>
    </row>
    <row r="36" spans="1:17" ht="24.75" customHeight="1">
      <c r="A36" s="44" t="s">
        <v>49</v>
      </c>
      <c r="B36" s="70">
        <f>SUM(B37,B42,G37)</f>
        <v>0</v>
      </c>
      <c r="C36" s="70">
        <f>SUM(C37,C42,H37)</f>
        <v>0</v>
      </c>
      <c r="D36" s="141">
        <f>SUM(D37,D42,I37)</f>
        <v>0</v>
      </c>
      <c r="E36" s="70">
        <f>C36-D36</f>
        <v>0</v>
      </c>
      <c r="F36" s="84"/>
      <c r="G36" s="84"/>
      <c r="H36" s="84"/>
      <c r="I36" s="84"/>
      <c r="J36" s="84"/>
      <c r="K36" s="84"/>
      <c r="L36" s="84"/>
      <c r="M36" s="77"/>
      <c r="N36" s="77"/>
      <c r="O36" s="77"/>
      <c r="P36" s="77"/>
      <c r="Q36" s="77"/>
    </row>
    <row r="37" spans="1:17" ht="12" customHeight="1">
      <c r="A37" s="181" t="s">
        <v>96</v>
      </c>
      <c r="B37" s="142">
        <f>SUM(B38,B40)</f>
        <v>0</v>
      </c>
      <c r="C37" s="142">
        <f>SUM(C38,C40)</f>
        <v>0</v>
      </c>
      <c r="D37" s="142">
        <f>SUM(D38,D40)</f>
        <v>0</v>
      </c>
      <c r="E37" s="142">
        <f t="shared" ref="E37:E46" si="1">C37-D37</f>
        <v>0</v>
      </c>
      <c r="F37" s="19" t="s">
        <v>97</v>
      </c>
      <c r="G37" s="86">
        <f>SUM(G38,G39,G42,G45)</f>
        <v>0</v>
      </c>
      <c r="H37" s="86">
        <f>SUM(H38,H39,H42,H45)</f>
        <v>0</v>
      </c>
      <c r="I37" s="86">
        <f>SUM(I38,I39,I42,I45)</f>
        <v>0</v>
      </c>
      <c r="J37" s="86">
        <f>SUM(J38,J39,J42,J45)</f>
        <v>0</v>
      </c>
      <c r="K37" s="84"/>
      <c r="L37" s="84"/>
      <c r="M37" s="77"/>
      <c r="N37" s="77"/>
      <c r="O37" s="77"/>
      <c r="P37" s="77"/>
      <c r="Q37" s="77"/>
    </row>
    <row r="38" spans="1:17" ht="12" customHeight="1">
      <c r="A38" s="177" t="s">
        <v>135</v>
      </c>
      <c r="B38" s="188">
        <f>B39*17</f>
        <v>0</v>
      </c>
      <c r="C38" s="143">
        <f>C39*17</f>
        <v>0</v>
      </c>
      <c r="D38" s="143">
        <f>D39*17</f>
        <v>0</v>
      </c>
      <c r="E38" s="143">
        <f t="shared" si="1"/>
        <v>0</v>
      </c>
      <c r="F38" s="21" t="s">
        <v>116</v>
      </c>
      <c r="G38" s="87">
        <f>IF(SUM(G39,G42,G45)&gt;0,40,0)</f>
        <v>0</v>
      </c>
      <c r="H38" s="88"/>
      <c r="I38" s="88"/>
      <c r="J38" s="88"/>
      <c r="K38" s="84"/>
      <c r="L38" s="84"/>
      <c r="M38" s="77"/>
      <c r="N38" s="77"/>
      <c r="O38" s="77"/>
      <c r="P38" s="77"/>
      <c r="Q38" s="77"/>
    </row>
    <row r="39" spans="1:17" ht="12" customHeight="1">
      <c r="A39" s="177" t="s">
        <v>93</v>
      </c>
      <c r="B39" s="169"/>
      <c r="C39" s="143"/>
      <c r="D39" s="143"/>
      <c r="E39" s="142">
        <f t="shared" si="1"/>
        <v>0</v>
      </c>
      <c r="F39" s="21" t="s">
        <v>117</v>
      </c>
      <c r="G39" s="87">
        <f>G40*0.85*G41</f>
        <v>0</v>
      </c>
      <c r="H39" s="88">
        <f>H40*0.85*H41</f>
        <v>0</v>
      </c>
      <c r="I39" s="88">
        <f>I40*0.85*I41</f>
        <v>0</v>
      </c>
      <c r="J39" s="88">
        <f>J40*0.85*J41</f>
        <v>0</v>
      </c>
      <c r="K39" s="84"/>
      <c r="L39" s="84"/>
      <c r="M39" s="77"/>
      <c r="N39" s="77"/>
      <c r="O39" s="77"/>
      <c r="P39" s="77"/>
      <c r="Q39" s="77"/>
    </row>
    <row r="40" spans="1:17" ht="12" customHeight="1">
      <c r="A40" s="177" t="s">
        <v>141</v>
      </c>
      <c r="B40" s="188">
        <f>B41*41</f>
        <v>0</v>
      </c>
      <c r="C40" s="143">
        <f>C41*123</f>
        <v>0</v>
      </c>
      <c r="D40" s="143">
        <f>D41*123</f>
        <v>0</v>
      </c>
      <c r="E40" s="143">
        <f t="shared" si="1"/>
        <v>0</v>
      </c>
      <c r="F40" s="21" t="s">
        <v>118</v>
      </c>
      <c r="G40" s="72"/>
      <c r="H40" s="88"/>
      <c r="I40" s="88"/>
      <c r="J40" s="88"/>
      <c r="K40" s="84"/>
      <c r="L40" s="84"/>
      <c r="M40" s="77"/>
      <c r="N40" s="77"/>
      <c r="O40" s="77"/>
      <c r="P40" s="77"/>
      <c r="Q40" s="77"/>
    </row>
    <row r="41" spans="1:17" ht="12" customHeight="1">
      <c r="A41" s="177" t="s">
        <v>142</v>
      </c>
      <c r="B41" s="169"/>
      <c r="C41" s="143"/>
      <c r="D41" s="143"/>
      <c r="E41" s="142">
        <f t="shared" si="1"/>
        <v>0</v>
      </c>
      <c r="F41" s="21" t="s">
        <v>99</v>
      </c>
      <c r="G41" s="72"/>
      <c r="H41" s="88"/>
      <c r="I41" s="88"/>
      <c r="J41" s="88"/>
      <c r="K41" s="84"/>
      <c r="L41" s="84"/>
      <c r="M41" s="77"/>
      <c r="N41" s="77"/>
      <c r="O41" s="77"/>
      <c r="P41" s="77"/>
      <c r="Q41" s="77"/>
    </row>
    <row r="42" spans="1:17" ht="12" customHeight="1">
      <c r="A42" s="181" t="s">
        <v>94</v>
      </c>
      <c r="B42" s="142">
        <f>SUM(B43,B45)</f>
        <v>0</v>
      </c>
      <c r="C42" s="142">
        <f>SUM(C43,C45)</f>
        <v>0</v>
      </c>
      <c r="D42" s="142">
        <f>SUM(D43,D45)</f>
        <v>0</v>
      </c>
      <c r="E42" s="142">
        <f t="shared" si="1"/>
        <v>0</v>
      </c>
      <c r="F42" s="21" t="s">
        <v>119</v>
      </c>
      <c r="G42" s="87">
        <f>G43*3.5*G44</f>
        <v>0</v>
      </c>
      <c r="H42" s="88">
        <f>H43*3.5*H44</f>
        <v>0</v>
      </c>
      <c r="I42" s="88">
        <f>I43*3.5*I44</f>
        <v>0</v>
      </c>
      <c r="J42" s="88">
        <f>J43*3.5*J44</f>
        <v>0</v>
      </c>
      <c r="K42" s="84"/>
      <c r="L42" s="84"/>
      <c r="M42" s="77"/>
      <c r="N42" s="77"/>
      <c r="O42" s="77"/>
      <c r="P42" s="77"/>
      <c r="Q42" s="77"/>
    </row>
    <row r="43" spans="1:17" ht="12" customHeight="1">
      <c r="A43" s="177" t="s">
        <v>145</v>
      </c>
      <c r="B43" s="188">
        <f>B44*45</f>
        <v>0</v>
      </c>
      <c r="C43" s="188">
        <f>C44*45</f>
        <v>0</v>
      </c>
      <c r="D43" s="143">
        <f>D44*18.75</f>
        <v>0</v>
      </c>
      <c r="E43" s="143">
        <f t="shared" si="1"/>
        <v>0</v>
      </c>
      <c r="F43" s="21" t="s">
        <v>98</v>
      </c>
      <c r="G43" s="72"/>
      <c r="H43" s="88"/>
      <c r="I43" s="88"/>
      <c r="J43" s="88"/>
      <c r="K43" s="84"/>
      <c r="L43" s="84"/>
      <c r="M43" s="77"/>
      <c r="N43" s="77"/>
      <c r="O43" s="77"/>
      <c r="P43" s="77"/>
      <c r="Q43" s="77"/>
    </row>
    <row r="44" spans="1:17" ht="12" customHeight="1">
      <c r="A44" s="177" t="s">
        <v>87</v>
      </c>
      <c r="B44" s="169"/>
      <c r="C44" s="143"/>
      <c r="D44" s="143"/>
      <c r="E44" s="142">
        <f t="shared" si="1"/>
        <v>0</v>
      </c>
      <c r="F44" s="21" t="s">
        <v>99</v>
      </c>
      <c r="G44" s="72"/>
      <c r="H44" s="88"/>
      <c r="I44" s="88"/>
      <c r="J44" s="88"/>
      <c r="K44" s="84"/>
      <c r="L44" s="84"/>
      <c r="M44" s="77"/>
      <c r="N44" s="77"/>
      <c r="O44" s="77"/>
      <c r="P44" s="77"/>
      <c r="Q44" s="77"/>
    </row>
    <row r="45" spans="1:17" ht="12" customHeight="1">
      <c r="A45" s="177" t="s">
        <v>146</v>
      </c>
      <c r="B45" s="188">
        <f>B46*45</f>
        <v>0</v>
      </c>
      <c r="C45" s="143">
        <f>C46*45</f>
        <v>0</v>
      </c>
      <c r="D45" s="143">
        <f>D46*50</f>
        <v>0</v>
      </c>
      <c r="E45" s="143">
        <f t="shared" si="1"/>
        <v>0</v>
      </c>
      <c r="F45" s="37" t="s">
        <v>120</v>
      </c>
      <c r="G45" s="87">
        <f>G46*6.5*G47</f>
        <v>0</v>
      </c>
      <c r="H45" s="88">
        <f>H46*6.5*H47</f>
        <v>0</v>
      </c>
      <c r="I45" s="88">
        <f>I46*6.5*I47</f>
        <v>0</v>
      </c>
      <c r="J45" s="88">
        <f>J46*6.5*J47</f>
        <v>0</v>
      </c>
      <c r="K45" s="84"/>
      <c r="L45" s="84"/>
      <c r="M45" s="77"/>
      <c r="N45" s="77"/>
      <c r="O45" s="77"/>
      <c r="P45" s="77"/>
      <c r="Q45" s="77"/>
    </row>
    <row r="46" spans="1:17" ht="12" customHeight="1">
      <c r="A46" s="177" t="s">
        <v>147</v>
      </c>
      <c r="B46" s="169"/>
      <c r="C46" s="143"/>
      <c r="D46" s="143"/>
      <c r="E46" s="142">
        <f t="shared" si="1"/>
        <v>0</v>
      </c>
      <c r="F46" s="21" t="s">
        <v>121</v>
      </c>
      <c r="G46" s="72"/>
      <c r="H46" s="88"/>
      <c r="I46" s="88"/>
      <c r="J46" s="88"/>
      <c r="K46" s="84"/>
      <c r="L46" s="84"/>
      <c r="M46" s="77"/>
      <c r="N46" s="77"/>
      <c r="O46" s="77"/>
      <c r="P46" s="77"/>
      <c r="Q46" s="77"/>
    </row>
    <row r="47" spans="1:17" ht="12" customHeight="1">
      <c r="A47" s="23"/>
      <c r="B47" s="283" t="s">
        <v>10</v>
      </c>
      <c r="C47" s="284"/>
      <c r="D47" s="284"/>
      <c r="E47" s="284"/>
      <c r="F47" s="36" t="s">
        <v>99</v>
      </c>
      <c r="G47" s="72"/>
      <c r="H47" s="88"/>
      <c r="I47" s="88"/>
      <c r="J47" s="88"/>
      <c r="K47" s="84"/>
      <c r="L47" s="84"/>
      <c r="M47" s="77"/>
      <c r="N47" s="77"/>
      <c r="O47" s="77"/>
      <c r="P47" s="77"/>
      <c r="Q47" s="77"/>
    </row>
    <row r="48" spans="1:17" s="77" customFormat="1" ht="13" thickBot="1">
      <c r="B48" s="285"/>
      <c r="C48" s="285"/>
      <c r="D48" s="285"/>
      <c r="E48" s="285"/>
      <c r="F48" s="294" t="s">
        <v>115</v>
      </c>
      <c r="G48" s="307"/>
      <c r="H48" s="307"/>
      <c r="I48" s="307"/>
      <c r="J48" s="307"/>
    </row>
    <row r="49" spans="1:17" ht="16.5" customHeight="1">
      <c r="A49" s="43" t="s">
        <v>50</v>
      </c>
      <c r="B49" s="106">
        <v>200</v>
      </c>
      <c r="C49" s="102">
        <v>200</v>
      </c>
      <c r="D49" s="144"/>
      <c r="E49" s="109">
        <f>C49-D49</f>
        <v>200</v>
      </c>
      <c r="F49" s="288" t="s">
        <v>178</v>
      </c>
      <c r="G49" s="289"/>
      <c r="H49" s="289"/>
      <c r="I49" s="289"/>
      <c r="J49" s="290"/>
      <c r="K49" s="84"/>
      <c r="L49" s="84"/>
      <c r="M49" s="77"/>
      <c r="N49" s="77"/>
      <c r="O49" s="77"/>
      <c r="P49" s="77"/>
      <c r="Q49" s="77"/>
    </row>
    <row r="50" spans="1:17" ht="16.5" customHeight="1" thickBot="1">
      <c r="A50" s="43"/>
      <c r="B50" s="47"/>
      <c r="C50" s="48"/>
      <c r="D50" s="92"/>
      <c r="E50" s="92"/>
      <c r="F50" s="291"/>
      <c r="G50" s="292"/>
      <c r="H50" s="292"/>
      <c r="I50" s="292"/>
      <c r="J50" s="293"/>
      <c r="K50" s="84"/>
      <c r="L50" s="84"/>
      <c r="M50" s="77"/>
      <c r="N50" s="77"/>
      <c r="O50" s="77"/>
      <c r="P50" s="77"/>
      <c r="Q50" s="77"/>
    </row>
    <row r="51" spans="1:17" ht="13" thickBot="1">
      <c r="A51" s="5"/>
      <c r="B51" s="1"/>
      <c r="C51" s="89"/>
      <c r="D51" s="145"/>
      <c r="E51" s="90"/>
      <c r="F51" s="286"/>
      <c r="G51" s="287"/>
      <c r="H51" s="287"/>
      <c r="I51" s="287"/>
      <c r="J51" s="287"/>
      <c r="K51" s="84"/>
      <c r="L51" s="84"/>
      <c r="M51" s="77"/>
      <c r="N51" s="77"/>
      <c r="O51" s="77"/>
      <c r="P51" s="77"/>
      <c r="Q51" s="77"/>
    </row>
    <row r="52" spans="1:17" ht="13" thickBot="1">
      <c r="A52" s="1" t="s">
        <v>111</v>
      </c>
      <c r="B52" s="4">
        <f>B53</f>
        <v>75</v>
      </c>
      <c r="C52" s="4">
        <f>C53</f>
        <v>75</v>
      </c>
      <c r="D52" s="124"/>
      <c r="E52" s="4">
        <f>C52-D52</f>
        <v>75</v>
      </c>
      <c r="F52" s="299"/>
      <c r="G52" s="300"/>
      <c r="H52" s="300"/>
      <c r="I52" s="300"/>
      <c r="J52" s="300"/>
      <c r="K52" s="84"/>
      <c r="L52" s="84"/>
      <c r="M52" s="77"/>
      <c r="N52" s="77"/>
      <c r="O52" s="77"/>
      <c r="P52" s="77"/>
      <c r="Q52" s="77"/>
    </row>
    <row r="53" spans="1:17">
      <c r="A53" s="2" t="s">
        <v>109</v>
      </c>
      <c r="B53" s="66">
        <v>75</v>
      </c>
      <c r="C53" s="114">
        <v>75</v>
      </c>
      <c r="D53" s="136"/>
      <c r="E53" s="38">
        <f>C53-D53</f>
        <v>75</v>
      </c>
      <c r="F53" s="300"/>
      <c r="G53" s="300"/>
      <c r="H53" s="300"/>
      <c r="I53" s="300"/>
      <c r="J53" s="300"/>
      <c r="K53" s="84"/>
      <c r="L53" s="84"/>
      <c r="M53" s="77"/>
      <c r="N53" s="77"/>
      <c r="O53" s="77"/>
      <c r="P53" s="77"/>
      <c r="Q53" s="77"/>
    </row>
    <row r="54" spans="1:17" ht="12.75" customHeight="1">
      <c r="A54" s="77"/>
      <c r="B54" s="91" t="s">
        <v>20</v>
      </c>
      <c r="C54" s="92"/>
      <c r="D54" s="92"/>
      <c r="E54" s="74"/>
      <c r="F54" s="286"/>
      <c r="G54" s="286"/>
      <c r="H54" s="286"/>
      <c r="I54" s="286"/>
      <c r="J54" s="286"/>
      <c r="K54" s="93"/>
      <c r="L54" s="93"/>
    </row>
    <row r="55" spans="1:17" ht="13" thickBot="1">
      <c r="A55" s="3" t="s">
        <v>129</v>
      </c>
      <c r="B55" s="9"/>
      <c r="C55" s="9"/>
      <c r="D55" s="146"/>
      <c r="E55" s="9"/>
      <c r="F55" s="294" t="s">
        <v>4</v>
      </c>
      <c r="G55" s="295"/>
      <c r="H55" s="295"/>
      <c r="I55" s="295"/>
      <c r="J55" s="295"/>
      <c r="K55" s="93"/>
      <c r="L55" s="93"/>
    </row>
    <row r="56" spans="1:17" ht="13" thickBot="1">
      <c r="A56" s="3" t="s">
        <v>130</v>
      </c>
      <c r="B56" s="42">
        <f>SUM(B57:B58)</f>
        <v>0</v>
      </c>
      <c r="C56" s="42">
        <f>SUM(C57:C58)</f>
        <v>0</v>
      </c>
      <c r="D56" s="147"/>
      <c r="E56" s="4">
        <f>C56-D56</f>
        <v>0</v>
      </c>
      <c r="F56" s="296"/>
      <c r="G56" s="270"/>
      <c r="H56" s="270"/>
      <c r="I56" s="270"/>
      <c r="J56" s="271"/>
      <c r="K56" s="93"/>
      <c r="L56" s="93"/>
    </row>
    <row r="57" spans="1:17">
      <c r="A57" s="43" t="s">
        <v>72</v>
      </c>
      <c r="B57" s="106"/>
      <c r="C57" s="105"/>
      <c r="D57" s="136"/>
      <c r="E57" s="109">
        <f>C57-D57</f>
        <v>0</v>
      </c>
      <c r="F57" s="297"/>
      <c r="G57" s="272"/>
      <c r="H57" s="272"/>
      <c r="I57" s="272"/>
      <c r="J57" s="274"/>
      <c r="K57" s="93"/>
      <c r="L57" s="93"/>
    </row>
    <row r="58" spans="1:17" ht="13" thickBot="1">
      <c r="A58" s="43" t="s">
        <v>21</v>
      </c>
      <c r="B58" s="100"/>
      <c r="C58" s="101"/>
      <c r="D58" s="126"/>
      <c r="E58" s="109">
        <f>C58-D58</f>
        <v>0</v>
      </c>
      <c r="F58" s="298"/>
      <c r="G58" s="275"/>
      <c r="H58" s="275"/>
      <c r="I58" s="275"/>
      <c r="J58" s="276"/>
      <c r="K58" s="93"/>
      <c r="L58" s="93"/>
    </row>
    <row r="59" spans="1:17">
      <c r="A59" s="43"/>
      <c r="B59" s="9"/>
      <c r="C59" s="9"/>
      <c r="D59" s="9"/>
      <c r="E59" s="9"/>
      <c r="F59" s="78"/>
      <c r="G59" s="79"/>
      <c r="H59" s="79"/>
      <c r="I59" s="79"/>
      <c r="J59" s="78"/>
      <c r="K59" s="93"/>
      <c r="L59" s="93"/>
    </row>
    <row r="60" spans="1:17" ht="13" thickBot="1">
      <c r="A60" s="46" t="s">
        <v>9</v>
      </c>
      <c r="B60" s="94"/>
      <c r="C60" s="94"/>
      <c r="D60" s="94"/>
      <c r="E60" s="94"/>
      <c r="F60" s="95"/>
      <c r="G60" s="95"/>
      <c r="H60" s="96"/>
      <c r="I60" s="96"/>
      <c r="J60" s="96"/>
    </row>
    <row r="61" spans="1:17" ht="13" thickBot="1">
      <c r="A61" s="45" t="s">
        <v>5</v>
      </c>
      <c r="B61" s="115">
        <f>SUM(B52,B20,B12,B6)</f>
        <v>1162.5</v>
      </c>
      <c r="C61" s="115">
        <f>SUM(C52,C20,C12,C6)</f>
        <v>1162.5</v>
      </c>
      <c r="D61" s="115">
        <f>SUM(D52,D20,D12,D6)</f>
        <v>0</v>
      </c>
      <c r="E61" s="39">
        <f>C61-D61</f>
        <v>1162.5</v>
      </c>
      <c r="F61" s="97"/>
      <c r="G61" s="93"/>
      <c r="H61" s="93"/>
      <c r="I61" s="93"/>
      <c r="J61" s="93"/>
    </row>
    <row r="62" spans="1:17" ht="13" thickBot="1">
      <c r="A62" s="45" t="s">
        <v>6</v>
      </c>
      <c r="B62" s="115">
        <f>B56</f>
        <v>0</v>
      </c>
      <c r="C62" s="115">
        <f>C56</f>
        <v>0</v>
      </c>
      <c r="D62" s="115">
        <f>D56</f>
        <v>0</v>
      </c>
      <c r="E62" s="39">
        <f>C62-D62</f>
        <v>0</v>
      </c>
      <c r="F62" s="76"/>
    </row>
    <row r="63" spans="1:17" ht="13" thickBot="1">
      <c r="A63" s="45" t="s">
        <v>7</v>
      </c>
      <c r="B63" s="115">
        <f>B61-B64</f>
        <v>1162.5</v>
      </c>
      <c r="C63" s="115">
        <f>C61-C64</f>
        <v>1162.5</v>
      </c>
      <c r="D63" s="115">
        <f>D61-D64</f>
        <v>0</v>
      </c>
      <c r="E63" s="39">
        <f>C63-D63</f>
        <v>1162.5</v>
      </c>
    </row>
    <row r="64" spans="1:17">
      <c r="A64" s="79"/>
      <c r="B64" s="77"/>
      <c r="C64" s="77"/>
      <c r="D64" s="77"/>
      <c r="E64" s="77"/>
    </row>
    <row r="65" spans="1:5">
      <c r="A65" s="79"/>
      <c r="B65" s="77"/>
      <c r="C65" s="77"/>
      <c r="D65" s="77"/>
      <c r="E65" s="77"/>
    </row>
  </sheetData>
  <sheetProtection selectLockedCells="1"/>
  <mergeCells count="21">
    <mergeCell ref="F12:J18"/>
    <mergeCell ref="F21:J21"/>
    <mergeCell ref="F30:J30"/>
    <mergeCell ref="F29:J29"/>
    <mergeCell ref="F28:J28"/>
    <mergeCell ref="F56:J58"/>
    <mergeCell ref="F52:J53"/>
    <mergeCell ref="F31:J32"/>
    <mergeCell ref="F48:J48"/>
    <mergeCell ref="F22:J27"/>
    <mergeCell ref="B47:E48"/>
    <mergeCell ref="F51:J51"/>
    <mergeCell ref="F54:J54"/>
    <mergeCell ref="F49:J50"/>
    <mergeCell ref="F55:J55"/>
    <mergeCell ref="I1:J4"/>
    <mergeCell ref="F5:J5"/>
    <mergeCell ref="F11:J11"/>
    <mergeCell ref="F6:J10"/>
    <mergeCell ref="B4:H4"/>
    <mergeCell ref="B3:H3"/>
  </mergeCells>
  <phoneticPr fontId="5" type="noConversion"/>
  <pageMargins left="0" right="0" top="0" bottom="0" header="0.5" footer="0.5"/>
  <pageSetup scale="87" orientation="landscape"/>
  <rowBreaks count="1" manualBreakCount="1">
    <brk id="33"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topLeftCell="A48" zoomScale="150" zoomScaleNormal="150" zoomScalePageLayoutView="150" workbookViewId="0">
      <selection activeCell="H76" sqref="H76"/>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92</v>
      </c>
      <c r="J1" s="322"/>
      <c r="M1" s="159"/>
    </row>
    <row r="2" spans="1:17" ht="17">
      <c r="B2" s="25"/>
      <c r="C2" s="25"/>
      <c r="D2" s="25"/>
      <c r="E2" s="26" t="s">
        <v>153</v>
      </c>
      <c r="F2" s="29"/>
      <c r="G2" s="159"/>
      <c r="H2" s="159"/>
      <c r="I2" s="323"/>
      <c r="J2" s="324"/>
      <c r="M2" s="159"/>
    </row>
    <row r="3" spans="1:17" ht="18" thickBot="1">
      <c r="A3" s="31" t="s">
        <v>84</v>
      </c>
      <c r="B3" s="333" t="s">
        <v>154</v>
      </c>
      <c r="C3" s="334"/>
      <c r="D3" s="334"/>
      <c r="E3" s="334"/>
      <c r="F3" s="334"/>
      <c r="G3" s="334"/>
      <c r="H3" s="335"/>
      <c r="I3" s="323"/>
      <c r="J3" s="324"/>
      <c r="M3" s="159"/>
    </row>
    <row r="4" spans="1:17" ht="18" thickBot="1">
      <c r="A4" s="31" t="s">
        <v>91</v>
      </c>
      <c r="B4" s="336" t="s">
        <v>163</v>
      </c>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29"/>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63">
        <f>B9</f>
        <v>3500</v>
      </c>
      <c r="C8" s="148">
        <f>C9</f>
        <v>3500</v>
      </c>
      <c r="D8" s="148">
        <f>SUM('[1]Event 3a Ledger'!B6:B41)</f>
        <v>0</v>
      </c>
      <c r="E8" s="148">
        <f t="shared" ref="E8:E14" si="0">C8-D8</f>
        <v>3500</v>
      </c>
      <c r="F8" s="317" t="s">
        <v>175</v>
      </c>
      <c r="G8" s="302"/>
      <c r="H8" s="302"/>
      <c r="I8" s="302"/>
      <c r="J8" s="303"/>
      <c r="K8" s="29"/>
      <c r="L8" s="29"/>
      <c r="M8" s="29"/>
      <c r="N8"/>
      <c r="O8"/>
      <c r="P8"/>
      <c r="Q8"/>
    </row>
    <row r="9" spans="1:17" ht="12.75" customHeight="1">
      <c r="A9" s="164" t="s">
        <v>74</v>
      </c>
      <c r="B9" s="165">
        <f>SUM(B10:B14)</f>
        <v>3500</v>
      </c>
      <c r="C9" s="166">
        <f>SUM(C10:C14)</f>
        <v>3500</v>
      </c>
      <c r="D9" s="149">
        <f>SUM(D10:D14)</f>
        <v>0</v>
      </c>
      <c r="E9" s="167">
        <f t="shared" si="0"/>
        <v>3500</v>
      </c>
      <c r="F9" s="308"/>
      <c r="G9" s="332"/>
      <c r="H9" s="332"/>
      <c r="I9" s="332"/>
      <c r="J9" s="310"/>
      <c r="K9" s="29"/>
      <c r="L9" s="29"/>
      <c r="M9" s="29"/>
      <c r="N9"/>
      <c r="O9"/>
      <c r="P9"/>
      <c r="Q9"/>
    </row>
    <row r="10" spans="1:17" ht="14.25" customHeight="1">
      <c r="A10" s="168" t="s">
        <v>100</v>
      </c>
      <c r="B10" s="169">
        <v>2100</v>
      </c>
      <c r="C10" s="143">
        <v>2100</v>
      </c>
      <c r="D10" s="143"/>
      <c r="E10" s="170">
        <f t="shared" si="0"/>
        <v>2100</v>
      </c>
      <c r="F10" s="308"/>
      <c r="G10" s="332"/>
      <c r="H10" s="332"/>
      <c r="I10" s="332"/>
      <c r="J10" s="310"/>
      <c r="K10" s="29"/>
      <c r="L10" s="29"/>
      <c r="M10" s="29"/>
      <c r="N10"/>
      <c r="O10"/>
      <c r="P10"/>
      <c r="Q10"/>
    </row>
    <row r="11" spans="1:17">
      <c r="A11" s="168" t="s">
        <v>101</v>
      </c>
      <c r="B11" s="169">
        <v>785</v>
      </c>
      <c r="C11" s="143">
        <v>785</v>
      </c>
      <c r="D11" s="143"/>
      <c r="E11" s="170">
        <f t="shared" si="0"/>
        <v>785</v>
      </c>
      <c r="F11" s="308"/>
      <c r="G11" s="332"/>
      <c r="H11" s="332"/>
      <c r="I11" s="332"/>
      <c r="J11" s="310"/>
      <c r="K11" s="29"/>
      <c r="L11" s="29"/>
      <c r="M11" s="29"/>
      <c r="N11"/>
      <c r="O11"/>
      <c r="P11"/>
      <c r="Q11"/>
    </row>
    <row r="12" spans="1:17">
      <c r="A12" s="168" t="s">
        <v>102</v>
      </c>
      <c r="B12" s="169">
        <v>100</v>
      </c>
      <c r="C12" s="143">
        <v>100</v>
      </c>
      <c r="D12" s="143"/>
      <c r="E12" s="170">
        <f t="shared" si="0"/>
        <v>100</v>
      </c>
      <c r="F12" s="308"/>
      <c r="G12" s="332"/>
      <c r="H12" s="332"/>
      <c r="I12" s="332"/>
      <c r="J12" s="310"/>
      <c r="K12" s="29"/>
      <c r="L12" s="29"/>
      <c r="M12" s="29"/>
      <c r="N12"/>
      <c r="O12"/>
      <c r="P12"/>
      <c r="Q12"/>
    </row>
    <row r="13" spans="1:17">
      <c r="A13" s="168" t="s">
        <v>103</v>
      </c>
      <c r="B13" s="169">
        <v>365</v>
      </c>
      <c r="C13" s="143">
        <v>365</v>
      </c>
      <c r="D13" s="143"/>
      <c r="E13" s="170">
        <f t="shared" si="0"/>
        <v>365</v>
      </c>
      <c r="F13" s="308"/>
      <c r="G13" s="332"/>
      <c r="H13" s="332"/>
      <c r="I13" s="332"/>
      <c r="J13" s="310"/>
      <c r="K13" s="29"/>
      <c r="L13" s="29"/>
      <c r="M13" s="29"/>
      <c r="N13"/>
      <c r="O13"/>
      <c r="P13"/>
      <c r="Q13"/>
    </row>
    <row r="14" spans="1:17" ht="13" thickBot="1">
      <c r="A14" s="168" t="s">
        <v>104</v>
      </c>
      <c r="B14" s="169">
        <v>150</v>
      </c>
      <c r="C14" s="143">
        <v>150</v>
      </c>
      <c r="D14" s="143"/>
      <c r="E14" s="170">
        <f t="shared" si="0"/>
        <v>150</v>
      </c>
      <c r="F14" s="304"/>
      <c r="G14" s="305"/>
      <c r="H14" s="305"/>
      <c r="I14" s="305"/>
      <c r="J14" s="306"/>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301"/>
      <c r="G16" s="302"/>
      <c r="H16" s="302"/>
      <c r="I16" s="302"/>
      <c r="J16" s="303"/>
      <c r="K16" s="29"/>
      <c r="L16" s="29"/>
      <c r="M16" s="29"/>
      <c r="N16"/>
      <c r="O16"/>
      <c r="P16"/>
      <c r="Q16"/>
    </row>
    <row r="17" spans="1:17">
      <c r="A17" s="174" t="s">
        <v>136</v>
      </c>
      <c r="B17" s="141">
        <f>B18*13</f>
        <v>0</v>
      </c>
      <c r="C17" s="141">
        <f>C18*13</f>
        <v>0</v>
      </c>
      <c r="D17" s="141">
        <f>D18*13</f>
        <v>0</v>
      </c>
      <c r="E17" s="141">
        <f t="shared" si="1"/>
        <v>0</v>
      </c>
      <c r="F17" s="308"/>
      <c r="G17" s="309"/>
      <c r="H17" s="309"/>
      <c r="I17" s="309"/>
      <c r="J17" s="310"/>
      <c r="K17" s="29"/>
      <c r="L17" s="29"/>
      <c r="M17" s="29"/>
      <c r="N17"/>
      <c r="O17"/>
      <c r="P17"/>
      <c r="Q17"/>
    </row>
    <row r="18" spans="1:17">
      <c r="A18" s="168" t="s">
        <v>87</v>
      </c>
      <c r="B18" s="175"/>
      <c r="C18" s="142"/>
      <c r="D18" s="142"/>
      <c r="E18" s="142">
        <f t="shared" si="1"/>
        <v>0</v>
      </c>
      <c r="F18" s="308"/>
      <c r="G18" s="309"/>
      <c r="H18" s="309"/>
      <c r="I18" s="309"/>
      <c r="J18" s="310"/>
      <c r="K18" s="29"/>
      <c r="L18" s="29"/>
      <c r="M18" s="29"/>
      <c r="N18"/>
      <c r="O18"/>
      <c r="P18"/>
      <c r="Q18"/>
    </row>
    <row r="19" spans="1:17">
      <c r="A19" s="176" t="s">
        <v>105</v>
      </c>
      <c r="B19" s="151">
        <f>SUM(B20:B21)</f>
        <v>0</v>
      </c>
      <c r="C19" s="151">
        <f>SUM(C20:C21)</f>
        <v>0</v>
      </c>
      <c r="D19" s="151">
        <f>SUM(D20:D21)</f>
        <v>0</v>
      </c>
      <c r="E19" s="141">
        <f t="shared" si="1"/>
        <v>0</v>
      </c>
      <c r="F19" s="308"/>
      <c r="G19" s="309"/>
      <c r="H19" s="309"/>
      <c r="I19" s="309"/>
      <c r="J19" s="310"/>
      <c r="K19" s="29"/>
      <c r="L19" s="29"/>
      <c r="M19" s="29"/>
      <c r="N19"/>
      <c r="O19"/>
      <c r="P19"/>
      <c r="Q19"/>
    </row>
    <row r="20" spans="1:17">
      <c r="A20" s="168" t="s">
        <v>122</v>
      </c>
      <c r="B20" s="175"/>
      <c r="C20" s="142"/>
      <c r="D20" s="142"/>
      <c r="E20" s="142">
        <f t="shared" si="1"/>
        <v>0</v>
      </c>
      <c r="F20" s="308"/>
      <c r="G20" s="309"/>
      <c r="H20" s="309"/>
      <c r="I20" s="309"/>
      <c r="J20" s="310"/>
      <c r="K20" s="29"/>
      <c r="L20" s="29"/>
      <c r="M20" s="29"/>
      <c r="N20"/>
      <c r="O20"/>
      <c r="P20"/>
      <c r="Q20"/>
    </row>
    <row r="21" spans="1:17">
      <c r="A21" s="177" t="s">
        <v>57</v>
      </c>
      <c r="B21" s="143">
        <f>B20*0.125</f>
        <v>0</v>
      </c>
      <c r="C21" s="143">
        <f>C20*0.125</f>
        <v>0</v>
      </c>
      <c r="D21" s="143">
        <f>D20*0.1375</f>
        <v>0</v>
      </c>
      <c r="E21" s="143">
        <f t="shared" si="1"/>
        <v>0</v>
      </c>
      <c r="F21" s="308"/>
      <c r="G21" s="309"/>
      <c r="H21" s="309"/>
      <c r="I21" s="309"/>
      <c r="J21" s="310"/>
      <c r="K21" s="29"/>
      <c r="L21" s="29"/>
      <c r="M21" s="29"/>
      <c r="N21"/>
      <c r="O21"/>
      <c r="P21"/>
      <c r="Q21"/>
    </row>
    <row r="22" spans="1:17">
      <c r="A22" s="174" t="s">
        <v>106</v>
      </c>
      <c r="B22" s="151">
        <f>SUM(B23:B24)</f>
        <v>0</v>
      </c>
      <c r="C22" s="151">
        <f>SUM(C23:C24)</f>
        <v>0</v>
      </c>
      <c r="D22" s="151">
        <f>SUM(D23:D24)</f>
        <v>0</v>
      </c>
      <c r="E22" s="141">
        <f t="shared" si="1"/>
        <v>0</v>
      </c>
      <c r="F22" s="308"/>
      <c r="G22" s="309"/>
      <c r="H22" s="309"/>
      <c r="I22" s="309"/>
      <c r="J22" s="310"/>
      <c r="K22" s="29"/>
      <c r="L22" s="29"/>
      <c r="M22" s="29"/>
      <c r="N22"/>
      <c r="O22"/>
      <c r="P22"/>
      <c r="Q22"/>
    </row>
    <row r="23" spans="1:17">
      <c r="A23" s="168" t="s">
        <v>122</v>
      </c>
      <c r="B23" s="169"/>
      <c r="C23" s="143"/>
      <c r="D23" s="143"/>
      <c r="E23" s="142">
        <f t="shared" si="1"/>
        <v>0</v>
      </c>
      <c r="F23" s="308"/>
      <c r="G23" s="309"/>
      <c r="H23" s="309"/>
      <c r="I23" s="309"/>
      <c r="J23" s="310"/>
      <c r="K23" s="29"/>
      <c r="L23" s="29"/>
      <c r="M23" s="29"/>
      <c r="N23"/>
      <c r="O23"/>
      <c r="P23"/>
      <c r="Q23"/>
    </row>
    <row r="24" spans="1:17" ht="13" thickBot="1">
      <c r="A24" s="177" t="s">
        <v>56</v>
      </c>
      <c r="B24" s="143">
        <f>B23*0.315</f>
        <v>0</v>
      </c>
      <c r="C24" s="143">
        <f>C23*0.315</f>
        <v>0</v>
      </c>
      <c r="D24" s="143">
        <f>D23*0.3025</f>
        <v>0</v>
      </c>
      <c r="E24" s="143">
        <f t="shared" si="1"/>
        <v>0</v>
      </c>
      <c r="F24" s="304"/>
      <c r="G24" s="305"/>
      <c r="H24" s="305"/>
      <c r="I24" s="305"/>
      <c r="J24" s="306"/>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1055</v>
      </c>
      <c r="C26" s="148">
        <f>SUM(C28,C31,C34,C38,C52)</f>
        <v>1055</v>
      </c>
      <c r="D26" s="148">
        <f>SUM('[1]Event 3a Ledger'!F6:F41)</f>
        <v>0</v>
      </c>
      <c r="E26" s="148">
        <f>C26-D26</f>
        <v>1055</v>
      </c>
      <c r="F26" s="178"/>
      <c r="G26" s="179"/>
      <c r="H26" s="179"/>
      <c r="I26" s="179"/>
      <c r="J26" s="179"/>
      <c r="K26" s="29"/>
      <c r="L26" s="29"/>
      <c r="M26" s="24"/>
      <c r="N26"/>
      <c r="O26"/>
      <c r="P26"/>
      <c r="Q26"/>
    </row>
    <row r="27" spans="1:17" ht="13" thickBot="1">
      <c r="A27" s="164" t="s">
        <v>0</v>
      </c>
      <c r="B27" s="180">
        <f>B28</f>
        <v>20</v>
      </c>
      <c r="C27" s="152">
        <f>C28</f>
        <v>20</v>
      </c>
      <c r="D27" s="152">
        <f>D28</f>
        <v>0</v>
      </c>
      <c r="E27" s="141">
        <f>C27-D27</f>
        <v>20</v>
      </c>
      <c r="F27" s="316" t="s">
        <v>2</v>
      </c>
      <c r="G27" s="319"/>
      <c r="H27" s="319"/>
      <c r="I27" s="319"/>
      <c r="J27" s="319"/>
      <c r="K27" s="13"/>
      <c r="L27" s="13"/>
      <c r="M27"/>
      <c r="N27"/>
      <c r="O27"/>
      <c r="P27"/>
      <c r="Q27"/>
    </row>
    <row r="28" spans="1:17">
      <c r="A28" s="225" t="s">
        <v>137</v>
      </c>
      <c r="B28" s="142">
        <f>B29*0.05</f>
        <v>20</v>
      </c>
      <c r="C28" s="142">
        <f>C29*0.05</f>
        <v>20</v>
      </c>
      <c r="D28" s="142">
        <f>D29*0.05</f>
        <v>0</v>
      </c>
      <c r="E28" s="142">
        <f>C28-D28</f>
        <v>20</v>
      </c>
      <c r="F28" s="317" t="s">
        <v>176</v>
      </c>
      <c r="G28" s="302"/>
      <c r="H28" s="302"/>
      <c r="I28" s="302"/>
      <c r="J28" s="303"/>
      <c r="K28" s="13"/>
      <c r="L28" s="13"/>
      <c r="M28"/>
      <c r="N28"/>
      <c r="O28"/>
      <c r="P28"/>
      <c r="Q28"/>
    </row>
    <row r="29" spans="1:17">
      <c r="A29" s="177" t="s">
        <v>63</v>
      </c>
      <c r="B29" s="169">
        <v>400</v>
      </c>
      <c r="C29" s="143">
        <v>400</v>
      </c>
      <c r="D29" s="143"/>
      <c r="E29" s="142">
        <f>C29-D29</f>
        <v>400</v>
      </c>
      <c r="F29" s="308"/>
      <c r="G29" s="309"/>
      <c r="H29" s="309"/>
      <c r="I29" s="309"/>
      <c r="J29" s="310"/>
      <c r="K29" s="13"/>
      <c r="L29" s="13"/>
      <c r="M29"/>
      <c r="N29"/>
      <c r="O29"/>
      <c r="P29"/>
      <c r="Q29"/>
    </row>
    <row r="30" spans="1:17">
      <c r="A30" s="181" t="s">
        <v>90</v>
      </c>
      <c r="B30" s="182"/>
      <c r="C30" s="153"/>
      <c r="D30" s="153"/>
      <c r="E30" s="153"/>
      <c r="F30" s="308"/>
      <c r="G30" s="309"/>
      <c r="H30" s="309"/>
      <c r="I30" s="309"/>
      <c r="J30" s="310"/>
      <c r="K30" s="13"/>
      <c r="L30" s="13"/>
      <c r="M30"/>
      <c r="N30"/>
      <c r="O30"/>
      <c r="P30"/>
      <c r="Q30"/>
    </row>
    <row r="31" spans="1:17" ht="15" customHeight="1">
      <c r="A31" s="164" t="s">
        <v>1</v>
      </c>
      <c r="B31" s="183">
        <f>SUM(B32:B33)</f>
        <v>475</v>
      </c>
      <c r="C31" s="141">
        <f>SUM(C32:C33)</f>
        <v>475</v>
      </c>
      <c r="D31" s="141">
        <f>SUM(D32:D33)</f>
        <v>0</v>
      </c>
      <c r="E31" s="141">
        <f>C31-D31</f>
        <v>475</v>
      </c>
      <c r="F31" s="308"/>
      <c r="G31" s="309"/>
      <c r="H31" s="309"/>
      <c r="I31" s="309"/>
      <c r="J31" s="310"/>
      <c r="K31" s="13"/>
      <c r="L31" s="13"/>
      <c r="M31"/>
      <c r="N31"/>
      <c r="O31"/>
      <c r="P31"/>
      <c r="Q31"/>
    </row>
    <row r="32" spans="1:17">
      <c r="A32" s="226" t="s">
        <v>138</v>
      </c>
      <c r="B32" s="175"/>
      <c r="C32" s="142"/>
      <c r="D32" s="142"/>
      <c r="E32" s="142">
        <f>C32-D32</f>
        <v>0</v>
      </c>
      <c r="F32" s="308"/>
      <c r="G32" s="309"/>
      <c r="H32" s="309"/>
      <c r="I32" s="309"/>
      <c r="J32" s="310"/>
      <c r="K32" s="13"/>
      <c r="L32" s="13"/>
      <c r="M32"/>
      <c r="N32"/>
      <c r="O32"/>
      <c r="P32"/>
      <c r="Q32"/>
    </row>
    <row r="33" spans="1:17" ht="13" thickBot="1">
      <c r="A33" s="168" t="s">
        <v>65</v>
      </c>
      <c r="B33" s="175">
        <v>475</v>
      </c>
      <c r="C33" s="142">
        <v>475</v>
      </c>
      <c r="D33" s="142"/>
      <c r="E33" s="142">
        <f>C33-D33</f>
        <v>475</v>
      </c>
      <c r="F33" s="304"/>
      <c r="G33" s="305"/>
      <c r="H33" s="305"/>
      <c r="I33" s="305"/>
      <c r="J33" s="306"/>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301"/>
      <c r="G35" s="302"/>
      <c r="H35" s="302"/>
      <c r="I35" s="302"/>
      <c r="J35" s="303"/>
      <c r="K35" s="13"/>
      <c r="L35" s="13"/>
      <c r="M35"/>
      <c r="N35"/>
      <c r="O35"/>
      <c r="P35"/>
      <c r="Q35"/>
    </row>
    <row r="36" spans="1:17" ht="13" thickBot="1">
      <c r="A36" s="181"/>
      <c r="B36" s="146"/>
      <c r="C36" s="146"/>
      <c r="D36" s="139"/>
      <c r="E36" s="139"/>
      <c r="F36" s="304"/>
      <c r="G36" s="305"/>
      <c r="H36" s="305"/>
      <c r="I36" s="305"/>
      <c r="J36" s="306"/>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B46*45*1</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177" t="s">
        <v>144</v>
      </c>
      <c r="B49" s="169"/>
      <c r="C49" s="143"/>
      <c r="D49" s="143"/>
      <c r="E49" s="142"/>
      <c r="F49" s="177"/>
      <c r="G49" s="190"/>
      <c r="H49" s="189"/>
      <c r="I49" s="189"/>
      <c r="J49" s="189"/>
      <c r="K49" s="13"/>
      <c r="L49" s="13"/>
      <c r="M49"/>
      <c r="N49"/>
      <c r="O49"/>
      <c r="P49"/>
      <c r="Q49"/>
    </row>
    <row r="50" spans="1:17" ht="12" customHeight="1">
      <c r="A50" s="192"/>
      <c r="B50" s="320"/>
      <c r="C50" s="284"/>
      <c r="D50" s="284"/>
      <c r="E50" s="284"/>
      <c r="F50" s="193" t="s">
        <v>99</v>
      </c>
      <c r="G50" s="190"/>
      <c r="H50" s="189"/>
      <c r="I50" s="189"/>
      <c r="J50" s="189"/>
      <c r="K50" s="13"/>
      <c r="L50" s="13"/>
      <c r="M50"/>
      <c r="N50"/>
      <c r="O50"/>
      <c r="P50"/>
      <c r="Q50"/>
    </row>
    <row r="51" spans="1:17" customFormat="1" ht="12.75" customHeight="1" thickBot="1">
      <c r="A51" s="77"/>
      <c r="B51" s="285"/>
      <c r="C51" s="285"/>
      <c r="D51" s="285"/>
      <c r="E51" s="285"/>
      <c r="F51" s="316" t="s">
        <v>115</v>
      </c>
      <c r="G51" s="319"/>
      <c r="H51" s="319"/>
      <c r="I51" s="319"/>
      <c r="J51" s="319"/>
    </row>
    <row r="52" spans="1:17">
      <c r="A52" s="194" t="s">
        <v>67</v>
      </c>
      <c r="B52" s="183">
        <f>SUM(B53:B56)</f>
        <v>560</v>
      </c>
      <c r="C52" s="141">
        <f>SUM(C53:C56)</f>
        <v>560</v>
      </c>
      <c r="D52" s="141">
        <f>SUM(D53:D56)</f>
        <v>0</v>
      </c>
      <c r="E52" s="141">
        <f>C52-D52</f>
        <v>560</v>
      </c>
      <c r="F52" s="317" t="s">
        <v>177</v>
      </c>
      <c r="G52" s="302"/>
      <c r="H52" s="302"/>
      <c r="I52" s="302"/>
      <c r="J52" s="303"/>
      <c r="K52" s="13"/>
      <c r="L52" s="13"/>
      <c r="M52"/>
      <c r="N52"/>
      <c r="O52"/>
      <c r="P52"/>
      <c r="Q52"/>
    </row>
    <row r="53" spans="1:17">
      <c r="A53" s="195" t="s">
        <v>68</v>
      </c>
      <c r="B53" s="175">
        <v>150</v>
      </c>
      <c r="C53" s="142">
        <v>150</v>
      </c>
      <c r="D53" s="142"/>
      <c r="E53" s="142">
        <f>C53-D53</f>
        <v>150</v>
      </c>
      <c r="F53" s="308"/>
      <c r="G53" s="309"/>
      <c r="H53" s="309"/>
      <c r="I53" s="309"/>
      <c r="J53" s="310"/>
      <c r="K53" s="13"/>
      <c r="L53" s="13"/>
      <c r="M53"/>
      <c r="N53"/>
      <c r="O53"/>
      <c r="P53"/>
      <c r="Q53"/>
    </row>
    <row r="54" spans="1:17" ht="18" customHeight="1">
      <c r="A54" s="226" t="s">
        <v>139</v>
      </c>
      <c r="B54" s="175">
        <v>230</v>
      </c>
      <c r="C54" s="142">
        <v>230</v>
      </c>
      <c r="D54" s="142"/>
      <c r="E54" s="142">
        <f>C54-D54</f>
        <v>230</v>
      </c>
      <c r="F54" s="308"/>
      <c r="G54" s="309"/>
      <c r="H54" s="309"/>
      <c r="I54" s="309"/>
      <c r="J54" s="310"/>
      <c r="K54" s="13"/>
      <c r="L54" s="13"/>
      <c r="M54"/>
      <c r="N54"/>
      <c r="O54"/>
      <c r="P54"/>
      <c r="Q54"/>
    </row>
    <row r="55" spans="1:17">
      <c r="A55" s="195" t="s">
        <v>132</v>
      </c>
      <c r="B55" s="175">
        <v>180</v>
      </c>
      <c r="C55" s="142">
        <v>180</v>
      </c>
      <c r="D55" s="142"/>
      <c r="E55" s="142">
        <f>C55-D55</f>
        <v>180</v>
      </c>
      <c r="F55" s="308"/>
      <c r="G55" s="309"/>
      <c r="H55" s="309"/>
      <c r="I55" s="309"/>
      <c r="J55" s="310"/>
      <c r="K55" s="13"/>
      <c r="L55" s="13"/>
      <c r="M55"/>
      <c r="N55"/>
      <c r="O55"/>
      <c r="P55"/>
      <c r="Q55"/>
    </row>
    <row r="56" spans="1:17" ht="13" thickBot="1">
      <c r="A56" s="195" t="s">
        <v>69</v>
      </c>
      <c r="B56" s="175"/>
      <c r="C56" s="142"/>
      <c r="D56" s="142"/>
      <c r="E56" s="142">
        <f>C56-D56</f>
        <v>0</v>
      </c>
      <c r="F56" s="304"/>
      <c r="G56" s="305"/>
      <c r="H56" s="305"/>
      <c r="I56" s="305"/>
      <c r="J56" s="306"/>
      <c r="K56" s="13"/>
      <c r="L56" s="13"/>
      <c r="M56"/>
      <c r="N56"/>
      <c r="O56"/>
      <c r="P56"/>
      <c r="Q56"/>
    </row>
    <row r="57" spans="1:17" ht="13" thickBot="1">
      <c r="A57" s="196"/>
      <c r="B57" s="197"/>
      <c r="C57" s="127"/>
      <c r="D57" s="145"/>
      <c r="E57" s="145"/>
      <c r="F57" s="316"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18"/>
      <c r="G58" s="302"/>
      <c r="H58" s="302"/>
      <c r="I58" s="302"/>
      <c r="J58" s="303"/>
      <c r="K58" s="13"/>
      <c r="L58" s="13"/>
      <c r="M58"/>
      <c r="N58"/>
      <c r="O58"/>
      <c r="P58"/>
      <c r="Q58"/>
    </row>
    <row r="59" spans="1:17" ht="13" thickBot="1">
      <c r="A59" s="198" t="s">
        <v>124</v>
      </c>
      <c r="B59" s="199"/>
      <c r="C59" s="141"/>
      <c r="D59" s="141"/>
      <c r="E59" s="141">
        <f>C59-D59</f>
        <v>0</v>
      </c>
      <c r="F59" s="304"/>
      <c r="G59" s="305"/>
      <c r="H59" s="305"/>
      <c r="I59" s="305"/>
      <c r="J59" s="306"/>
      <c r="K59" s="13"/>
      <c r="L59" s="13"/>
      <c r="M59"/>
      <c r="N59"/>
      <c r="O59"/>
      <c r="P59"/>
      <c r="Q59"/>
    </row>
    <row r="60" spans="1:17" ht="12.75" customHeight="1" thickBot="1">
      <c r="A60" s="77"/>
      <c r="B60" s="200" t="s">
        <v>125</v>
      </c>
      <c r="C60" s="92"/>
      <c r="D60" s="92"/>
      <c r="E60" s="74"/>
      <c r="F60" s="316" t="s">
        <v>127</v>
      </c>
      <c r="G60" s="319"/>
      <c r="H60" s="319"/>
      <c r="I60" s="319"/>
      <c r="J60" s="319"/>
      <c r="K60" s="201"/>
      <c r="L60" s="201"/>
    </row>
    <row r="61" spans="1:17" ht="13" thickBot="1">
      <c r="A61" s="146" t="s">
        <v>70</v>
      </c>
      <c r="B61" s="202">
        <f>SUM(B62:B64)</f>
        <v>950</v>
      </c>
      <c r="C61" s="155">
        <f>SUM(C62:C64)</f>
        <v>950</v>
      </c>
      <c r="D61" s="155">
        <f>SUM('[1]Event 3a Ledger'!N6:N21)</f>
        <v>0</v>
      </c>
      <c r="E61" s="148">
        <f>C61-D61</f>
        <v>950</v>
      </c>
      <c r="F61" s="317" t="s">
        <v>164</v>
      </c>
      <c r="G61" s="302"/>
      <c r="H61" s="302"/>
      <c r="I61" s="302"/>
      <c r="J61" s="303"/>
      <c r="K61" s="201"/>
      <c r="L61" s="201"/>
    </row>
    <row r="62" spans="1:17">
      <c r="A62" s="194" t="s">
        <v>110</v>
      </c>
      <c r="B62" s="199"/>
      <c r="C62" s="141"/>
      <c r="D62" s="141"/>
      <c r="E62" s="141">
        <f>C62-D62</f>
        <v>0</v>
      </c>
      <c r="F62" s="308"/>
      <c r="G62" s="309"/>
      <c r="H62" s="309"/>
      <c r="I62" s="309"/>
      <c r="J62" s="310"/>
      <c r="K62" s="201"/>
      <c r="L62" s="201"/>
    </row>
    <row r="63" spans="1:17">
      <c r="A63" s="194" t="s">
        <v>128</v>
      </c>
      <c r="B63" s="203">
        <v>950</v>
      </c>
      <c r="C63" s="151">
        <v>950</v>
      </c>
      <c r="D63" s="151"/>
      <c r="E63" s="141">
        <f>C63-D63</f>
        <v>950</v>
      </c>
      <c r="F63" s="308"/>
      <c r="G63" s="309"/>
      <c r="H63" s="309"/>
      <c r="I63" s="309"/>
      <c r="J63" s="310"/>
      <c r="K63" s="201"/>
      <c r="L63" s="201"/>
    </row>
    <row r="64" spans="1:17" ht="13" thickBot="1">
      <c r="A64" s="194" t="s">
        <v>143</v>
      </c>
      <c r="B64" s="203"/>
      <c r="C64" s="151"/>
      <c r="D64" s="151"/>
      <c r="E64" s="141">
        <f>C64-D64</f>
        <v>0</v>
      </c>
      <c r="F64" s="304"/>
      <c r="G64" s="305"/>
      <c r="H64" s="305"/>
      <c r="I64" s="305"/>
      <c r="J64" s="306"/>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6" t="s">
        <v>4</v>
      </c>
      <c r="G66" s="295"/>
      <c r="H66" s="295"/>
      <c r="I66" s="295"/>
      <c r="J66" s="295"/>
      <c r="K66" s="201"/>
      <c r="L66" s="201"/>
    </row>
    <row r="67" spans="1:12" ht="13" thickBot="1">
      <c r="A67" s="206" t="s">
        <v>130</v>
      </c>
      <c r="B67" s="148">
        <f>SUM(B68:B72)</f>
        <v>3258</v>
      </c>
      <c r="C67" s="148">
        <f>SUM(C68:C72)</f>
        <v>3258</v>
      </c>
      <c r="D67" s="148">
        <f>SUM('[1]Event 3a Ledger'!N25:N36)</f>
        <v>0</v>
      </c>
      <c r="E67" s="148">
        <f t="shared" ref="E67:E77" si="3">C67-D67</f>
        <v>3258</v>
      </c>
      <c r="F67" s="301" t="s">
        <v>166</v>
      </c>
      <c r="G67" s="302"/>
      <c r="H67" s="302"/>
      <c r="I67" s="302"/>
      <c r="J67" s="303"/>
      <c r="K67" s="201"/>
      <c r="L67" s="201"/>
    </row>
    <row r="68" spans="1:12">
      <c r="A68" s="194" t="s">
        <v>72</v>
      </c>
      <c r="B68" s="207"/>
      <c r="C68" s="156"/>
      <c r="D68" s="156"/>
      <c r="E68" s="141">
        <f t="shared" si="3"/>
        <v>0</v>
      </c>
      <c r="F68" s="308"/>
      <c r="G68" s="309"/>
      <c r="H68" s="309"/>
      <c r="I68" s="309"/>
      <c r="J68" s="310"/>
      <c r="K68" s="201"/>
      <c r="L68" s="201"/>
    </row>
    <row r="69" spans="1:12">
      <c r="A69" s="194" t="s">
        <v>73</v>
      </c>
      <c r="B69" s="208">
        <v>450</v>
      </c>
      <c r="C69" s="157">
        <v>450</v>
      </c>
      <c r="D69" s="157"/>
      <c r="E69" s="141">
        <f t="shared" si="3"/>
        <v>450</v>
      </c>
      <c r="F69" s="308"/>
      <c r="G69" s="309"/>
      <c r="H69" s="309"/>
      <c r="I69" s="309"/>
      <c r="J69" s="310"/>
      <c r="K69" s="201"/>
      <c r="L69" s="201"/>
    </row>
    <row r="70" spans="1:12">
      <c r="A70" s="194" t="s">
        <v>123</v>
      </c>
      <c r="B70" s="208"/>
      <c r="C70" s="157"/>
      <c r="D70" s="157"/>
      <c r="E70" s="141">
        <f t="shared" si="3"/>
        <v>0</v>
      </c>
      <c r="F70" s="308"/>
      <c r="G70" s="309"/>
      <c r="H70" s="309"/>
      <c r="I70" s="309"/>
      <c r="J70" s="310"/>
      <c r="K70" s="201"/>
      <c r="L70" s="201"/>
    </row>
    <row r="71" spans="1:12" ht="12.75" customHeight="1">
      <c r="A71" s="194" t="s">
        <v>8</v>
      </c>
      <c r="B71" s="208"/>
      <c r="C71" s="157"/>
      <c r="D71" s="157"/>
      <c r="E71" s="141">
        <f t="shared" si="3"/>
        <v>0</v>
      </c>
      <c r="F71" s="308"/>
      <c r="G71" s="309"/>
      <c r="H71" s="309"/>
      <c r="I71" s="309"/>
      <c r="J71" s="310"/>
      <c r="K71" s="201"/>
      <c r="L71" s="201"/>
    </row>
    <row r="72" spans="1:12" ht="12.75" customHeight="1" thickBot="1">
      <c r="A72" s="194" t="s">
        <v>75</v>
      </c>
      <c r="B72" s="157">
        <f>(B76*G76)+G77</f>
        <v>2808</v>
      </c>
      <c r="C72" s="157">
        <f>(C76*H76)+H77</f>
        <v>2808</v>
      </c>
      <c r="D72" s="157"/>
      <c r="E72" s="141">
        <f t="shared" si="3"/>
        <v>2808</v>
      </c>
      <c r="F72" s="304"/>
      <c r="G72" s="305"/>
      <c r="H72" s="305"/>
      <c r="I72" s="305"/>
      <c r="J72" s="306"/>
      <c r="K72" s="201"/>
      <c r="L72" s="201"/>
    </row>
    <row r="73" spans="1:12" ht="12.75" customHeight="1">
      <c r="A73" s="63" t="s">
        <v>76</v>
      </c>
      <c r="B73" s="175">
        <v>8</v>
      </c>
      <c r="C73" s="142">
        <v>8</v>
      </c>
      <c r="D73" s="142"/>
      <c r="E73" s="142">
        <f t="shared" si="3"/>
        <v>8</v>
      </c>
      <c r="F73" s="178"/>
      <c r="G73" s="209" t="s">
        <v>85</v>
      </c>
      <c r="H73" s="209" t="s">
        <v>86</v>
      </c>
      <c r="I73" s="209" t="s">
        <v>58</v>
      </c>
      <c r="J73" s="210" t="s">
        <v>59</v>
      </c>
      <c r="K73" s="201"/>
      <c r="L73" s="201"/>
    </row>
    <row r="74" spans="1:12" ht="12.75" customHeight="1">
      <c r="A74" s="63" t="s">
        <v>78</v>
      </c>
      <c r="B74" s="175">
        <v>12</v>
      </c>
      <c r="C74" s="142">
        <v>12</v>
      </c>
      <c r="D74" s="142"/>
      <c r="E74" s="142">
        <f t="shared" si="3"/>
        <v>12</v>
      </c>
      <c r="F74" s="63" t="s">
        <v>83</v>
      </c>
      <c r="G74" s="175">
        <v>8</v>
      </c>
      <c r="H74" s="142">
        <v>8</v>
      </c>
      <c r="I74" s="142"/>
      <c r="J74" s="142">
        <f>H74-I74</f>
        <v>8</v>
      </c>
      <c r="K74" s="201"/>
      <c r="L74" s="201"/>
    </row>
    <row r="75" spans="1:12" ht="12.75" customHeight="1">
      <c r="A75" s="63" t="s">
        <v>80</v>
      </c>
      <c r="B75" s="211"/>
      <c r="C75" s="142"/>
      <c r="D75" s="142"/>
      <c r="E75" s="142">
        <f t="shared" si="3"/>
        <v>0</v>
      </c>
      <c r="F75" s="63" t="s">
        <v>77</v>
      </c>
      <c r="G75" s="212">
        <v>0.65</v>
      </c>
      <c r="H75" s="213">
        <v>0.65</v>
      </c>
      <c r="I75" s="213"/>
      <c r="J75" s="142">
        <f>H75-I75</f>
        <v>0.65</v>
      </c>
      <c r="K75" s="201"/>
      <c r="L75" s="201"/>
    </row>
    <row r="76" spans="1:12" ht="12.75" customHeight="1">
      <c r="A76" s="64" t="s">
        <v>81</v>
      </c>
      <c r="B76" s="123">
        <f>IF(B75&gt;0,SUM(B73:B75)/3,IF(B74:B74&gt;0,SUM(B73:B74)/2,B73))</f>
        <v>10</v>
      </c>
      <c r="C76" s="123">
        <f>IF(C75&gt;0,SUM(C73:C75)/3,IF(C74:C74&gt;0,SUM(C73:C74)/2,C73))</f>
        <v>10</v>
      </c>
      <c r="D76" s="142">
        <f>SUM(D73:D75)/3</f>
        <v>0</v>
      </c>
      <c r="E76" s="142">
        <f t="shared" si="3"/>
        <v>10</v>
      </c>
      <c r="F76" s="64" t="s">
        <v>79</v>
      </c>
      <c r="G76" s="142">
        <f>B77*G74*G75</f>
        <v>312</v>
      </c>
      <c r="H76" s="142">
        <f>C77*H74*H75</f>
        <v>312</v>
      </c>
      <c r="I76" s="142">
        <f>D77*I74*I75</f>
        <v>0</v>
      </c>
      <c r="J76" s="142">
        <f>H76-I76</f>
        <v>312</v>
      </c>
      <c r="K76" s="201"/>
      <c r="L76" s="201"/>
    </row>
    <row r="77" spans="1:12" s="215" customFormat="1">
      <c r="A77" s="64" t="s">
        <v>82</v>
      </c>
      <c r="B77" s="214">
        <v>60</v>
      </c>
      <c r="C77" s="142">
        <v>60</v>
      </c>
      <c r="D77" s="142"/>
      <c r="E77" s="142">
        <f t="shared" si="3"/>
        <v>60</v>
      </c>
      <c r="F77" s="63" t="s">
        <v>131</v>
      </c>
      <c r="G77" s="142">
        <f>-((G76*B76)*0.1)</f>
        <v>-312</v>
      </c>
      <c r="H77" s="142">
        <f>-((H76*C76)*0.1)</f>
        <v>-312</v>
      </c>
      <c r="I77" s="142">
        <f>-((I76*D76)*0.1)</f>
        <v>0</v>
      </c>
      <c r="J77" s="142">
        <f>H77-I77</f>
        <v>-312</v>
      </c>
      <c r="K77" s="201"/>
      <c r="L77" s="201"/>
    </row>
    <row r="78" spans="1:12" ht="13" thickBot="1">
      <c r="A78" s="216" t="s">
        <v>9</v>
      </c>
      <c r="B78" s="94"/>
      <c r="C78" s="94"/>
      <c r="D78" s="94"/>
      <c r="E78" s="94"/>
      <c r="F78" s="95"/>
      <c r="G78" s="95"/>
      <c r="H78" s="217"/>
      <c r="I78" s="217"/>
      <c r="J78" s="217"/>
    </row>
    <row r="79" spans="1:12" ht="13" thickBot="1">
      <c r="A79" s="218" t="s">
        <v>5</v>
      </c>
      <c r="B79" s="219">
        <f>SUM(B8,B16,B26,B58,B61)</f>
        <v>5505</v>
      </c>
      <c r="C79" s="219">
        <f>SUM(C8,C16,C26,C52,C58,C61)</f>
        <v>6065</v>
      </c>
      <c r="D79" s="219">
        <f>SUM(D8,D16,D26,D58,D61)</f>
        <v>0</v>
      </c>
      <c r="E79" s="220">
        <f>C79-D79</f>
        <v>6065</v>
      </c>
      <c r="F79" s="221"/>
      <c r="G79" s="205"/>
      <c r="H79" s="205"/>
      <c r="I79" s="205"/>
      <c r="J79" s="205"/>
    </row>
    <row r="80" spans="1:12" ht="13" thickBot="1">
      <c r="A80" s="218" t="s">
        <v>6</v>
      </c>
      <c r="B80" s="219">
        <f>B67</f>
        <v>3258</v>
      </c>
      <c r="C80" s="219">
        <f>C67</f>
        <v>3258</v>
      </c>
      <c r="D80" s="219">
        <f>D67</f>
        <v>0</v>
      </c>
      <c r="E80" s="220">
        <f>C80-D80</f>
        <v>3258</v>
      </c>
      <c r="F80" s="218" t="s">
        <v>7</v>
      </c>
      <c r="G80" s="219">
        <f>B79-B80</f>
        <v>2247</v>
      </c>
      <c r="H80" s="219">
        <f>C79-C80</f>
        <v>2807</v>
      </c>
      <c r="I80" s="219">
        <f>D79-D80</f>
        <v>0</v>
      </c>
      <c r="J80" s="220">
        <f>H80-I80</f>
        <v>2807</v>
      </c>
    </row>
    <row r="81" spans="1:5">
      <c r="A81" s="160"/>
      <c r="B81" s="160"/>
      <c r="D81" s="160"/>
      <c r="E81" s="160"/>
    </row>
    <row r="82" spans="1:5">
      <c r="A82" s="22"/>
      <c r="B82"/>
      <c r="C82"/>
      <c r="D82"/>
      <c r="E82"/>
    </row>
    <row r="83" spans="1:5">
      <c r="A83" s="22"/>
      <c r="B83"/>
      <c r="C83"/>
      <c r="D83"/>
      <c r="E83"/>
    </row>
  </sheetData>
  <sheetProtection selectLockedCells="1"/>
  <mergeCells count="2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 ref="F66:J66"/>
    <mergeCell ref="F67:J72"/>
    <mergeCell ref="F61:J64"/>
    <mergeCell ref="F58:J59"/>
    <mergeCell ref="F51:J51"/>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9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F7" sqref="F7:J7"/>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42</v>
      </c>
      <c r="J1" s="322"/>
      <c r="M1" s="159"/>
    </row>
    <row r="2" spans="1:17" ht="17">
      <c r="B2" s="25"/>
      <c r="C2" s="25"/>
      <c r="D2" s="25"/>
      <c r="E2" s="26" t="s">
        <v>153</v>
      </c>
      <c r="F2" s="29"/>
      <c r="G2" s="159"/>
      <c r="H2" s="159"/>
      <c r="I2" s="323"/>
      <c r="J2" s="324"/>
      <c r="M2" s="159"/>
    </row>
    <row r="3" spans="1:17" ht="18" thickBot="1">
      <c r="A3" s="31" t="s">
        <v>84</v>
      </c>
      <c r="B3" s="333" t="s">
        <v>154</v>
      </c>
      <c r="C3" s="334"/>
      <c r="D3" s="334"/>
      <c r="E3" s="334"/>
      <c r="F3" s="334"/>
      <c r="G3" s="334"/>
      <c r="H3" s="335"/>
      <c r="I3" s="323"/>
      <c r="J3" s="324"/>
      <c r="M3" s="159"/>
    </row>
    <row r="4" spans="1:17" ht="18" thickBot="1">
      <c r="A4" s="31" t="s">
        <v>91</v>
      </c>
      <c r="B4" s="336" t="s">
        <v>165</v>
      </c>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41" t="s">
        <v>180</v>
      </c>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75" customHeight="1" thickBot="1">
      <c r="A8" s="162" t="s">
        <v>88</v>
      </c>
      <c r="B8" s="148">
        <f>B9</f>
        <v>3500</v>
      </c>
      <c r="C8" s="148">
        <f>C9</f>
        <v>0</v>
      </c>
      <c r="D8" s="148">
        <f>SUM('[1]Event 3a Ledger'!B6:B41)</f>
        <v>0</v>
      </c>
      <c r="E8" s="148">
        <f t="shared" ref="E8:E14" si="0">C8-D8</f>
        <v>0</v>
      </c>
      <c r="F8" s="317" t="s">
        <v>175</v>
      </c>
      <c r="G8" s="302"/>
      <c r="H8" s="302"/>
      <c r="I8" s="302"/>
      <c r="J8" s="303"/>
      <c r="K8" s="29"/>
      <c r="L8" s="29"/>
      <c r="M8" s="29"/>
      <c r="N8"/>
      <c r="O8"/>
      <c r="P8"/>
      <c r="Q8"/>
    </row>
    <row r="9" spans="1:17" ht="12.75" customHeight="1">
      <c r="A9" s="164" t="s">
        <v>74</v>
      </c>
      <c r="B9" s="165">
        <f>SUM(B10:B14)</f>
        <v>3500</v>
      </c>
      <c r="C9" s="166">
        <f>SUM(C10:C14)</f>
        <v>0</v>
      </c>
      <c r="D9" s="149">
        <f>SUM(D10:D14)</f>
        <v>0</v>
      </c>
      <c r="E9" s="167">
        <f t="shared" si="0"/>
        <v>0</v>
      </c>
      <c r="F9" s="308"/>
      <c r="G9" s="332"/>
      <c r="H9" s="332"/>
      <c r="I9" s="332"/>
      <c r="J9" s="310"/>
      <c r="K9" s="29"/>
      <c r="L9" s="29"/>
      <c r="M9" s="29"/>
      <c r="N9"/>
      <c r="O9"/>
      <c r="P9"/>
      <c r="Q9"/>
    </row>
    <row r="10" spans="1:17" ht="14.25" customHeight="1">
      <c r="A10" s="168" t="s">
        <v>100</v>
      </c>
      <c r="B10" s="169">
        <v>2100</v>
      </c>
      <c r="C10" s="143"/>
      <c r="D10" s="143"/>
      <c r="E10" s="170">
        <f t="shared" si="0"/>
        <v>0</v>
      </c>
      <c r="F10" s="308"/>
      <c r="G10" s="332"/>
      <c r="H10" s="332"/>
      <c r="I10" s="332"/>
      <c r="J10" s="310"/>
      <c r="K10" s="29"/>
      <c r="L10" s="29"/>
      <c r="M10" s="29"/>
      <c r="N10"/>
      <c r="O10"/>
      <c r="P10"/>
      <c r="Q10"/>
    </row>
    <row r="11" spans="1:17">
      <c r="A11" s="168" t="s">
        <v>101</v>
      </c>
      <c r="B11" s="169">
        <v>785</v>
      </c>
      <c r="C11" s="143"/>
      <c r="D11" s="143"/>
      <c r="E11" s="170">
        <f t="shared" si="0"/>
        <v>0</v>
      </c>
      <c r="F11" s="308"/>
      <c r="G11" s="332"/>
      <c r="H11" s="332"/>
      <c r="I11" s="332"/>
      <c r="J11" s="310"/>
      <c r="K11" s="29"/>
      <c r="L11" s="29"/>
      <c r="M11" s="29"/>
      <c r="N11"/>
      <c r="O11"/>
      <c r="P11"/>
      <c r="Q11"/>
    </row>
    <row r="12" spans="1:17">
      <c r="A12" s="168" t="s">
        <v>102</v>
      </c>
      <c r="B12" s="169">
        <v>100</v>
      </c>
      <c r="C12" s="143"/>
      <c r="D12" s="143"/>
      <c r="E12" s="170">
        <f t="shared" si="0"/>
        <v>0</v>
      </c>
      <c r="F12" s="308"/>
      <c r="G12" s="332"/>
      <c r="H12" s="332"/>
      <c r="I12" s="332"/>
      <c r="J12" s="310"/>
      <c r="K12" s="29"/>
      <c r="L12" s="29"/>
      <c r="M12" s="29"/>
      <c r="N12"/>
      <c r="O12"/>
      <c r="P12"/>
      <c r="Q12"/>
    </row>
    <row r="13" spans="1:17">
      <c r="A13" s="168" t="s">
        <v>103</v>
      </c>
      <c r="B13" s="169">
        <v>365</v>
      </c>
      <c r="C13" s="143"/>
      <c r="D13" s="143"/>
      <c r="E13" s="170">
        <f t="shared" si="0"/>
        <v>0</v>
      </c>
      <c r="F13" s="308"/>
      <c r="G13" s="332"/>
      <c r="H13" s="332"/>
      <c r="I13" s="332"/>
      <c r="J13" s="310"/>
      <c r="K13" s="29"/>
      <c r="L13" s="29"/>
      <c r="M13" s="29"/>
      <c r="N13"/>
      <c r="O13"/>
      <c r="P13"/>
      <c r="Q13"/>
    </row>
    <row r="14" spans="1:17" ht="13" thickBot="1">
      <c r="A14" s="168" t="s">
        <v>104</v>
      </c>
      <c r="B14" s="169">
        <v>150</v>
      </c>
      <c r="C14" s="143"/>
      <c r="D14" s="143"/>
      <c r="E14" s="170">
        <f t="shared" si="0"/>
        <v>0</v>
      </c>
      <c r="F14" s="304"/>
      <c r="G14" s="305"/>
      <c r="H14" s="305"/>
      <c r="I14" s="305"/>
      <c r="J14" s="306"/>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301"/>
      <c r="G16" s="302"/>
      <c r="H16" s="302"/>
      <c r="I16" s="302"/>
      <c r="J16" s="303"/>
      <c r="K16" s="29"/>
      <c r="L16" s="29"/>
      <c r="M16" s="29"/>
      <c r="N16"/>
      <c r="O16"/>
      <c r="P16"/>
      <c r="Q16"/>
    </row>
    <row r="17" spans="1:17">
      <c r="A17" s="174" t="s">
        <v>136</v>
      </c>
      <c r="B17" s="141">
        <f>B18*13</f>
        <v>0</v>
      </c>
      <c r="C17" s="141">
        <f>C18*13</f>
        <v>0</v>
      </c>
      <c r="D17" s="141">
        <f>D18*13</f>
        <v>0</v>
      </c>
      <c r="E17" s="141">
        <f t="shared" si="1"/>
        <v>0</v>
      </c>
      <c r="F17" s="308"/>
      <c r="G17" s="309"/>
      <c r="H17" s="309"/>
      <c r="I17" s="309"/>
      <c r="J17" s="310"/>
      <c r="K17" s="29"/>
      <c r="L17" s="29"/>
      <c r="M17" s="29"/>
      <c r="N17"/>
      <c r="O17"/>
      <c r="P17"/>
      <c r="Q17"/>
    </row>
    <row r="18" spans="1:17">
      <c r="A18" s="168" t="s">
        <v>87</v>
      </c>
      <c r="B18" s="175"/>
      <c r="C18" s="142"/>
      <c r="D18" s="142"/>
      <c r="E18" s="142">
        <f t="shared" si="1"/>
        <v>0</v>
      </c>
      <c r="F18" s="308"/>
      <c r="G18" s="309"/>
      <c r="H18" s="309"/>
      <c r="I18" s="309"/>
      <c r="J18" s="310"/>
      <c r="K18" s="29"/>
      <c r="L18" s="29"/>
      <c r="M18" s="29"/>
      <c r="N18"/>
      <c r="O18"/>
      <c r="P18"/>
      <c r="Q18"/>
    </row>
    <row r="19" spans="1:17">
      <c r="A19" s="176" t="s">
        <v>105</v>
      </c>
      <c r="B19" s="151">
        <f>SUM(B20:B21)</f>
        <v>0</v>
      </c>
      <c r="C19" s="151">
        <f>SUM(C20:C21)</f>
        <v>0</v>
      </c>
      <c r="D19" s="151">
        <f>SUM(D20:D21)</f>
        <v>0</v>
      </c>
      <c r="E19" s="141">
        <f t="shared" si="1"/>
        <v>0</v>
      </c>
      <c r="F19" s="308"/>
      <c r="G19" s="309"/>
      <c r="H19" s="309"/>
      <c r="I19" s="309"/>
      <c r="J19" s="310"/>
      <c r="K19" s="29"/>
      <c r="L19" s="29"/>
      <c r="M19" s="29"/>
      <c r="N19"/>
      <c r="O19"/>
      <c r="P19"/>
      <c r="Q19"/>
    </row>
    <row r="20" spans="1:17">
      <c r="A20" s="168" t="s">
        <v>122</v>
      </c>
      <c r="B20" s="175"/>
      <c r="C20" s="142"/>
      <c r="D20" s="142"/>
      <c r="E20" s="142">
        <f t="shared" si="1"/>
        <v>0</v>
      </c>
      <c r="F20" s="308"/>
      <c r="G20" s="309"/>
      <c r="H20" s="309"/>
      <c r="I20" s="309"/>
      <c r="J20" s="310"/>
      <c r="K20" s="29"/>
      <c r="L20" s="29"/>
      <c r="M20" s="29"/>
      <c r="N20"/>
      <c r="O20"/>
      <c r="P20"/>
      <c r="Q20"/>
    </row>
    <row r="21" spans="1:17">
      <c r="A21" s="177" t="s">
        <v>57</v>
      </c>
      <c r="B21" s="143">
        <f>B20*0.125</f>
        <v>0</v>
      </c>
      <c r="C21" s="143">
        <f>C20*0.125</f>
        <v>0</v>
      </c>
      <c r="D21" s="143">
        <f>D20*0.1375</f>
        <v>0</v>
      </c>
      <c r="E21" s="143">
        <f t="shared" si="1"/>
        <v>0</v>
      </c>
      <c r="F21" s="308"/>
      <c r="G21" s="309"/>
      <c r="H21" s="309"/>
      <c r="I21" s="309"/>
      <c r="J21" s="310"/>
      <c r="K21" s="29"/>
      <c r="L21" s="29"/>
      <c r="M21" s="29"/>
      <c r="N21"/>
      <c r="O21"/>
      <c r="P21"/>
      <c r="Q21"/>
    </row>
    <row r="22" spans="1:17">
      <c r="A22" s="174" t="s">
        <v>106</v>
      </c>
      <c r="B22" s="151">
        <f>SUM(B23:B24)</f>
        <v>0</v>
      </c>
      <c r="C22" s="151">
        <f>SUM(C23:C24)</f>
        <v>0</v>
      </c>
      <c r="D22" s="151">
        <f>SUM(D23:D24)</f>
        <v>0</v>
      </c>
      <c r="E22" s="141">
        <f t="shared" si="1"/>
        <v>0</v>
      </c>
      <c r="F22" s="308"/>
      <c r="G22" s="309"/>
      <c r="H22" s="309"/>
      <c r="I22" s="309"/>
      <c r="J22" s="310"/>
      <c r="K22" s="29"/>
      <c r="L22" s="29"/>
      <c r="M22" s="29"/>
      <c r="N22"/>
      <c r="O22"/>
      <c r="P22"/>
      <c r="Q22"/>
    </row>
    <row r="23" spans="1:17">
      <c r="A23" s="168" t="s">
        <v>122</v>
      </c>
      <c r="B23" s="169"/>
      <c r="C23" s="143"/>
      <c r="D23" s="143"/>
      <c r="E23" s="142">
        <f t="shared" si="1"/>
        <v>0</v>
      </c>
      <c r="F23" s="308"/>
      <c r="G23" s="309"/>
      <c r="H23" s="309"/>
      <c r="I23" s="309"/>
      <c r="J23" s="310"/>
      <c r="K23" s="29"/>
      <c r="L23" s="29"/>
      <c r="M23" s="29"/>
      <c r="N23"/>
      <c r="O23"/>
      <c r="P23"/>
      <c r="Q23"/>
    </row>
    <row r="24" spans="1:17" ht="13" thickBot="1">
      <c r="A24" s="177" t="s">
        <v>56</v>
      </c>
      <c r="B24" s="143">
        <f>B23*0.315</f>
        <v>0</v>
      </c>
      <c r="C24" s="143">
        <f>C23*0.315</f>
        <v>0</v>
      </c>
      <c r="D24" s="143">
        <f>D23*0.3025</f>
        <v>0</v>
      </c>
      <c r="E24" s="143">
        <f t="shared" si="1"/>
        <v>0</v>
      </c>
      <c r="F24" s="304"/>
      <c r="G24" s="305"/>
      <c r="H24" s="305"/>
      <c r="I24" s="305"/>
      <c r="J24" s="306"/>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3555</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20</v>
      </c>
      <c r="C27" s="152">
        <f>C28</f>
        <v>0</v>
      </c>
      <c r="D27" s="152">
        <f>D28</f>
        <v>0</v>
      </c>
      <c r="E27" s="141">
        <f>C27-D27</f>
        <v>0</v>
      </c>
      <c r="F27" s="316" t="s">
        <v>2</v>
      </c>
      <c r="G27" s="319"/>
      <c r="H27" s="319"/>
      <c r="I27" s="319"/>
      <c r="J27" s="319"/>
      <c r="K27" s="13"/>
      <c r="L27" s="13"/>
      <c r="M27"/>
      <c r="N27"/>
      <c r="O27"/>
      <c r="P27"/>
      <c r="Q27"/>
    </row>
    <row r="28" spans="1:17" ht="13.25" customHeight="1">
      <c r="A28" s="225" t="s">
        <v>137</v>
      </c>
      <c r="B28" s="142">
        <f>B29*0.05</f>
        <v>20</v>
      </c>
      <c r="C28" s="142">
        <f>C29*0.05</f>
        <v>0</v>
      </c>
      <c r="D28" s="142">
        <f>D29*0.05</f>
        <v>0</v>
      </c>
      <c r="E28" s="142">
        <f>C28-D28</f>
        <v>0</v>
      </c>
      <c r="F28" s="317" t="s">
        <v>176</v>
      </c>
      <c r="G28" s="302"/>
      <c r="H28" s="302"/>
      <c r="I28" s="302"/>
      <c r="J28" s="303"/>
      <c r="K28" s="13"/>
      <c r="L28" s="13"/>
      <c r="M28"/>
      <c r="N28"/>
      <c r="O28"/>
      <c r="P28"/>
      <c r="Q28"/>
    </row>
    <row r="29" spans="1:17">
      <c r="A29" s="177" t="s">
        <v>63</v>
      </c>
      <c r="B29" s="169">
        <v>400</v>
      </c>
      <c r="C29" s="143"/>
      <c r="D29" s="143"/>
      <c r="E29" s="142">
        <f>C29-D29</f>
        <v>0</v>
      </c>
      <c r="F29" s="308"/>
      <c r="G29" s="309"/>
      <c r="H29" s="309"/>
      <c r="I29" s="309"/>
      <c r="J29" s="310"/>
      <c r="K29" s="13"/>
      <c r="L29" s="13"/>
      <c r="M29"/>
      <c r="N29"/>
      <c r="O29"/>
      <c r="P29"/>
      <c r="Q29"/>
    </row>
    <row r="30" spans="1:17">
      <c r="A30" s="181" t="s">
        <v>90</v>
      </c>
      <c r="B30" s="182"/>
      <c r="C30" s="153"/>
      <c r="D30" s="153"/>
      <c r="E30" s="153"/>
      <c r="F30" s="308"/>
      <c r="G30" s="309"/>
      <c r="H30" s="309"/>
      <c r="I30" s="309"/>
      <c r="J30" s="310"/>
      <c r="K30" s="13"/>
      <c r="L30" s="13"/>
      <c r="M30"/>
      <c r="N30"/>
      <c r="O30"/>
      <c r="P30"/>
      <c r="Q30"/>
    </row>
    <row r="31" spans="1:17" ht="15" customHeight="1">
      <c r="A31" s="164" t="s">
        <v>1</v>
      </c>
      <c r="B31" s="183">
        <f>SUM(B32:B33)</f>
        <v>475</v>
      </c>
      <c r="C31" s="141">
        <f>SUM(C32:C33)</f>
        <v>0</v>
      </c>
      <c r="D31" s="141">
        <f>SUM(D32:D33)</f>
        <v>0</v>
      </c>
      <c r="E31" s="141">
        <f>C31-D31</f>
        <v>0</v>
      </c>
      <c r="F31" s="308"/>
      <c r="G31" s="309"/>
      <c r="H31" s="309"/>
      <c r="I31" s="309"/>
      <c r="J31" s="310"/>
      <c r="K31" s="13"/>
      <c r="L31" s="13"/>
      <c r="M31"/>
      <c r="N31"/>
      <c r="O31"/>
      <c r="P31"/>
      <c r="Q31"/>
    </row>
    <row r="32" spans="1:17">
      <c r="A32" s="226" t="s">
        <v>138</v>
      </c>
      <c r="B32" s="175"/>
      <c r="C32" s="142"/>
      <c r="D32" s="142"/>
      <c r="E32" s="142">
        <f>C32-D32</f>
        <v>0</v>
      </c>
      <c r="F32" s="308"/>
      <c r="G32" s="309"/>
      <c r="H32" s="309"/>
      <c r="I32" s="309"/>
      <c r="J32" s="310"/>
      <c r="K32" s="13"/>
      <c r="L32" s="13"/>
      <c r="M32"/>
      <c r="N32"/>
      <c r="O32"/>
      <c r="P32"/>
      <c r="Q32"/>
    </row>
    <row r="33" spans="1:17" ht="13" thickBot="1">
      <c r="A33" s="168" t="s">
        <v>65</v>
      </c>
      <c r="B33" s="175">
        <v>475</v>
      </c>
      <c r="C33" s="142"/>
      <c r="D33" s="142"/>
      <c r="E33" s="142">
        <f>C33-D33</f>
        <v>0</v>
      </c>
      <c r="F33" s="304"/>
      <c r="G33" s="305"/>
      <c r="H33" s="305"/>
      <c r="I33" s="305"/>
      <c r="J33" s="306"/>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301"/>
      <c r="G35" s="302"/>
      <c r="H35" s="302"/>
      <c r="I35" s="302"/>
      <c r="J35" s="303"/>
      <c r="K35" s="13"/>
      <c r="L35" s="13"/>
      <c r="M35"/>
      <c r="N35"/>
      <c r="O35"/>
      <c r="P35"/>
      <c r="Q35"/>
    </row>
    <row r="36" spans="1:17" ht="13" thickBot="1">
      <c r="A36" s="181"/>
      <c r="B36" s="146"/>
      <c r="C36" s="146"/>
      <c r="D36" s="139"/>
      <c r="E36" s="139"/>
      <c r="F36" s="304"/>
      <c r="G36" s="305"/>
      <c r="H36" s="305"/>
      <c r="I36" s="305"/>
      <c r="J36" s="306"/>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2500</v>
      </c>
      <c r="C38" s="141">
        <f>SUM(C39,C44,H39)</f>
        <v>0</v>
      </c>
      <c r="D38" s="141">
        <f>SUM(D39,D44,I39)</f>
        <v>0</v>
      </c>
      <c r="E38" s="141">
        <f t="shared" ref="E38:E49"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2500</v>
      </c>
      <c r="C44" s="142">
        <f>SUM(C45,C47,C49)</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177" t="s">
        <v>144</v>
      </c>
      <c r="B49" s="169">
        <v>2500</v>
      </c>
      <c r="C49" s="143"/>
      <c r="D49" s="143"/>
      <c r="E49" s="142">
        <f t="shared" si="2"/>
        <v>0</v>
      </c>
      <c r="F49" s="177"/>
      <c r="G49" s="190"/>
      <c r="H49" s="189"/>
      <c r="I49" s="189"/>
      <c r="J49" s="189"/>
      <c r="K49" s="13"/>
      <c r="L49" s="13"/>
      <c r="M49"/>
      <c r="N49"/>
      <c r="O49"/>
      <c r="P49"/>
      <c r="Q49"/>
    </row>
    <row r="50" spans="1:17" ht="12" customHeight="1">
      <c r="A50" s="192"/>
      <c r="B50" s="320"/>
      <c r="C50" s="284"/>
      <c r="D50" s="284"/>
      <c r="E50" s="284"/>
      <c r="F50" s="193" t="s">
        <v>99</v>
      </c>
      <c r="G50" s="190"/>
      <c r="H50" s="189"/>
      <c r="I50" s="189"/>
      <c r="J50" s="189"/>
      <c r="K50" s="13"/>
      <c r="L50" s="13"/>
      <c r="M50"/>
      <c r="N50"/>
      <c r="O50"/>
      <c r="P50"/>
      <c r="Q50"/>
    </row>
    <row r="51" spans="1:17" customFormat="1" ht="14" customHeight="1" thickBot="1">
      <c r="A51" s="77"/>
      <c r="B51" s="285"/>
      <c r="C51" s="285"/>
      <c r="D51" s="285"/>
      <c r="E51" s="285"/>
      <c r="F51" s="316" t="s">
        <v>115</v>
      </c>
      <c r="G51" s="319"/>
      <c r="H51" s="319"/>
      <c r="I51" s="319"/>
      <c r="J51" s="319"/>
    </row>
    <row r="52" spans="1:17" ht="13.25" customHeight="1">
      <c r="A52" s="194" t="s">
        <v>67</v>
      </c>
      <c r="B52" s="183">
        <f>SUM(B53:B56)</f>
        <v>560</v>
      </c>
      <c r="C52" s="141">
        <f>SUM(C53:C56)</f>
        <v>0</v>
      </c>
      <c r="D52" s="141">
        <f>SUM(D53:D56)</f>
        <v>0</v>
      </c>
      <c r="E52" s="141">
        <f>C52-D52</f>
        <v>0</v>
      </c>
      <c r="F52" s="317" t="s">
        <v>177</v>
      </c>
      <c r="G52" s="302"/>
      <c r="H52" s="302"/>
      <c r="I52" s="302"/>
      <c r="J52" s="303"/>
      <c r="K52" s="13"/>
      <c r="L52" s="13"/>
      <c r="M52"/>
      <c r="N52"/>
      <c r="O52"/>
      <c r="P52"/>
      <c r="Q52"/>
    </row>
    <row r="53" spans="1:17">
      <c r="A53" s="195" t="s">
        <v>68</v>
      </c>
      <c r="B53" s="175">
        <v>150</v>
      </c>
      <c r="C53" s="142"/>
      <c r="D53" s="142"/>
      <c r="E53" s="142">
        <f>C53-D53</f>
        <v>0</v>
      </c>
      <c r="F53" s="308"/>
      <c r="G53" s="309"/>
      <c r="H53" s="309"/>
      <c r="I53" s="309"/>
      <c r="J53" s="310"/>
      <c r="K53" s="13"/>
      <c r="L53" s="13"/>
      <c r="M53"/>
      <c r="N53"/>
      <c r="O53"/>
      <c r="P53"/>
      <c r="Q53"/>
    </row>
    <row r="54" spans="1:17" ht="19" customHeight="1">
      <c r="A54" s="226" t="s">
        <v>139</v>
      </c>
      <c r="B54" s="175">
        <v>230</v>
      </c>
      <c r="C54" s="142"/>
      <c r="D54" s="142"/>
      <c r="E54" s="142">
        <f>C54-D54</f>
        <v>0</v>
      </c>
      <c r="F54" s="308"/>
      <c r="G54" s="309"/>
      <c r="H54" s="309"/>
      <c r="I54" s="309"/>
      <c r="J54" s="310"/>
      <c r="K54" s="13"/>
      <c r="L54" s="13"/>
      <c r="M54"/>
      <c r="N54"/>
      <c r="O54"/>
      <c r="P54"/>
      <c r="Q54"/>
    </row>
    <row r="55" spans="1:17">
      <c r="A55" s="195" t="s">
        <v>132</v>
      </c>
      <c r="B55" s="175">
        <v>180</v>
      </c>
      <c r="C55" s="142"/>
      <c r="D55" s="142"/>
      <c r="E55" s="142">
        <f>C55-D55</f>
        <v>0</v>
      </c>
      <c r="F55" s="308"/>
      <c r="G55" s="309"/>
      <c r="H55" s="309"/>
      <c r="I55" s="309"/>
      <c r="J55" s="310"/>
      <c r="K55" s="13"/>
      <c r="L55" s="13"/>
      <c r="M55"/>
      <c r="N55"/>
      <c r="O55"/>
      <c r="P55"/>
      <c r="Q55"/>
    </row>
    <row r="56" spans="1:17" ht="13" thickBot="1">
      <c r="A56" s="195" t="s">
        <v>69</v>
      </c>
      <c r="B56" s="175"/>
      <c r="C56" s="142"/>
      <c r="D56" s="142"/>
      <c r="E56" s="142">
        <f>C56-D56</f>
        <v>0</v>
      </c>
      <c r="F56" s="304"/>
      <c r="G56" s="305"/>
      <c r="H56" s="305"/>
      <c r="I56" s="305"/>
      <c r="J56" s="306"/>
      <c r="K56" s="13"/>
      <c r="L56" s="13"/>
      <c r="M56"/>
      <c r="N56"/>
      <c r="O56"/>
      <c r="P56"/>
      <c r="Q56"/>
    </row>
    <row r="57" spans="1:17" ht="13" thickBot="1">
      <c r="A57" s="196"/>
      <c r="B57" s="197"/>
      <c r="C57" s="127"/>
      <c r="D57" s="145"/>
      <c r="E57" s="145"/>
      <c r="F57" s="316"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18"/>
      <c r="G58" s="302"/>
      <c r="H58" s="302"/>
      <c r="I58" s="302"/>
      <c r="J58" s="303"/>
      <c r="K58" s="13"/>
      <c r="L58" s="13"/>
      <c r="M58"/>
      <c r="N58"/>
      <c r="O58"/>
      <c r="P58"/>
      <c r="Q58"/>
    </row>
    <row r="59" spans="1:17" ht="13" thickBot="1">
      <c r="A59" s="198" t="s">
        <v>124</v>
      </c>
      <c r="B59" s="199"/>
      <c r="C59" s="141"/>
      <c r="D59" s="141"/>
      <c r="E59" s="141">
        <f>C59-D59</f>
        <v>0</v>
      </c>
      <c r="F59" s="304"/>
      <c r="G59" s="305"/>
      <c r="H59" s="305"/>
      <c r="I59" s="305"/>
      <c r="J59" s="306"/>
      <c r="K59" s="13"/>
      <c r="L59" s="13"/>
      <c r="M59"/>
      <c r="N59"/>
      <c r="O59"/>
      <c r="P59"/>
      <c r="Q59"/>
    </row>
    <row r="60" spans="1:17" ht="12.75" customHeight="1" thickBot="1">
      <c r="A60" s="77"/>
      <c r="B60" s="200" t="s">
        <v>125</v>
      </c>
      <c r="C60" s="92"/>
      <c r="D60" s="92"/>
      <c r="E60" s="74"/>
      <c r="F60" s="316" t="s">
        <v>127</v>
      </c>
      <c r="G60" s="319"/>
      <c r="H60" s="319"/>
      <c r="I60" s="319"/>
      <c r="J60" s="319"/>
      <c r="K60" s="201"/>
      <c r="L60" s="201"/>
    </row>
    <row r="61" spans="1:17" ht="13.75" customHeight="1" thickBot="1">
      <c r="A61" s="146" t="s">
        <v>70</v>
      </c>
      <c r="B61" s="202">
        <f>SUM(B62:B64)</f>
        <v>950</v>
      </c>
      <c r="C61" s="155">
        <f>SUM(C62:C64)</f>
        <v>0</v>
      </c>
      <c r="D61" s="155">
        <f>SUM('[1]Event 3a Ledger'!N6:N21)</f>
        <v>0</v>
      </c>
      <c r="E61" s="148">
        <f>C61-D61</f>
        <v>0</v>
      </c>
      <c r="F61" s="317" t="s">
        <v>164</v>
      </c>
      <c r="G61" s="302"/>
      <c r="H61" s="302"/>
      <c r="I61" s="302"/>
      <c r="J61" s="303"/>
      <c r="K61" s="201"/>
      <c r="L61" s="201"/>
    </row>
    <row r="62" spans="1:17">
      <c r="A62" s="194" t="s">
        <v>110</v>
      </c>
      <c r="B62" s="199"/>
      <c r="C62" s="141"/>
      <c r="D62" s="141"/>
      <c r="E62" s="141">
        <f>C62-D62</f>
        <v>0</v>
      </c>
      <c r="F62" s="308"/>
      <c r="G62" s="309"/>
      <c r="H62" s="309"/>
      <c r="I62" s="309"/>
      <c r="J62" s="310"/>
      <c r="K62" s="201"/>
      <c r="L62" s="201"/>
    </row>
    <row r="63" spans="1:17">
      <c r="A63" s="194" t="s">
        <v>128</v>
      </c>
      <c r="B63" s="203">
        <v>950</v>
      </c>
      <c r="C63" s="151"/>
      <c r="D63" s="151"/>
      <c r="E63" s="141">
        <f>C63-D63</f>
        <v>0</v>
      </c>
      <c r="F63" s="308"/>
      <c r="G63" s="309"/>
      <c r="H63" s="309"/>
      <c r="I63" s="309"/>
      <c r="J63" s="310"/>
      <c r="K63" s="201"/>
      <c r="L63" s="201"/>
    </row>
    <row r="64" spans="1:17" ht="13" thickBot="1">
      <c r="A64" s="194" t="s">
        <v>143</v>
      </c>
      <c r="B64" s="203"/>
      <c r="C64" s="151"/>
      <c r="D64" s="151"/>
      <c r="E64" s="141">
        <f>C64-D64</f>
        <v>0</v>
      </c>
      <c r="F64" s="304"/>
      <c r="G64" s="305"/>
      <c r="H64" s="305"/>
      <c r="I64" s="305"/>
      <c r="J64" s="306"/>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6" t="s">
        <v>4</v>
      </c>
      <c r="G66" s="295"/>
      <c r="H66" s="295"/>
      <c r="I66" s="295"/>
      <c r="J66" s="295"/>
      <c r="K66" s="201"/>
      <c r="L66" s="201"/>
    </row>
    <row r="67" spans="1:12" ht="13" thickBot="1">
      <c r="A67" s="206" t="s">
        <v>130</v>
      </c>
      <c r="B67" s="148">
        <f>SUM(B68:B72)</f>
        <v>3258</v>
      </c>
      <c r="C67" s="148">
        <f>SUM(C68:C72)</f>
        <v>0</v>
      </c>
      <c r="D67" s="148">
        <f>SUM('[1]Event 3a Ledger'!N25:N36)</f>
        <v>0</v>
      </c>
      <c r="E67" s="148">
        <f t="shared" ref="E67:E77" si="3">C67-D67</f>
        <v>0</v>
      </c>
      <c r="F67" s="296" t="s">
        <v>166</v>
      </c>
      <c r="G67" s="270"/>
      <c r="H67" s="270"/>
      <c r="I67" s="270"/>
      <c r="J67" s="271"/>
      <c r="K67" s="201"/>
      <c r="L67" s="201"/>
    </row>
    <row r="68" spans="1:12">
      <c r="A68" s="194" t="s">
        <v>72</v>
      </c>
      <c r="B68" s="207"/>
      <c r="C68" s="156"/>
      <c r="D68" s="156"/>
      <c r="E68" s="141">
        <f t="shared" si="3"/>
        <v>0</v>
      </c>
      <c r="F68" s="297"/>
      <c r="G68" s="273"/>
      <c r="H68" s="273"/>
      <c r="I68" s="273"/>
      <c r="J68" s="274"/>
      <c r="K68" s="201"/>
      <c r="L68" s="201"/>
    </row>
    <row r="69" spans="1:12">
      <c r="A69" s="194" t="s">
        <v>73</v>
      </c>
      <c r="B69" s="208">
        <v>450</v>
      </c>
      <c r="C69" s="157"/>
      <c r="D69" s="157"/>
      <c r="E69" s="141">
        <f t="shared" si="3"/>
        <v>0</v>
      </c>
      <c r="F69" s="297"/>
      <c r="G69" s="273"/>
      <c r="H69" s="273"/>
      <c r="I69" s="273"/>
      <c r="J69" s="274"/>
      <c r="K69" s="201"/>
      <c r="L69" s="201"/>
    </row>
    <row r="70" spans="1:12">
      <c r="A70" s="194" t="s">
        <v>123</v>
      </c>
      <c r="B70" s="208"/>
      <c r="C70" s="157"/>
      <c r="D70" s="157"/>
      <c r="E70" s="141">
        <f t="shared" si="3"/>
        <v>0</v>
      </c>
      <c r="F70" s="297"/>
      <c r="G70" s="273"/>
      <c r="H70" s="273"/>
      <c r="I70" s="273"/>
      <c r="J70" s="274"/>
      <c r="K70" s="201"/>
      <c r="L70" s="201"/>
    </row>
    <row r="71" spans="1:12" ht="12.75" customHeight="1">
      <c r="A71" s="194" t="s">
        <v>8</v>
      </c>
      <c r="B71" s="208"/>
      <c r="C71" s="157"/>
      <c r="D71" s="157"/>
      <c r="E71" s="141">
        <f t="shared" si="3"/>
        <v>0</v>
      </c>
      <c r="F71" s="297"/>
      <c r="G71" s="273"/>
      <c r="H71" s="273"/>
      <c r="I71" s="273"/>
      <c r="J71" s="274"/>
      <c r="K71" s="201"/>
      <c r="L71" s="201"/>
    </row>
    <row r="72" spans="1:12" ht="12.75" customHeight="1" thickBot="1">
      <c r="A72" s="194" t="s">
        <v>75</v>
      </c>
      <c r="B72" s="157">
        <f>(B76*G76)+G77</f>
        <v>2808</v>
      </c>
      <c r="C72" s="157">
        <f>(C76*H76)+H77</f>
        <v>0</v>
      </c>
      <c r="D72" s="157"/>
      <c r="E72" s="141">
        <f t="shared" si="3"/>
        <v>0</v>
      </c>
      <c r="F72" s="298"/>
      <c r="G72" s="275"/>
      <c r="H72" s="275"/>
      <c r="I72" s="275"/>
      <c r="J72" s="276"/>
      <c r="K72" s="201"/>
      <c r="L72" s="201"/>
    </row>
    <row r="73" spans="1:12" ht="12.75" customHeight="1">
      <c r="A73" s="63" t="s">
        <v>76</v>
      </c>
      <c r="B73" s="175">
        <v>8</v>
      </c>
      <c r="C73" s="142"/>
      <c r="D73" s="142"/>
      <c r="E73" s="142">
        <f t="shared" si="3"/>
        <v>0</v>
      </c>
      <c r="F73" s="178"/>
      <c r="G73" s="209" t="s">
        <v>85</v>
      </c>
      <c r="H73" s="209" t="s">
        <v>86</v>
      </c>
      <c r="I73" s="209" t="s">
        <v>58</v>
      </c>
      <c r="J73" s="210" t="s">
        <v>59</v>
      </c>
      <c r="K73" s="201"/>
      <c r="L73" s="201"/>
    </row>
    <row r="74" spans="1:12" ht="12.75" customHeight="1">
      <c r="A74" s="63" t="s">
        <v>78</v>
      </c>
      <c r="B74" s="175">
        <v>12</v>
      </c>
      <c r="C74" s="142"/>
      <c r="D74" s="142"/>
      <c r="E74" s="142">
        <f t="shared" si="3"/>
        <v>0</v>
      </c>
      <c r="F74" s="63" t="s">
        <v>83</v>
      </c>
      <c r="G74" s="175">
        <v>8</v>
      </c>
      <c r="H74" s="142"/>
      <c r="I74" s="142"/>
      <c r="J74" s="142">
        <f>H74-I74</f>
        <v>0</v>
      </c>
      <c r="K74" s="201"/>
      <c r="L74" s="201"/>
    </row>
    <row r="75" spans="1:12" ht="12.75" customHeight="1">
      <c r="A75" s="63" t="s">
        <v>80</v>
      </c>
      <c r="B75" s="211"/>
      <c r="C75" s="142"/>
      <c r="D75" s="142"/>
      <c r="E75" s="142">
        <f t="shared" si="3"/>
        <v>0</v>
      </c>
      <c r="F75" s="63" t="s">
        <v>77</v>
      </c>
      <c r="G75" s="212">
        <v>0.65</v>
      </c>
      <c r="H75" s="213"/>
      <c r="I75" s="213"/>
      <c r="J75" s="142">
        <f>H75-I75</f>
        <v>0</v>
      </c>
      <c r="K75" s="201"/>
      <c r="L75" s="201"/>
    </row>
    <row r="76" spans="1:12" ht="12.75" customHeight="1">
      <c r="A76" s="64" t="s">
        <v>81</v>
      </c>
      <c r="B76" s="123">
        <f>IF(B75&gt;0,SUM(B73:B75)/3,IF(B74:B74&gt;0,SUM(B73:B74)/2,B73))</f>
        <v>10</v>
      </c>
      <c r="C76" s="123">
        <f>IF(C75&gt;0,SUM(C73:C75)/3,IF(C74:C74&gt;0,SUM(C73:C74)/2,C73))</f>
        <v>0</v>
      </c>
      <c r="D76" s="142">
        <f>SUM(D73:D75)/3</f>
        <v>0</v>
      </c>
      <c r="E76" s="142">
        <f t="shared" si="3"/>
        <v>0</v>
      </c>
      <c r="F76" s="64" t="s">
        <v>79</v>
      </c>
      <c r="G76" s="142">
        <f>B77*G74*G75</f>
        <v>312</v>
      </c>
      <c r="H76" s="142">
        <f>C77*H74*H75</f>
        <v>0</v>
      </c>
      <c r="I76" s="142">
        <f>D77*I74*I75</f>
        <v>0</v>
      </c>
      <c r="J76" s="142">
        <f>H76-I76</f>
        <v>0</v>
      </c>
      <c r="K76" s="201"/>
      <c r="L76" s="201"/>
    </row>
    <row r="77" spans="1:12" s="215" customFormat="1">
      <c r="A77" s="64" t="s">
        <v>82</v>
      </c>
      <c r="B77" s="214">
        <v>60</v>
      </c>
      <c r="C77" s="142"/>
      <c r="D77" s="142"/>
      <c r="E77" s="142">
        <f t="shared" si="3"/>
        <v>0</v>
      </c>
      <c r="F77" s="63" t="s">
        <v>131</v>
      </c>
      <c r="G77" s="142">
        <f>-((G76*B76)*0.1)</f>
        <v>-312</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SUM(B8,B16,B26,B52,B58,B61)</f>
        <v>8565</v>
      </c>
      <c r="C79" s="219">
        <f>SUM(C8,C16,C26,C52,C58,C61)</f>
        <v>0</v>
      </c>
      <c r="D79" s="219">
        <f>SUM(D8,D16,D26,D58,D61)</f>
        <v>0</v>
      </c>
      <c r="E79" s="220">
        <f>C79-D79</f>
        <v>0</v>
      </c>
      <c r="F79" s="221"/>
      <c r="G79" s="205"/>
      <c r="H79" s="205"/>
      <c r="I79" s="205"/>
      <c r="J79" s="205"/>
    </row>
    <row r="80" spans="1:12" ht="13" thickBot="1">
      <c r="A80" s="218" t="s">
        <v>6</v>
      </c>
      <c r="B80" s="219">
        <f>B67</f>
        <v>3258</v>
      </c>
      <c r="C80" s="219">
        <f>C67</f>
        <v>0</v>
      </c>
      <c r="D80" s="219">
        <f>D67</f>
        <v>0</v>
      </c>
      <c r="E80" s="220">
        <f>C80-D80</f>
        <v>0</v>
      </c>
      <c r="F80" s="218" t="s">
        <v>7</v>
      </c>
      <c r="G80" s="219">
        <f>B79-B80</f>
        <v>5307</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B3:H3"/>
    <mergeCell ref="B4:H4"/>
    <mergeCell ref="B50:E51"/>
    <mergeCell ref="I1:J4"/>
    <mergeCell ref="F7:J7"/>
    <mergeCell ref="B6:J6"/>
    <mergeCell ref="F15:J15"/>
    <mergeCell ref="F16:J24"/>
    <mergeCell ref="F27:J27"/>
    <mergeCell ref="F8:J14"/>
    <mergeCell ref="F67:J72"/>
    <mergeCell ref="F61:J64"/>
    <mergeCell ref="F58:J59"/>
    <mergeCell ref="F35:J36"/>
    <mergeCell ref="F28:J33"/>
    <mergeCell ref="F60:J60"/>
    <mergeCell ref="F57:J57"/>
    <mergeCell ref="F52:J56"/>
    <mergeCell ref="F51:J51"/>
    <mergeCell ref="F34:J34"/>
    <mergeCell ref="F66:J66"/>
  </mergeCells>
  <phoneticPr fontId="5" type="noConversion"/>
  <pageMargins left="0" right="0" top="0" bottom="0" header="0"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tabSelected="1" zoomScale="150" zoomScaleNormal="150" zoomScalePageLayoutView="150" workbookViewId="0">
      <selection activeCell="D46" sqref="D46"/>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43</v>
      </c>
      <c r="J1" s="322"/>
      <c r="M1" s="159"/>
    </row>
    <row r="2" spans="1:17" ht="17">
      <c r="B2" s="25"/>
      <c r="C2" s="25"/>
      <c r="D2" s="25"/>
      <c r="E2" s="26" t="s">
        <v>153</v>
      </c>
      <c r="F2" s="29"/>
      <c r="G2" s="159"/>
      <c r="H2" s="159"/>
      <c r="I2" s="323"/>
      <c r="J2" s="324"/>
      <c r="M2" s="159"/>
    </row>
    <row r="3" spans="1:17" ht="18" thickBot="1">
      <c r="A3" s="31" t="s">
        <v>84</v>
      </c>
      <c r="B3" s="333" t="s">
        <v>154</v>
      </c>
      <c r="C3" s="334"/>
      <c r="D3" s="334"/>
      <c r="E3" s="334"/>
      <c r="F3" s="334"/>
      <c r="G3" s="334"/>
      <c r="H3" s="335"/>
      <c r="I3" s="323"/>
      <c r="J3" s="324"/>
      <c r="M3" s="159"/>
    </row>
    <row r="4" spans="1:17" ht="18" thickBot="1">
      <c r="A4" s="31" t="s">
        <v>91</v>
      </c>
      <c r="B4" s="336" t="s">
        <v>167</v>
      </c>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29"/>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75" customHeight="1" thickBot="1">
      <c r="A8" s="162" t="s">
        <v>88</v>
      </c>
      <c r="B8" s="148">
        <f>B9</f>
        <v>3500</v>
      </c>
      <c r="C8" s="148">
        <f>C9</f>
        <v>3500</v>
      </c>
      <c r="D8" s="148">
        <f>SUM('[1]Event 3a Ledger'!B6:B41)</f>
        <v>0</v>
      </c>
      <c r="E8" s="148">
        <f t="shared" ref="E8:E14" si="0">C8-D8</f>
        <v>3500</v>
      </c>
      <c r="F8" s="317" t="s">
        <v>175</v>
      </c>
      <c r="G8" s="302"/>
      <c r="H8" s="302"/>
      <c r="I8" s="302"/>
      <c r="J8" s="303"/>
      <c r="K8" s="29"/>
      <c r="L8" s="29"/>
      <c r="M8" s="29"/>
      <c r="N8"/>
      <c r="O8"/>
      <c r="P8"/>
      <c r="Q8"/>
    </row>
    <row r="9" spans="1:17" ht="12.75" customHeight="1">
      <c r="A9" s="164" t="s">
        <v>74</v>
      </c>
      <c r="B9" s="165">
        <f>SUM(B10:B14)</f>
        <v>3500</v>
      </c>
      <c r="C9" s="166">
        <f>SUM(C10:C14)</f>
        <v>3500</v>
      </c>
      <c r="D9" s="149">
        <f>SUM(D10:D14)</f>
        <v>0</v>
      </c>
      <c r="E9" s="167">
        <f t="shared" si="0"/>
        <v>3500</v>
      </c>
      <c r="F9" s="308"/>
      <c r="G9" s="332"/>
      <c r="H9" s="332"/>
      <c r="I9" s="332"/>
      <c r="J9" s="310"/>
      <c r="K9" s="29"/>
      <c r="L9" s="29"/>
      <c r="M9" s="29"/>
      <c r="N9"/>
      <c r="O9"/>
      <c r="P9"/>
      <c r="Q9"/>
    </row>
    <row r="10" spans="1:17" ht="14.25" customHeight="1">
      <c r="A10" s="168" t="s">
        <v>100</v>
      </c>
      <c r="B10" s="169">
        <v>2100</v>
      </c>
      <c r="C10" s="143">
        <v>2100</v>
      </c>
      <c r="D10" s="143"/>
      <c r="E10" s="170">
        <f t="shared" si="0"/>
        <v>2100</v>
      </c>
      <c r="F10" s="308"/>
      <c r="G10" s="332"/>
      <c r="H10" s="332"/>
      <c r="I10" s="332"/>
      <c r="J10" s="310"/>
      <c r="K10" s="29"/>
      <c r="L10" s="29"/>
      <c r="M10" s="29"/>
      <c r="N10"/>
      <c r="O10"/>
      <c r="P10"/>
      <c r="Q10"/>
    </row>
    <row r="11" spans="1:17">
      <c r="A11" s="168" t="s">
        <v>101</v>
      </c>
      <c r="B11" s="169">
        <v>785</v>
      </c>
      <c r="C11" s="143">
        <v>785</v>
      </c>
      <c r="D11" s="143"/>
      <c r="E11" s="170">
        <f t="shared" si="0"/>
        <v>785</v>
      </c>
      <c r="F11" s="308"/>
      <c r="G11" s="332"/>
      <c r="H11" s="332"/>
      <c r="I11" s="332"/>
      <c r="J11" s="310"/>
      <c r="K11" s="29"/>
      <c r="L11" s="29"/>
      <c r="M11" s="29"/>
      <c r="N11"/>
      <c r="O11"/>
      <c r="P11"/>
      <c r="Q11"/>
    </row>
    <row r="12" spans="1:17">
      <c r="A12" s="168" t="s">
        <v>102</v>
      </c>
      <c r="B12" s="169">
        <v>100</v>
      </c>
      <c r="C12" s="143">
        <v>100</v>
      </c>
      <c r="D12" s="143"/>
      <c r="E12" s="170">
        <f t="shared" si="0"/>
        <v>100</v>
      </c>
      <c r="F12" s="308"/>
      <c r="G12" s="332"/>
      <c r="H12" s="332"/>
      <c r="I12" s="332"/>
      <c r="J12" s="310"/>
      <c r="K12" s="29"/>
      <c r="L12" s="29"/>
      <c r="M12" s="29"/>
      <c r="N12"/>
      <c r="O12"/>
      <c r="P12"/>
      <c r="Q12"/>
    </row>
    <row r="13" spans="1:17">
      <c r="A13" s="168" t="s">
        <v>103</v>
      </c>
      <c r="B13" s="169">
        <v>365</v>
      </c>
      <c r="C13" s="143">
        <v>365</v>
      </c>
      <c r="D13" s="143"/>
      <c r="E13" s="170">
        <f t="shared" si="0"/>
        <v>365</v>
      </c>
      <c r="F13" s="308"/>
      <c r="G13" s="332"/>
      <c r="H13" s="332"/>
      <c r="I13" s="332"/>
      <c r="J13" s="310"/>
      <c r="K13" s="29"/>
      <c r="L13" s="29"/>
      <c r="M13" s="29"/>
      <c r="N13"/>
      <c r="O13"/>
      <c r="P13"/>
      <c r="Q13"/>
    </row>
    <row r="14" spans="1:17" ht="13" thickBot="1">
      <c r="A14" s="168" t="s">
        <v>104</v>
      </c>
      <c r="B14" s="169">
        <v>150</v>
      </c>
      <c r="C14" s="143">
        <v>150</v>
      </c>
      <c r="D14" s="143"/>
      <c r="E14" s="170">
        <f t="shared" si="0"/>
        <v>150</v>
      </c>
      <c r="F14" s="304"/>
      <c r="G14" s="305"/>
      <c r="H14" s="305"/>
      <c r="I14" s="305"/>
      <c r="J14" s="306"/>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301"/>
      <c r="G16" s="302"/>
      <c r="H16" s="302"/>
      <c r="I16" s="302"/>
      <c r="J16" s="303"/>
      <c r="K16" s="29"/>
      <c r="L16" s="29"/>
      <c r="M16" s="29"/>
      <c r="N16"/>
      <c r="O16"/>
      <c r="P16"/>
      <c r="Q16"/>
    </row>
    <row r="17" spans="1:17">
      <c r="A17" s="174" t="s">
        <v>136</v>
      </c>
      <c r="B17" s="141">
        <f>B18*13</f>
        <v>0</v>
      </c>
      <c r="C17" s="141">
        <f>C18*13</f>
        <v>0</v>
      </c>
      <c r="D17" s="141">
        <f>D18*13</f>
        <v>0</v>
      </c>
      <c r="E17" s="141">
        <f t="shared" si="1"/>
        <v>0</v>
      </c>
      <c r="F17" s="308"/>
      <c r="G17" s="309"/>
      <c r="H17" s="309"/>
      <c r="I17" s="309"/>
      <c r="J17" s="310"/>
      <c r="K17" s="29"/>
      <c r="L17" s="29"/>
      <c r="M17" s="29"/>
      <c r="N17"/>
      <c r="O17"/>
      <c r="P17"/>
      <c r="Q17"/>
    </row>
    <row r="18" spans="1:17">
      <c r="A18" s="168" t="s">
        <v>87</v>
      </c>
      <c r="B18" s="175"/>
      <c r="C18" s="142"/>
      <c r="D18" s="142"/>
      <c r="E18" s="142">
        <f t="shared" si="1"/>
        <v>0</v>
      </c>
      <c r="F18" s="308"/>
      <c r="G18" s="309"/>
      <c r="H18" s="309"/>
      <c r="I18" s="309"/>
      <c r="J18" s="310"/>
      <c r="K18" s="29"/>
      <c r="L18" s="29"/>
      <c r="M18" s="29"/>
      <c r="N18"/>
      <c r="O18"/>
      <c r="P18"/>
      <c r="Q18"/>
    </row>
    <row r="19" spans="1:17">
      <c r="A19" s="176" t="s">
        <v>105</v>
      </c>
      <c r="B19" s="151">
        <f>SUM(B20:B21)</f>
        <v>0</v>
      </c>
      <c r="C19" s="151">
        <f>SUM(C20:C21)</f>
        <v>0</v>
      </c>
      <c r="D19" s="151">
        <f>SUM(D20:D21)</f>
        <v>0</v>
      </c>
      <c r="E19" s="141">
        <f t="shared" si="1"/>
        <v>0</v>
      </c>
      <c r="F19" s="308"/>
      <c r="G19" s="309"/>
      <c r="H19" s="309"/>
      <c r="I19" s="309"/>
      <c r="J19" s="310"/>
      <c r="K19" s="29"/>
      <c r="L19" s="29"/>
      <c r="M19" s="29"/>
      <c r="N19"/>
      <c r="O19"/>
      <c r="P19"/>
      <c r="Q19"/>
    </row>
    <row r="20" spans="1:17">
      <c r="A20" s="168" t="s">
        <v>122</v>
      </c>
      <c r="B20" s="175"/>
      <c r="C20" s="142"/>
      <c r="D20" s="142"/>
      <c r="E20" s="142">
        <f t="shared" si="1"/>
        <v>0</v>
      </c>
      <c r="F20" s="308"/>
      <c r="G20" s="309"/>
      <c r="H20" s="309"/>
      <c r="I20" s="309"/>
      <c r="J20" s="310"/>
      <c r="K20" s="29"/>
      <c r="L20" s="29"/>
      <c r="M20" s="29"/>
      <c r="N20"/>
      <c r="O20"/>
      <c r="P20"/>
      <c r="Q20"/>
    </row>
    <row r="21" spans="1:17">
      <c r="A21" s="177" t="s">
        <v>57</v>
      </c>
      <c r="B21" s="143">
        <f>B20*0.125</f>
        <v>0</v>
      </c>
      <c r="C21" s="143">
        <f>C20*0.125</f>
        <v>0</v>
      </c>
      <c r="D21" s="143">
        <f>D20*0.1375</f>
        <v>0</v>
      </c>
      <c r="E21" s="143">
        <f t="shared" si="1"/>
        <v>0</v>
      </c>
      <c r="F21" s="308"/>
      <c r="G21" s="309"/>
      <c r="H21" s="309"/>
      <c r="I21" s="309"/>
      <c r="J21" s="310"/>
      <c r="K21" s="29"/>
      <c r="L21" s="29"/>
      <c r="M21" s="29"/>
      <c r="N21"/>
      <c r="O21"/>
      <c r="P21"/>
      <c r="Q21"/>
    </row>
    <row r="22" spans="1:17">
      <c r="A22" s="174" t="s">
        <v>106</v>
      </c>
      <c r="B22" s="151">
        <f>SUM(B23:B24)</f>
        <v>0</v>
      </c>
      <c r="C22" s="151">
        <f>SUM(C23:C24)</f>
        <v>0</v>
      </c>
      <c r="D22" s="151">
        <f>SUM(D23:D24)</f>
        <v>0</v>
      </c>
      <c r="E22" s="141">
        <f t="shared" si="1"/>
        <v>0</v>
      </c>
      <c r="F22" s="308"/>
      <c r="G22" s="309"/>
      <c r="H22" s="309"/>
      <c r="I22" s="309"/>
      <c r="J22" s="310"/>
      <c r="K22" s="29"/>
      <c r="L22" s="29"/>
      <c r="M22" s="29"/>
      <c r="N22"/>
      <c r="O22"/>
      <c r="P22"/>
      <c r="Q22"/>
    </row>
    <row r="23" spans="1:17">
      <c r="A23" s="168" t="s">
        <v>122</v>
      </c>
      <c r="B23" s="169"/>
      <c r="C23" s="143"/>
      <c r="D23" s="143"/>
      <c r="E23" s="142">
        <f t="shared" si="1"/>
        <v>0</v>
      </c>
      <c r="F23" s="308"/>
      <c r="G23" s="309"/>
      <c r="H23" s="309"/>
      <c r="I23" s="309"/>
      <c r="J23" s="310"/>
      <c r="K23" s="29"/>
      <c r="L23" s="29"/>
      <c r="M23" s="29"/>
      <c r="N23"/>
      <c r="O23"/>
      <c r="P23"/>
      <c r="Q23"/>
    </row>
    <row r="24" spans="1:17" ht="13" thickBot="1">
      <c r="A24" s="177" t="s">
        <v>56</v>
      </c>
      <c r="B24" s="143">
        <f>B23*0.315</f>
        <v>0</v>
      </c>
      <c r="C24" s="143">
        <f>C23*0.315</f>
        <v>0</v>
      </c>
      <c r="D24" s="143">
        <f>D23*0.3025</f>
        <v>0</v>
      </c>
      <c r="E24" s="143">
        <f t="shared" si="1"/>
        <v>0</v>
      </c>
      <c r="F24" s="304"/>
      <c r="G24" s="305"/>
      <c r="H24" s="305"/>
      <c r="I24" s="305"/>
      <c r="J24" s="306"/>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3055</v>
      </c>
      <c r="C26" s="148">
        <f>SUM(C28,C31,C34,C38,C52)</f>
        <v>3055</v>
      </c>
      <c r="D26" s="148">
        <f>SUM('[1]Event 3a Ledger'!F6:F41)</f>
        <v>0</v>
      </c>
      <c r="E26" s="148">
        <f>C26-D26</f>
        <v>3055</v>
      </c>
      <c r="F26" s="178"/>
      <c r="G26" s="179"/>
      <c r="H26" s="179"/>
      <c r="I26" s="179"/>
      <c r="J26" s="179"/>
      <c r="K26" s="29"/>
      <c r="L26" s="29"/>
      <c r="M26" s="24"/>
      <c r="N26"/>
      <c r="O26"/>
      <c r="P26"/>
      <c r="Q26"/>
    </row>
    <row r="27" spans="1:17" ht="13" thickBot="1">
      <c r="A27" s="164" t="s">
        <v>0</v>
      </c>
      <c r="B27" s="180">
        <f>B28</f>
        <v>20</v>
      </c>
      <c r="C27" s="152">
        <f>C28</f>
        <v>20</v>
      </c>
      <c r="D27" s="152">
        <f>D28</f>
        <v>0</v>
      </c>
      <c r="E27" s="141">
        <f>C27-D27</f>
        <v>20</v>
      </c>
      <c r="F27" s="316" t="s">
        <v>2</v>
      </c>
      <c r="G27" s="319"/>
      <c r="H27" s="319"/>
      <c r="I27" s="319"/>
      <c r="J27" s="319"/>
      <c r="K27" s="13"/>
      <c r="L27" s="13"/>
      <c r="M27"/>
      <c r="N27"/>
      <c r="O27"/>
      <c r="P27"/>
      <c r="Q27"/>
    </row>
    <row r="28" spans="1:17" ht="13.25" customHeight="1">
      <c r="A28" s="225" t="s">
        <v>137</v>
      </c>
      <c r="B28" s="142">
        <f>B29*0.05</f>
        <v>20</v>
      </c>
      <c r="C28" s="142">
        <f>C29*0.05</f>
        <v>20</v>
      </c>
      <c r="D28" s="142">
        <f>D29*0.05</f>
        <v>0</v>
      </c>
      <c r="E28" s="142">
        <f>C28-D28</f>
        <v>20</v>
      </c>
      <c r="F28" s="317" t="s">
        <v>176</v>
      </c>
      <c r="G28" s="302"/>
      <c r="H28" s="302"/>
      <c r="I28" s="302"/>
      <c r="J28" s="303"/>
      <c r="K28" s="13"/>
      <c r="L28" s="13"/>
      <c r="M28"/>
      <c r="N28"/>
      <c r="O28"/>
      <c r="P28"/>
      <c r="Q28"/>
    </row>
    <row r="29" spans="1:17">
      <c r="A29" s="177" t="s">
        <v>63</v>
      </c>
      <c r="B29" s="169">
        <v>400</v>
      </c>
      <c r="C29" s="143">
        <v>400</v>
      </c>
      <c r="D29" s="143"/>
      <c r="E29" s="142">
        <f>C29-D29</f>
        <v>400</v>
      </c>
      <c r="F29" s="308"/>
      <c r="G29" s="309"/>
      <c r="H29" s="309"/>
      <c r="I29" s="309"/>
      <c r="J29" s="310"/>
      <c r="K29" s="13"/>
      <c r="L29" s="13"/>
      <c r="M29"/>
      <c r="N29"/>
      <c r="O29"/>
      <c r="P29"/>
      <c r="Q29"/>
    </row>
    <row r="30" spans="1:17">
      <c r="A30" s="181" t="s">
        <v>90</v>
      </c>
      <c r="B30" s="182"/>
      <c r="C30" s="153"/>
      <c r="D30" s="153"/>
      <c r="E30" s="153"/>
      <c r="F30" s="308"/>
      <c r="G30" s="309"/>
      <c r="H30" s="309"/>
      <c r="I30" s="309"/>
      <c r="J30" s="310"/>
      <c r="K30" s="13"/>
      <c r="L30" s="13"/>
      <c r="M30"/>
      <c r="N30"/>
      <c r="O30"/>
      <c r="P30"/>
      <c r="Q30"/>
    </row>
    <row r="31" spans="1:17" ht="15" customHeight="1">
      <c r="A31" s="164" t="s">
        <v>1</v>
      </c>
      <c r="B31" s="183">
        <f>SUM(B32:B33)</f>
        <v>475</v>
      </c>
      <c r="C31" s="141">
        <f>SUM(C32:C33)</f>
        <v>475</v>
      </c>
      <c r="D31" s="141">
        <f>SUM(D32:D33)</f>
        <v>0</v>
      </c>
      <c r="E31" s="141">
        <f>C31-D31</f>
        <v>475</v>
      </c>
      <c r="F31" s="308"/>
      <c r="G31" s="309"/>
      <c r="H31" s="309"/>
      <c r="I31" s="309"/>
      <c r="J31" s="310"/>
      <c r="K31" s="13"/>
      <c r="L31" s="13"/>
      <c r="M31"/>
      <c r="N31"/>
      <c r="O31"/>
      <c r="P31"/>
      <c r="Q31"/>
    </row>
    <row r="32" spans="1:17">
      <c r="A32" s="226" t="s">
        <v>138</v>
      </c>
      <c r="B32" s="175"/>
      <c r="C32" s="142"/>
      <c r="D32" s="142"/>
      <c r="E32" s="142">
        <f>C32-D32</f>
        <v>0</v>
      </c>
      <c r="F32" s="308"/>
      <c r="G32" s="309"/>
      <c r="H32" s="309"/>
      <c r="I32" s="309"/>
      <c r="J32" s="310"/>
      <c r="K32" s="13"/>
      <c r="L32" s="13"/>
      <c r="M32"/>
      <c r="N32"/>
      <c r="O32"/>
      <c r="P32"/>
      <c r="Q32"/>
    </row>
    <row r="33" spans="1:17" ht="13" thickBot="1">
      <c r="A33" s="168" t="s">
        <v>65</v>
      </c>
      <c r="B33" s="175">
        <v>475</v>
      </c>
      <c r="C33" s="142">
        <v>475</v>
      </c>
      <c r="D33" s="142"/>
      <c r="E33" s="142">
        <f>C33-D33</f>
        <v>475</v>
      </c>
      <c r="F33" s="304"/>
      <c r="G33" s="305"/>
      <c r="H33" s="305"/>
      <c r="I33" s="305"/>
      <c r="J33" s="306"/>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301"/>
      <c r="G35" s="302"/>
      <c r="H35" s="302"/>
      <c r="I35" s="302"/>
      <c r="J35" s="303"/>
      <c r="K35" s="13"/>
      <c r="L35" s="13"/>
      <c r="M35"/>
      <c r="N35"/>
      <c r="O35"/>
      <c r="P35"/>
      <c r="Q35"/>
    </row>
    <row r="36" spans="1:17" ht="13" thickBot="1">
      <c r="A36" s="181"/>
      <c r="B36" s="146"/>
      <c r="C36" s="146"/>
      <c r="D36" s="139"/>
      <c r="E36" s="139"/>
      <c r="F36" s="304"/>
      <c r="G36" s="305"/>
      <c r="H36" s="305"/>
      <c r="I36" s="305"/>
      <c r="J36" s="306"/>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2000</v>
      </c>
      <c r="C38" s="141">
        <f>SUM(C39,C44,H39)</f>
        <v>2000</v>
      </c>
      <c r="D38" s="141">
        <f>SUM(D39,D44,I39)</f>
        <v>0</v>
      </c>
      <c r="E38" s="141">
        <f t="shared" ref="E38:E49" si="2">C38-D38</f>
        <v>2000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2000</v>
      </c>
      <c r="C44" s="142">
        <f>SUM(C45,C47,B49)</f>
        <v>2000</v>
      </c>
      <c r="D44" s="142">
        <f>SUM(D45,D47)</f>
        <v>0</v>
      </c>
      <c r="E44" s="142">
        <f t="shared" si="2"/>
        <v>2000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v>2000</v>
      </c>
      <c r="C49" s="229">
        <v>2000</v>
      </c>
      <c r="D49" s="229"/>
      <c r="E49" s="142">
        <f t="shared" si="2"/>
        <v>2000</v>
      </c>
      <c r="F49" s="177"/>
      <c r="G49" s="190"/>
      <c r="H49" s="189"/>
      <c r="I49" s="189"/>
      <c r="J49" s="189"/>
      <c r="K49" s="13"/>
      <c r="L49" s="13"/>
      <c r="M49"/>
      <c r="N49"/>
      <c r="O49"/>
      <c r="P49"/>
      <c r="Q49"/>
    </row>
    <row r="50" spans="1:17" ht="12" customHeight="1">
      <c r="A50" s="192"/>
      <c r="B50" s="320"/>
      <c r="C50" s="284"/>
      <c r="D50" s="284"/>
      <c r="E50" s="284"/>
      <c r="F50" s="193" t="s">
        <v>99</v>
      </c>
      <c r="G50" s="190"/>
      <c r="H50" s="189"/>
      <c r="I50" s="189"/>
      <c r="J50" s="189"/>
      <c r="K50" s="13"/>
      <c r="L50" s="13"/>
      <c r="M50"/>
      <c r="N50"/>
      <c r="O50"/>
      <c r="P50"/>
      <c r="Q50"/>
    </row>
    <row r="51" spans="1:17" customFormat="1" ht="12.75" customHeight="1" thickBot="1">
      <c r="A51" s="77"/>
      <c r="B51" s="285"/>
      <c r="C51" s="285"/>
      <c r="D51" s="285"/>
      <c r="E51" s="285"/>
      <c r="F51" s="316" t="s">
        <v>115</v>
      </c>
      <c r="G51" s="319"/>
      <c r="H51" s="319"/>
      <c r="I51" s="319"/>
      <c r="J51" s="319"/>
    </row>
    <row r="52" spans="1:17" ht="13.25" customHeight="1">
      <c r="A52" s="194" t="s">
        <v>67</v>
      </c>
      <c r="B52" s="183">
        <f>SUM(B53:B56)</f>
        <v>560</v>
      </c>
      <c r="C52" s="141">
        <f>SUM(C53:C56)</f>
        <v>560</v>
      </c>
      <c r="D52" s="141">
        <f>SUM(D53:D56)</f>
        <v>0</v>
      </c>
      <c r="E52" s="141">
        <f>C52-D52</f>
        <v>560</v>
      </c>
      <c r="F52" s="317" t="s">
        <v>177</v>
      </c>
      <c r="G52" s="302"/>
      <c r="H52" s="302"/>
      <c r="I52" s="302"/>
      <c r="J52" s="303"/>
      <c r="K52" s="13"/>
      <c r="L52" s="13"/>
      <c r="M52"/>
      <c r="N52"/>
      <c r="O52"/>
      <c r="P52"/>
      <c r="Q52"/>
    </row>
    <row r="53" spans="1:17">
      <c r="A53" s="195" t="s">
        <v>68</v>
      </c>
      <c r="B53" s="175">
        <v>150</v>
      </c>
      <c r="C53" s="142">
        <v>150</v>
      </c>
      <c r="D53" s="142"/>
      <c r="E53" s="142">
        <f>C53-D53</f>
        <v>150</v>
      </c>
      <c r="F53" s="308"/>
      <c r="G53" s="309"/>
      <c r="H53" s="309"/>
      <c r="I53" s="309"/>
      <c r="J53" s="310"/>
      <c r="K53" s="13"/>
      <c r="L53" s="13"/>
      <c r="M53"/>
      <c r="N53"/>
      <c r="O53"/>
      <c r="P53"/>
      <c r="Q53"/>
    </row>
    <row r="54" spans="1:17" ht="16" customHeight="1">
      <c r="A54" s="226" t="s">
        <v>139</v>
      </c>
      <c r="B54" s="175">
        <v>230</v>
      </c>
      <c r="C54" s="142">
        <v>230</v>
      </c>
      <c r="D54" s="142"/>
      <c r="E54" s="142">
        <f>C54-D54</f>
        <v>230</v>
      </c>
      <c r="F54" s="308"/>
      <c r="G54" s="309"/>
      <c r="H54" s="309"/>
      <c r="I54" s="309"/>
      <c r="J54" s="310"/>
      <c r="K54" s="13"/>
      <c r="L54" s="13"/>
      <c r="M54"/>
      <c r="N54"/>
      <c r="O54"/>
      <c r="P54"/>
      <c r="Q54"/>
    </row>
    <row r="55" spans="1:17">
      <c r="A55" s="195" t="s">
        <v>132</v>
      </c>
      <c r="B55" s="175">
        <v>180</v>
      </c>
      <c r="C55" s="142">
        <v>180</v>
      </c>
      <c r="D55" s="142"/>
      <c r="E55" s="142">
        <f>C55-D55</f>
        <v>180</v>
      </c>
      <c r="F55" s="308"/>
      <c r="G55" s="309"/>
      <c r="H55" s="309"/>
      <c r="I55" s="309"/>
      <c r="J55" s="310"/>
      <c r="K55" s="13"/>
      <c r="L55" s="13"/>
      <c r="M55"/>
      <c r="N55"/>
      <c r="O55"/>
      <c r="P55"/>
      <c r="Q55"/>
    </row>
    <row r="56" spans="1:17" ht="13" thickBot="1">
      <c r="A56" s="195" t="s">
        <v>69</v>
      </c>
      <c r="B56" s="175"/>
      <c r="C56" s="142"/>
      <c r="D56" s="142"/>
      <c r="E56" s="142">
        <f>C56-D56</f>
        <v>0</v>
      </c>
      <c r="F56" s="304"/>
      <c r="G56" s="305"/>
      <c r="H56" s="305"/>
      <c r="I56" s="305"/>
      <c r="J56" s="306"/>
      <c r="K56" s="13"/>
      <c r="L56" s="13"/>
      <c r="M56"/>
      <c r="N56"/>
      <c r="O56"/>
      <c r="P56"/>
      <c r="Q56"/>
    </row>
    <row r="57" spans="1:17" ht="13" thickBot="1">
      <c r="A57" s="196"/>
      <c r="B57" s="197"/>
      <c r="C57" s="127"/>
      <c r="D57" s="145"/>
      <c r="E57" s="145"/>
      <c r="F57" s="316"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18"/>
      <c r="G58" s="302"/>
      <c r="H58" s="302"/>
      <c r="I58" s="302"/>
      <c r="J58" s="303"/>
      <c r="K58" s="13"/>
      <c r="L58" s="13"/>
      <c r="M58"/>
      <c r="N58"/>
      <c r="O58"/>
      <c r="P58"/>
      <c r="Q58"/>
    </row>
    <row r="59" spans="1:17" ht="13" thickBot="1">
      <c r="A59" s="198" t="s">
        <v>124</v>
      </c>
      <c r="B59" s="199"/>
      <c r="C59" s="141"/>
      <c r="D59" s="141"/>
      <c r="E59" s="141">
        <f>C59-D59</f>
        <v>0</v>
      </c>
      <c r="F59" s="304"/>
      <c r="G59" s="305"/>
      <c r="H59" s="305"/>
      <c r="I59" s="305"/>
      <c r="J59" s="306"/>
      <c r="K59" s="13"/>
      <c r="L59" s="13"/>
      <c r="M59"/>
      <c r="N59"/>
      <c r="O59"/>
      <c r="P59"/>
      <c r="Q59"/>
    </row>
    <row r="60" spans="1:17" ht="12.75" customHeight="1" thickBot="1">
      <c r="A60" s="77"/>
      <c r="B60" s="200" t="s">
        <v>125</v>
      </c>
      <c r="C60" s="92"/>
      <c r="D60" s="92"/>
      <c r="E60" s="74"/>
      <c r="F60" s="316" t="s">
        <v>127</v>
      </c>
      <c r="G60" s="319"/>
      <c r="H60" s="319"/>
      <c r="I60" s="319"/>
      <c r="J60" s="319"/>
      <c r="K60" s="201"/>
      <c r="L60" s="201"/>
    </row>
    <row r="61" spans="1:17" ht="13.75" customHeight="1" thickBot="1">
      <c r="A61" s="146" t="s">
        <v>70</v>
      </c>
      <c r="B61" s="202">
        <f>SUM(B62:B64)</f>
        <v>950</v>
      </c>
      <c r="C61" s="155">
        <f>SUM(C62:C64)</f>
        <v>950</v>
      </c>
      <c r="D61" s="155">
        <f>SUM('[1]Event 3a Ledger'!N6:N21)</f>
        <v>0</v>
      </c>
      <c r="E61" s="148">
        <f>C61-D61</f>
        <v>950</v>
      </c>
      <c r="F61" s="317" t="s">
        <v>164</v>
      </c>
      <c r="G61" s="302"/>
      <c r="H61" s="302"/>
      <c r="I61" s="302"/>
      <c r="J61" s="303"/>
      <c r="K61" s="201"/>
      <c r="L61" s="201"/>
    </row>
    <row r="62" spans="1:17">
      <c r="A62" s="194" t="s">
        <v>110</v>
      </c>
      <c r="B62" s="199"/>
      <c r="C62" s="141"/>
      <c r="D62" s="141"/>
      <c r="E62" s="141">
        <f>C62-D62</f>
        <v>0</v>
      </c>
      <c r="F62" s="308"/>
      <c r="G62" s="309"/>
      <c r="H62" s="309"/>
      <c r="I62" s="309"/>
      <c r="J62" s="310"/>
      <c r="K62" s="201"/>
      <c r="L62" s="201"/>
    </row>
    <row r="63" spans="1:17">
      <c r="A63" s="194" t="s">
        <v>128</v>
      </c>
      <c r="B63" s="203">
        <v>950</v>
      </c>
      <c r="C63" s="151">
        <v>950</v>
      </c>
      <c r="D63" s="151"/>
      <c r="E63" s="141">
        <f>C63-D63</f>
        <v>950</v>
      </c>
      <c r="F63" s="308"/>
      <c r="G63" s="309"/>
      <c r="H63" s="309"/>
      <c r="I63" s="309"/>
      <c r="J63" s="310"/>
      <c r="K63" s="201"/>
      <c r="L63" s="201"/>
    </row>
    <row r="64" spans="1:17" ht="13" thickBot="1">
      <c r="A64" s="194" t="s">
        <v>143</v>
      </c>
      <c r="B64" s="203"/>
      <c r="C64" s="151"/>
      <c r="D64" s="151"/>
      <c r="E64" s="141">
        <f>C64-D64</f>
        <v>0</v>
      </c>
      <c r="F64" s="304"/>
      <c r="G64" s="305"/>
      <c r="H64" s="305"/>
      <c r="I64" s="305"/>
      <c r="J64" s="306"/>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6" t="s">
        <v>4</v>
      </c>
      <c r="G66" s="295"/>
      <c r="H66" s="295"/>
      <c r="I66" s="295"/>
      <c r="J66" s="295"/>
      <c r="K66" s="201"/>
      <c r="L66" s="201"/>
    </row>
    <row r="67" spans="1:12" ht="13.75" customHeight="1" thickBot="1">
      <c r="A67" s="206" t="s">
        <v>130</v>
      </c>
      <c r="B67" s="148">
        <f>SUM(B68:B72)</f>
        <v>3258</v>
      </c>
      <c r="C67" s="148">
        <f>SUM(C68:C72)</f>
        <v>3258</v>
      </c>
      <c r="D67" s="148">
        <f>SUM('[1]Event 3a Ledger'!N25:N36)</f>
        <v>0</v>
      </c>
      <c r="E67" s="148">
        <f t="shared" ref="E67:E77" si="3">C67-D67</f>
        <v>3258</v>
      </c>
      <c r="F67" s="301" t="s">
        <v>166</v>
      </c>
      <c r="G67" s="302"/>
      <c r="H67" s="302"/>
      <c r="I67" s="302"/>
      <c r="J67" s="303"/>
      <c r="K67" s="201"/>
      <c r="L67" s="201"/>
    </row>
    <row r="68" spans="1:12">
      <c r="A68" s="194" t="s">
        <v>72</v>
      </c>
      <c r="B68" s="207"/>
      <c r="C68" s="156"/>
      <c r="D68" s="156"/>
      <c r="E68" s="141">
        <f t="shared" si="3"/>
        <v>0</v>
      </c>
      <c r="F68" s="308"/>
      <c r="G68" s="309"/>
      <c r="H68" s="309"/>
      <c r="I68" s="309"/>
      <c r="J68" s="310"/>
      <c r="K68" s="201"/>
      <c r="L68" s="201"/>
    </row>
    <row r="69" spans="1:12">
      <c r="A69" s="194" t="s">
        <v>73</v>
      </c>
      <c r="B69" s="208">
        <v>450</v>
      </c>
      <c r="C69" s="157">
        <v>450</v>
      </c>
      <c r="D69" s="157"/>
      <c r="E69" s="141">
        <f t="shared" si="3"/>
        <v>450</v>
      </c>
      <c r="F69" s="308"/>
      <c r="G69" s="309"/>
      <c r="H69" s="309"/>
      <c r="I69" s="309"/>
      <c r="J69" s="310"/>
      <c r="K69" s="201"/>
      <c r="L69" s="201"/>
    </row>
    <row r="70" spans="1:12">
      <c r="A70" s="194" t="s">
        <v>123</v>
      </c>
      <c r="B70" s="208"/>
      <c r="C70" s="157"/>
      <c r="D70" s="157"/>
      <c r="E70" s="141">
        <f t="shared" si="3"/>
        <v>0</v>
      </c>
      <c r="F70" s="308"/>
      <c r="G70" s="309"/>
      <c r="H70" s="309"/>
      <c r="I70" s="309"/>
      <c r="J70" s="310"/>
      <c r="K70" s="201"/>
      <c r="L70" s="201"/>
    </row>
    <row r="71" spans="1:12" ht="12.75" customHeight="1">
      <c r="A71" s="194" t="s">
        <v>8</v>
      </c>
      <c r="B71" s="208"/>
      <c r="C71" s="157"/>
      <c r="D71" s="157"/>
      <c r="E71" s="141">
        <f t="shared" si="3"/>
        <v>0</v>
      </c>
      <c r="F71" s="308"/>
      <c r="G71" s="309"/>
      <c r="H71" s="309"/>
      <c r="I71" s="309"/>
      <c r="J71" s="310"/>
      <c r="K71" s="201"/>
      <c r="L71" s="201"/>
    </row>
    <row r="72" spans="1:12" ht="12.75" customHeight="1" thickBot="1">
      <c r="A72" s="194" t="s">
        <v>75</v>
      </c>
      <c r="B72" s="157">
        <f>(B76*G76)+G77</f>
        <v>2808</v>
      </c>
      <c r="C72" s="157">
        <f>(C76*H76)+H77</f>
        <v>2808</v>
      </c>
      <c r="D72" s="157"/>
      <c r="E72" s="141">
        <f t="shared" si="3"/>
        <v>2808</v>
      </c>
      <c r="F72" s="304"/>
      <c r="G72" s="305"/>
      <c r="H72" s="305"/>
      <c r="I72" s="305"/>
      <c r="J72" s="306"/>
      <c r="K72" s="201"/>
      <c r="L72" s="201"/>
    </row>
    <row r="73" spans="1:12" ht="12.75" customHeight="1">
      <c r="A73" s="63" t="s">
        <v>76</v>
      </c>
      <c r="B73" s="175">
        <v>8</v>
      </c>
      <c r="C73" s="142">
        <v>8</v>
      </c>
      <c r="D73" s="142"/>
      <c r="E73" s="142">
        <f t="shared" si="3"/>
        <v>8</v>
      </c>
      <c r="F73" s="178"/>
      <c r="G73" s="209" t="s">
        <v>85</v>
      </c>
      <c r="H73" s="209" t="s">
        <v>86</v>
      </c>
      <c r="I73" s="209" t="s">
        <v>58</v>
      </c>
      <c r="J73" s="210" t="s">
        <v>59</v>
      </c>
      <c r="K73" s="201"/>
      <c r="L73" s="201"/>
    </row>
    <row r="74" spans="1:12" ht="12.75" customHeight="1">
      <c r="A74" s="63" t="s">
        <v>78</v>
      </c>
      <c r="B74" s="175">
        <v>12</v>
      </c>
      <c r="C74" s="142">
        <v>12</v>
      </c>
      <c r="D74" s="142"/>
      <c r="E74" s="142">
        <f t="shared" si="3"/>
        <v>12</v>
      </c>
      <c r="F74" s="63" t="s">
        <v>83</v>
      </c>
      <c r="G74" s="175">
        <v>8</v>
      </c>
      <c r="H74" s="142">
        <v>8</v>
      </c>
      <c r="I74" s="142"/>
      <c r="J74" s="142">
        <f>H74-I74</f>
        <v>8</v>
      </c>
      <c r="K74" s="201"/>
      <c r="L74" s="201"/>
    </row>
    <row r="75" spans="1:12" ht="12.75" customHeight="1">
      <c r="A75" s="63" t="s">
        <v>80</v>
      </c>
      <c r="B75" s="211"/>
      <c r="C75" s="142"/>
      <c r="D75" s="142"/>
      <c r="E75" s="142">
        <f t="shared" si="3"/>
        <v>0</v>
      </c>
      <c r="F75" s="63" t="s">
        <v>77</v>
      </c>
      <c r="G75" s="212">
        <v>0.65</v>
      </c>
      <c r="H75" s="213">
        <v>0.65</v>
      </c>
      <c r="I75" s="213"/>
      <c r="J75" s="142">
        <f>H75-I75</f>
        <v>0.65</v>
      </c>
      <c r="K75" s="201"/>
      <c r="L75" s="201"/>
    </row>
    <row r="76" spans="1:12" ht="12.75" customHeight="1">
      <c r="A76" s="64" t="s">
        <v>81</v>
      </c>
      <c r="B76" s="123">
        <f>IF(B75&gt;0,SUM(B73:B75)/3,IF(B74:B74&gt;0,SUM(B73:B74)/2,B73))</f>
        <v>10</v>
      </c>
      <c r="C76" s="123">
        <f>IF(C75&gt;0,SUM(C73:C75)/3,IF(C74:C74&gt;0,SUM(C73:C74)/2,C73))</f>
        <v>10</v>
      </c>
      <c r="D76" s="142">
        <f>SUM(D73:D75)/3</f>
        <v>0</v>
      </c>
      <c r="E76" s="142">
        <f t="shared" si="3"/>
        <v>10</v>
      </c>
      <c r="F76" s="64" t="s">
        <v>79</v>
      </c>
      <c r="G76" s="142">
        <f>B77*G74*G75</f>
        <v>312</v>
      </c>
      <c r="H76" s="142">
        <f>C77*H74*H75</f>
        <v>312</v>
      </c>
      <c r="I76" s="142">
        <f>D77*I74*I75</f>
        <v>0</v>
      </c>
      <c r="J76" s="142">
        <f>H76-I76</f>
        <v>312</v>
      </c>
      <c r="K76" s="201"/>
      <c r="L76" s="201"/>
    </row>
    <row r="77" spans="1:12" s="215" customFormat="1">
      <c r="A77" s="64" t="s">
        <v>82</v>
      </c>
      <c r="B77" s="214">
        <v>60</v>
      </c>
      <c r="C77" s="142">
        <v>60</v>
      </c>
      <c r="D77" s="142"/>
      <c r="E77" s="142">
        <f t="shared" si="3"/>
        <v>60</v>
      </c>
      <c r="F77" s="63" t="s">
        <v>131</v>
      </c>
      <c r="G77" s="142">
        <f>-((G76*B76)*0.1)</f>
        <v>-312</v>
      </c>
      <c r="H77" s="142">
        <f>-((H76*C76)*0.1)</f>
        <v>-312</v>
      </c>
      <c r="I77" s="142">
        <f>-((I76*D76)*0.1)</f>
        <v>0</v>
      </c>
      <c r="J77" s="142">
        <f>H77-I77</f>
        <v>-312</v>
      </c>
      <c r="K77" s="201"/>
      <c r="L77" s="201"/>
    </row>
    <row r="78" spans="1:12" ht="13" thickBot="1">
      <c r="A78" s="216" t="s">
        <v>9</v>
      </c>
      <c r="B78" s="94"/>
      <c r="C78" s="94"/>
      <c r="D78" s="94"/>
      <c r="E78" s="94"/>
      <c r="F78" s="95"/>
      <c r="G78" s="95"/>
      <c r="H78" s="217"/>
      <c r="I78" s="217"/>
      <c r="J78" s="217"/>
    </row>
    <row r="79" spans="1:12" ht="13" thickBot="1">
      <c r="A79" s="218" t="s">
        <v>5</v>
      </c>
      <c r="B79" s="219">
        <f>SUM(B8,B16,B26,B52, B58,B61)</f>
        <v>8065</v>
      </c>
      <c r="C79" s="219">
        <f>SUM(C8,C16,C26,C52,C58,C61)</f>
        <v>8065</v>
      </c>
      <c r="D79" s="219">
        <f>SUM(D8,D16,D26,D58,D61)</f>
        <v>0</v>
      </c>
      <c r="E79" s="220">
        <f>C79-D79</f>
        <v>8065</v>
      </c>
      <c r="F79" s="221"/>
      <c r="G79" s="205"/>
      <c r="H79" s="205"/>
      <c r="I79" s="205"/>
      <c r="J79" s="205"/>
    </row>
    <row r="80" spans="1:12" ht="13" thickBot="1">
      <c r="A80" s="218" t="s">
        <v>6</v>
      </c>
      <c r="B80" s="219">
        <f>B67</f>
        <v>3258</v>
      </c>
      <c r="C80" s="219">
        <f>C67</f>
        <v>3258</v>
      </c>
      <c r="D80" s="219">
        <f>D67</f>
        <v>0</v>
      </c>
      <c r="E80" s="220">
        <f>C80-D80</f>
        <v>3258</v>
      </c>
      <c r="F80" s="218" t="s">
        <v>7</v>
      </c>
      <c r="G80" s="219">
        <f>B79-B80</f>
        <v>4807</v>
      </c>
      <c r="H80" s="219">
        <f>C79-C80</f>
        <v>4807</v>
      </c>
      <c r="I80" s="219">
        <f>D79-D80</f>
        <v>0</v>
      </c>
      <c r="J80" s="220">
        <f>H80-I80</f>
        <v>4807</v>
      </c>
    </row>
    <row r="81" spans="1:5">
      <c r="A81" s="160"/>
      <c r="B81" s="160"/>
      <c r="D81" s="160"/>
      <c r="E81" s="160"/>
    </row>
    <row r="82" spans="1:5">
      <c r="A82" s="22"/>
      <c r="B82"/>
      <c r="C82"/>
      <c r="D82"/>
      <c r="E82"/>
    </row>
    <row r="83" spans="1:5">
      <c r="A83" s="22"/>
      <c r="B83"/>
      <c r="C83"/>
      <c r="D83"/>
      <c r="E83"/>
    </row>
  </sheetData>
  <sheetProtection selectLockedCells="1"/>
  <mergeCells count="2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 ref="F66:J66"/>
    <mergeCell ref="F67:J72"/>
    <mergeCell ref="F61:J64"/>
    <mergeCell ref="F58:J59"/>
    <mergeCell ref="F51:J51"/>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80" sqref="B80"/>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44</v>
      </c>
      <c r="J1" s="322"/>
      <c r="M1" s="159"/>
    </row>
    <row r="2" spans="1:17" ht="17">
      <c r="B2" s="25"/>
      <c r="C2" s="25"/>
      <c r="D2" s="25"/>
      <c r="E2" s="26" t="s">
        <v>153</v>
      </c>
      <c r="F2" s="29"/>
      <c r="G2" s="159"/>
      <c r="H2" s="159"/>
      <c r="I2" s="323"/>
      <c r="J2" s="324"/>
      <c r="M2" s="159"/>
    </row>
    <row r="3" spans="1:17" ht="18" thickBot="1">
      <c r="A3" s="31" t="s">
        <v>84</v>
      </c>
      <c r="B3" s="333" t="s">
        <v>154</v>
      </c>
      <c r="C3" s="334"/>
      <c r="D3" s="334"/>
      <c r="E3" s="334"/>
      <c r="F3" s="334"/>
      <c r="G3" s="334"/>
      <c r="H3" s="335"/>
      <c r="I3" s="323"/>
      <c r="J3" s="324"/>
      <c r="M3" s="159"/>
    </row>
    <row r="4" spans="1:17" ht="18" thickBot="1">
      <c r="A4" s="31" t="s">
        <v>91</v>
      </c>
      <c r="B4" s="336" t="s">
        <v>168</v>
      </c>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41" t="s">
        <v>169</v>
      </c>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120</v>
      </c>
      <c r="C8" s="148">
        <f>C9</f>
        <v>120</v>
      </c>
      <c r="D8" s="148">
        <f>SUM('[1]Event 3a Ledger'!B6:B41)</f>
        <v>0</v>
      </c>
      <c r="E8" s="148">
        <f t="shared" ref="E8:E14" si="0">C8-D8</f>
        <v>120</v>
      </c>
      <c r="F8" s="301" t="s">
        <v>170</v>
      </c>
      <c r="G8" s="302"/>
      <c r="H8" s="302"/>
      <c r="I8" s="302"/>
      <c r="J8" s="303"/>
      <c r="K8" s="29"/>
      <c r="L8" s="29"/>
      <c r="M8" s="29"/>
      <c r="N8"/>
      <c r="O8"/>
      <c r="P8"/>
      <c r="Q8"/>
    </row>
    <row r="9" spans="1:17" ht="12.75" customHeight="1">
      <c r="A9" s="164" t="s">
        <v>74</v>
      </c>
      <c r="B9" s="165">
        <f>SUM(B10:B14)</f>
        <v>120</v>
      </c>
      <c r="C9" s="166">
        <f>SUM(C10:C14)</f>
        <v>120</v>
      </c>
      <c r="D9" s="149">
        <f>SUM(D10:D14)</f>
        <v>0</v>
      </c>
      <c r="E9" s="167">
        <f t="shared" si="0"/>
        <v>120</v>
      </c>
      <c r="F9" s="308"/>
      <c r="G9" s="332"/>
      <c r="H9" s="332"/>
      <c r="I9" s="332"/>
      <c r="J9" s="310"/>
      <c r="K9" s="29"/>
      <c r="L9" s="29"/>
      <c r="M9" s="29"/>
      <c r="N9"/>
      <c r="O9"/>
      <c r="P9"/>
      <c r="Q9"/>
    </row>
    <row r="10" spans="1:17" ht="14.25" customHeight="1">
      <c r="A10" s="168" t="s">
        <v>100</v>
      </c>
      <c r="B10" s="169"/>
      <c r="C10" s="143"/>
      <c r="D10" s="143"/>
      <c r="E10" s="170">
        <f t="shared" si="0"/>
        <v>0</v>
      </c>
      <c r="F10" s="308"/>
      <c r="G10" s="332"/>
      <c r="H10" s="332"/>
      <c r="I10" s="332"/>
      <c r="J10" s="310"/>
      <c r="K10" s="29"/>
      <c r="L10" s="29"/>
      <c r="M10" s="29"/>
      <c r="N10"/>
      <c r="O10"/>
      <c r="P10"/>
      <c r="Q10"/>
    </row>
    <row r="11" spans="1:17">
      <c r="A11" s="168" t="s">
        <v>101</v>
      </c>
      <c r="B11" s="169">
        <v>60</v>
      </c>
      <c r="C11" s="143">
        <v>60</v>
      </c>
      <c r="D11" s="143"/>
      <c r="E11" s="170">
        <f t="shared" si="0"/>
        <v>60</v>
      </c>
      <c r="F11" s="308"/>
      <c r="G11" s="332"/>
      <c r="H11" s="332"/>
      <c r="I11" s="332"/>
      <c r="J11" s="310"/>
      <c r="K11" s="29"/>
      <c r="L11" s="29"/>
      <c r="M11" s="29"/>
      <c r="N11"/>
      <c r="O11"/>
      <c r="P11"/>
      <c r="Q11"/>
    </row>
    <row r="12" spans="1:17">
      <c r="A12" s="168" t="s">
        <v>102</v>
      </c>
      <c r="B12" s="169"/>
      <c r="C12" s="143"/>
      <c r="D12" s="143"/>
      <c r="E12" s="170">
        <f t="shared" si="0"/>
        <v>0</v>
      </c>
      <c r="F12" s="308"/>
      <c r="G12" s="332"/>
      <c r="H12" s="332"/>
      <c r="I12" s="332"/>
      <c r="J12" s="310"/>
      <c r="K12" s="29"/>
      <c r="L12" s="29"/>
      <c r="M12" s="29"/>
      <c r="N12"/>
      <c r="O12"/>
      <c r="P12"/>
      <c r="Q12"/>
    </row>
    <row r="13" spans="1:17">
      <c r="A13" s="168" t="s">
        <v>103</v>
      </c>
      <c r="B13" s="169">
        <v>60</v>
      </c>
      <c r="C13" s="143">
        <v>60</v>
      </c>
      <c r="D13" s="143"/>
      <c r="E13" s="170">
        <f t="shared" si="0"/>
        <v>60</v>
      </c>
      <c r="F13" s="308"/>
      <c r="G13" s="332"/>
      <c r="H13" s="332"/>
      <c r="I13" s="332"/>
      <c r="J13" s="310"/>
      <c r="K13" s="29"/>
      <c r="L13" s="29"/>
      <c r="M13" s="29"/>
      <c r="N13"/>
      <c r="O13"/>
      <c r="P13"/>
      <c r="Q13"/>
    </row>
    <row r="14" spans="1:17" ht="13" thickBot="1">
      <c r="A14" s="168" t="s">
        <v>104</v>
      </c>
      <c r="B14" s="169"/>
      <c r="C14" s="143"/>
      <c r="D14" s="143"/>
      <c r="E14" s="170">
        <f t="shared" si="0"/>
        <v>0</v>
      </c>
      <c r="F14" s="304"/>
      <c r="G14" s="305"/>
      <c r="H14" s="305"/>
      <c r="I14" s="305"/>
      <c r="J14" s="306"/>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301"/>
      <c r="G16" s="302"/>
      <c r="H16" s="302"/>
      <c r="I16" s="302"/>
      <c r="J16" s="303"/>
      <c r="K16" s="29"/>
      <c r="L16" s="29"/>
      <c r="M16" s="29"/>
      <c r="N16"/>
      <c r="O16"/>
      <c r="P16"/>
      <c r="Q16"/>
    </row>
    <row r="17" spans="1:17">
      <c r="A17" s="174" t="s">
        <v>136</v>
      </c>
      <c r="B17" s="141">
        <f>B18*13</f>
        <v>0</v>
      </c>
      <c r="C17" s="141">
        <f>C18*13</f>
        <v>0</v>
      </c>
      <c r="D17" s="141">
        <f>D18*13</f>
        <v>0</v>
      </c>
      <c r="E17" s="141">
        <f t="shared" si="1"/>
        <v>0</v>
      </c>
      <c r="F17" s="308"/>
      <c r="G17" s="309"/>
      <c r="H17" s="309"/>
      <c r="I17" s="309"/>
      <c r="J17" s="310"/>
      <c r="K17" s="29"/>
      <c r="L17" s="29"/>
      <c r="M17" s="29"/>
      <c r="N17"/>
      <c r="O17"/>
      <c r="P17"/>
      <c r="Q17"/>
    </row>
    <row r="18" spans="1:17">
      <c r="A18" s="168" t="s">
        <v>87</v>
      </c>
      <c r="B18" s="175"/>
      <c r="C18" s="142"/>
      <c r="D18" s="142"/>
      <c r="E18" s="142">
        <f t="shared" si="1"/>
        <v>0</v>
      </c>
      <c r="F18" s="308"/>
      <c r="G18" s="309"/>
      <c r="H18" s="309"/>
      <c r="I18" s="309"/>
      <c r="J18" s="310"/>
      <c r="K18" s="29"/>
      <c r="L18" s="29"/>
      <c r="M18" s="29"/>
      <c r="N18"/>
      <c r="O18"/>
      <c r="P18"/>
      <c r="Q18"/>
    </row>
    <row r="19" spans="1:17">
      <c r="A19" s="176" t="s">
        <v>105</v>
      </c>
      <c r="B19" s="151">
        <f>SUM(B20:B21)</f>
        <v>0</v>
      </c>
      <c r="C19" s="151">
        <f>SUM(C20:C21)</f>
        <v>0</v>
      </c>
      <c r="D19" s="151">
        <f>SUM(D20:D21)</f>
        <v>0</v>
      </c>
      <c r="E19" s="141">
        <f t="shared" si="1"/>
        <v>0</v>
      </c>
      <c r="F19" s="308"/>
      <c r="G19" s="309"/>
      <c r="H19" s="309"/>
      <c r="I19" s="309"/>
      <c r="J19" s="310"/>
      <c r="K19" s="29"/>
      <c r="L19" s="29"/>
      <c r="M19" s="29"/>
      <c r="N19"/>
      <c r="O19"/>
      <c r="P19"/>
      <c r="Q19"/>
    </row>
    <row r="20" spans="1:17">
      <c r="A20" s="168" t="s">
        <v>122</v>
      </c>
      <c r="B20" s="175"/>
      <c r="C20" s="142"/>
      <c r="D20" s="142"/>
      <c r="E20" s="142">
        <f t="shared" si="1"/>
        <v>0</v>
      </c>
      <c r="F20" s="308"/>
      <c r="G20" s="309"/>
      <c r="H20" s="309"/>
      <c r="I20" s="309"/>
      <c r="J20" s="310"/>
      <c r="K20" s="29"/>
      <c r="L20" s="29"/>
      <c r="M20" s="29"/>
      <c r="N20"/>
      <c r="O20"/>
      <c r="P20"/>
      <c r="Q20"/>
    </row>
    <row r="21" spans="1:17">
      <c r="A21" s="177" t="s">
        <v>57</v>
      </c>
      <c r="B21" s="143">
        <f>B20*0.125</f>
        <v>0</v>
      </c>
      <c r="C21" s="143">
        <f>C20*0.125</f>
        <v>0</v>
      </c>
      <c r="D21" s="143">
        <f>D20*0.1375</f>
        <v>0</v>
      </c>
      <c r="E21" s="143">
        <f t="shared" si="1"/>
        <v>0</v>
      </c>
      <c r="F21" s="308"/>
      <c r="G21" s="309"/>
      <c r="H21" s="309"/>
      <c r="I21" s="309"/>
      <c r="J21" s="310"/>
      <c r="K21" s="29"/>
      <c r="L21" s="29"/>
      <c r="M21" s="29"/>
      <c r="N21"/>
      <c r="O21"/>
      <c r="P21"/>
      <c r="Q21"/>
    </row>
    <row r="22" spans="1:17">
      <c r="A22" s="174" t="s">
        <v>106</v>
      </c>
      <c r="B22" s="151">
        <f>SUM(B23:B24)</f>
        <v>0</v>
      </c>
      <c r="C22" s="151">
        <f>SUM(C23:C24)</f>
        <v>0</v>
      </c>
      <c r="D22" s="151">
        <f>SUM(D23:D24)</f>
        <v>0</v>
      </c>
      <c r="E22" s="141">
        <f t="shared" si="1"/>
        <v>0</v>
      </c>
      <c r="F22" s="308"/>
      <c r="G22" s="309"/>
      <c r="H22" s="309"/>
      <c r="I22" s="309"/>
      <c r="J22" s="310"/>
      <c r="K22" s="29"/>
      <c r="L22" s="29"/>
      <c r="M22" s="29"/>
      <c r="N22"/>
      <c r="O22"/>
      <c r="P22"/>
      <c r="Q22"/>
    </row>
    <row r="23" spans="1:17">
      <c r="A23" s="168" t="s">
        <v>122</v>
      </c>
      <c r="B23" s="169"/>
      <c r="C23" s="143"/>
      <c r="D23" s="143"/>
      <c r="E23" s="142">
        <f t="shared" si="1"/>
        <v>0</v>
      </c>
      <c r="F23" s="308"/>
      <c r="G23" s="309"/>
      <c r="H23" s="309"/>
      <c r="I23" s="309"/>
      <c r="J23" s="310"/>
      <c r="K23" s="29"/>
      <c r="L23" s="29"/>
      <c r="M23" s="29"/>
      <c r="N23"/>
      <c r="O23"/>
      <c r="P23"/>
      <c r="Q23"/>
    </row>
    <row r="24" spans="1:17" ht="13" thickBot="1">
      <c r="A24" s="177" t="s">
        <v>56</v>
      </c>
      <c r="B24" s="143">
        <f>B23*0.315</f>
        <v>0</v>
      </c>
      <c r="C24" s="143">
        <f>C23*0.315</f>
        <v>0</v>
      </c>
      <c r="D24" s="143">
        <f>D23*0.3025</f>
        <v>0</v>
      </c>
      <c r="E24" s="143">
        <f t="shared" si="1"/>
        <v>0</v>
      </c>
      <c r="F24" s="304"/>
      <c r="G24" s="305"/>
      <c r="H24" s="305"/>
      <c r="I24" s="305"/>
      <c r="J24" s="306"/>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15</v>
      </c>
      <c r="C26" s="148">
        <f>SUM(C28,C31,C34,C38,C52)</f>
        <v>15</v>
      </c>
      <c r="D26" s="148">
        <f>SUM('[1]Event 3a Ledger'!F6:F41)</f>
        <v>0</v>
      </c>
      <c r="E26" s="148">
        <f>C26-D26</f>
        <v>15</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6" t="s">
        <v>2</v>
      </c>
      <c r="G27" s="319"/>
      <c r="H27" s="319"/>
      <c r="I27" s="319"/>
      <c r="J27" s="319"/>
      <c r="K27" s="13"/>
      <c r="L27" s="13"/>
      <c r="M27"/>
      <c r="N27"/>
      <c r="O27"/>
      <c r="P27"/>
      <c r="Q27"/>
    </row>
    <row r="28" spans="1:17">
      <c r="A28" s="225" t="s">
        <v>137</v>
      </c>
      <c r="B28" s="142">
        <f>B29*0.05</f>
        <v>0</v>
      </c>
      <c r="C28" s="142">
        <f>C29*0.05</f>
        <v>0</v>
      </c>
      <c r="D28" s="142">
        <f>D29*0.05</f>
        <v>0</v>
      </c>
      <c r="E28" s="142">
        <f>C28-D28</f>
        <v>0</v>
      </c>
      <c r="F28" s="301"/>
      <c r="G28" s="302"/>
      <c r="H28" s="302"/>
      <c r="I28" s="302"/>
      <c r="J28" s="303"/>
      <c r="K28" s="13"/>
      <c r="L28" s="13"/>
      <c r="M28"/>
      <c r="N28"/>
      <c r="O28"/>
      <c r="P28"/>
      <c r="Q28"/>
    </row>
    <row r="29" spans="1:17">
      <c r="A29" s="177" t="s">
        <v>63</v>
      </c>
      <c r="B29" s="169"/>
      <c r="C29" s="143"/>
      <c r="D29" s="143"/>
      <c r="E29" s="142">
        <f>C29-D29</f>
        <v>0</v>
      </c>
      <c r="F29" s="308"/>
      <c r="G29" s="309"/>
      <c r="H29" s="309"/>
      <c r="I29" s="309"/>
      <c r="J29" s="310"/>
      <c r="K29" s="13"/>
      <c r="L29" s="13"/>
      <c r="M29"/>
      <c r="N29"/>
      <c r="O29"/>
      <c r="P29"/>
      <c r="Q29"/>
    </row>
    <row r="30" spans="1:17">
      <c r="A30" s="181" t="s">
        <v>90</v>
      </c>
      <c r="B30" s="182"/>
      <c r="C30" s="153"/>
      <c r="D30" s="153"/>
      <c r="E30" s="153"/>
      <c r="F30" s="308"/>
      <c r="G30" s="309"/>
      <c r="H30" s="309"/>
      <c r="I30" s="309"/>
      <c r="J30" s="310"/>
      <c r="K30" s="13"/>
      <c r="L30" s="13"/>
      <c r="M30"/>
      <c r="N30"/>
      <c r="O30"/>
      <c r="P30"/>
      <c r="Q30"/>
    </row>
    <row r="31" spans="1:17" ht="15" customHeight="1">
      <c r="A31" s="164" t="s">
        <v>1</v>
      </c>
      <c r="B31" s="183">
        <f>SUM(B32:B33)</f>
        <v>0</v>
      </c>
      <c r="C31" s="141">
        <f>SUM(C32:C33)</f>
        <v>0</v>
      </c>
      <c r="D31" s="141">
        <f>SUM(D32:D33)</f>
        <v>0</v>
      </c>
      <c r="E31" s="141">
        <f>C31-D31</f>
        <v>0</v>
      </c>
      <c r="F31" s="308"/>
      <c r="G31" s="309"/>
      <c r="H31" s="309"/>
      <c r="I31" s="309"/>
      <c r="J31" s="310"/>
      <c r="K31" s="13"/>
      <c r="L31" s="13"/>
      <c r="M31"/>
      <c r="N31"/>
      <c r="O31"/>
      <c r="P31"/>
      <c r="Q31"/>
    </row>
    <row r="32" spans="1:17">
      <c r="A32" s="226" t="s">
        <v>138</v>
      </c>
      <c r="B32" s="175"/>
      <c r="C32" s="142"/>
      <c r="D32" s="142"/>
      <c r="E32" s="142">
        <f>C32-D32</f>
        <v>0</v>
      </c>
      <c r="F32" s="308"/>
      <c r="G32" s="309"/>
      <c r="H32" s="309"/>
      <c r="I32" s="309"/>
      <c r="J32" s="310"/>
      <c r="K32" s="13"/>
      <c r="L32" s="13"/>
      <c r="M32"/>
      <c r="N32"/>
      <c r="O32"/>
      <c r="P32"/>
      <c r="Q32"/>
    </row>
    <row r="33" spans="1:17" ht="13" thickBot="1">
      <c r="A33" s="168" t="s">
        <v>65</v>
      </c>
      <c r="B33" s="175"/>
      <c r="C33" s="142"/>
      <c r="D33" s="142"/>
      <c r="E33" s="142">
        <f>C33-D33</f>
        <v>0</v>
      </c>
      <c r="F33" s="304"/>
      <c r="G33" s="305"/>
      <c r="H33" s="305"/>
      <c r="I33" s="305"/>
      <c r="J33" s="306"/>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301"/>
      <c r="G35" s="302"/>
      <c r="H35" s="302"/>
      <c r="I35" s="302"/>
      <c r="J35" s="303"/>
      <c r="K35" s="13"/>
      <c r="L35" s="13"/>
      <c r="M35"/>
      <c r="N35"/>
      <c r="O35"/>
      <c r="P35"/>
      <c r="Q35"/>
    </row>
    <row r="36" spans="1:17" ht="13" thickBot="1">
      <c r="A36" s="181"/>
      <c r="B36" s="146"/>
      <c r="C36" s="146"/>
      <c r="D36" s="139"/>
      <c r="E36" s="139"/>
      <c r="F36" s="304"/>
      <c r="G36" s="305"/>
      <c r="H36" s="305"/>
      <c r="I36" s="305"/>
      <c r="J36" s="306"/>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20"/>
      <c r="C50" s="284"/>
      <c r="D50" s="284"/>
      <c r="E50" s="284"/>
      <c r="F50" s="193" t="s">
        <v>99</v>
      </c>
      <c r="G50" s="190"/>
      <c r="H50" s="189"/>
      <c r="I50" s="189"/>
      <c r="J50" s="189"/>
      <c r="K50" s="13"/>
      <c r="L50" s="13"/>
      <c r="M50"/>
      <c r="N50"/>
      <c r="O50"/>
      <c r="P50"/>
      <c r="Q50"/>
    </row>
    <row r="51" spans="1:17" customFormat="1" ht="12.75" customHeight="1" thickBot="1">
      <c r="A51" s="77"/>
      <c r="B51" s="285"/>
      <c r="C51" s="285"/>
      <c r="D51" s="285"/>
      <c r="E51" s="285"/>
      <c r="F51" s="316" t="s">
        <v>115</v>
      </c>
      <c r="G51" s="319"/>
      <c r="H51" s="319"/>
      <c r="I51" s="319"/>
      <c r="J51" s="319"/>
    </row>
    <row r="52" spans="1:17">
      <c r="A52" s="194" t="s">
        <v>67</v>
      </c>
      <c r="B52" s="183">
        <f>SUM(B53:B56)</f>
        <v>15</v>
      </c>
      <c r="C52" s="141">
        <f>SUM(C53:C56)</f>
        <v>15</v>
      </c>
      <c r="D52" s="141">
        <f>SUM(D53:D56)</f>
        <v>0</v>
      </c>
      <c r="E52" s="141">
        <f>C52-D52</f>
        <v>15</v>
      </c>
      <c r="F52" s="301" t="s">
        <v>171</v>
      </c>
      <c r="G52" s="302"/>
      <c r="H52" s="302"/>
      <c r="I52" s="302"/>
      <c r="J52" s="303"/>
      <c r="K52" s="13"/>
      <c r="L52" s="13"/>
      <c r="M52"/>
      <c r="N52"/>
      <c r="O52"/>
      <c r="P52"/>
      <c r="Q52"/>
    </row>
    <row r="53" spans="1:17">
      <c r="A53" s="195" t="s">
        <v>68</v>
      </c>
      <c r="B53" s="175">
        <v>15</v>
      </c>
      <c r="C53" s="142">
        <v>15</v>
      </c>
      <c r="D53" s="142"/>
      <c r="E53" s="142">
        <f>C53-D53</f>
        <v>15</v>
      </c>
      <c r="F53" s="308"/>
      <c r="G53" s="309"/>
      <c r="H53" s="309"/>
      <c r="I53" s="309"/>
      <c r="J53" s="310"/>
      <c r="K53" s="13"/>
      <c r="L53" s="13"/>
      <c r="M53"/>
      <c r="N53"/>
      <c r="O53"/>
      <c r="P53"/>
      <c r="Q53"/>
    </row>
    <row r="54" spans="1:17" ht="18" customHeight="1">
      <c r="A54" s="226" t="s">
        <v>139</v>
      </c>
      <c r="B54" s="175"/>
      <c r="C54" s="142"/>
      <c r="D54" s="142"/>
      <c r="E54" s="142">
        <f>C54-D54</f>
        <v>0</v>
      </c>
      <c r="F54" s="308"/>
      <c r="G54" s="309"/>
      <c r="H54" s="309"/>
      <c r="I54" s="309"/>
      <c r="J54" s="310"/>
      <c r="K54" s="13"/>
      <c r="L54" s="13"/>
      <c r="M54"/>
      <c r="N54"/>
      <c r="O54"/>
      <c r="P54"/>
      <c r="Q54"/>
    </row>
    <row r="55" spans="1:17">
      <c r="A55" s="195" t="s">
        <v>132</v>
      </c>
      <c r="B55" s="175"/>
      <c r="C55" s="142"/>
      <c r="D55" s="142"/>
      <c r="E55" s="142">
        <f>C55-D55</f>
        <v>0</v>
      </c>
      <c r="F55" s="308"/>
      <c r="G55" s="309"/>
      <c r="H55" s="309"/>
      <c r="I55" s="309"/>
      <c r="J55" s="310"/>
      <c r="K55" s="13"/>
      <c r="L55" s="13"/>
      <c r="M55"/>
      <c r="N55"/>
      <c r="O55"/>
      <c r="P55"/>
      <c r="Q55"/>
    </row>
    <row r="56" spans="1:17" ht="13" thickBot="1">
      <c r="A56" s="195" t="s">
        <v>69</v>
      </c>
      <c r="B56" s="175"/>
      <c r="C56" s="142"/>
      <c r="D56" s="142"/>
      <c r="E56" s="142">
        <f>C56-D56</f>
        <v>0</v>
      </c>
      <c r="F56" s="304"/>
      <c r="G56" s="305"/>
      <c r="H56" s="305"/>
      <c r="I56" s="305"/>
      <c r="J56" s="306"/>
      <c r="K56" s="13"/>
      <c r="L56" s="13"/>
      <c r="M56"/>
      <c r="N56"/>
      <c r="O56"/>
      <c r="P56"/>
      <c r="Q56"/>
    </row>
    <row r="57" spans="1:17" ht="13" thickBot="1">
      <c r="A57" s="196"/>
      <c r="B57" s="197"/>
      <c r="C57" s="127"/>
      <c r="D57" s="145"/>
      <c r="E57" s="145"/>
      <c r="F57" s="316"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18"/>
      <c r="G58" s="302"/>
      <c r="H58" s="302"/>
      <c r="I58" s="302"/>
      <c r="J58" s="303"/>
      <c r="K58" s="13"/>
      <c r="L58" s="13"/>
      <c r="M58"/>
      <c r="N58"/>
      <c r="O58"/>
      <c r="P58"/>
      <c r="Q58"/>
    </row>
    <row r="59" spans="1:17" ht="13" thickBot="1">
      <c r="A59" s="198" t="s">
        <v>124</v>
      </c>
      <c r="B59" s="199"/>
      <c r="C59" s="141"/>
      <c r="D59" s="141"/>
      <c r="E59" s="141">
        <f>C59-D59</f>
        <v>0</v>
      </c>
      <c r="F59" s="304"/>
      <c r="G59" s="305"/>
      <c r="H59" s="305"/>
      <c r="I59" s="305"/>
      <c r="J59" s="306"/>
      <c r="K59" s="13"/>
      <c r="L59" s="13"/>
      <c r="M59"/>
      <c r="N59"/>
      <c r="O59"/>
      <c r="P59"/>
      <c r="Q59"/>
    </row>
    <row r="60" spans="1:17" ht="12.75" customHeight="1" thickBot="1">
      <c r="A60" s="77"/>
      <c r="B60" s="200" t="s">
        <v>125</v>
      </c>
      <c r="C60" s="92"/>
      <c r="D60" s="92"/>
      <c r="E60" s="74"/>
      <c r="F60" s="316" t="s">
        <v>127</v>
      </c>
      <c r="G60" s="319"/>
      <c r="H60" s="319"/>
      <c r="I60" s="319"/>
      <c r="J60" s="319"/>
      <c r="K60" s="201"/>
      <c r="L60" s="201"/>
    </row>
    <row r="61" spans="1:17" ht="13" thickBot="1">
      <c r="A61" s="146" t="s">
        <v>70</v>
      </c>
      <c r="B61" s="202">
        <f>SUM(B62:B64)</f>
        <v>200</v>
      </c>
      <c r="C61" s="155">
        <f>SUM(C62:C64)</f>
        <v>200</v>
      </c>
      <c r="D61" s="155">
        <f>SUM('[1]Event 3a Ledger'!N6:N21)</f>
        <v>0</v>
      </c>
      <c r="E61" s="148">
        <f>C61-D61</f>
        <v>200</v>
      </c>
      <c r="F61" s="301" t="s">
        <v>172</v>
      </c>
      <c r="G61" s="302"/>
      <c r="H61" s="302"/>
      <c r="I61" s="302"/>
      <c r="J61" s="303"/>
      <c r="K61" s="201"/>
      <c r="L61" s="201"/>
    </row>
    <row r="62" spans="1:17">
      <c r="A62" s="194" t="s">
        <v>110</v>
      </c>
      <c r="B62" s="199"/>
      <c r="C62" s="141"/>
      <c r="D62" s="141"/>
      <c r="E62" s="141">
        <f>C62-D62</f>
        <v>0</v>
      </c>
      <c r="F62" s="308"/>
      <c r="G62" s="309"/>
      <c r="H62" s="309"/>
      <c r="I62" s="309"/>
      <c r="J62" s="310"/>
      <c r="K62" s="201"/>
      <c r="L62" s="201"/>
    </row>
    <row r="63" spans="1:17">
      <c r="A63" s="194" t="s">
        <v>128</v>
      </c>
      <c r="B63" s="203">
        <v>200</v>
      </c>
      <c r="C63" s="151">
        <v>200</v>
      </c>
      <c r="D63" s="151"/>
      <c r="E63" s="141">
        <f>C63-D63</f>
        <v>200</v>
      </c>
      <c r="F63" s="308"/>
      <c r="G63" s="309"/>
      <c r="H63" s="309"/>
      <c r="I63" s="309"/>
      <c r="J63" s="310"/>
      <c r="K63" s="201"/>
      <c r="L63" s="201"/>
    </row>
    <row r="64" spans="1:17" ht="13" thickBot="1">
      <c r="A64" s="194" t="s">
        <v>143</v>
      </c>
      <c r="B64" s="203"/>
      <c r="C64" s="151"/>
      <c r="D64" s="151"/>
      <c r="E64" s="141">
        <f>C64-D64</f>
        <v>0</v>
      </c>
      <c r="F64" s="304"/>
      <c r="G64" s="305"/>
      <c r="H64" s="305"/>
      <c r="I64" s="305"/>
      <c r="J64" s="306"/>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6" t="s">
        <v>4</v>
      </c>
      <c r="G66" s="295"/>
      <c r="H66" s="295"/>
      <c r="I66" s="295"/>
      <c r="J66" s="295"/>
      <c r="K66" s="201"/>
      <c r="L66" s="201"/>
    </row>
    <row r="67" spans="1:12" ht="13" thickBot="1">
      <c r="A67" s="206" t="s">
        <v>130</v>
      </c>
      <c r="B67" s="148">
        <f>SUM(B68:B72)</f>
        <v>0</v>
      </c>
      <c r="C67" s="148">
        <f>SUM(C68:C72)</f>
        <v>0</v>
      </c>
      <c r="D67" s="148">
        <f>SUM('[1]Event 3a Ledger'!N25:N36)</f>
        <v>0</v>
      </c>
      <c r="E67" s="148">
        <f t="shared" ref="E67:E77" si="3">C67-D67</f>
        <v>0</v>
      </c>
      <c r="F67" s="301"/>
      <c r="G67" s="302"/>
      <c r="H67" s="302"/>
      <c r="I67" s="302"/>
      <c r="J67" s="303"/>
      <c r="K67" s="201"/>
      <c r="L67" s="201"/>
    </row>
    <row r="68" spans="1:12">
      <c r="A68" s="194" t="s">
        <v>72</v>
      </c>
      <c r="B68" s="207"/>
      <c r="C68" s="156"/>
      <c r="D68" s="156"/>
      <c r="E68" s="141">
        <f t="shared" si="3"/>
        <v>0</v>
      </c>
      <c r="F68" s="308"/>
      <c r="G68" s="309"/>
      <c r="H68" s="309"/>
      <c r="I68" s="309"/>
      <c r="J68" s="310"/>
      <c r="K68" s="201"/>
      <c r="L68" s="201"/>
    </row>
    <row r="69" spans="1:12">
      <c r="A69" s="194" t="s">
        <v>73</v>
      </c>
      <c r="B69" s="208"/>
      <c r="C69" s="157"/>
      <c r="D69" s="157"/>
      <c r="E69" s="141">
        <f t="shared" si="3"/>
        <v>0</v>
      </c>
      <c r="F69" s="308"/>
      <c r="G69" s="309"/>
      <c r="H69" s="309"/>
      <c r="I69" s="309"/>
      <c r="J69" s="310"/>
      <c r="K69" s="201"/>
      <c r="L69" s="201"/>
    </row>
    <row r="70" spans="1:12">
      <c r="A70" s="194" t="s">
        <v>123</v>
      </c>
      <c r="B70" s="208"/>
      <c r="C70" s="157"/>
      <c r="D70" s="157"/>
      <c r="E70" s="141">
        <f t="shared" si="3"/>
        <v>0</v>
      </c>
      <c r="F70" s="308"/>
      <c r="G70" s="309"/>
      <c r="H70" s="309"/>
      <c r="I70" s="309"/>
      <c r="J70" s="310"/>
      <c r="K70" s="201"/>
      <c r="L70" s="201"/>
    </row>
    <row r="71" spans="1:12" ht="12.75" customHeight="1">
      <c r="A71" s="194" t="s">
        <v>8</v>
      </c>
      <c r="B71" s="208"/>
      <c r="C71" s="157"/>
      <c r="D71" s="157"/>
      <c r="E71" s="141">
        <f t="shared" si="3"/>
        <v>0</v>
      </c>
      <c r="F71" s="308"/>
      <c r="G71" s="309"/>
      <c r="H71" s="309"/>
      <c r="I71" s="309"/>
      <c r="J71" s="310"/>
      <c r="K71" s="201"/>
      <c r="L71" s="201"/>
    </row>
    <row r="72" spans="1:12" ht="12.75" customHeight="1" thickBot="1">
      <c r="A72" s="194" t="s">
        <v>75</v>
      </c>
      <c r="B72" s="157">
        <f>(B76*G76)+G77</f>
        <v>0</v>
      </c>
      <c r="C72" s="157">
        <f>(C76*H76)+H77</f>
        <v>0</v>
      </c>
      <c r="D72" s="157"/>
      <c r="E72" s="141">
        <f t="shared" si="3"/>
        <v>0</v>
      </c>
      <c r="F72" s="304"/>
      <c r="G72" s="305"/>
      <c r="H72" s="305"/>
      <c r="I72" s="305"/>
      <c r="J72" s="306"/>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SUM(B8,B16,B26,B52, B58,B61)</f>
        <v>350</v>
      </c>
      <c r="C79" s="219">
        <f>SUM(C8,C16,C26,C52,C58,C61)</f>
        <v>350</v>
      </c>
      <c r="D79" s="219">
        <f>SUM(D8,D16,D26,D58,D61)</f>
        <v>0</v>
      </c>
      <c r="E79" s="220">
        <f>C79-D79</f>
        <v>350</v>
      </c>
      <c r="F79" s="221"/>
      <c r="G79" s="205"/>
      <c r="H79" s="205"/>
      <c r="I79" s="205"/>
      <c r="J79" s="205"/>
    </row>
    <row r="80" spans="1:12" ht="13" thickBot="1">
      <c r="A80" s="218" t="s">
        <v>6</v>
      </c>
      <c r="B80" s="219">
        <f>B67</f>
        <v>0</v>
      </c>
      <c r="C80" s="219">
        <f>C67</f>
        <v>0</v>
      </c>
      <c r="D80" s="219">
        <f>D67</f>
        <v>0</v>
      </c>
      <c r="E80" s="220">
        <f>C80-D80</f>
        <v>0</v>
      </c>
      <c r="F80" s="218" t="s">
        <v>7</v>
      </c>
      <c r="G80" s="219">
        <f>B79-B80</f>
        <v>350</v>
      </c>
      <c r="H80" s="219">
        <f>C79-C80</f>
        <v>350</v>
      </c>
      <c r="I80" s="219">
        <f>D79-D80</f>
        <v>0</v>
      </c>
      <c r="J80" s="220">
        <f>H80-I80</f>
        <v>350</v>
      </c>
    </row>
    <row r="81" spans="1:5">
      <c r="A81" s="160"/>
      <c r="B81" s="160"/>
      <c r="D81" s="160"/>
      <c r="E81" s="160"/>
    </row>
    <row r="82" spans="1:5">
      <c r="A82" s="22"/>
      <c r="B82"/>
      <c r="C82"/>
      <c r="D82"/>
      <c r="E82"/>
    </row>
    <row r="83" spans="1:5">
      <c r="A83" s="22"/>
      <c r="B83"/>
      <c r="C83"/>
      <c r="D83"/>
      <c r="E83"/>
    </row>
  </sheetData>
  <sheetProtection selectLockedCells="1"/>
  <mergeCells count="21">
    <mergeCell ref="B3:H3"/>
    <mergeCell ref="B4:H4"/>
    <mergeCell ref="B50:E51"/>
    <mergeCell ref="I1:J4"/>
    <mergeCell ref="F7:J7"/>
    <mergeCell ref="B6:J6"/>
    <mergeCell ref="F15:J15"/>
    <mergeCell ref="F16:J24"/>
    <mergeCell ref="F27:J27"/>
    <mergeCell ref="F8:J14"/>
    <mergeCell ref="F67:J72"/>
    <mergeCell ref="F61:J64"/>
    <mergeCell ref="F58:J59"/>
    <mergeCell ref="F35:J36"/>
    <mergeCell ref="F28:J33"/>
    <mergeCell ref="F60:J60"/>
    <mergeCell ref="F57:J57"/>
    <mergeCell ref="F52:J56"/>
    <mergeCell ref="F51:J51"/>
    <mergeCell ref="F34:J34"/>
    <mergeCell ref="F66:J66"/>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A16" sqref="A16"/>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45</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29"/>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301"/>
      <c r="G8" s="302"/>
      <c r="H8" s="302"/>
      <c r="I8" s="302"/>
      <c r="J8" s="303"/>
      <c r="K8" s="29"/>
      <c r="L8" s="29"/>
      <c r="M8" s="29"/>
      <c r="N8"/>
      <c r="O8"/>
      <c r="P8"/>
      <c r="Q8"/>
    </row>
    <row r="9" spans="1:17" ht="12.75" customHeight="1">
      <c r="A9" s="164" t="s">
        <v>74</v>
      </c>
      <c r="B9" s="165">
        <f>SUM(B10:B14)</f>
        <v>0</v>
      </c>
      <c r="C9" s="166">
        <f>SUM(C10:C14)</f>
        <v>0</v>
      </c>
      <c r="D9" s="149">
        <f>SUM(D10:D14)</f>
        <v>0</v>
      </c>
      <c r="E9" s="167">
        <f t="shared" si="0"/>
        <v>0</v>
      </c>
      <c r="F9" s="308"/>
      <c r="G9" s="332"/>
      <c r="H9" s="332"/>
      <c r="I9" s="332"/>
      <c r="J9" s="310"/>
      <c r="K9" s="29"/>
      <c r="L9" s="29"/>
      <c r="M9" s="29"/>
      <c r="N9"/>
      <c r="O9"/>
      <c r="P9"/>
      <c r="Q9"/>
    </row>
    <row r="10" spans="1:17" ht="14.25" customHeight="1">
      <c r="A10" s="168" t="s">
        <v>100</v>
      </c>
      <c r="B10" s="169"/>
      <c r="C10" s="143"/>
      <c r="D10" s="143"/>
      <c r="E10" s="170">
        <f t="shared" si="0"/>
        <v>0</v>
      </c>
      <c r="F10" s="308"/>
      <c r="G10" s="332"/>
      <c r="H10" s="332"/>
      <c r="I10" s="332"/>
      <c r="J10" s="310"/>
      <c r="K10" s="29"/>
      <c r="L10" s="29"/>
      <c r="M10" s="29"/>
      <c r="N10"/>
      <c r="O10"/>
      <c r="P10"/>
      <c r="Q10"/>
    </row>
    <row r="11" spans="1:17">
      <c r="A11" s="168" t="s">
        <v>101</v>
      </c>
      <c r="B11" s="169"/>
      <c r="C11" s="143"/>
      <c r="D11" s="143"/>
      <c r="E11" s="170">
        <f t="shared" si="0"/>
        <v>0</v>
      </c>
      <c r="F11" s="308"/>
      <c r="G11" s="332"/>
      <c r="H11" s="332"/>
      <c r="I11" s="332"/>
      <c r="J11" s="310"/>
      <c r="K11" s="29"/>
      <c r="L11" s="29"/>
      <c r="M11" s="29"/>
      <c r="N11"/>
      <c r="O11"/>
      <c r="P11"/>
      <c r="Q11"/>
    </row>
    <row r="12" spans="1:17">
      <c r="A12" s="168" t="s">
        <v>102</v>
      </c>
      <c r="B12" s="169"/>
      <c r="C12" s="143"/>
      <c r="D12" s="143"/>
      <c r="E12" s="170">
        <f t="shared" si="0"/>
        <v>0</v>
      </c>
      <c r="F12" s="308"/>
      <c r="G12" s="332"/>
      <c r="H12" s="332"/>
      <c r="I12" s="332"/>
      <c r="J12" s="310"/>
      <c r="K12" s="29"/>
      <c r="L12" s="29"/>
      <c r="M12" s="29"/>
      <c r="N12"/>
      <c r="O12"/>
      <c r="P12"/>
      <c r="Q12"/>
    </row>
    <row r="13" spans="1:17">
      <c r="A13" s="168" t="s">
        <v>103</v>
      </c>
      <c r="B13" s="169"/>
      <c r="C13" s="143"/>
      <c r="D13" s="143"/>
      <c r="E13" s="170">
        <f t="shared" si="0"/>
        <v>0</v>
      </c>
      <c r="F13" s="308"/>
      <c r="G13" s="332"/>
      <c r="H13" s="332"/>
      <c r="I13" s="332"/>
      <c r="J13" s="310"/>
      <c r="K13" s="29"/>
      <c r="L13" s="29"/>
      <c r="M13" s="29"/>
      <c r="N13"/>
      <c r="O13"/>
      <c r="P13"/>
      <c r="Q13"/>
    </row>
    <row r="14" spans="1:17" ht="13" thickBot="1">
      <c r="A14" s="168" t="s">
        <v>104</v>
      </c>
      <c r="B14" s="169"/>
      <c r="C14" s="143"/>
      <c r="D14" s="143"/>
      <c r="E14" s="170">
        <f t="shared" si="0"/>
        <v>0</v>
      </c>
      <c r="F14" s="304"/>
      <c r="G14" s="305"/>
      <c r="H14" s="305"/>
      <c r="I14" s="305"/>
      <c r="J14" s="306"/>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301"/>
      <c r="G16" s="302"/>
      <c r="H16" s="302"/>
      <c r="I16" s="302"/>
      <c r="J16" s="303"/>
      <c r="K16" s="29"/>
      <c r="L16" s="29"/>
      <c r="M16" s="29"/>
      <c r="N16"/>
      <c r="O16"/>
      <c r="P16"/>
      <c r="Q16"/>
    </row>
    <row r="17" spans="1:17">
      <c r="A17" s="174" t="s">
        <v>136</v>
      </c>
      <c r="B17" s="141">
        <f>B18*13</f>
        <v>0</v>
      </c>
      <c r="C17" s="141">
        <f>C18*13</f>
        <v>0</v>
      </c>
      <c r="D17" s="141">
        <f>D18*13</f>
        <v>0</v>
      </c>
      <c r="E17" s="141">
        <f t="shared" si="1"/>
        <v>0</v>
      </c>
      <c r="F17" s="308"/>
      <c r="G17" s="309"/>
      <c r="H17" s="309"/>
      <c r="I17" s="309"/>
      <c r="J17" s="310"/>
      <c r="K17" s="29"/>
      <c r="L17" s="29"/>
      <c r="M17" s="29"/>
      <c r="N17"/>
      <c r="O17"/>
      <c r="P17"/>
      <c r="Q17"/>
    </row>
    <row r="18" spans="1:17">
      <c r="A18" s="168" t="s">
        <v>87</v>
      </c>
      <c r="B18" s="175"/>
      <c r="C18" s="142"/>
      <c r="D18" s="142"/>
      <c r="E18" s="142">
        <f t="shared" si="1"/>
        <v>0</v>
      </c>
      <c r="F18" s="308"/>
      <c r="G18" s="309"/>
      <c r="H18" s="309"/>
      <c r="I18" s="309"/>
      <c r="J18" s="310"/>
      <c r="K18" s="29"/>
      <c r="L18" s="29"/>
      <c r="M18" s="29"/>
      <c r="N18"/>
      <c r="O18"/>
      <c r="P18"/>
      <c r="Q18"/>
    </row>
    <row r="19" spans="1:17">
      <c r="A19" s="176" t="s">
        <v>105</v>
      </c>
      <c r="B19" s="151">
        <f>SUM(B20:B21)</f>
        <v>0</v>
      </c>
      <c r="C19" s="151">
        <f>SUM(C20:C21)</f>
        <v>0</v>
      </c>
      <c r="D19" s="151">
        <f>SUM(D20:D21)</f>
        <v>0</v>
      </c>
      <c r="E19" s="141">
        <f t="shared" si="1"/>
        <v>0</v>
      </c>
      <c r="F19" s="308"/>
      <c r="G19" s="309"/>
      <c r="H19" s="309"/>
      <c r="I19" s="309"/>
      <c r="J19" s="310"/>
      <c r="K19" s="29"/>
      <c r="L19" s="29"/>
      <c r="M19" s="29"/>
      <c r="N19"/>
      <c r="O19"/>
      <c r="P19"/>
      <c r="Q19"/>
    </row>
    <row r="20" spans="1:17">
      <c r="A20" s="168" t="s">
        <v>122</v>
      </c>
      <c r="B20" s="175"/>
      <c r="C20" s="142"/>
      <c r="D20" s="142"/>
      <c r="E20" s="142">
        <f t="shared" si="1"/>
        <v>0</v>
      </c>
      <c r="F20" s="308"/>
      <c r="G20" s="309"/>
      <c r="H20" s="309"/>
      <c r="I20" s="309"/>
      <c r="J20" s="310"/>
      <c r="K20" s="29"/>
      <c r="L20" s="29"/>
      <c r="M20" s="29"/>
      <c r="N20"/>
      <c r="O20"/>
      <c r="P20"/>
      <c r="Q20"/>
    </row>
    <row r="21" spans="1:17">
      <c r="A21" s="177" t="s">
        <v>57</v>
      </c>
      <c r="B21" s="143">
        <f>B20*0.125</f>
        <v>0</v>
      </c>
      <c r="C21" s="143">
        <f>C20*0.125</f>
        <v>0</v>
      </c>
      <c r="D21" s="143">
        <f>D20*0.1375</f>
        <v>0</v>
      </c>
      <c r="E21" s="143">
        <f t="shared" si="1"/>
        <v>0</v>
      </c>
      <c r="F21" s="308"/>
      <c r="G21" s="309"/>
      <c r="H21" s="309"/>
      <c r="I21" s="309"/>
      <c r="J21" s="310"/>
      <c r="K21" s="29"/>
      <c r="L21" s="29"/>
      <c r="M21" s="29"/>
      <c r="N21"/>
      <c r="O21"/>
      <c r="P21"/>
      <c r="Q21"/>
    </row>
    <row r="22" spans="1:17">
      <c r="A22" s="174" t="s">
        <v>106</v>
      </c>
      <c r="B22" s="151">
        <f>SUM(B23:B24)</f>
        <v>0</v>
      </c>
      <c r="C22" s="151">
        <f>SUM(C23:C24)</f>
        <v>0</v>
      </c>
      <c r="D22" s="151">
        <f>SUM(D23:D24)</f>
        <v>0</v>
      </c>
      <c r="E22" s="141">
        <f t="shared" si="1"/>
        <v>0</v>
      </c>
      <c r="F22" s="308"/>
      <c r="G22" s="309"/>
      <c r="H22" s="309"/>
      <c r="I22" s="309"/>
      <c r="J22" s="310"/>
      <c r="K22" s="29"/>
      <c r="L22" s="29"/>
      <c r="M22" s="29"/>
      <c r="N22"/>
      <c r="O22"/>
      <c r="P22"/>
      <c r="Q22"/>
    </row>
    <row r="23" spans="1:17">
      <c r="A23" s="168" t="s">
        <v>122</v>
      </c>
      <c r="B23" s="169"/>
      <c r="C23" s="143"/>
      <c r="D23" s="143"/>
      <c r="E23" s="142">
        <f t="shared" si="1"/>
        <v>0</v>
      </c>
      <c r="F23" s="308"/>
      <c r="G23" s="309"/>
      <c r="H23" s="309"/>
      <c r="I23" s="309"/>
      <c r="J23" s="310"/>
      <c r="K23" s="29"/>
      <c r="L23" s="29"/>
      <c r="M23" s="29"/>
      <c r="N23"/>
      <c r="O23"/>
      <c r="P23"/>
      <c r="Q23"/>
    </row>
    <row r="24" spans="1:17" ht="13" thickBot="1">
      <c r="A24" s="177" t="s">
        <v>56</v>
      </c>
      <c r="B24" s="143">
        <f>B23*0.315</f>
        <v>0</v>
      </c>
      <c r="C24" s="143">
        <f>C23*0.315</f>
        <v>0</v>
      </c>
      <c r="D24" s="143">
        <f>D23*0.3025</f>
        <v>0</v>
      </c>
      <c r="E24" s="143">
        <f t="shared" si="1"/>
        <v>0</v>
      </c>
      <c r="F24" s="304"/>
      <c r="G24" s="305"/>
      <c r="H24" s="305"/>
      <c r="I24" s="305"/>
      <c r="J24" s="306"/>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6" t="s">
        <v>2</v>
      </c>
      <c r="G27" s="319"/>
      <c r="H27" s="319"/>
      <c r="I27" s="319"/>
      <c r="J27" s="319"/>
      <c r="K27" s="13"/>
      <c r="L27" s="13"/>
      <c r="M27"/>
      <c r="N27"/>
      <c r="O27"/>
      <c r="P27"/>
      <c r="Q27"/>
    </row>
    <row r="28" spans="1:17">
      <c r="A28" s="225" t="s">
        <v>137</v>
      </c>
      <c r="B28" s="142">
        <f>B29*0.05</f>
        <v>0</v>
      </c>
      <c r="C28" s="142">
        <f>C29*0.05</f>
        <v>0</v>
      </c>
      <c r="D28" s="142">
        <f>D29*0.05</f>
        <v>0</v>
      </c>
      <c r="E28" s="142">
        <f>C28-D28</f>
        <v>0</v>
      </c>
      <c r="F28" s="301"/>
      <c r="G28" s="302"/>
      <c r="H28" s="302"/>
      <c r="I28" s="302"/>
      <c r="J28" s="303"/>
      <c r="K28" s="13"/>
      <c r="L28" s="13"/>
      <c r="M28"/>
      <c r="N28"/>
      <c r="O28"/>
      <c r="P28"/>
      <c r="Q28"/>
    </row>
    <row r="29" spans="1:17">
      <c r="A29" s="177" t="s">
        <v>63</v>
      </c>
      <c r="B29" s="169"/>
      <c r="C29" s="143"/>
      <c r="D29" s="143"/>
      <c r="E29" s="142">
        <f>C29-D29</f>
        <v>0</v>
      </c>
      <c r="F29" s="308"/>
      <c r="G29" s="309"/>
      <c r="H29" s="309"/>
      <c r="I29" s="309"/>
      <c r="J29" s="310"/>
      <c r="K29" s="13"/>
      <c r="L29" s="13"/>
      <c r="M29"/>
      <c r="N29"/>
      <c r="O29"/>
      <c r="P29"/>
      <c r="Q29"/>
    </row>
    <row r="30" spans="1:17">
      <c r="A30" s="181" t="s">
        <v>90</v>
      </c>
      <c r="B30" s="182"/>
      <c r="C30" s="153"/>
      <c r="D30" s="153"/>
      <c r="E30" s="153"/>
      <c r="F30" s="308"/>
      <c r="G30" s="309"/>
      <c r="H30" s="309"/>
      <c r="I30" s="309"/>
      <c r="J30" s="310"/>
      <c r="K30" s="13"/>
      <c r="L30" s="13"/>
      <c r="M30"/>
      <c r="N30"/>
      <c r="O30"/>
      <c r="P30"/>
      <c r="Q30"/>
    </row>
    <row r="31" spans="1:17" ht="15" customHeight="1">
      <c r="A31" s="164" t="s">
        <v>1</v>
      </c>
      <c r="B31" s="183">
        <f>SUM(B32:B33)</f>
        <v>0</v>
      </c>
      <c r="C31" s="141">
        <f>SUM(C32:C33)</f>
        <v>0</v>
      </c>
      <c r="D31" s="141">
        <f>SUM(D32:D33)</f>
        <v>0</v>
      </c>
      <c r="E31" s="141">
        <f>C31-D31</f>
        <v>0</v>
      </c>
      <c r="F31" s="308"/>
      <c r="G31" s="309"/>
      <c r="H31" s="309"/>
      <c r="I31" s="309"/>
      <c r="J31" s="310"/>
      <c r="K31" s="13"/>
      <c r="L31" s="13"/>
      <c r="M31"/>
      <c r="N31"/>
      <c r="O31"/>
      <c r="P31"/>
      <c r="Q31"/>
    </row>
    <row r="32" spans="1:17">
      <c r="A32" s="226" t="s">
        <v>138</v>
      </c>
      <c r="B32" s="175"/>
      <c r="C32" s="142"/>
      <c r="D32" s="142"/>
      <c r="E32" s="142">
        <f>C32-D32</f>
        <v>0</v>
      </c>
      <c r="F32" s="308"/>
      <c r="G32" s="309"/>
      <c r="H32" s="309"/>
      <c r="I32" s="309"/>
      <c r="J32" s="310"/>
      <c r="K32" s="13"/>
      <c r="L32" s="13"/>
      <c r="M32"/>
      <c r="N32"/>
      <c r="O32"/>
      <c r="P32"/>
      <c r="Q32"/>
    </row>
    <row r="33" spans="1:17" ht="13" thickBot="1">
      <c r="A33" s="168" t="s">
        <v>65</v>
      </c>
      <c r="B33" s="175"/>
      <c r="C33" s="142"/>
      <c r="D33" s="142"/>
      <c r="E33" s="142">
        <f>C33-D33</f>
        <v>0</v>
      </c>
      <c r="F33" s="304"/>
      <c r="G33" s="305"/>
      <c r="H33" s="305"/>
      <c r="I33" s="305"/>
      <c r="J33" s="306"/>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301"/>
      <c r="G35" s="302"/>
      <c r="H35" s="302"/>
      <c r="I35" s="302"/>
      <c r="J35" s="303"/>
      <c r="K35" s="13"/>
      <c r="L35" s="13"/>
      <c r="M35"/>
      <c r="N35"/>
      <c r="O35"/>
      <c r="P35"/>
      <c r="Q35"/>
    </row>
    <row r="36" spans="1:17" ht="13" thickBot="1">
      <c r="A36" s="181"/>
      <c r="B36" s="146"/>
      <c r="C36" s="146"/>
      <c r="D36" s="139"/>
      <c r="E36" s="139"/>
      <c r="F36" s="304"/>
      <c r="G36" s="305"/>
      <c r="H36" s="305"/>
      <c r="I36" s="305"/>
      <c r="J36" s="306"/>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20"/>
      <c r="C50" s="284"/>
      <c r="D50" s="284"/>
      <c r="E50" s="284"/>
      <c r="F50" s="193" t="s">
        <v>99</v>
      </c>
      <c r="G50" s="190"/>
      <c r="H50" s="189"/>
      <c r="I50" s="189"/>
      <c r="J50" s="189"/>
      <c r="K50" s="13"/>
      <c r="L50" s="13"/>
      <c r="M50"/>
      <c r="N50"/>
      <c r="O50"/>
      <c r="P50"/>
      <c r="Q50"/>
    </row>
    <row r="51" spans="1:17" customFormat="1" ht="12.75" customHeight="1" thickBot="1">
      <c r="A51" s="77"/>
      <c r="B51" s="285"/>
      <c r="C51" s="285"/>
      <c r="D51" s="285"/>
      <c r="E51" s="285"/>
      <c r="F51" s="316" t="s">
        <v>115</v>
      </c>
      <c r="G51" s="319"/>
      <c r="H51" s="319"/>
      <c r="I51" s="319"/>
      <c r="J51" s="319"/>
    </row>
    <row r="52" spans="1:17">
      <c r="A52" s="194" t="s">
        <v>67</v>
      </c>
      <c r="B52" s="183">
        <f>SUM(B53:B56)</f>
        <v>0</v>
      </c>
      <c r="C52" s="141">
        <f>SUM(C53:C56)</f>
        <v>0</v>
      </c>
      <c r="D52" s="141">
        <f>SUM(D53:D56)</f>
        <v>0</v>
      </c>
      <c r="E52" s="141">
        <f>C52-D52</f>
        <v>0</v>
      </c>
      <c r="F52" s="301"/>
      <c r="G52" s="302"/>
      <c r="H52" s="302"/>
      <c r="I52" s="302"/>
      <c r="J52" s="303"/>
      <c r="K52" s="13"/>
      <c r="L52" s="13"/>
      <c r="M52"/>
      <c r="N52"/>
      <c r="O52"/>
      <c r="P52"/>
      <c r="Q52"/>
    </row>
    <row r="53" spans="1:17">
      <c r="A53" s="195" t="s">
        <v>68</v>
      </c>
      <c r="B53" s="175"/>
      <c r="C53" s="142"/>
      <c r="D53" s="142"/>
      <c r="E53" s="142">
        <f>C53-D53</f>
        <v>0</v>
      </c>
      <c r="F53" s="308"/>
      <c r="G53" s="309"/>
      <c r="H53" s="309"/>
      <c r="I53" s="309"/>
      <c r="J53" s="310"/>
      <c r="K53" s="13"/>
      <c r="L53" s="13"/>
      <c r="M53"/>
      <c r="N53"/>
      <c r="O53"/>
      <c r="P53"/>
      <c r="Q53"/>
    </row>
    <row r="54" spans="1:17" ht="17" customHeight="1">
      <c r="A54" s="226" t="s">
        <v>139</v>
      </c>
      <c r="B54" s="175"/>
      <c r="C54" s="142"/>
      <c r="D54" s="142"/>
      <c r="E54" s="142">
        <f>C54-D54</f>
        <v>0</v>
      </c>
      <c r="F54" s="308"/>
      <c r="G54" s="309"/>
      <c r="H54" s="309"/>
      <c r="I54" s="309"/>
      <c r="J54" s="310"/>
      <c r="K54" s="13"/>
      <c r="L54" s="13"/>
      <c r="M54"/>
      <c r="N54"/>
      <c r="O54"/>
      <c r="P54"/>
      <c r="Q54"/>
    </row>
    <row r="55" spans="1:17">
      <c r="A55" s="195" t="s">
        <v>132</v>
      </c>
      <c r="B55" s="175"/>
      <c r="C55" s="142"/>
      <c r="D55" s="142"/>
      <c r="E55" s="142">
        <f>C55-D55</f>
        <v>0</v>
      </c>
      <c r="F55" s="308"/>
      <c r="G55" s="309"/>
      <c r="H55" s="309"/>
      <c r="I55" s="309"/>
      <c r="J55" s="310"/>
      <c r="K55" s="13"/>
      <c r="L55" s="13"/>
      <c r="M55"/>
      <c r="N55"/>
      <c r="O55"/>
      <c r="P55"/>
      <c r="Q55"/>
    </row>
    <row r="56" spans="1:17" ht="13" thickBot="1">
      <c r="A56" s="195" t="s">
        <v>69</v>
      </c>
      <c r="B56" s="175"/>
      <c r="C56" s="142"/>
      <c r="D56" s="142"/>
      <c r="E56" s="142">
        <f>C56-D56</f>
        <v>0</v>
      </c>
      <c r="F56" s="304"/>
      <c r="G56" s="305"/>
      <c r="H56" s="305"/>
      <c r="I56" s="305"/>
      <c r="J56" s="306"/>
      <c r="K56" s="13"/>
      <c r="L56" s="13"/>
      <c r="M56"/>
      <c r="N56"/>
      <c r="O56"/>
      <c r="P56"/>
      <c r="Q56"/>
    </row>
    <row r="57" spans="1:17" ht="13" thickBot="1">
      <c r="A57" s="196"/>
      <c r="B57" s="197"/>
      <c r="C57" s="127"/>
      <c r="D57" s="145"/>
      <c r="E57" s="145"/>
      <c r="F57" s="316"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18"/>
      <c r="G58" s="302"/>
      <c r="H58" s="302"/>
      <c r="I58" s="302"/>
      <c r="J58" s="303"/>
      <c r="K58" s="13"/>
      <c r="L58" s="13"/>
      <c r="M58"/>
      <c r="N58"/>
      <c r="O58"/>
      <c r="P58"/>
      <c r="Q58"/>
    </row>
    <row r="59" spans="1:17" ht="13" thickBot="1">
      <c r="A59" s="198" t="s">
        <v>124</v>
      </c>
      <c r="B59" s="199"/>
      <c r="C59" s="141"/>
      <c r="D59" s="141"/>
      <c r="E59" s="141">
        <f>C59-D59</f>
        <v>0</v>
      </c>
      <c r="F59" s="304"/>
      <c r="G59" s="305"/>
      <c r="H59" s="305"/>
      <c r="I59" s="305"/>
      <c r="J59" s="306"/>
      <c r="K59" s="13"/>
      <c r="L59" s="13"/>
      <c r="M59"/>
      <c r="N59"/>
      <c r="O59"/>
      <c r="P59"/>
      <c r="Q59"/>
    </row>
    <row r="60" spans="1:17" ht="12.75" customHeight="1" thickBot="1">
      <c r="A60" s="77"/>
      <c r="B60" s="200" t="s">
        <v>125</v>
      </c>
      <c r="C60" s="92"/>
      <c r="D60" s="92"/>
      <c r="E60" s="74"/>
      <c r="F60" s="316"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301"/>
      <c r="G61" s="302"/>
      <c r="H61" s="302"/>
      <c r="I61" s="302"/>
      <c r="J61" s="303"/>
      <c r="K61" s="201"/>
      <c r="L61" s="201"/>
    </row>
    <row r="62" spans="1:17">
      <c r="A62" s="194" t="s">
        <v>110</v>
      </c>
      <c r="B62" s="199"/>
      <c r="C62" s="141"/>
      <c r="D62" s="141"/>
      <c r="E62" s="141">
        <f>C62-D62</f>
        <v>0</v>
      </c>
      <c r="F62" s="308"/>
      <c r="G62" s="309"/>
      <c r="H62" s="309"/>
      <c r="I62" s="309"/>
      <c r="J62" s="310"/>
      <c r="K62" s="201"/>
      <c r="L62" s="201"/>
    </row>
    <row r="63" spans="1:17">
      <c r="A63" s="194" t="s">
        <v>128</v>
      </c>
      <c r="B63" s="203"/>
      <c r="C63" s="151"/>
      <c r="D63" s="151"/>
      <c r="E63" s="141">
        <f>C63-D63</f>
        <v>0</v>
      </c>
      <c r="F63" s="308"/>
      <c r="G63" s="309"/>
      <c r="H63" s="309"/>
      <c r="I63" s="309"/>
      <c r="J63" s="310"/>
      <c r="K63" s="201"/>
      <c r="L63" s="201"/>
    </row>
    <row r="64" spans="1:17" ht="13" thickBot="1">
      <c r="A64" s="194" t="s">
        <v>143</v>
      </c>
      <c r="B64" s="203"/>
      <c r="C64" s="151"/>
      <c r="D64" s="151"/>
      <c r="E64" s="141">
        <f>C64-D64</f>
        <v>0</v>
      </c>
      <c r="F64" s="304"/>
      <c r="G64" s="305"/>
      <c r="H64" s="305"/>
      <c r="I64" s="305"/>
      <c r="J64" s="306"/>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6" t="s">
        <v>4</v>
      </c>
      <c r="G66" s="295"/>
      <c r="H66" s="295"/>
      <c r="I66" s="295"/>
      <c r="J66" s="295"/>
      <c r="K66" s="201"/>
      <c r="L66" s="201"/>
    </row>
    <row r="67" spans="1:12" ht="13" thickBot="1">
      <c r="A67" s="206" t="s">
        <v>130</v>
      </c>
      <c r="B67" s="148">
        <f>SUM(B68:B72)</f>
        <v>0</v>
      </c>
      <c r="C67" s="148">
        <f>SUM(C68:C72)</f>
        <v>0</v>
      </c>
      <c r="D67" s="148">
        <f>SUM('[1]Event 3a Ledger'!N25:N36)</f>
        <v>0</v>
      </c>
      <c r="E67" s="148">
        <f t="shared" ref="E67:E77" si="3">C67-D67</f>
        <v>0</v>
      </c>
      <c r="F67" s="301"/>
      <c r="G67" s="302"/>
      <c r="H67" s="302"/>
      <c r="I67" s="302"/>
      <c r="J67" s="303"/>
      <c r="K67" s="201"/>
      <c r="L67" s="201"/>
    </row>
    <row r="68" spans="1:12">
      <c r="A68" s="194" t="s">
        <v>72</v>
      </c>
      <c r="B68" s="207"/>
      <c r="C68" s="156"/>
      <c r="D68" s="156"/>
      <c r="E68" s="141">
        <f t="shared" si="3"/>
        <v>0</v>
      </c>
      <c r="F68" s="308"/>
      <c r="G68" s="309"/>
      <c r="H68" s="309"/>
      <c r="I68" s="309"/>
      <c r="J68" s="310"/>
      <c r="K68" s="201"/>
      <c r="L68" s="201"/>
    </row>
    <row r="69" spans="1:12">
      <c r="A69" s="194" t="s">
        <v>73</v>
      </c>
      <c r="B69" s="208"/>
      <c r="C69" s="157"/>
      <c r="D69" s="157"/>
      <c r="E69" s="141">
        <f t="shared" si="3"/>
        <v>0</v>
      </c>
      <c r="F69" s="308"/>
      <c r="G69" s="309"/>
      <c r="H69" s="309"/>
      <c r="I69" s="309"/>
      <c r="J69" s="310"/>
      <c r="K69" s="201"/>
      <c r="L69" s="201"/>
    </row>
    <row r="70" spans="1:12">
      <c r="A70" s="194" t="s">
        <v>123</v>
      </c>
      <c r="B70" s="208"/>
      <c r="C70" s="157"/>
      <c r="D70" s="157"/>
      <c r="E70" s="141">
        <f t="shared" si="3"/>
        <v>0</v>
      </c>
      <c r="F70" s="308"/>
      <c r="G70" s="309"/>
      <c r="H70" s="309"/>
      <c r="I70" s="309"/>
      <c r="J70" s="310"/>
      <c r="K70" s="201"/>
      <c r="L70" s="201"/>
    </row>
    <row r="71" spans="1:12" ht="12.75" customHeight="1">
      <c r="A71" s="194" t="s">
        <v>8</v>
      </c>
      <c r="B71" s="208"/>
      <c r="C71" s="157"/>
      <c r="D71" s="157"/>
      <c r="E71" s="141">
        <f t="shared" si="3"/>
        <v>0</v>
      </c>
      <c r="F71" s="308"/>
      <c r="G71" s="309"/>
      <c r="H71" s="309"/>
      <c r="I71" s="309"/>
      <c r="J71" s="310"/>
      <c r="K71" s="201"/>
      <c r="L71" s="201"/>
    </row>
    <row r="72" spans="1:12" ht="12.75" customHeight="1" thickBot="1">
      <c r="A72" s="194" t="s">
        <v>75</v>
      </c>
      <c r="B72" s="157">
        <f>(B76*G76)+G77</f>
        <v>0</v>
      </c>
      <c r="C72" s="157">
        <f>(C76*H76)+H77</f>
        <v>0</v>
      </c>
      <c r="D72" s="157"/>
      <c r="E72" s="141">
        <f t="shared" si="3"/>
        <v>0</v>
      </c>
      <c r="F72" s="304"/>
      <c r="G72" s="305"/>
      <c r="H72" s="305"/>
      <c r="I72" s="305"/>
      <c r="J72" s="306"/>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 ref="F66:J66"/>
    <mergeCell ref="F67:J72"/>
    <mergeCell ref="F61:J64"/>
    <mergeCell ref="F58:J59"/>
    <mergeCell ref="F51:J51"/>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4" sqref="B4:H4"/>
    </sheetView>
  </sheetViews>
  <sheetFormatPr baseColWidth="10" defaultColWidth="9.1640625" defaultRowHeight="12" x14ac:dyDescent="0"/>
  <cols>
    <col min="1" max="1" width="34" style="158" customWidth="1"/>
    <col min="2" max="2" width="7.83203125" style="223" customWidth="1"/>
    <col min="3" max="3" width="7.83203125" style="160" customWidth="1"/>
    <col min="4" max="5" width="7.83203125" style="224" customWidth="1"/>
    <col min="6" max="6" width="31.33203125" style="222" customWidth="1"/>
    <col min="7" max="7" width="10.83203125" style="160" customWidth="1"/>
    <col min="8" max="8" width="9.5" style="160" customWidth="1"/>
    <col min="9" max="9" width="7.83203125" style="160" customWidth="1"/>
    <col min="10" max="10" width="10" style="160" customWidth="1"/>
    <col min="11" max="16384" width="9.1640625" style="160"/>
  </cols>
  <sheetData>
    <row r="1" spans="1:17" ht="17">
      <c r="B1" s="28"/>
      <c r="C1" s="28"/>
      <c r="D1" s="28"/>
      <c r="E1" s="26" t="s">
        <v>108</v>
      </c>
      <c r="F1" s="29"/>
      <c r="G1" s="159"/>
      <c r="H1" s="159"/>
      <c r="I1" s="321" t="s">
        <v>46</v>
      </c>
      <c r="J1" s="322"/>
      <c r="M1" s="159"/>
    </row>
    <row r="2" spans="1:17" ht="17">
      <c r="B2" s="25"/>
      <c r="C2" s="25"/>
      <c r="D2" s="25"/>
      <c r="E2" s="26" t="s">
        <v>153</v>
      </c>
      <c r="F2" s="29"/>
      <c r="G2" s="159"/>
      <c r="H2" s="159"/>
      <c r="I2" s="323"/>
      <c r="J2" s="324"/>
      <c r="M2" s="159"/>
    </row>
    <row r="3" spans="1:17" ht="18" thickBot="1">
      <c r="A3" s="31" t="s">
        <v>84</v>
      </c>
      <c r="B3" s="333"/>
      <c r="C3" s="334"/>
      <c r="D3" s="334"/>
      <c r="E3" s="334"/>
      <c r="F3" s="334"/>
      <c r="G3" s="334"/>
      <c r="H3" s="335"/>
      <c r="I3" s="323"/>
      <c r="J3" s="324"/>
      <c r="M3" s="159"/>
    </row>
    <row r="4" spans="1:17" ht="18" thickBot="1">
      <c r="A4" s="31" t="s">
        <v>91</v>
      </c>
      <c r="B4" s="336"/>
      <c r="C4" s="337"/>
      <c r="D4" s="337"/>
      <c r="E4" s="337"/>
      <c r="F4" s="337"/>
      <c r="G4" s="337"/>
      <c r="H4" s="338"/>
      <c r="I4" s="325"/>
      <c r="J4" s="326"/>
      <c r="M4" s="159"/>
    </row>
    <row r="5" spans="1:17" ht="12" customHeight="1" thickBot="1">
      <c r="A5" s="27"/>
      <c r="B5" s="25"/>
      <c r="C5" s="25"/>
      <c r="D5" s="25"/>
      <c r="E5" s="25"/>
      <c r="F5" s="29"/>
      <c r="G5" s="159"/>
      <c r="I5" s="159"/>
      <c r="J5" s="159"/>
      <c r="K5" s="159"/>
      <c r="L5" s="159"/>
      <c r="M5" s="159"/>
    </row>
    <row r="6" spans="1:17" ht="31.5" customHeight="1" thickBot="1">
      <c r="A6" s="161" t="s">
        <v>112</v>
      </c>
      <c r="B6" s="329"/>
      <c r="C6" s="330"/>
      <c r="D6" s="330"/>
      <c r="E6" s="330"/>
      <c r="F6" s="330"/>
      <c r="G6" s="330"/>
      <c r="H6" s="330"/>
      <c r="I6" s="330"/>
      <c r="J6" s="331"/>
      <c r="K6" s="159"/>
      <c r="L6" s="159"/>
      <c r="M6" s="159"/>
    </row>
    <row r="7" spans="1:17" ht="62.25" customHeight="1" thickBot="1">
      <c r="A7" s="162" t="s">
        <v>60</v>
      </c>
      <c r="B7" s="140" t="s">
        <v>85</v>
      </c>
      <c r="C7" s="140" t="s">
        <v>86</v>
      </c>
      <c r="D7" s="140" t="s">
        <v>58</v>
      </c>
      <c r="E7" s="140" t="s">
        <v>59</v>
      </c>
      <c r="F7" s="327" t="s">
        <v>114</v>
      </c>
      <c r="G7" s="328"/>
      <c r="H7" s="328"/>
      <c r="I7" s="328"/>
      <c r="J7" s="328"/>
      <c r="K7" s="29"/>
      <c r="L7" s="29"/>
      <c r="M7" s="29"/>
      <c r="N7"/>
      <c r="O7"/>
      <c r="P7"/>
      <c r="Q7"/>
    </row>
    <row r="8" spans="1:17" ht="13" thickBot="1">
      <c r="A8" s="162" t="s">
        <v>88</v>
      </c>
      <c r="B8" s="148">
        <f>B9</f>
        <v>0</v>
      </c>
      <c r="C8" s="148">
        <f>C9</f>
        <v>0</v>
      </c>
      <c r="D8" s="148">
        <f>SUM('[1]Event 3a Ledger'!B6:B41)</f>
        <v>0</v>
      </c>
      <c r="E8" s="148">
        <f t="shared" ref="E8:E14" si="0">C8-D8</f>
        <v>0</v>
      </c>
      <c r="F8" s="301"/>
      <c r="G8" s="302"/>
      <c r="H8" s="302"/>
      <c r="I8" s="302"/>
      <c r="J8" s="303"/>
      <c r="K8" s="29"/>
      <c r="L8" s="29"/>
      <c r="M8" s="29"/>
      <c r="N8"/>
      <c r="O8"/>
      <c r="P8"/>
      <c r="Q8"/>
    </row>
    <row r="9" spans="1:17" ht="12.75" customHeight="1">
      <c r="A9" s="164" t="s">
        <v>74</v>
      </c>
      <c r="B9" s="165">
        <f>SUM(B10:B14)</f>
        <v>0</v>
      </c>
      <c r="C9" s="166">
        <f>SUM(C10:C14)</f>
        <v>0</v>
      </c>
      <c r="D9" s="149">
        <f>SUM(D10:D14)</f>
        <v>0</v>
      </c>
      <c r="E9" s="167">
        <f t="shared" si="0"/>
        <v>0</v>
      </c>
      <c r="F9" s="308"/>
      <c r="G9" s="332"/>
      <c r="H9" s="332"/>
      <c r="I9" s="332"/>
      <c r="J9" s="310"/>
      <c r="K9" s="29"/>
      <c r="L9" s="29"/>
      <c r="M9" s="29"/>
      <c r="N9"/>
      <c r="O9"/>
      <c r="P9"/>
      <c r="Q9"/>
    </row>
    <row r="10" spans="1:17" ht="14.25" customHeight="1">
      <c r="A10" s="168" t="s">
        <v>100</v>
      </c>
      <c r="B10" s="169"/>
      <c r="C10" s="143"/>
      <c r="D10" s="143"/>
      <c r="E10" s="170">
        <f t="shared" si="0"/>
        <v>0</v>
      </c>
      <c r="F10" s="308"/>
      <c r="G10" s="332"/>
      <c r="H10" s="332"/>
      <c r="I10" s="332"/>
      <c r="J10" s="310"/>
      <c r="K10" s="29"/>
      <c r="L10" s="29"/>
      <c r="M10" s="29"/>
      <c r="N10"/>
      <c r="O10"/>
      <c r="P10"/>
      <c r="Q10"/>
    </row>
    <row r="11" spans="1:17">
      <c r="A11" s="168" t="s">
        <v>101</v>
      </c>
      <c r="B11" s="169"/>
      <c r="C11" s="143"/>
      <c r="D11" s="143"/>
      <c r="E11" s="170">
        <f t="shared" si="0"/>
        <v>0</v>
      </c>
      <c r="F11" s="308"/>
      <c r="G11" s="332"/>
      <c r="H11" s="332"/>
      <c r="I11" s="332"/>
      <c r="J11" s="310"/>
      <c r="K11" s="29"/>
      <c r="L11" s="29"/>
      <c r="M11" s="29"/>
      <c r="N11"/>
      <c r="O11"/>
      <c r="P11"/>
      <c r="Q11"/>
    </row>
    <row r="12" spans="1:17">
      <c r="A12" s="168" t="s">
        <v>102</v>
      </c>
      <c r="B12" s="169"/>
      <c r="C12" s="143"/>
      <c r="D12" s="143"/>
      <c r="E12" s="170">
        <f t="shared" si="0"/>
        <v>0</v>
      </c>
      <c r="F12" s="308"/>
      <c r="G12" s="332"/>
      <c r="H12" s="332"/>
      <c r="I12" s="332"/>
      <c r="J12" s="310"/>
      <c r="K12" s="29"/>
      <c r="L12" s="29"/>
      <c r="M12" s="29"/>
      <c r="N12"/>
      <c r="O12"/>
      <c r="P12"/>
      <c r="Q12"/>
    </row>
    <row r="13" spans="1:17">
      <c r="A13" s="168" t="s">
        <v>103</v>
      </c>
      <c r="B13" s="169"/>
      <c r="C13" s="143"/>
      <c r="D13" s="143"/>
      <c r="E13" s="170">
        <f t="shared" si="0"/>
        <v>0</v>
      </c>
      <c r="F13" s="308"/>
      <c r="G13" s="332"/>
      <c r="H13" s="332"/>
      <c r="I13" s="332"/>
      <c r="J13" s="310"/>
      <c r="K13" s="29"/>
      <c r="L13" s="29"/>
      <c r="M13" s="29"/>
      <c r="N13"/>
      <c r="O13"/>
      <c r="P13"/>
      <c r="Q13"/>
    </row>
    <row r="14" spans="1:17" ht="13" thickBot="1">
      <c r="A14" s="168" t="s">
        <v>104</v>
      </c>
      <c r="B14" s="169"/>
      <c r="C14" s="143"/>
      <c r="D14" s="143"/>
      <c r="E14" s="170">
        <f t="shared" si="0"/>
        <v>0</v>
      </c>
      <c r="F14" s="304"/>
      <c r="G14" s="305"/>
      <c r="H14" s="305"/>
      <c r="I14" s="305"/>
      <c r="J14" s="306"/>
      <c r="K14" s="29"/>
      <c r="L14" s="29"/>
      <c r="M14" s="29"/>
      <c r="N14"/>
      <c r="O14"/>
      <c r="P14"/>
      <c r="Q14"/>
    </row>
    <row r="15" spans="1:17" ht="13" thickBot="1">
      <c r="A15" s="171"/>
      <c r="B15" s="150"/>
      <c r="C15" s="150"/>
      <c r="D15" s="150"/>
      <c r="E15" s="172"/>
      <c r="F15" s="327" t="s">
        <v>113</v>
      </c>
      <c r="G15" s="328"/>
      <c r="H15" s="328"/>
      <c r="I15" s="328"/>
      <c r="J15" s="328"/>
      <c r="K15" s="29"/>
      <c r="L15" s="29"/>
      <c r="M15" s="29"/>
      <c r="N15"/>
      <c r="O15"/>
      <c r="P15"/>
      <c r="Q15"/>
    </row>
    <row r="16" spans="1:17" ht="13" thickBot="1">
      <c r="A16" s="173" t="s">
        <v>89</v>
      </c>
      <c r="B16" s="163">
        <f>SUM(B17,B19,B22)</f>
        <v>0</v>
      </c>
      <c r="C16" s="148">
        <f>SUM(C17,C19,C22)</f>
        <v>0</v>
      </c>
      <c r="D16" s="148">
        <f>SUM('[1]Event 3a Ledger'!J25:J36)</f>
        <v>0</v>
      </c>
      <c r="E16" s="148">
        <f t="shared" ref="E16:E24" si="1">C16-D16</f>
        <v>0</v>
      </c>
      <c r="F16" s="301"/>
      <c r="G16" s="302"/>
      <c r="H16" s="302"/>
      <c r="I16" s="302"/>
      <c r="J16" s="303"/>
      <c r="K16" s="29"/>
      <c r="L16" s="29"/>
      <c r="M16" s="29"/>
      <c r="N16"/>
      <c r="O16"/>
      <c r="P16"/>
      <c r="Q16"/>
    </row>
    <row r="17" spans="1:17">
      <c r="A17" s="174" t="s">
        <v>136</v>
      </c>
      <c r="B17" s="141">
        <f>B18*13</f>
        <v>0</v>
      </c>
      <c r="C17" s="141">
        <f>C18*13</f>
        <v>0</v>
      </c>
      <c r="D17" s="141">
        <f>D18*13</f>
        <v>0</v>
      </c>
      <c r="E17" s="141">
        <f t="shared" si="1"/>
        <v>0</v>
      </c>
      <c r="F17" s="308"/>
      <c r="G17" s="309"/>
      <c r="H17" s="309"/>
      <c r="I17" s="309"/>
      <c r="J17" s="310"/>
      <c r="K17" s="29"/>
      <c r="L17" s="29"/>
      <c r="M17" s="29"/>
      <c r="N17"/>
      <c r="O17"/>
      <c r="P17"/>
      <c r="Q17"/>
    </row>
    <row r="18" spans="1:17">
      <c r="A18" s="168" t="s">
        <v>87</v>
      </c>
      <c r="B18" s="175"/>
      <c r="C18" s="142"/>
      <c r="D18" s="142"/>
      <c r="E18" s="142">
        <f t="shared" si="1"/>
        <v>0</v>
      </c>
      <c r="F18" s="308"/>
      <c r="G18" s="309"/>
      <c r="H18" s="309"/>
      <c r="I18" s="309"/>
      <c r="J18" s="310"/>
      <c r="K18" s="29"/>
      <c r="L18" s="29"/>
      <c r="M18" s="29"/>
      <c r="N18"/>
      <c r="O18"/>
      <c r="P18"/>
      <c r="Q18"/>
    </row>
    <row r="19" spans="1:17">
      <c r="A19" s="176" t="s">
        <v>105</v>
      </c>
      <c r="B19" s="151">
        <f>SUM(B20:B21)</f>
        <v>0</v>
      </c>
      <c r="C19" s="151">
        <f>SUM(C20:C21)</f>
        <v>0</v>
      </c>
      <c r="D19" s="151">
        <f>SUM(D20:D21)</f>
        <v>0</v>
      </c>
      <c r="E19" s="141">
        <f t="shared" si="1"/>
        <v>0</v>
      </c>
      <c r="F19" s="308"/>
      <c r="G19" s="309"/>
      <c r="H19" s="309"/>
      <c r="I19" s="309"/>
      <c r="J19" s="310"/>
      <c r="K19" s="29"/>
      <c r="L19" s="29"/>
      <c r="M19" s="29"/>
      <c r="N19"/>
      <c r="O19"/>
      <c r="P19"/>
      <c r="Q19"/>
    </row>
    <row r="20" spans="1:17">
      <c r="A20" s="168" t="s">
        <v>122</v>
      </c>
      <c r="B20" s="175"/>
      <c r="C20" s="142"/>
      <c r="D20" s="142"/>
      <c r="E20" s="142">
        <f t="shared" si="1"/>
        <v>0</v>
      </c>
      <c r="F20" s="308"/>
      <c r="G20" s="309"/>
      <c r="H20" s="309"/>
      <c r="I20" s="309"/>
      <c r="J20" s="310"/>
      <c r="K20" s="29"/>
      <c r="L20" s="29"/>
      <c r="M20" s="29"/>
      <c r="N20"/>
      <c r="O20"/>
      <c r="P20"/>
      <c r="Q20"/>
    </row>
    <row r="21" spans="1:17">
      <c r="A21" s="177" t="s">
        <v>57</v>
      </c>
      <c r="B21" s="143">
        <f>B20*0.125</f>
        <v>0</v>
      </c>
      <c r="C21" s="143">
        <f>C20*0.125</f>
        <v>0</v>
      </c>
      <c r="D21" s="143">
        <f>D20*0.1375</f>
        <v>0</v>
      </c>
      <c r="E21" s="143">
        <f t="shared" si="1"/>
        <v>0</v>
      </c>
      <c r="F21" s="308"/>
      <c r="G21" s="309"/>
      <c r="H21" s="309"/>
      <c r="I21" s="309"/>
      <c r="J21" s="310"/>
      <c r="K21" s="29"/>
      <c r="L21" s="29"/>
      <c r="M21" s="29"/>
      <c r="N21"/>
      <c r="O21"/>
      <c r="P21"/>
      <c r="Q21"/>
    </row>
    <row r="22" spans="1:17">
      <c r="A22" s="174" t="s">
        <v>106</v>
      </c>
      <c r="B22" s="151">
        <f>SUM(B23:B24)</f>
        <v>0</v>
      </c>
      <c r="C22" s="151">
        <f>SUM(C23:C24)</f>
        <v>0</v>
      </c>
      <c r="D22" s="151">
        <f>SUM(D23:D24)</f>
        <v>0</v>
      </c>
      <c r="E22" s="141">
        <f t="shared" si="1"/>
        <v>0</v>
      </c>
      <c r="F22" s="308"/>
      <c r="G22" s="309"/>
      <c r="H22" s="309"/>
      <c r="I22" s="309"/>
      <c r="J22" s="310"/>
      <c r="K22" s="29"/>
      <c r="L22" s="29"/>
      <c r="M22" s="29"/>
      <c r="N22"/>
      <c r="O22"/>
      <c r="P22"/>
      <c r="Q22"/>
    </row>
    <row r="23" spans="1:17">
      <c r="A23" s="168" t="s">
        <v>122</v>
      </c>
      <c r="B23" s="169"/>
      <c r="C23" s="143"/>
      <c r="D23" s="143"/>
      <c r="E23" s="142">
        <f t="shared" si="1"/>
        <v>0</v>
      </c>
      <c r="F23" s="308"/>
      <c r="G23" s="309"/>
      <c r="H23" s="309"/>
      <c r="I23" s="309"/>
      <c r="J23" s="310"/>
      <c r="K23" s="29"/>
      <c r="L23" s="29"/>
      <c r="M23" s="29"/>
      <c r="N23"/>
      <c r="O23"/>
      <c r="P23"/>
      <c r="Q23"/>
    </row>
    <row r="24" spans="1:17" ht="13" thickBot="1">
      <c r="A24" s="177" t="s">
        <v>56</v>
      </c>
      <c r="B24" s="143">
        <f>B23*0.315</f>
        <v>0</v>
      </c>
      <c r="C24" s="143">
        <f>C23*0.315</f>
        <v>0</v>
      </c>
      <c r="D24" s="143">
        <f>D23*0.3025</f>
        <v>0</v>
      </c>
      <c r="E24" s="143">
        <f t="shared" si="1"/>
        <v>0</v>
      </c>
      <c r="F24" s="304"/>
      <c r="G24" s="305"/>
      <c r="H24" s="305"/>
      <c r="I24" s="305"/>
      <c r="J24" s="306"/>
      <c r="K24" s="29"/>
      <c r="L24" s="29"/>
      <c r="M24" s="29"/>
      <c r="N24"/>
      <c r="O24"/>
      <c r="P24"/>
      <c r="Q24"/>
    </row>
    <row r="25" spans="1:17" ht="13" thickBot="1">
      <c r="A25" s="79"/>
      <c r="B25" s="80"/>
      <c r="C25" s="80"/>
      <c r="D25" s="80"/>
      <c r="E25" s="80"/>
      <c r="F25" s="81"/>
      <c r="G25" s="81"/>
      <c r="H25" s="81"/>
      <c r="I25" s="81"/>
      <c r="J25" s="81"/>
      <c r="K25" s="29"/>
      <c r="L25" s="29"/>
      <c r="M25" s="24"/>
      <c r="N25"/>
      <c r="O25"/>
      <c r="P25"/>
      <c r="Q25"/>
    </row>
    <row r="26" spans="1:17" ht="13" thickBot="1">
      <c r="A26" s="162" t="s">
        <v>61</v>
      </c>
      <c r="B26" s="163">
        <f>SUM(B28,B31,B34,B38,B52)</f>
        <v>0</v>
      </c>
      <c r="C26" s="148">
        <f>SUM(C28,C31,C34,C38,C52)</f>
        <v>0</v>
      </c>
      <c r="D26" s="148">
        <f>SUM('[1]Event 3a Ledger'!F6:F41)</f>
        <v>0</v>
      </c>
      <c r="E26" s="148">
        <f>C26-D26</f>
        <v>0</v>
      </c>
      <c r="F26" s="178"/>
      <c r="G26" s="179"/>
      <c r="H26" s="179"/>
      <c r="I26" s="179"/>
      <c r="J26" s="179"/>
      <c r="K26" s="29"/>
      <c r="L26" s="29"/>
      <c r="M26" s="24"/>
      <c r="N26"/>
      <c r="O26"/>
      <c r="P26"/>
      <c r="Q26"/>
    </row>
    <row r="27" spans="1:17" ht="13" thickBot="1">
      <c r="A27" s="164" t="s">
        <v>0</v>
      </c>
      <c r="B27" s="180">
        <f>B28</f>
        <v>0</v>
      </c>
      <c r="C27" s="152">
        <f>C28</f>
        <v>0</v>
      </c>
      <c r="D27" s="152">
        <f>D28</f>
        <v>0</v>
      </c>
      <c r="E27" s="141">
        <f>C27-D27</f>
        <v>0</v>
      </c>
      <c r="F27" s="316" t="s">
        <v>2</v>
      </c>
      <c r="G27" s="319"/>
      <c r="H27" s="319"/>
      <c r="I27" s="319"/>
      <c r="J27" s="319"/>
      <c r="K27" s="13"/>
      <c r="L27" s="13"/>
      <c r="M27"/>
      <c r="N27"/>
      <c r="O27"/>
      <c r="P27"/>
      <c r="Q27"/>
    </row>
    <row r="28" spans="1:17">
      <c r="A28" s="225" t="s">
        <v>137</v>
      </c>
      <c r="B28" s="142">
        <f>B29*0.05</f>
        <v>0</v>
      </c>
      <c r="C28" s="142">
        <f>C29*0.05</f>
        <v>0</v>
      </c>
      <c r="D28" s="142">
        <f>D29*0.05</f>
        <v>0</v>
      </c>
      <c r="E28" s="142">
        <f>C28-D28</f>
        <v>0</v>
      </c>
      <c r="F28" s="301"/>
      <c r="G28" s="302"/>
      <c r="H28" s="302"/>
      <c r="I28" s="302"/>
      <c r="J28" s="303"/>
      <c r="K28" s="13"/>
      <c r="L28" s="13"/>
      <c r="M28"/>
      <c r="N28"/>
      <c r="O28"/>
      <c r="P28"/>
      <c r="Q28"/>
    </row>
    <row r="29" spans="1:17">
      <c r="A29" s="177" t="s">
        <v>63</v>
      </c>
      <c r="B29" s="169"/>
      <c r="C29" s="143"/>
      <c r="D29" s="143"/>
      <c r="E29" s="142">
        <f>C29-D29</f>
        <v>0</v>
      </c>
      <c r="F29" s="308"/>
      <c r="G29" s="309"/>
      <c r="H29" s="309"/>
      <c r="I29" s="309"/>
      <c r="J29" s="310"/>
      <c r="K29" s="13"/>
      <c r="L29" s="13"/>
      <c r="M29"/>
      <c r="N29"/>
      <c r="O29"/>
      <c r="P29"/>
      <c r="Q29"/>
    </row>
    <row r="30" spans="1:17">
      <c r="A30" s="181" t="s">
        <v>90</v>
      </c>
      <c r="B30" s="182"/>
      <c r="C30" s="153"/>
      <c r="D30" s="153"/>
      <c r="E30" s="153"/>
      <c r="F30" s="308"/>
      <c r="G30" s="309"/>
      <c r="H30" s="309"/>
      <c r="I30" s="309"/>
      <c r="J30" s="310"/>
      <c r="K30" s="13"/>
      <c r="L30" s="13"/>
      <c r="M30"/>
      <c r="N30"/>
      <c r="O30"/>
      <c r="P30"/>
      <c r="Q30"/>
    </row>
    <row r="31" spans="1:17" ht="15" customHeight="1">
      <c r="A31" s="164" t="s">
        <v>1</v>
      </c>
      <c r="B31" s="183">
        <f>SUM(B32:B33)</f>
        <v>0</v>
      </c>
      <c r="C31" s="141">
        <f>SUM(C32:C33)</f>
        <v>0</v>
      </c>
      <c r="D31" s="141">
        <f>SUM(D32:D33)</f>
        <v>0</v>
      </c>
      <c r="E31" s="141">
        <f>C31-D31</f>
        <v>0</v>
      </c>
      <c r="F31" s="308"/>
      <c r="G31" s="309"/>
      <c r="H31" s="309"/>
      <c r="I31" s="309"/>
      <c r="J31" s="310"/>
      <c r="K31" s="13"/>
      <c r="L31" s="13"/>
      <c r="M31"/>
      <c r="N31"/>
      <c r="O31"/>
      <c r="P31"/>
      <c r="Q31"/>
    </row>
    <row r="32" spans="1:17">
      <c r="A32" s="226" t="s">
        <v>138</v>
      </c>
      <c r="B32" s="175"/>
      <c r="C32" s="142"/>
      <c r="D32" s="142"/>
      <c r="E32" s="142">
        <f>C32-D32</f>
        <v>0</v>
      </c>
      <c r="F32" s="308"/>
      <c r="G32" s="309"/>
      <c r="H32" s="309"/>
      <c r="I32" s="309"/>
      <c r="J32" s="310"/>
      <c r="K32" s="13"/>
      <c r="L32" s="13"/>
      <c r="M32"/>
      <c r="N32"/>
      <c r="O32"/>
      <c r="P32"/>
      <c r="Q32"/>
    </row>
    <row r="33" spans="1:17" ht="13" thickBot="1">
      <c r="A33" s="168" t="s">
        <v>65</v>
      </c>
      <c r="B33" s="175"/>
      <c r="C33" s="142"/>
      <c r="D33" s="142"/>
      <c r="E33" s="142">
        <f>C33-D33</f>
        <v>0</v>
      </c>
      <c r="F33" s="304"/>
      <c r="G33" s="305"/>
      <c r="H33" s="305"/>
      <c r="I33" s="305"/>
      <c r="J33" s="306"/>
      <c r="K33" s="13"/>
      <c r="L33" s="13"/>
      <c r="M33"/>
      <c r="N33"/>
      <c r="O33"/>
      <c r="P33"/>
      <c r="Q33"/>
    </row>
    <row r="34" spans="1:17" ht="13" thickBot="1">
      <c r="A34" s="164" t="s">
        <v>66</v>
      </c>
      <c r="B34" s="184">
        <f>B35</f>
        <v>0</v>
      </c>
      <c r="C34" s="151">
        <f>C35</f>
        <v>0</v>
      </c>
      <c r="D34" s="151">
        <f>D35</f>
        <v>0</v>
      </c>
      <c r="E34" s="141">
        <f>C34-D34</f>
        <v>0</v>
      </c>
      <c r="F34" s="339" t="s">
        <v>3</v>
      </c>
      <c r="G34" s="340"/>
      <c r="H34" s="340"/>
      <c r="I34" s="340"/>
      <c r="J34" s="340"/>
      <c r="K34" s="13"/>
      <c r="L34" s="13"/>
      <c r="M34"/>
      <c r="N34"/>
      <c r="O34"/>
      <c r="P34"/>
      <c r="Q34"/>
    </row>
    <row r="35" spans="1:17">
      <c r="A35" s="168" t="s">
        <v>95</v>
      </c>
      <c r="B35" s="185"/>
      <c r="C35" s="154"/>
      <c r="D35" s="154"/>
      <c r="E35" s="142">
        <f>C35-D35</f>
        <v>0</v>
      </c>
      <c r="F35" s="301"/>
      <c r="G35" s="302"/>
      <c r="H35" s="302"/>
      <c r="I35" s="302"/>
      <c r="J35" s="303"/>
      <c r="K35" s="13"/>
      <c r="L35" s="13"/>
      <c r="M35"/>
      <c r="N35"/>
      <c r="O35"/>
      <c r="P35"/>
      <c r="Q35"/>
    </row>
    <row r="36" spans="1:17" ht="13" thickBot="1">
      <c r="A36" s="181"/>
      <c r="B36" s="146"/>
      <c r="C36" s="146"/>
      <c r="D36" s="139"/>
      <c r="E36" s="139"/>
      <c r="F36" s="304"/>
      <c r="G36" s="305"/>
      <c r="H36" s="305"/>
      <c r="I36" s="305"/>
      <c r="J36" s="306"/>
      <c r="K36" s="13"/>
      <c r="L36" s="13"/>
      <c r="M36"/>
      <c r="N36"/>
      <c r="O36"/>
      <c r="P36"/>
      <c r="Q36"/>
    </row>
    <row r="37" spans="1:17" ht="53.25" customHeight="1">
      <c r="A37" s="162"/>
      <c r="B37" s="140" t="s">
        <v>85</v>
      </c>
      <c r="C37" s="140" t="s">
        <v>86</v>
      </c>
      <c r="D37" s="140" t="s">
        <v>58</v>
      </c>
      <c r="E37" s="140" t="s">
        <v>59</v>
      </c>
      <c r="F37" s="74"/>
      <c r="G37" s="140" t="s">
        <v>85</v>
      </c>
      <c r="H37" s="140" t="s">
        <v>86</v>
      </c>
      <c r="I37" s="140" t="s">
        <v>58</v>
      </c>
      <c r="J37" s="140" t="s">
        <v>59</v>
      </c>
      <c r="K37" s="29"/>
      <c r="L37" s="29"/>
      <c r="M37" s="29"/>
      <c r="N37"/>
      <c r="O37"/>
      <c r="P37"/>
      <c r="Q37"/>
    </row>
    <row r="38" spans="1:17" ht="15" customHeight="1">
      <c r="A38" s="186" t="s">
        <v>107</v>
      </c>
      <c r="B38" s="141">
        <f>SUM(B39,B44,G39)</f>
        <v>0</v>
      </c>
      <c r="C38" s="141">
        <f>SUM(C39,C44,H39)</f>
        <v>0</v>
      </c>
      <c r="D38" s="141">
        <f>SUM(D39,D44,I39)</f>
        <v>0</v>
      </c>
      <c r="E38" s="141">
        <f t="shared" ref="E38:E48" si="2">C38-D38</f>
        <v>0</v>
      </c>
      <c r="F38" s="84"/>
      <c r="G38" s="84"/>
      <c r="H38" s="84"/>
      <c r="I38" s="84"/>
      <c r="J38" s="84"/>
      <c r="K38" s="13"/>
      <c r="L38" s="13"/>
      <c r="M38"/>
      <c r="N38"/>
      <c r="O38"/>
      <c r="P38"/>
      <c r="Q38"/>
    </row>
    <row r="39" spans="1:17" ht="12" customHeight="1">
      <c r="A39" s="181" t="s">
        <v>96</v>
      </c>
      <c r="B39" s="142">
        <f>SUM(B40,B42)</f>
        <v>0</v>
      </c>
      <c r="C39" s="142">
        <f>SUM(C40,C42)</f>
        <v>0</v>
      </c>
      <c r="D39" s="142">
        <f>SUM(D40,D42)</f>
        <v>0</v>
      </c>
      <c r="E39" s="142">
        <f t="shared" si="2"/>
        <v>0</v>
      </c>
      <c r="F39" s="181" t="s">
        <v>97</v>
      </c>
      <c r="G39" s="187">
        <f>SUM(G40,G41,G44,G47)</f>
        <v>0</v>
      </c>
      <c r="H39" s="187">
        <f>SUM(H40,H41,H44,H47)</f>
        <v>0</v>
      </c>
      <c r="I39" s="187">
        <f>SUM(I40,I41,I44,I47)</f>
        <v>0</v>
      </c>
      <c r="J39" s="187">
        <f>SUM(J40,J41,J44,J47)</f>
        <v>0</v>
      </c>
      <c r="K39" s="13"/>
      <c r="L39" s="13"/>
      <c r="M39"/>
      <c r="N39"/>
      <c r="O39"/>
      <c r="P39"/>
      <c r="Q39"/>
    </row>
    <row r="40" spans="1:17" ht="12" customHeight="1">
      <c r="A40" s="177" t="s">
        <v>135</v>
      </c>
      <c r="B40" s="188">
        <f>B41*17</f>
        <v>0</v>
      </c>
      <c r="C40" s="143">
        <f>C41*17</f>
        <v>0</v>
      </c>
      <c r="D40" s="143">
        <f>D41*17</f>
        <v>0</v>
      </c>
      <c r="E40" s="143">
        <f t="shared" si="2"/>
        <v>0</v>
      </c>
      <c r="F40" s="177" t="s">
        <v>116</v>
      </c>
      <c r="G40" s="188">
        <f>IF(SUM(G41,G44,G47)&gt;0,40,0)</f>
        <v>0</v>
      </c>
      <c r="H40" s="189"/>
      <c r="I40" s="189"/>
      <c r="J40" s="189"/>
      <c r="K40" s="13"/>
      <c r="L40" s="13"/>
      <c r="M40"/>
      <c r="N40"/>
      <c r="O40"/>
      <c r="P40"/>
      <c r="Q40"/>
    </row>
    <row r="41" spans="1:17" ht="12" customHeight="1">
      <c r="A41" s="177" t="s">
        <v>93</v>
      </c>
      <c r="B41" s="169"/>
      <c r="C41" s="143"/>
      <c r="D41" s="143"/>
      <c r="E41" s="142">
        <f t="shared" si="2"/>
        <v>0</v>
      </c>
      <c r="F41" s="177" t="s">
        <v>117</v>
      </c>
      <c r="G41" s="188">
        <f>G42*0.85*G43</f>
        <v>0</v>
      </c>
      <c r="H41" s="189">
        <f>H42*0.85*H43</f>
        <v>0</v>
      </c>
      <c r="I41" s="189">
        <f>I42*0.85*I43</f>
        <v>0</v>
      </c>
      <c r="J41" s="189">
        <f>J42*0.85*J43</f>
        <v>0</v>
      </c>
      <c r="K41" s="13"/>
      <c r="L41" s="13"/>
      <c r="M41"/>
      <c r="N41"/>
      <c r="O41"/>
      <c r="P41"/>
      <c r="Q41"/>
    </row>
    <row r="42" spans="1:17" ht="12" customHeight="1">
      <c r="A42" s="177" t="s">
        <v>141</v>
      </c>
      <c r="B42" s="188">
        <f>B43*41</f>
        <v>0</v>
      </c>
      <c r="C42" s="143">
        <f>C43*41</f>
        <v>0</v>
      </c>
      <c r="D42" s="143">
        <f>D43*123</f>
        <v>0</v>
      </c>
      <c r="E42" s="143">
        <f t="shared" si="2"/>
        <v>0</v>
      </c>
      <c r="F42" s="177" t="s">
        <v>118</v>
      </c>
      <c r="G42" s="190"/>
      <c r="H42" s="189"/>
      <c r="I42" s="189"/>
      <c r="J42" s="189"/>
      <c r="K42" s="13"/>
      <c r="L42" s="13"/>
      <c r="M42"/>
      <c r="N42"/>
      <c r="O42"/>
      <c r="P42"/>
      <c r="Q42"/>
    </row>
    <row r="43" spans="1:17" ht="12" customHeight="1">
      <c r="A43" s="177" t="s">
        <v>142</v>
      </c>
      <c r="B43" s="169"/>
      <c r="C43" s="143"/>
      <c r="D43" s="143"/>
      <c r="E43" s="142">
        <f t="shared" si="2"/>
        <v>0</v>
      </c>
      <c r="F43" s="177" t="s">
        <v>99</v>
      </c>
      <c r="G43" s="190"/>
      <c r="H43" s="189"/>
      <c r="I43" s="189"/>
      <c r="J43" s="189"/>
      <c r="K43" s="13"/>
      <c r="L43" s="13"/>
      <c r="M43"/>
      <c r="N43"/>
      <c r="O43"/>
      <c r="P43"/>
      <c r="Q43"/>
    </row>
    <row r="44" spans="1:17" ht="12" customHeight="1">
      <c r="A44" s="181" t="s">
        <v>94</v>
      </c>
      <c r="B44" s="142">
        <f>SUM(B45,B47,B49)</f>
        <v>0</v>
      </c>
      <c r="C44" s="142">
        <f>SUM(C45,C47)</f>
        <v>0</v>
      </c>
      <c r="D44" s="142">
        <f>SUM(D45,D47)</f>
        <v>0</v>
      </c>
      <c r="E44" s="142">
        <f t="shared" si="2"/>
        <v>0</v>
      </c>
      <c r="F44" s="177" t="s">
        <v>119</v>
      </c>
      <c r="G44" s="188">
        <f>G45*3.5*G46</f>
        <v>0</v>
      </c>
      <c r="H44" s="189">
        <f>H45*3.5*H46</f>
        <v>0</v>
      </c>
      <c r="I44" s="189">
        <f>I45*3.5*I46</f>
        <v>0</v>
      </c>
      <c r="J44" s="189">
        <f>J45*3.5*J46</f>
        <v>0</v>
      </c>
      <c r="K44" s="13"/>
      <c r="L44" s="13"/>
      <c r="M44"/>
      <c r="N44"/>
      <c r="O44"/>
      <c r="P44"/>
      <c r="Q44"/>
    </row>
    <row r="45" spans="1:17" ht="12" customHeight="1">
      <c r="A45" s="177" t="s">
        <v>148</v>
      </c>
      <c r="B45" s="188">
        <f>B46*45*4</f>
        <v>0</v>
      </c>
      <c r="C45" s="188">
        <f>C46*45*1</f>
        <v>0</v>
      </c>
      <c r="D45" s="143">
        <f>D46*18.75</f>
        <v>0</v>
      </c>
      <c r="E45" s="143">
        <f t="shared" si="2"/>
        <v>0</v>
      </c>
      <c r="F45" s="177" t="s">
        <v>98</v>
      </c>
      <c r="G45" s="190"/>
      <c r="H45" s="189"/>
      <c r="I45" s="189"/>
      <c r="J45" s="189"/>
      <c r="K45" s="13"/>
      <c r="L45" s="13"/>
      <c r="M45"/>
      <c r="N45"/>
      <c r="O45"/>
      <c r="P45"/>
      <c r="Q45"/>
    </row>
    <row r="46" spans="1:17" ht="12" customHeight="1">
      <c r="A46" s="177" t="s">
        <v>87</v>
      </c>
      <c r="B46" s="169"/>
      <c r="C46" s="143"/>
      <c r="D46" s="143"/>
      <c r="E46" s="142">
        <f t="shared" si="2"/>
        <v>0</v>
      </c>
      <c r="F46" s="177" t="s">
        <v>99</v>
      </c>
      <c r="G46" s="190"/>
      <c r="H46" s="189"/>
      <c r="I46" s="189"/>
      <c r="J46" s="189"/>
      <c r="K46" s="13"/>
      <c r="L46" s="13"/>
      <c r="M46"/>
      <c r="N46"/>
      <c r="O46"/>
      <c r="P46"/>
      <c r="Q46"/>
    </row>
    <row r="47" spans="1:17" ht="12" customHeight="1">
      <c r="A47" s="177" t="s">
        <v>146</v>
      </c>
      <c r="B47" s="188">
        <f>B48*45</f>
        <v>0</v>
      </c>
      <c r="C47" s="188">
        <f>C48*45</f>
        <v>0</v>
      </c>
      <c r="D47" s="143">
        <f>D48*50</f>
        <v>0</v>
      </c>
      <c r="E47" s="143">
        <f t="shared" si="2"/>
        <v>0</v>
      </c>
      <c r="F47" s="191" t="s">
        <v>120</v>
      </c>
      <c r="G47" s="188">
        <f>G48*6.5*G50</f>
        <v>0</v>
      </c>
      <c r="H47" s="189">
        <f>H48*6.5*H50</f>
        <v>0</v>
      </c>
      <c r="I47" s="189">
        <f>I48*6.5*I50</f>
        <v>0</v>
      </c>
      <c r="J47" s="189">
        <f>J48*6.5*J50</f>
        <v>0</v>
      </c>
      <c r="K47" s="13"/>
      <c r="L47" s="13"/>
      <c r="M47"/>
      <c r="N47"/>
      <c r="O47"/>
      <c r="P47"/>
      <c r="Q47"/>
    </row>
    <row r="48" spans="1:17" ht="12" customHeight="1">
      <c r="A48" s="177" t="s">
        <v>140</v>
      </c>
      <c r="B48" s="169"/>
      <c r="C48" s="143"/>
      <c r="D48" s="143"/>
      <c r="E48" s="142">
        <f t="shared" si="2"/>
        <v>0</v>
      </c>
      <c r="F48" s="177" t="s">
        <v>121</v>
      </c>
      <c r="G48" s="190"/>
      <c r="H48" s="189"/>
      <c r="I48" s="189"/>
      <c r="J48" s="189"/>
      <c r="K48" s="13"/>
      <c r="L48" s="13"/>
      <c r="M48"/>
      <c r="N48"/>
      <c r="O48"/>
      <c r="P48"/>
      <c r="Q48"/>
    </row>
    <row r="49" spans="1:17" ht="12" customHeight="1">
      <c r="A49" s="227" t="s">
        <v>144</v>
      </c>
      <c r="B49" s="228"/>
      <c r="C49" s="229"/>
      <c r="D49" s="229"/>
      <c r="E49" s="230"/>
      <c r="F49" s="177"/>
      <c r="G49" s="190"/>
      <c r="H49" s="189"/>
      <c r="I49" s="189"/>
      <c r="J49" s="189"/>
      <c r="K49" s="13"/>
      <c r="L49" s="13"/>
      <c r="M49"/>
      <c r="N49"/>
      <c r="O49"/>
      <c r="P49"/>
      <c r="Q49"/>
    </row>
    <row r="50" spans="1:17" ht="12" customHeight="1">
      <c r="A50" s="192"/>
      <c r="B50" s="320"/>
      <c r="C50" s="284"/>
      <c r="D50" s="284"/>
      <c r="E50" s="284"/>
      <c r="F50" s="193" t="s">
        <v>99</v>
      </c>
      <c r="G50" s="190"/>
      <c r="H50" s="189"/>
      <c r="I50" s="189"/>
      <c r="J50" s="189"/>
      <c r="K50" s="13"/>
      <c r="L50" s="13"/>
      <c r="M50"/>
      <c r="N50"/>
      <c r="O50"/>
      <c r="P50"/>
      <c r="Q50"/>
    </row>
    <row r="51" spans="1:17" customFormat="1" ht="12.75" customHeight="1" thickBot="1">
      <c r="A51" s="77"/>
      <c r="B51" s="285"/>
      <c r="C51" s="285"/>
      <c r="D51" s="285"/>
      <c r="E51" s="285"/>
      <c r="F51" s="316" t="s">
        <v>115</v>
      </c>
      <c r="G51" s="319"/>
      <c r="H51" s="319"/>
      <c r="I51" s="319"/>
      <c r="J51" s="319"/>
    </row>
    <row r="52" spans="1:17">
      <c r="A52" s="194" t="s">
        <v>67</v>
      </c>
      <c r="B52" s="183">
        <f>SUM(B53:B56)</f>
        <v>0</v>
      </c>
      <c r="C52" s="141">
        <f>SUM(C53:C56)</f>
        <v>0</v>
      </c>
      <c r="D52" s="141">
        <f>SUM(D53:D56)</f>
        <v>0</v>
      </c>
      <c r="E52" s="141">
        <f>C52-D52</f>
        <v>0</v>
      </c>
      <c r="F52" s="301"/>
      <c r="G52" s="302"/>
      <c r="H52" s="302"/>
      <c r="I52" s="302"/>
      <c r="J52" s="303"/>
      <c r="K52" s="13"/>
      <c r="L52" s="13"/>
      <c r="M52"/>
      <c r="N52"/>
      <c r="O52"/>
      <c r="P52"/>
      <c r="Q52"/>
    </row>
    <row r="53" spans="1:17">
      <c r="A53" s="195" t="s">
        <v>68</v>
      </c>
      <c r="B53" s="175"/>
      <c r="C53" s="142"/>
      <c r="D53" s="142"/>
      <c r="E53" s="142">
        <f>C53-D53</f>
        <v>0</v>
      </c>
      <c r="F53" s="308"/>
      <c r="G53" s="309"/>
      <c r="H53" s="309"/>
      <c r="I53" s="309"/>
      <c r="J53" s="310"/>
      <c r="K53" s="13"/>
      <c r="L53" s="13"/>
      <c r="M53"/>
      <c r="N53"/>
      <c r="O53"/>
      <c r="P53"/>
      <c r="Q53"/>
    </row>
    <row r="54" spans="1:17" ht="17" customHeight="1">
      <c r="A54" s="226" t="s">
        <v>139</v>
      </c>
      <c r="B54" s="175"/>
      <c r="C54" s="142"/>
      <c r="D54" s="142"/>
      <c r="E54" s="142">
        <f>C54-D54</f>
        <v>0</v>
      </c>
      <c r="F54" s="308"/>
      <c r="G54" s="309"/>
      <c r="H54" s="309"/>
      <c r="I54" s="309"/>
      <c r="J54" s="310"/>
      <c r="K54" s="13"/>
      <c r="L54" s="13"/>
      <c r="M54"/>
      <c r="N54"/>
      <c r="O54"/>
      <c r="P54"/>
      <c r="Q54"/>
    </row>
    <row r="55" spans="1:17">
      <c r="A55" s="195" t="s">
        <v>132</v>
      </c>
      <c r="B55" s="175"/>
      <c r="C55" s="142"/>
      <c r="D55" s="142"/>
      <c r="E55" s="142">
        <f>C55-D55</f>
        <v>0</v>
      </c>
      <c r="F55" s="308"/>
      <c r="G55" s="309"/>
      <c r="H55" s="309"/>
      <c r="I55" s="309"/>
      <c r="J55" s="310"/>
      <c r="K55" s="13"/>
      <c r="L55" s="13"/>
      <c r="M55"/>
      <c r="N55"/>
      <c r="O55"/>
      <c r="P55"/>
      <c r="Q55"/>
    </row>
    <row r="56" spans="1:17" ht="13" thickBot="1">
      <c r="A56" s="195" t="s">
        <v>69</v>
      </c>
      <c r="B56" s="175"/>
      <c r="C56" s="142"/>
      <c r="D56" s="142"/>
      <c r="E56" s="142">
        <f>C56-D56</f>
        <v>0</v>
      </c>
      <c r="F56" s="304"/>
      <c r="G56" s="305"/>
      <c r="H56" s="305"/>
      <c r="I56" s="305"/>
      <c r="J56" s="306"/>
      <c r="K56" s="13"/>
      <c r="L56" s="13"/>
      <c r="M56"/>
      <c r="N56"/>
      <c r="O56"/>
      <c r="P56"/>
      <c r="Q56"/>
    </row>
    <row r="57" spans="1:17" ht="13" thickBot="1">
      <c r="A57" s="196"/>
      <c r="B57" s="197"/>
      <c r="C57" s="127"/>
      <c r="D57" s="145"/>
      <c r="E57" s="145"/>
      <c r="F57" s="316" t="s">
        <v>126</v>
      </c>
      <c r="G57" s="319"/>
      <c r="H57" s="319"/>
      <c r="I57" s="319"/>
      <c r="J57" s="319"/>
      <c r="K57" s="13"/>
      <c r="L57" s="13"/>
      <c r="M57"/>
      <c r="N57"/>
      <c r="O57"/>
      <c r="P57"/>
      <c r="Q57"/>
    </row>
    <row r="58" spans="1:17" ht="13" thickBot="1">
      <c r="A58" s="197" t="s">
        <v>111</v>
      </c>
      <c r="B58" s="163">
        <f>B59</f>
        <v>0</v>
      </c>
      <c r="C58" s="148">
        <f>C59</f>
        <v>0</v>
      </c>
      <c r="D58" s="148">
        <f>SUM('[1]Event 3a Ledger'!J6:J21)</f>
        <v>0</v>
      </c>
      <c r="E58" s="148">
        <f>C58-D58</f>
        <v>0</v>
      </c>
      <c r="F58" s="318"/>
      <c r="G58" s="302"/>
      <c r="H58" s="302"/>
      <c r="I58" s="302"/>
      <c r="J58" s="303"/>
      <c r="K58" s="13"/>
      <c r="L58" s="13"/>
      <c r="M58"/>
      <c r="N58"/>
      <c r="O58"/>
      <c r="P58"/>
      <c r="Q58"/>
    </row>
    <row r="59" spans="1:17" ht="13" thickBot="1">
      <c r="A59" s="198" t="s">
        <v>124</v>
      </c>
      <c r="B59" s="199"/>
      <c r="C59" s="141"/>
      <c r="D59" s="141"/>
      <c r="E59" s="141">
        <f>C59-D59</f>
        <v>0</v>
      </c>
      <c r="F59" s="304"/>
      <c r="G59" s="305"/>
      <c r="H59" s="305"/>
      <c r="I59" s="305"/>
      <c r="J59" s="306"/>
      <c r="K59" s="13"/>
      <c r="L59" s="13"/>
      <c r="M59"/>
      <c r="N59"/>
      <c r="O59"/>
      <c r="P59"/>
      <c r="Q59"/>
    </row>
    <row r="60" spans="1:17" ht="12.75" customHeight="1" thickBot="1">
      <c r="A60" s="77"/>
      <c r="B60" s="200" t="s">
        <v>125</v>
      </c>
      <c r="C60" s="92"/>
      <c r="D60" s="92"/>
      <c r="E60" s="74"/>
      <c r="F60" s="316" t="s">
        <v>127</v>
      </c>
      <c r="G60" s="319"/>
      <c r="H60" s="319"/>
      <c r="I60" s="319"/>
      <c r="J60" s="319"/>
      <c r="K60" s="201"/>
      <c r="L60" s="201"/>
    </row>
    <row r="61" spans="1:17" ht="13" thickBot="1">
      <c r="A61" s="146" t="s">
        <v>70</v>
      </c>
      <c r="B61" s="202">
        <f>SUM(B62:B64)</f>
        <v>0</v>
      </c>
      <c r="C61" s="155">
        <f>SUM(C62:C64)</f>
        <v>0</v>
      </c>
      <c r="D61" s="155">
        <f>SUM('[1]Event 3a Ledger'!N6:N21)</f>
        <v>0</v>
      </c>
      <c r="E61" s="148">
        <f>C61-D61</f>
        <v>0</v>
      </c>
      <c r="F61" s="301"/>
      <c r="G61" s="302"/>
      <c r="H61" s="302"/>
      <c r="I61" s="302"/>
      <c r="J61" s="303"/>
      <c r="K61" s="201"/>
      <c r="L61" s="201"/>
    </row>
    <row r="62" spans="1:17">
      <c r="A62" s="194" t="s">
        <v>110</v>
      </c>
      <c r="B62" s="199"/>
      <c r="C62" s="141"/>
      <c r="D62" s="141"/>
      <c r="E62" s="141">
        <f>C62-D62</f>
        <v>0</v>
      </c>
      <c r="F62" s="308"/>
      <c r="G62" s="309"/>
      <c r="H62" s="309"/>
      <c r="I62" s="309"/>
      <c r="J62" s="310"/>
      <c r="K62" s="201"/>
      <c r="L62" s="201"/>
    </row>
    <row r="63" spans="1:17">
      <c r="A63" s="194" t="s">
        <v>128</v>
      </c>
      <c r="B63" s="203"/>
      <c r="C63" s="151"/>
      <c r="D63" s="151"/>
      <c r="E63" s="141">
        <f>C63-D63</f>
        <v>0</v>
      </c>
      <c r="F63" s="308"/>
      <c r="G63" s="309"/>
      <c r="H63" s="309"/>
      <c r="I63" s="309"/>
      <c r="J63" s="310"/>
      <c r="K63" s="201"/>
      <c r="L63" s="201"/>
    </row>
    <row r="64" spans="1:17" ht="13" thickBot="1">
      <c r="A64" s="194" t="s">
        <v>143</v>
      </c>
      <c r="B64" s="203"/>
      <c r="C64" s="151"/>
      <c r="D64" s="151"/>
      <c r="E64" s="141">
        <f>C64-D64</f>
        <v>0</v>
      </c>
      <c r="F64" s="304"/>
      <c r="G64" s="305"/>
      <c r="H64" s="305"/>
      <c r="I64" s="305"/>
      <c r="J64" s="306"/>
      <c r="K64" s="201"/>
      <c r="L64" s="201"/>
    </row>
    <row r="65" spans="1:12">
      <c r="A65" s="204"/>
      <c r="B65" s="127"/>
      <c r="C65" s="82"/>
      <c r="D65" s="82"/>
      <c r="E65" s="82"/>
      <c r="F65" s="84"/>
      <c r="G65" s="84"/>
      <c r="H65" s="205"/>
      <c r="I65" s="205"/>
      <c r="J65" s="205"/>
      <c r="K65" s="201"/>
      <c r="L65" s="201"/>
    </row>
    <row r="66" spans="1:12" ht="13" thickBot="1">
      <c r="A66" s="206" t="s">
        <v>41</v>
      </c>
      <c r="B66" s="146"/>
      <c r="C66" s="146"/>
      <c r="D66" s="146"/>
      <c r="E66" s="146"/>
      <c r="F66" s="316" t="s">
        <v>4</v>
      </c>
      <c r="G66" s="295"/>
      <c r="H66" s="295"/>
      <c r="I66" s="295"/>
      <c r="J66" s="295"/>
      <c r="K66" s="201"/>
      <c r="L66" s="201"/>
    </row>
    <row r="67" spans="1:12" ht="13" thickBot="1">
      <c r="A67" s="206" t="s">
        <v>130</v>
      </c>
      <c r="B67" s="148">
        <f>SUM(B68:B72)</f>
        <v>0</v>
      </c>
      <c r="C67" s="148">
        <f>SUM(C68:C72)</f>
        <v>0</v>
      </c>
      <c r="D67" s="148">
        <f>SUM('[1]Event 3a Ledger'!N25:N36)</f>
        <v>0</v>
      </c>
      <c r="E67" s="148">
        <f t="shared" ref="E67:E77" si="3">C67-D67</f>
        <v>0</v>
      </c>
      <c r="F67" s="301"/>
      <c r="G67" s="302"/>
      <c r="H67" s="302"/>
      <c r="I67" s="302"/>
      <c r="J67" s="303"/>
      <c r="K67" s="201"/>
      <c r="L67" s="201"/>
    </row>
    <row r="68" spans="1:12">
      <c r="A68" s="194" t="s">
        <v>72</v>
      </c>
      <c r="B68" s="207"/>
      <c r="C68" s="156"/>
      <c r="D68" s="156"/>
      <c r="E68" s="141">
        <f t="shared" si="3"/>
        <v>0</v>
      </c>
      <c r="F68" s="308"/>
      <c r="G68" s="309"/>
      <c r="H68" s="309"/>
      <c r="I68" s="309"/>
      <c r="J68" s="310"/>
      <c r="K68" s="201"/>
      <c r="L68" s="201"/>
    </row>
    <row r="69" spans="1:12">
      <c r="A69" s="194" t="s">
        <v>73</v>
      </c>
      <c r="B69" s="208"/>
      <c r="C69" s="157"/>
      <c r="D69" s="157"/>
      <c r="E69" s="141">
        <f t="shared" si="3"/>
        <v>0</v>
      </c>
      <c r="F69" s="308"/>
      <c r="G69" s="309"/>
      <c r="H69" s="309"/>
      <c r="I69" s="309"/>
      <c r="J69" s="310"/>
      <c r="K69" s="201"/>
      <c r="L69" s="201"/>
    </row>
    <row r="70" spans="1:12">
      <c r="A70" s="194" t="s">
        <v>123</v>
      </c>
      <c r="B70" s="208"/>
      <c r="C70" s="157"/>
      <c r="D70" s="157"/>
      <c r="E70" s="141">
        <f t="shared" si="3"/>
        <v>0</v>
      </c>
      <c r="F70" s="308"/>
      <c r="G70" s="309"/>
      <c r="H70" s="309"/>
      <c r="I70" s="309"/>
      <c r="J70" s="310"/>
      <c r="K70" s="201"/>
      <c r="L70" s="201"/>
    </row>
    <row r="71" spans="1:12" ht="12.75" customHeight="1">
      <c r="A71" s="194" t="s">
        <v>8</v>
      </c>
      <c r="B71" s="208"/>
      <c r="C71" s="157"/>
      <c r="D71" s="157"/>
      <c r="E71" s="141">
        <f t="shared" si="3"/>
        <v>0</v>
      </c>
      <c r="F71" s="308"/>
      <c r="G71" s="309"/>
      <c r="H71" s="309"/>
      <c r="I71" s="309"/>
      <c r="J71" s="310"/>
      <c r="K71" s="201"/>
      <c r="L71" s="201"/>
    </row>
    <row r="72" spans="1:12" ht="12.75" customHeight="1" thickBot="1">
      <c r="A72" s="194" t="s">
        <v>75</v>
      </c>
      <c r="B72" s="157">
        <f>(B76*G76)+G77</f>
        <v>0</v>
      </c>
      <c r="C72" s="157">
        <f>(C76*H76)+H77</f>
        <v>0</v>
      </c>
      <c r="D72" s="157"/>
      <c r="E72" s="141">
        <f t="shared" si="3"/>
        <v>0</v>
      </c>
      <c r="F72" s="304"/>
      <c r="G72" s="305"/>
      <c r="H72" s="305"/>
      <c r="I72" s="305"/>
      <c r="J72" s="306"/>
      <c r="K72" s="201"/>
      <c r="L72" s="201"/>
    </row>
    <row r="73" spans="1:12" ht="12.75" customHeight="1">
      <c r="A73" s="63" t="s">
        <v>76</v>
      </c>
      <c r="B73" s="175"/>
      <c r="C73" s="142"/>
      <c r="D73" s="142"/>
      <c r="E73" s="142">
        <f t="shared" si="3"/>
        <v>0</v>
      </c>
      <c r="F73" s="178"/>
      <c r="G73" s="209" t="s">
        <v>85</v>
      </c>
      <c r="H73" s="209" t="s">
        <v>86</v>
      </c>
      <c r="I73" s="209" t="s">
        <v>58</v>
      </c>
      <c r="J73" s="210" t="s">
        <v>59</v>
      </c>
      <c r="K73" s="201"/>
      <c r="L73" s="201"/>
    </row>
    <row r="74" spans="1:12" ht="12.75" customHeight="1">
      <c r="A74" s="63" t="s">
        <v>78</v>
      </c>
      <c r="B74" s="175"/>
      <c r="C74" s="142"/>
      <c r="D74" s="142"/>
      <c r="E74" s="142">
        <f t="shared" si="3"/>
        <v>0</v>
      </c>
      <c r="F74" s="63" t="s">
        <v>83</v>
      </c>
      <c r="G74" s="175"/>
      <c r="H74" s="142"/>
      <c r="I74" s="142"/>
      <c r="J74" s="142">
        <f>H74-I74</f>
        <v>0</v>
      </c>
      <c r="K74" s="201"/>
      <c r="L74" s="201"/>
    </row>
    <row r="75" spans="1:12" ht="12.75" customHeight="1">
      <c r="A75" s="63" t="s">
        <v>80</v>
      </c>
      <c r="B75" s="211"/>
      <c r="C75" s="142"/>
      <c r="D75" s="142"/>
      <c r="E75" s="142">
        <f t="shared" si="3"/>
        <v>0</v>
      </c>
      <c r="F75" s="63" t="s">
        <v>77</v>
      </c>
      <c r="G75" s="212"/>
      <c r="H75" s="213"/>
      <c r="I75" s="213"/>
      <c r="J75" s="142">
        <f>H75-I75</f>
        <v>0</v>
      </c>
      <c r="K75" s="201"/>
      <c r="L75" s="201"/>
    </row>
    <row r="76" spans="1:12" ht="12.75" customHeight="1">
      <c r="A76" s="64" t="s">
        <v>81</v>
      </c>
      <c r="B76" s="123">
        <f>IF(B75&gt;0,SUM(B73:B75)/3,IF(B74:B74&gt;0,SUM(B73:B74)/2,B73))</f>
        <v>0</v>
      </c>
      <c r="C76" s="123">
        <f>IF(C75&gt;0,SUM(C73:C75)/3,IF(C74:C74&gt;0,SUM(C73:C74)/2,C73))</f>
        <v>0</v>
      </c>
      <c r="D76" s="142">
        <f>SUM(D73:D75)/3</f>
        <v>0</v>
      </c>
      <c r="E76" s="142">
        <f t="shared" si="3"/>
        <v>0</v>
      </c>
      <c r="F76" s="64" t="s">
        <v>79</v>
      </c>
      <c r="G76" s="142">
        <f>B77*G74*G75</f>
        <v>0</v>
      </c>
      <c r="H76" s="142">
        <f>C77*H74*H75</f>
        <v>0</v>
      </c>
      <c r="I76" s="142">
        <f>D77*I74*I75</f>
        <v>0</v>
      </c>
      <c r="J76" s="142">
        <f>H76-I76</f>
        <v>0</v>
      </c>
      <c r="K76" s="201"/>
      <c r="L76" s="201"/>
    </row>
    <row r="77" spans="1:12" s="215" customFormat="1">
      <c r="A77" s="64" t="s">
        <v>82</v>
      </c>
      <c r="B77" s="214"/>
      <c r="C77" s="142"/>
      <c r="D77" s="142"/>
      <c r="E77" s="142">
        <f t="shared" si="3"/>
        <v>0</v>
      </c>
      <c r="F77" s="63" t="s">
        <v>131</v>
      </c>
      <c r="G77" s="142">
        <f>-((G76*B76)*0.1)</f>
        <v>0</v>
      </c>
      <c r="H77" s="142">
        <f>-((H76*C76)*0.1)</f>
        <v>0</v>
      </c>
      <c r="I77" s="142">
        <f>-((I76*D76)*0.1)</f>
        <v>0</v>
      </c>
      <c r="J77" s="142">
        <f>H77-I77</f>
        <v>0</v>
      </c>
      <c r="K77" s="201"/>
      <c r="L77" s="201"/>
    </row>
    <row r="78" spans="1:12" ht="13" thickBot="1">
      <c r="A78" s="216" t="s">
        <v>9</v>
      </c>
      <c r="B78" s="94"/>
      <c r="C78" s="94"/>
      <c r="D78" s="94"/>
      <c r="E78" s="94"/>
      <c r="F78" s="95"/>
      <c r="G78" s="95"/>
      <c r="H78" s="217"/>
      <c r="I78" s="217"/>
      <c r="J78" s="217"/>
    </row>
    <row r="79" spans="1:12" ht="13" thickBot="1">
      <c r="A79" s="218" t="s">
        <v>5</v>
      </c>
      <c r="B79" s="219">
        <f>SUM(B8,B16,B26,B58,B61)</f>
        <v>0</v>
      </c>
      <c r="C79" s="219">
        <f>SUM(C8,C16,C26,C52,C58,C61)</f>
        <v>0</v>
      </c>
      <c r="D79" s="219">
        <f>SUM(D8,D16,D26,D58,D61)</f>
        <v>0</v>
      </c>
      <c r="E79" s="220">
        <f>C79-D79</f>
        <v>0</v>
      </c>
      <c r="F79" s="221"/>
      <c r="G79" s="205"/>
      <c r="H79" s="205"/>
      <c r="I79" s="205"/>
      <c r="J79" s="205"/>
    </row>
    <row r="80" spans="1:12" ht="13" thickBot="1">
      <c r="A80" s="218" t="s">
        <v>6</v>
      </c>
      <c r="B80" s="219">
        <f>B67</f>
        <v>0</v>
      </c>
      <c r="C80" s="219">
        <f>C67</f>
        <v>0</v>
      </c>
      <c r="D80" s="219">
        <f>D67</f>
        <v>0</v>
      </c>
      <c r="E80" s="220">
        <f>C80-D80</f>
        <v>0</v>
      </c>
      <c r="F80" s="218" t="s">
        <v>7</v>
      </c>
      <c r="G80" s="219">
        <f>B79-B80</f>
        <v>0</v>
      </c>
      <c r="H80" s="219">
        <f>C79-C80</f>
        <v>0</v>
      </c>
      <c r="I80" s="219">
        <f>D79-D80</f>
        <v>0</v>
      </c>
      <c r="J80" s="220">
        <f>H80-I80</f>
        <v>0</v>
      </c>
    </row>
    <row r="81" spans="1:5">
      <c r="A81" s="160"/>
      <c r="B81" s="160"/>
      <c r="D81" s="160"/>
      <c r="E81" s="160"/>
    </row>
    <row r="82" spans="1:5">
      <c r="A82" s="22"/>
      <c r="B82"/>
      <c r="C82"/>
      <c r="D82"/>
      <c r="E82"/>
    </row>
    <row r="83" spans="1:5">
      <c r="A83" s="22"/>
      <c r="B83"/>
      <c r="C83"/>
      <c r="D83"/>
      <c r="E83"/>
    </row>
  </sheetData>
  <sheetProtection selectLockedCells="1"/>
  <mergeCells count="21">
    <mergeCell ref="B3:H3"/>
    <mergeCell ref="B4:H4"/>
    <mergeCell ref="B50:E51"/>
    <mergeCell ref="I1:J4"/>
    <mergeCell ref="F7:J7"/>
    <mergeCell ref="B6:J6"/>
    <mergeCell ref="F15:J15"/>
    <mergeCell ref="F16:J24"/>
    <mergeCell ref="F27:J27"/>
    <mergeCell ref="F8:J14"/>
    <mergeCell ref="F67:J72"/>
    <mergeCell ref="F61:J64"/>
    <mergeCell ref="F58:J59"/>
    <mergeCell ref="F35:J36"/>
    <mergeCell ref="F28:J33"/>
    <mergeCell ref="F60:J60"/>
    <mergeCell ref="F57:J57"/>
    <mergeCell ref="F52:J56"/>
    <mergeCell ref="F51:J51"/>
    <mergeCell ref="F34:J34"/>
    <mergeCell ref="F66:J66"/>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Letter</vt:lpstr>
      <vt:lpstr>SUMMARY</vt:lpstr>
      <vt:lpstr>Operating Budget</vt:lpstr>
      <vt:lpstr>Event 3a</vt:lpstr>
      <vt:lpstr>Event 3b</vt:lpstr>
      <vt:lpstr>Event 3c</vt:lpstr>
      <vt:lpstr>Event 3d</vt:lpstr>
      <vt:lpstr>Event 3e</vt:lpstr>
      <vt:lpstr>Event 3f</vt:lpstr>
      <vt:lpstr>Event 3g</vt:lpstr>
      <vt:lpstr>Event 3h</vt:lpstr>
    </vt:vector>
  </TitlesOfParts>
  <Company>Georgetown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UIS</dc:creator>
  <cp:lastModifiedBy>Ronald Lignelli</cp:lastModifiedBy>
  <cp:lastPrinted>2017-02-24T14:58:28Z</cp:lastPrinted>
  <dcterms:created xsi:type="dcterms:W3CDTF">2008-02-04T20:37:03Z</dcterms:created>
  <dcterms:modified xsi:type="dcterms:W3CDTF">2017-05-05T17:12:51Z</dcterms:modified>
</cp:coreProperties>
</file>